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Cenários" sheetId="2" state="visible" r:id="rId2"/>
    <sheet xmlns:r="http://schemas.openxmlformats.org/officeDocument/2006/relationships" name="Planejamento" sheetId="3" state="visible" r:id="rId3"/>
    <sheet xmlns:r="http://schemas.openxmlformats.org/officeDocument/2006/relationships" name="Instruçõ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4F4F4F"/>
      <sz val="10"/>
    </font>
    <font>
      <name val="Aptos"/>
      <b val="1"/>
      <color rgb="00FFFFFF"/>
      <sz val="10"/>
    </font>
    <font>
      <name val="Aptos"/>
      <b val="1"/>
      <color rgb="00222222"/>
      <sz val="10"/>
    </font>
    <font>
      <name val="Aptos Display"/>
      <b val="1"/>
      <color rgb="002D6A57"/>
      <sz val="16"/>
    </font>
    <font>
      <name val="Aptos"/>
      <color rgb="00222222"/>
      <sz val="10"/>
    </font>
  </fonts>
  <fills count="9">
    <fill>
      <patternFill/>
    </fill>
    <fill>
      <patternFill patternType="gray125"/>
    </fill>
    <fill>
      <patternFill patternType="solid">
        <fgColor rgb="0017372E"/>
      </patternFill>
    </fill>
    <fill>
      <patternFill patternType="solid">
        <fgColor rgb="00F6F0E4"/>
      </patternFill>
    </fill>
    <fill>
      <patternFill patternType="solid">
        <fgColor rgb="00C65D32"/>
      </patternFill>
    </fill>
    <fill>
      <patternFill patternType="solid">
        <fgColor rgb="00FFF1C9"/>
      </patternFill>
    </fill>
    <fill>
      <patternFill patternType="solid">
        <fgColor rgb="00EAF1F8"/>
      </patternFill>
    </fill>
    <fill>
      <patternFill patternType="solid">
        <fgColor rgb="00E7E5E1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  <border>
      <left/>
      <right/>
      <top style="thin">
        <color rgb="00D8D0C1"/>
      </top>
      <bottom/>
      <diagonal/>
    </border>
    <border>
      <left/>
      <right style="thin">
        <color rgb="00D8D0C1"/>
      </right>
      <top style="thin">
        <color rgb="00D8D0C1"/>
      </top>
      <bottom/>
      <diagonal/>
    </border>
    <border>
      <left/>
      <right/>
      <top style="thin">
        <color rgb="00D8D0C1"/>
      </top>
      <bottom style="thin">
        <color rgb="00D8D0C1"/>
      </bottom>
      <diagonal/>
    </border>
    <border>
      <left/>
      <right style="thin">
        <color rgb="00D8D0C1"/>
      </right>
      <top style="thin">
        <color rgb="00D8D0C1"/>
      </top>
      <bottom style="thin">
        <color rgb="00D8D0C1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pivotButton="0" quotePrefix="0" xfId="0"/>
    <xf numFmtId="0" fontId="3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0" fillId="0" borderId="1" pivotButton="0" quotePrefix="0" xfId="0"/>
    <xf numFmtId="0" fontId="3" fillId="2" borderId="1" applyAlignment="1" pivotButton="0" quotePrefix="0" xfId="0">
      <alignment horizontal="left" vertical="top" wrapText="1"/>
    </xf>
    <xf numFmtId="1" fontId="5" fillId="6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 wrapText="1"/>
    </xf>
    <xf numFmtId="1" fontId="0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left" vertical="center"/>
    </xf>
    <xf numFmtId="1" fontId="0" fillId="8" borderId="1" applyAlignment="1" pivotButton="0" quotePrefix="0" xfId="0">
      <alignment horizontal="center" vertical="center"/>
    </xf>
    <xf numFmtId="0" fontId="0" fillId="8" borderId="1" applyAlignment="1" pivotButton="0" quotePrefix="0" xfId="0">
      <alignment horizontal="left" vertical="center"/>
    </xf>
    <xf numFmtId="0" fontId="4" fillId="5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left" vertical="center"/>
    </xf>
    <xf numFmtId="164" fontId="6" fillId="5" borderId="1" applyAlignment="1" pivotButton="0" quotePrefix="0" xfId="0">
      <alignment horizontal="center" vertical="center"/>
    </xf>
    <xf numFmtId="1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165" fontId="6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4" fillId="6" borderId="1" pivotButton="0" quotePrefix="0" xfId="0"/>
    <xf numFmtId="0" fontId="6" fillId="6" borderId="1" applyAlignment="1" pivotButton="0" quotePrefix="0" xfId="0">
      <alignment horizontal="left" vertical="center"/>
    </xf>
    <xf numFmtId="1" fontId="6" fillId="6" borderId="1" applyAlignment="1" pivotButton="0" quotePrefix="0" xfId="0">
      <alignment horizontal="center" vertical="center"/>
    </xf>
    <xf numFmtId="164" fontId="6" fillId="6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left" vertical="top" wrapText="1"/>
    </xf>
    <xf numFmtId="0" fontId="0" fillId="8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top" wrapText="1"/>
    </xf>
    <xf numFmtId="0" fontId="4" fillId="8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6" fillId="5" borderId="1" applyAlignment="1" pivotButton="0" quotePrefix="0" xfId="0">
      <alignment horizontal="center" vertical="center"/>
    </xf>
    <xf numFmtId="165" fontId="6" fillId="5" borderId="1" applyAlignment="1" pivotButton="0" quotePrefix="0" xfId="0">
      <alignment horizontal="center" vertical="center"/>
    </xf>
    <xf numFmtId="164" fontId="6" fillId="6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11">
    <dxf>
      <font>
        <name val="Aptos"/>
        <b val="1"/>
        <color rgb="00222222"/>
        <sz val="10"/>
      </font>
      <fill>
        <patternFill patternType="solid">
          <fgColor rgb="00E7E5E1"/>
        </patternFill>
      </fill>
    </dxf>
    <dxf>
      <font>
        <name val="Aptos"/>
        <b val="1"/>
        <color rgb="00222222"/>
        <sz val="10"/>
      </font>
      <fill>
        <patternFill patternType="solid">
          <fgColor rgb="00F4CCCC"/>
        </patternFill>
      </fill>
    </dxf>
    <dxf>
      <font>
        <name val="Aptos"/>
        <b val="1"/>
        <color rgb="00222222"/>
        <sz val="10"/>
      </font>
      <fill>
        <patternFill patternType="solid">
          <fgColor rgb="00DDEBDD"/>
        </patternFill>
      </fill>
    </dxf>
    <dxf>
      <font>
        <name val="Aptos"/>
        <b val="1"/>
        <color rgb="00222222"/>
        <sz val="10"/>
      </font>
      <fill>
        <patternFill patternType="solid">
          <fgColor rgb="00FCE4D6"/>
        </patternFill>
      </fill>
    </dxf>
    <dxf>
      <font>
        <name val="Aptos"/>
        <color rgb="007F7F7F"/>
        <sz val="10"/>
      </font>
    </dxf>
    <dxf>
      <font>
        <name val="Aptos"/>
        <b val="1"/>
        <color rgb="00FFFFFF"/>
        <sz val="10"/>
      </font>
      <fill>
        <patternFill patternType="solid">
          <fgColor rgb="00B7473A"/>
        </patternFill>
      </fill>
    </dxf>
    <dxf>
      <font>
        <name val="Aptos"/>
        <b val="1"/>
        <color rgb="00222222"/>
        <sz val="10"/>
      </font>
      <fill>
        <patternFill patternType="solid">
          <fgColor rgb="00FFF1C9"/>
        </patternFill>
      </fill>
    </dxf>
    <dxf>
      <font>
        <name val="Aptos"/>
        <b val="1"/>
        <color rgb="00222222"/>
        <sz val="10"/>
      </font>
      <fill>
        <patternFill patternType="solid">
          <fgColor rgb="00DDEBF7"/>
        </patternFill>
      </fill>
    </dxf>
    <dxf>
      <font>
        <name val="Aptos"/>
        <color rgb="007F7F7F"/>
        <sz val="10"/>
      </font>
      <fill>
        <patternFill patternType="solid">
          <fgColor rgb="00E7E5E1"/>
        </patternFill>
      </fill>
    </dxf>
    <dxf>
      <fill>
        <patternFill patternType="solid">
          <fgColor rgb="00F4CCCC"/>
        </patternFill>
      </fill>
    </dxf>
    <dxf>
      <font>
        <name val="Aptos"/>
        <b val="1"/>
        <color rgb="00222222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Demanda, recebimento e saldo por semana</a:t>
            </a:r>
          </a:p>
        </rich>
      </tx>
    </title>
    <plotArea>
      <lineChart>
        <grouping val="standard"/>
        <ser>
          <idx val="0"/>
          <order val="0"/>
          <tx>
            <strRef>
              <f>'Resumo'!C15</f>
            </strRef>
          </tx>
          <spPr>
            <a:ln xmlns:a="http://schemas.openxmlformats.org/drawingml/2006/main" w="24000">
              <a:solidFill>
                <a:srgbClr val="B7473A"/>
              </a:solidFill>
              <a:prstDash val="solid"/>
            </a:ln>
          </spPr>
          <marker>
            <symbol val="circle"/>
            <size val="6"/>
            <spPr>
              <a:ln xmlns:a="http://schemas.openxmlformats.org/drawingml/2006/main">
                <a:prstDash val="solid"/>
              </a:ln>
            </spPr>
          </marker>
          <cat>
            <numRef>
              <f>'Resumo'!$B$16:$B$27</f>
            </numRef>
          </cat>
          <val>
            <numRef>
              <f>'Resumo'!$C$16:$C$27</f>
            </numRef>
          </val>
        </ser>
        <ser>
          <idx val="1"/>
          <order val="1"/>
          <tx>
            <strRef>
              <f>'Resumo'!D15</f>
            </strRef>
          </tx>
          <spPr>
            <a:ln xmlns:a="http://schemas.openxmlformats.org/drawingml/2006/main" w="24000">
              <a:solidFill>
                <a:srgbClr val="C65D32"/>
              </a:solidFill>
              <a:prstDash val="solid"/>
            </a:ln>
          </spPr>
          <marker>
            <symbol val="circle"/>
            <size val="6"/>
            <spPr>
              <a:ln xmlns:a="http://schemas.openxmlformats.org/drawingml/2006/main">
                <a:prstDash val="solid"/>
              </a:ln>
            </spPr>
          </marker>
          <cat>
            <numRef>
              <f>'Resumo'!$B$16:$B$27</f>
            </numRef>
          </cat>
          <val>
            <numRef>
              <f>'Resumo'!$D$16:$D$27</f>
            </numRef>
          </val>
        </ser>
        <ser>
          <idx val="2"/>
          <order val="2"/>
          <tx>
            <strRef>
              <f>'Resumo'!E15</f>
            </strRef>
          </tx>
          <spPr>
            <a:ln xmlns:a="http://schemas.openxmlformats.org/drawingml/2006/main" w="24000">
              <a:solidFill>
                <a:srgbClr val="2D6A57"/>
              </a:solidFill>
              <a:prstDash val="solid"/>
            </a:ln>
          </spPr>
          <marker>
            <symbol val="circle"/>
            <size val="6"/>
            <spPr>
              <a:ln xmlns:a="http://schemas.openxmlformats.org/drawingml/2006/main">
                <a:prstDash val="solid"/>
              </a:ln>
            </spPr>
          </marker>
          <cat>
            <numRef>
              <f>'Resumo'!$B$16:$B$27</f>
            </numRef>
          </cat>
          <val>
            <numRef>
              <f>'Resumo'!$E$16:$E$27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Semana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Unidades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Semanas por situação de risco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'Resumo'!H15</f>
            </strRef>
          </tx>
          <spPr>
            <a:solidFill xmlns:a="http://schemas.openxmlformats.org/drawingml/2006/main">
              <a:srgbClr val="C65D32"/>
            </a:solidFill>
            <a:ln xmlns:a="http://schemas.openxmlformats.org/drawingml/2006/main">
              <a:solidFill>
                <a:srgbClr val="C65D32"/>
              </a:solidFill>
              <a:prstDash val="solid"/>
            </a:ln>
          </spPr>
          <cat>
            <numRef>
              <f>'Resumo'!$G$16:$G$20</f>
            </numRef>
          </cat>
          <val>
            <numRef>
              <f>'Resumo'!$H$16:$H$20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 de semanas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29</row>
      <rowOff>0</rowOff>
    </from>
    <ext cx="5472000" cy="309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29</row>
      <rowOff>0</rowOff>
    </from>
    <ext cx="5472000" cy="309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Cenarios" displayName="tbCenarios" ref="A5:Z105" headerRowCount="1">
  <autoFilter ref="A5:Z105"/>
  <tableColumns count="26">
    <tableColumn id="1" name="ID do cenário"/>
    <tableColumn id="2" name="SKU"/>
    <tableColumn id="3" name="Produto"/>
    <tableColumn id="4" name="Evento sazonal"/>
    <tableColumn id="5" name="Semana do pico"/>
    <tableColumn id="6" name="Demanda-base semanal"/>
    <tableColumn id="7" name="Estoque disponível no início"/>
    <tableColumn id="8" name="Estoque de segurança"/>
    <tableColumn id="9" name="Lote de reposição"/>
    <tableColumn id="10" name="Prazo de reposição (semanas)"/>
    <tableColumn id="11" name="Capacidade máxima"/>
    <tableColumn id="12" name="Saldo-alvo após o evento"/>
    <tableColumn id="13" name="Situação"/>
    <tableColumn id="14" name="Fator S-4"/>
    <tableColumn id="15" name="Fator S-3"/>
    <tableColumn id="16" name="Fator S-2"/>
    <tableColumn id="17" name="Fator S-1"/>
    <tableColumn id="18" name="Fator S0"/>
    <tableColumn id="19" name="Fator S+1"/>
    <tableColumn id="20" name="Fator S+2"/>
    <tableColumn id="21" name="Fator S+3"/>
    <tableColumn id="22" name="Fator S+4"/>
    <tableColumn id="23" name="Fator S+5"/>
    <tableColumn id="24" name="Fator S+6"/>
    <tableColumn id="25" name="Fator S+7"/>
    <tableColumn id="26" name="Checagem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Planejamento" displayName="tbPlanejamento" ref="A5:Y1205" headerRowCount="1">
  <autoFilter ref="A5:Y1205"/>
  <tableColumns count="25">
    <tableColumn id="1" name="ID do cenário"/>
    <tableColumn id="2" name="SKU"/>
    <tableColumn id="3" name="Produto"/>
    <tableColumn id="4" name="Evento sazonal"/>
    <tableColumn id="5" name="Semana relativa"/>
    <tableColumn id="6" name="Fase"/>
    <tableColumn id="7" name="Início da semana"/>
    <tableColumn id="8" name="Fator sazonal"/>
    <tableColumn id="9" name="Demanda projetada"/>
    <tableColumn id="10" name="Entrada confirmada"/>
    <tableColumn id="11" name="Estoque inicial da semana"/>
    <tableColumn id="12" name="Saldo antes do plano"/>
    <tableColumn id="13" name="Saldo-alvo teórico"/>
    <tableColumn id="14" name="Saldo-alvo limitado"/>
    <tableColumn id="15" name="Recebimento recomendado"/>
    <tableColumn id="16" name="Pedido a emitir"/>
    <tableColumn id="17" name="Saldo após recebimento"/>
    <tableColumn id="18" name="Desmobilização recomendada"/>
    <tableColumn id="19" name="Saldo final projetado"/>
    <tableColumn id="20" name="Falta projetada"/>
    <tableColumn id="21" name="Excesso sobre capacidade"/>
    <tableColumn id="22" name="Situação"/>
    <tableColumn id="23" name="Alerta operacional"/>
    <tableColumn id="24" name="Situação do cenário"/>
    <tableColumn id="25" name="Checagem do cenári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17372E"/>
    <outlinePr summaryBelow="1" summaryRight="1"/>
    <pageSetUpPr/>
  </sheetPr>
  <dimension ref="A1:P115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25" customWidth="1" min="3" max="3"/>
    <col width="17" customWidth="1" min="4" max="4"/>
    <col width="28" customWidth="1" min="5" max="5"/>
    <col width="17" customWidth="1" min="6" max="6"/>
    <col width="28" customWidth="1" min="7" max="7"/>
    <col width="18" customWidth="1" min="8" max="8"/>
    <col width="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hidden="1" width="13" customWidth="1" min="16" max="16"/>
  </cols>
  <sheetData>
    <row r="1" ht="31" customHeight="1">
      <c r="A1" s="1" t="inlineStr">
        <is>
          <t>Painel de Planejamento de Estoque Sazonal</t>
        </is>
      </c>
      <c r="B1" s="32" t="n"/>
      <c r="C1" s="32" t="n"/>
      <c r="D1" s="32" t="n"/>
      <c r="E1" s="32" t="n"/>
      <c r="F1" s="32" t="n"/>
      <c r="G1" s="32" t="n"/>
      <c r="H1" s="33" t="n"/>
    </row>
    <row r="2" ht="23" customHeight="1">
      <c r="A2" s="3" t="inlineStr">
        <is>
          <t>Dados e produtos de exemplo são inteiramente fictícios.</t>
        </is>
      </c>
      <c r="B2" s="3" t="n"/>
      <c r="C2" s="3" t="n"/>
      <c r="D2" s="3" t="n"/>
      <c r="E2" s="3" t="n"/>
      <c r="F2" s="3" t="n"/>
      <c r="G2" s="3" t="n"/>
      <c r="H2" s="3" t="n"/>
    </row>
    <row r="3">
      <c r="A3" s="4" t="inlineStr">
        <is>
          <t>Filtro de evento</t>
        </is>
      </c>
      <c r="B3" s="5" t="inlineStr"/>
      <c r="C3" s="3" t="inlineStr">
        <is>
          <t>Deixe em branco para consolidar todos os eventos.</t>
        </is>
      </c>
      <c r="D3" s="6" t="n"/>
      <c r="E3" s="6" t="n"/>
      <c r="F3" s="6" t="n"/>
      <c r="G3" s="6" t="n"/>
      <c r="H3" s="6" t="n"/>
    </row>
    <row r="4"/>
    <row r="5" ht="44" customHeight="1">
      <c r="A5" s="7" t="inlineStr">
        <is>
          <t>Cenários ativos e válidos</t>
        </is>
      </c>
      <c r="B5" s="8">
        <f>IF($B$3="",COUNTIFS('Cenários'!$M$6:$M$105,"Ativo",'Cenários'!$Z$6:$Z$105,"OK"),COUNTIFS('Cenários'!$M$6:$M$105,"Ativo",'Cenários'!$Z$6:$Z$105,"OK",'Cenários'!$D$6:$D$105,$B$3))</f>
        <v/>
      </c>
      <c r="C5" s="7" t="inlineStr">
        <is>
          <t>Demanda projetada (un.)</t>
        </is>
      </c>
      <c r="D5" s="8">
        <f>IF($B$3="",SUMIFS('Planejamento'!$I$6:$I$1205,'Planejamento'!$X$6:$X$1205,"Ativo",'Planejamento'!$Y$6:$Y$1205,"OK"),SUMIFS('Planejamento'!$I$6:$I$1205,'Planejamento'!$X$6:$X$1205,"Ativo",'Planejamento'!$Y$6:$Y$1205,"OK",'Planejamento'!$D$6:$D$1205,$B$3))</f>
        <v/>
      </c>
      <c r="E5" s="7" t="inlineStr">
        <is>
          <t>Recebimento recomendado (un.)</t>
        </is>
      </c>
      <c r="F5" s="8">
        <f>IF($B$3="",SUMIFS('Planejamento'!$O$6:$O$1205,'Planejamento'!$X$6:$X$1205,"Ativo",'Planejamento'!$Y$6:$Y$1205,"OK"),SUMIFS('Planejamento'!$O$6:$O$1205,'Planejamento'!$X$6:$X$1205,"Ativo",'Planejamento'!$Y$6:$Y$1205,"OK",'Planejamento'!$D$6:$D$1205,$B$3))</f>
        <v/>
      </c>
      <c r="G5" s="7" t="inlineStr">
        <is>
          <t>Pedidos a emitir (un.)</t>
        </is>
      </c>
      <c r="H5" s="8">
        <f>IF($B$3="",SUMIFS('Planejamento'!$P$6:$P$1205,'Planejamento'!$X$6:$X$1205,"Ativo",'Planejamento'!$Y$6:$Y$1205,"OK"),SUMIFS('Planejamento'!$P$6:$P$1205,'Planejamento'!$X$6:$X$1205,"Ativo",'Planejamento'!$Y$6:$Y$1205,"OK",'Planejamento'!$D$6:$D$1205,$B$3))</f>
        <v/>
      </c>
    </row>
    <row r="6"/>
    <row r="7"/>
    <row r="8" ht="44" customHeight="1">
      <c r="A8" s="7" t="inlineStr">
        <is>
          <t>Semanas com risco de falta</t>
        </is>
      </c>
      <c r="B8" s="8">
        <f>IF($B$3="",COUNTIFS('Planejamento'!$V$6:$V$1205,"Ruptura",'Planejamento'!$X$6:$X$1205,"Ativo",'Planejamento'!$Y$6:$Y$1205,"OK")+COUNTIFS('Planejamento'!$V$6:$V$1205,"Atenção",'Planejamento'!$X$6:$X$1205,"Ativo",'Planejamento'!$Y$6:$Y$1205,"OK")+COUNTIFS('Planejamento'!$V$6:$V$1205,"Capacidade insuficiente",'Planejamento'!$X$6:$X$1205,"Ativo",'Planejamento'!$Y$6:$Y$1205,"OK"),COUNTIFS('Planejamento'!$V$6:$V$1205,"Ruptura",'Planejamento'!$X$6:$X$1205,"Ativo",'Planejamento'!$Y$6:$Y$1205,"OK",'Planejamento'!$D$6:$D$1205,$B$3)+COUNTIFS('Planejamento'!$V$6:$V$1205,"Atenção",'Planejamento'!$X$6:$X$1205,"Ativo",'Planejamento'!$Y$6:$Y$1205,"OK",'Planejamento'!$D$6:$D$1205,$B$3)+COUNTIFS('Planejamento'!$V$6:$V$1205,"Capacidade insuficiente",'Planejamento'!$X$6:$X$1205,"Ativo",'Planejamento'!$Y$6:$Y$1205,"OK",'Planejamento'!$D$6:$D$1205,$B$3))</f>
        <v/>
      </c>
      <c r="C8" s="7" t="inlineStr">
        <is>
          <t>Semanas com excesso de capacidade</t>
        </is>
      </c>
      <c r="D8" s="8">
        <f>IF($B$3="",COUNTIFS('Planejamento'!$V$6:$V$1205,"Excesso de capacidade",'Planejamento'!$X$6:$X$1205,"Ativo",'Planejamento'!$Y$6:$Y$1205,"OK"),COUNTIFS('Planejamento'!$V$6:$V$1205,"Excesso de capacidade",'Planejamento'!$X$6:$X$1205,"Ativo",'Planejamento'!$Y$6:$Y$1205,"OK",'Planejamento'!$D$6:$D$1205,$B$3))</f>
        <v/>
      </c>
      <c r="E8" s="7" t="inlineStr">
        <is>
          <t>Desmobilização recomendada (un.)</t>
        </is>
      </c>
      <c r="F8" s="8">
        <f>IF($B$3="",SUMIFS('Planejamento'!$R$6:$R$1205,'Planejamento'!$X$6:$X$1205,"Ativo",'Planejamento'!$Y$6:$Y$1205,"OK"),SUMIFS('Planejamento'!$R$6:$R$1205,'Planejamento'!$X$6:$X$1205,"Ativo",'Planejamento'!$Y$6:$Y$1205,"OK",'Planejamento'!$D$6:$D$1205,$B$3))</f>
        <v/>
      </c>
      <c r="G8" s="7" t="inlineStr">
        <is>
          <t>Cenários com pendência de cadastro</t>
        </is>
      </c>
      <c r="H8" s="8">
        <f>IF($B$3="",COUNTIFS('Cenários'!$A$6:$A$105,"&lt;&gt;",'Cenários'!$Z$6:$Z$105,"&lt;&gt;OK"),COUNTIFS('Cenários'!$A$6:$A$105,"&lt;&gt;",'Cenários'!$Z$6:$Z$105,"&lt;&gt;OK",'Cenários'!$D$6:$D$105,$B$3))</f>
        <v/>
      </c>
    </row>
    <row r="9"/>
    <row r="10"/>
    <row r="11" ht="28" customHeight="1">
      <c r="A11" s="9">
        <f>IF(B5=0,"Nenhum cenário ativo e válido para o filtro.",IF(H8&gt;0,"Há cenários com pendências de cadastro.","Planejamento pronto para revisão."))</f>
        <v/>
      </c>
      <c r="B11" s="9" t="n"/>
      <c r="C11" s="9" t="n"/>
      <c r="D11" s="9" t="n"/>
      <c r="E11" s="9" t="n"/>
      <c r="F11" s="9" t="n"/>
      <c r="G11" s="9" t="n"/>
      <c r="H11" s="9" t="n"/>
    </row>
    <row r="12"/>
    <row r="13"/>
    <row r="14"/>
    <row r="15">
      <c r="A15" s="10" t="inlineStr">
        <is>
          <t>Deslocamento</t>
        </is>
      </c>
      <c r="B15" s="10" t="inlineStr">
        <is>
          <t>Semana</t>
        </is>
      </c>
      <c r="C15" s="10" t="inlineStr">
        <is>
          <t>Demanda projetada</t>
        </is>
      </c>
      <c r="D15" s="10" t="inlineStr">
        <is>
          <t>Recebimento recomendado</t>
        </is>
      </c>
      <c r="E15" s="10" t="inlineStr">
        <is>
          <t>Saldo final projetado</t>
        </is>
      </c>
      <c r="G15" s="10" t="inlineStr">
        <is>
          <t>Situação</t>
        </is>
      </c>
      <c r="H15" s="10" t="inlineStr">
        <is>
          <t>Quantidade de semanas</t>
        </is>
      </c>
    </row>
    <row r="16">
      <c r="A16" s="11" t="n">
        <v>-4</v>
      </c>
      <c r="B16" s="11">
        <f>IF(A16&lt;0,"S"&amp;A16,IF(A16=0,"S0","S+"&amp;A16))</f>
        <v/>
      </c>
      <c r="C16" s="11">
        <f>IF($B$3="",SUMIFS('Planejamento'!$I$6:$I$1205,'Planejamento'!$E$6:$E$1205,$A16,'Planejamento'!$X$6:$X$1205,"Ativo",'Planejamento'!$Y$6:$Y$1205,"OK"),SUMIFS('Planejamento'!$I$6:$I$1205,'Planejamento'!$E$6:$E$1205,$A16,'Planejamento'!$X$6:$X$1205,"Ativo",'Planejamento'!$Y$6:$Y$1205,"OK",'Planejamento'!$D$6:$D$1205,$B$3))</f>
        <v/>
      </c>
      <c r="D16" s="11">
        <f>IF($B$3="",SUMIFS('Planejamento'!$O$6:$O$1205,'Planejamento'!$E$6:$E$1205,$A16,'Planejamento'!$X$6:$X$1205,"Ativo",'Planejamento'!$Y$6:$Y$1205,"OK"),SUMIFS('Planejamento'!$O$6:$O$1205,'Planejamento'!$E$6:$E$1205,$A16,'Planejamento'!$X$6:$X$1205,"Ativo",'Planejamento'!$Y$6:$Y$1205,"OK",'Planejamento'!$D$6:$D$1205,$B$3))</f>
        <v/>
      </c>
      <c r="E16" s="11">
        <f>IF($B$3="",SUMIFS('Planejamento'!$S$6:$S$1205,'Planejamento'!$E$6:$E$1205,$A16,'Planejamento'!$X$6:$X$1205,"Ativo",'Planejamento'!$Y$6:$Y$1205,"OK"),SUMIFS('Planejamento'!$S$6:$S$1205,'Planejamento'!$E$6:$E$1205,$A16,'Planejamento'!$X$6:$X$1205,"Ativo",'Planejamento'!$Y$6:$Y$1205,"OK",'Planejamento'!$D$6:$D$1205,$B$3))</f>
        <v/>
      </c>
      <c r="G16" s="12" t="inlineStr">
        <is>
          <t>Ruptura</t>
        </is>
      </c>
      <c r="H16" s="11">
        <f>IF($B$3="",COUNTIFS('Planejamento'!$V$6:$V$1205,$G16,'Planejamento'!$X$6:$X$1205,"Ativo",'Planejamento'!$Y$6:$Y$1205,"OK"),COUNTIFS('Planejamento'!$V$6:$V$1205,$G16,'Planejamento'!$X$6:$X$1205,"Ativo",'Planejamento'!$Y$6:$Y$1205,"OK",'Planejamento'!$D$6:$D$1205,$B$3))</f>
        <v/>
      </c>
      <c r="P16">
        <f>IF('Cenários'!D6="","",'Cenários'!D6)</f>
        <v/>
      </c>
    </row>
    <row r="17">
      <c r="A17" s="13" t="n">
        <v>-3</v>
      </c>
      <c r="B17" s="13">
        <f>IF(A17&lt;0,"S"&amp;A17,IF(A17=0,"S0","S+"&amp;A17))</f>
        <v/>
      </c>
      <c r="C17" s="13">
        <f>IF($B$3="",SUMIFS('Planejamento'!$I$6:$I$1205,'Planejamento'!$E$6:$E$1205,$A17,'Planejamento'!$X$6:$X$1205,"Ativo",'Planejamento'!$Y$6:$Y$1205,"OK"),SUMIFS('Planejamento'!$I$6:$I$1205,'Planejamento'!$E$6:$E$1205,$A17,'Planejamento'!$X$6:$X$1205,"Ativo",'Planejamento'!$Y$6:$Y$1205,"OK",'Planejamento'!$D$6:$D$1205,$B$3))</f>
        <v/>
      </c>
      <c r="D17" s="13">
        <f>IF($B$3="",SUMIFS('Planejamento'!$O$6:$O$1205,'Planejamento'!$E$6:$E$1205,$A17,'Planejamento'!$X$6:$X$1205,"Ativo",'Planejamento'!$Y$6:$Y$1205,"OK"),SUMIFS('Planejamento'!$O$6:$O$1205,'Planejamento'!$E$6:$E$1205,$A17,'Planejamento'!$X$6:$X$1205,"Ativo",'Planejamento'!$Y$6:$Y$1205,"OK",'Planejamento'!$D$6:$D$1205,$B$3))</f>
        <v/>
      </c>
      <c r="E17" s="13">
        <f>IF($B$3="",SUMIFS('Planejamento'!$S$6:$S$1205,'Planejamento'!$E$6:$E$1205,$A17,'Planejamento'!$X$6:$X$1205,"Ativo",'Planejamento'!$Y$6:$Y$1205,"OK"),SUMIFS('Planejamento'!$S$6:$S$1205,'Planejamento'!$E$6:$E$1205,$A17,'Planejamento'!$X$6:$X$1205,"Ativo",'Planejamento'!$Y$6:$Y$1205,"OK",'Planejamento'!$D$6:$D$1205,$B$3))</f>
        <v/>
      </c>
      <c r="G17" s="14" t="inlineStr">
        <is>
          <t>Atenção</t>
        </is>
      </c>
      <c r="H17" s="13">
        <f>IF($B$3="",COUNTIFS('Planejamento'!$V$6:$V$1205,$G17,'Planejamento'!$X$6:$X$1205,"Ativo",'Planejamento'!$Y$6:$Y$1205,"OK"),COUNTIFS('Planejamento'!$V$6:$V$1205,$G17,'Planejamento'!$X$6:$X$1205,"Ativo",'Planejamento'!$Y$6:$Y$1205,"OK",'Planejamento'!$D$6:$D$1205,$B$3))</f>
        <v/>
      </c>
      <c r="P17">
        <f>IF('Cenários'!D7="","",'Cenários'!D7)</f>
        <v/>
      </c>
    </row>
    <row r="18">
      <c r="A18" s="11" t="n">
        <v>-2</v>
      </c>
      <c r="B18" s="11">
        <f>IF(A18&lt;0,"S"&amp;A18,IF(A18=0,"S0","S+"&amp;A18))</f>
        <v/>
      </c>
      <c r="C18" s="11">
        <f>IF($B$3="",SUMIFS('Planejamento'!$I$6:$I$1205,'Planejamento'!$E$6:$E$1205,$A18,'Planejamento'!$X$6:$X$1205,"Ativo",'Planejamento'!$Y$6:$Y$1205,"OK"),SUMIFS('Planejamento'!$I$6:$I$1205,'Planejamento'!$E$6:$E$1205,$A18,'Planejamento'!$X$6:$X$1205,"Ativo",'Planejamento'!$Y$6:$Y$1205,"OK",'Planejamento'!$D$6:$D$1205,$B$3))</f>
        <v/>
      </c>
      <c r="D18" s="11">
        <f>IF($B$3="",SUMIFS('Planejamento'!$O$6:$O$1205,'Planejamento'!$E$6:$E$1205,$A18,'Planejamento'!$X$6:$X$1205,"Ativo",'Planejamento'!$Y$6:$Y$1205,"OK"),SUMIFS('Planejamento'!$O$6:$O$1205,'Planejamento'!$E$6:$E$1205,$A18,'Planejamento'!$X$6:$X$1205,"Ativo",'Planejamento'!$Y$6:$Y$1205,"OK",'Planejamento'!$D$6:$D$1205,$B$3))</f>
        <v/>
      </c>
      <c r="E18" s="11">
        <f>IF($B$3="",SUMIFS('Planejamento'!$S$6:$S$1205,'Planejamento'!$E$6:$E$1205,$A18,'Planejamento'!$X$6:$X$1205,"Ativo",'Planejamento'!$Y$6:$Y$1205,"OK"),SUMIFS('Planejamento'!$S$6:$S$1205,'Planejamento'!$E$6:$E$1205,$A18,'Planejamento'!$X$6:$X$1205,"Ativo",'Planejamento'!$Y$6:$Y$1205,"OK",'Planejamento'!$D$6:$D$1205,$B$3))</f>
        <v/>
      </c>
      <c r="G18" s="12" t="inlineStr">
        <is>
          <t>Capacidade insuficiente</t>
        </is>
      </c>
      <c r="H18" s="11">
        <f>IF($B$3="",COUNTIFS('Planejamento'!$V$6:$V$1205,$G18,'Planejamento'!$X$6:$X$1205,"Ativo",'Planejamento'!$Y$6:$Y$1205,"OK"),COUNTIFS('Planejamento'!$V$6:$V$1205,$G18,'Planejamento'!$X$6:$X$1205,"Ativo",'Planejamento'!$Y$6:$Y$1205,"OK",'Planejamento'!$D$6:$D$1205,$B$3))</f>
        <v/>
      </c>
      <c r="P18">
        <f>IF('Cenários'!D8="","",'Cenários'!D8)</f>
        <v/>
      </c>
    </row>
    <row r="19">
      <c r="A19" s="13" t="n">
        <v>-1</v>
      </c>
      <c r="B19" s="13">
        <f>IF(A19&lt;0,"S"&amp;A19,IF(A19=0,"S0","S+"&amp;A19))</f>
        <v/>
      </c>
      <c r="C19" s="13">
        <f>IF($B$3="",SUMIFS('Planejamento'!$I$6:$I$1205,'Planejamento'!$E$6:$E$1205,$A19,'Planejamento'!$X$6:$X$1205,"Ativo",'Planejamento'!$Y$6:$Y$1205,"OK"),SUMIFS('Planejamento'!$I$6:$I$1205,'Planejamento'!$E$6:$E$1205,$A19,'Planejamento'!$X$6:$X$1205,"Ativo",'Planejamento'!$Y$6:$Y$1205,"OK",'Planejamento'!$D$6:$D$1205,$B$3))</f>
        <v/>
      </c>
      <c r="D19" s="13">
        <f>IF($B$3="",SUMIFS('Planejamento'!$O$6:$O$1205,'Planejamento'!$E$6:$E$1205,$A19,'Planejamento'!$X$6:$X$1205,"Ativo",'Planejamento'!$Y$6:$Y$1205,"OK"),SUMIFS('Planejamento'!$O$6:$O$1205,'Planejamento'!$E$6:$E$1205,$A19,'Planejamento'!$X$6:$X$1205,"Ativo",'Planejamento'!$Y$6:$Y$1205,"OK",'Planejamento'!$D$6:$D$1205,$B$3))</f>
        <v/>
      </c>
      <c r="E19" s="13">
        <f>IF($B$3="",SUMIFS('Planejamento'!$S$6:$S$1205,'Planejamento'!$E$6:$E$1205,$A19,'Planejamento'!$X$6:$X$1205,"Ativo",'Planejamento'!$Y$6:$Y$1205,"OK"),SUMIFS('Planejamento'!$S$6:$S$1205,'Planejamento'!$E$6:$E$1205,$A19,'Planejamento'!$X$6:$X$1205,"Ativo",'Planejamento'!$Y$6:$Y$1205,"OK",'Planejamento'!$D$6:$D$1205,$B$3))</f>
        <v/>
      </c>
      <c r="G19" s="14" t="inlineStr">
        <is>
          <t>Excesso de capacidade</t>
        </is>
      </c>
      <c r="H19" s="13">
        <f>IF($B$3="",COUNTIFS('Planejamento'!$V$6:$V$1205,$G19,'Planejamento'!$X$6:$X$1205,"Ativo",'Planejamento'!$Y$6:$Y$1205,"OK"),COUNTIFS('Planejamento'!$V$6:$V$1205,$G19,'Planejamento'!$X$6:$X$1205,"Ativo",'Planejamento'!$Y$6:$Y$1205,"OK",'Planejamento'!$D$6:$D$1205,$B$3))</f>
        <v/>
      </c>
      <c r="P19">
        <f>IF('Cenários'!D9="","",'Cenários'!D9)</f>
        <v/>
      </c>
    </row>
    <row r="20">
      <c r="A20" s="11" t="n">
        <v>0</v>
      </c>
      <c r="B20" s="11">
        <f>IF(A20&lt;0,"S"&amp;A20,IF(A20=0,"S0","S+"&amp;A20))</f>
        <v/>
      </c>
      <c r="C20" s="11">
        <f>IF($B$3="",SUMIFS('Planejamento'!$I$6:$I$1205,'Planejamento'!$E$6:$E$1205,$A20,'Planejamento'!$X$6:$X$1205,"Ativo",'Planejamento'!$Y$6:$Y$1205,"OK"),SUMIFS('Planejamento'!$I$6:$I$1205,'Planejamento'!$E$6:$E$1205,$A20,'Planejamento'!$X$6:$X$1205,"Ativo",'Planejamento'!$Y$6:$Y$1205,"OK",'Planejamento'!$D$6:$D$1205,$B$3))</f>
        <v/>
      </c>
      <c r="D20" s="11">
        <f>IF($B$3="",SUMIFS('Planejamento'!$O$6:$O$1205,'Planejamento'!$E$6:$E$1205,$A20,'Planejamento'!$X$6:$X$1205,"Ativo",'Planejamento'!$Y$6:$Y$1205,"OK"),SUMIFS('Planejamento'!$O$6:$O$1205,'Planejamento'!$E$6:$E$1205,$A20,'Planejamento'!$X$6:$X$1205,"Ativo",'Planejamento'!$Y$6:$Y$1205,"OK",'Planejamento'!$D$6:$D$1205,$B$3))</f>
        <v/>
      </c>
      <c r="E20" s="11">
        <f>IF($B$3="",SUMIFS('Planejamento'!$S$6:$S$1205,'Planejamento'!$E$6:$E$1205,$A20,'Planejamento'!$X$6:$X$1205,"Ativo",'Planejamento'!$Y$6:$Y$1205,"OK"),SUMIFS('Planejamento'!$S$6:$S$1205,'Planejamento'!$E$6:$E$1205,$A20,'Planejamento'!$X$6:$X$1205,"Ativo",'Planejamento'!$Y$6:$Y$1205,"OK",'Planejamento'!$D$6:$D$1205,$B$3))</f>
        <v/>
      </c>
      <c r="G20" s="12" t="inlineStr">
        <is>
          <t>Desmobilizar</t>
        </is>
      </c>
      <c r="H20" s="11">
        <f>IF($B$3="",COUNTIFS('Planejamento'!$V$6:$V$1205,$G20,'Planejamento'!$X$6:$X$1205,"Ativo",'Planejamento'!$Y$6:$Y$1205,"OK"),COUNTIFS('Planejamento'!$V$6:$V$1205,$G20,'Planejamento'!$X$6:$X$1205,"Ativo",'Planejamento'!$Y$6:$Y$1205,"OK",'Planejamento'!$D$6:$D$1205,$B$3))</f>
        <v/>
      </c>
      <c r="P20">
        <f>IF('Cenários'!D10="","",'Cenários'!D10)</f>
        <v/>
      </c>
    </row>
    <row r="21">
      <c r="A21" s="13" t="n">
        <v>1</v>
      </c>
      <c r="B21" s="13">
        <f>IF(A21&lt;0,"S"&amp;A21,IF(A21=0,"S0","S+"&amp;A21))</f>
        <v/>
      </c>
      <c r="C21" s="13">
        <f>IF($B$3="",SUMIFS('Planejamento'!$I$6:$I$1205,'Planejamento'!$E$6:$E$1205,$A21,'Planejamento'!$X$6:$X$1205,"Ativo",'Planejamento'!$Y$6:$Y$1205,"OK"),SUMIFS('Planejamento'!$I$6:$I$1205,'Planejamento'!$E$6:$E$1205,$A21,'Planejamento'!$X$6:$X$1205,"Ativo",'Planejamento'!$Y$6:$Y$1205,"OK",'Planejamento'!$D$6:$D$1205,$B$3))</f>
        <v/>
      </c>
      <c r="D21" s="13">
        <f>IF($B$3="",SUMIFS('Planejamento'!$O$6:$O$1205,'Planejamento'!$E$6:$E$1205,$A21,'Planejamento'!$X$6:$X$1205,"Ativo",'Planejamento'!$Y$6:$Y$1205,"OK"),SUMIFS('Planejamento'!$O$6:$O$1205,'Planejamento'!$E$6:$E$1205,$A21,'Planejamento'!$X$6:$X$1205,"Ativo",'Planejamento'!$Y$6:$Y$1205,"OK",'Planejamento'!$D$6:$D$1205,$B$3))</f>
        <v/>
      </c>
      <c r="E21" s="13">
        <f>IF($B$3="",SUMIFS('Planejamento'!$S$6:$S$1205,'Planejamento'!$E$6:$E$1205,$A21,'Planejamento'!$X$6:$X$1205,"Ativo",'Planejamento'!$Y$6:$Y$1205,"OK"),SUMIFS('Planejamento'!$S$6:$S$1205,'Planejamento'!$E$6:$E$1205,$A21,'Planejamento'!$X$6:$X$1205,"Ativo",'Planejamento'!$Y$6:$Y$1205,"OK",'Planejamento'!$D$6:$D$1205,$B$3))</f>
        <v/>
      </c>
      <c r="P21">
        <f>IF('Cenários'!D11="","",'Cenários'!D11)</f>
        <v/>
      </c>
    </row>
    <row r="22">
      <c r="A22" s="11" t="n">
        <v>2</v>
      </c>
      <c r="B22" s="11">
        <f>IF(A22&lt;0,"S"&amp;A22,IF(A22=0,"S0","S+"&amp;A22))</f>
        <v/>
      </c>
      <c r="C22" s="11">
        <f>IF($B$3="",SUMIFS('Planejamento'!$I$6:$I$1205,'Planejamento'!$E$6:$E$1205,$A22,'Planejamento'!$X$6:$X$1205,"Ativo",'Planejamento'!$Y$6:$Y$1205,"OK"),SUMIFS('Planejamento'!$I$6:$I$1205,'Planejamento'!$E$6:$E$1205,$A22,'Planejamento'!$X$6:$X$1205,"Ativo",'Planejamento'!$Y$6:$Y$1205,"OK",'Planejamento'!$D$6:$D$1205,$B$3))</f>
        <v/>
      </c>
      <c r="D22" s="11">
        <f>IF($B$3="",SUMIFS('Planejamento'!$O$6:$O$1205,'Planejamento'!$E$6:$E$1205,$A22,'Planejamento'!$X$6:$X$1205,"Ativo",'Planejamento'!$Y$6:$Y$1205,"OK"),SUMIFS('Planejamento'!$O$6:$O$1205,'Planejamento'!$E$6:$E$1205,$A22,'Planejamento'!$X$6:$X$1205,"Ativo",'Planejamento'!$Y$6:$Y$1205,"OK",'Planejamento'!$D$6:$D$1205,$B$3))</f>
        <v/>
      </c>
      <c r="E22" s="11">
        <f>IF($B$3="",SUMIFS('Planejamento'!$S$6:$S$1205,'Planejamento'!$E$6:$E$1205,$A22,'Planejamento'!$X$6:$X$1205,"Ativo",'Planejamento'!$Y$6:$Y$1205,"OK"),SUMIFS('Planejamento'!$S$6:$S$1205,'Planejamento'!$E$6:$E$1205,$A22,'Planejamento'!$X$6:$X$1205,"Ativo",'Planejamento'!$Y$6:$Y$1205,"OK",'Planejamento'!$D$6:$D$1205,$B$3))</f>
        <v/>
      </c>
      <c r="P22">
        <f>IF('Cenários'!D12="","",'Cenários'!D12)</f>
        <v/>
      </c>
    </row>
    <row r="23">
      <c r="A23" s="13" t="n">
        <v>3</v>
      </c>
      <c r="B23" s="13">
        <f>IF(A23&lt;0,"S"&amp;A23,IF(A23=0,"S0","S+"&amp;A23))</f>
        <v/>
      </c>
      <c r="C23" s="13">
        <f>IF($B$3="",SUMIFS('Planejamento'!$I$6:$I$1205,'Planejamento'!$E$6:$E$1205,$A23,'Planejamento'!$X$6:$X$1205,"Ativo",'Planejamento'!$Y$6:$Y$1205,"OK"),SUMIFS('Planejamento'!$I$6:$I$1205,'Planejamento'!$E$6:$E$1205,$A23,'Planejamento'!$X$6:$X$1205,"Ativo",'Planejamento'!$Y$6:$Y$1205,"OK",'Planejamento'!$D$6:$D$1205,$B$3))</f>
        <v/>
      </c>
      <c r="D23" s="13">
        <f>IF($B$3="",SUMIFS('Planejamento'!$O$6:$O$1205,'Planejamento'!$E$6:$E$1205,$A23,'Planejamento'!$X$6:$X$1205,"Ativo",'Planejamento'!$Y$6:$Y$1205,"OK"),SUMIFS('Planejamento'!$O$6:$O$1205,'Planejamento'!$E$6:$E$1205,$A23,'Planejamento'!$X$6:$X$1205,"Ativo",'Planejamento'!$Y$6:$Y$1205,"OK",'Planejamento'!$D$6:$D$1205,$B$3))</f>
        <v/>
      </c>
      <c r="E23" s="13">
        <f>IF($B$3="",SUMIFS('Planejamento'!$S$6:$S$1205,'Planejamento'!$E$6:$E$1205,$A23,'Planejamento'!$X$6:$X$1205,"Ativo",'Planejamento'!$Y$6:$Y$1205,"OK"),SUMIFS('Planejamento'!$S$6:$S$1205,'Planejamento'!$E$6:$E$1205,$A23,'Planejamento'!$X$6:$X$1205,"Ativo",'Planejamento'!$Y$6:$Y$1205,"OK",'Planejamento'!$D$6:$D$1205,$B$3))</f>
        <v/>
      </c>
      <c r="P23">
        <f>IF('Cenários'!D13="","",'Cenários'!D13)</f>
        <v/>
      </c>
    </row>
    <row r="24">
      <c r="A24" s="11" t="n">
        <v>4</v>
      </c>
      <c r="B24" s="11">
        <f>IF(A24&lt;0,"S"&amp;A24,IF(A24=0,"S0","S+"&amp;A24))</f>
        <v/>
      </c>
      <c r="C24" s="11">
        <f>IF($B$3="",SUMIFS('Planejamento'!$I$6:$I$1205,'Planejamento'!$E$6:$E$1205,$A24,'Planejamento'!$X$6:$X$1205,"Ativo",'Planejamento'!$Y$6:$Y$1205,"OK"),SUMIFS('Planejamento'!$I$6:$I$1205,'Planejamento'!$E$6:$E$1205,$A24,'Planejamento'!$X$6:$X$1205,"Ativo",'Planejamento'!$Y$6:$Y$1205,"OK",'Planejamento'!$D$6:$D$1205,$B$3))</f>
        <v/>
      </c>
      <c r="D24" s="11">
        <f>IF($B$3="",SUMIFS('Planejamento'!$O$6:$O$1205,'Planejamento'!$E$6:$E$1205,$A24,'Planejamento'!$X$6:$X$1205,"Ativo",'Planejamento'!$Y$6:$Y$1205,"OK"),SUMIFS('Planejamento'!$O$6:$O$1205,'Planejamento'!$E$6:$E$1205,$A24,'Planejamento'!$X$6:$X$1205,"Ativo",'Planejamento'!$Y$6:$Y$1205,"OK",'Planejamento'!$D$6:$D$1205,$B$3))</f>
        <v/>
      </c>
      <c r="E24" s="11">
        <f>IF($B$3="",SUMIFS('Planejamento'!$S$6:$S$1205,'Planejamento'!$E$6:$E$1205,$A24,'Planejamento'!$X$6:$X$1205,"Ativo",'Planejamento'!$Y$6:$Y$1205,"OK"),SUMIFS('Planejamento'!$S$6:$S$1205,'Planejamento'!$E$6:$E$1205,$A24,'Planejamento'!$X$6:$X$1205,"Ativo",'Planejamento'!$Y$6:$Y$1205,"OK",'Planejamento'!$D$6:$D$1205,$B$3))</f>
        <v/>
      </c>
      <c r="P24">
        <f>IF('Cenários'!D14="","",'Cenários'!D14)</f>
        <v/>
      </c>
    </row>
    <row r="25">
      <c r="A25" s="13" t="n">
        <v>5</v>
      </c>
      <c r="B25" s="13">
        <f>IF(A25&lt;0,"S"&amp;A25,IF(A25=0,"S0","S+"&amp;A25))</f>
        <v/>
      </c>
      <c r="C25" s="13">
        <f>IF($B$3="",SUMIFS('Planejamento'!$I$6:$I$1205,'Planejamento'!$E$6:$E$1205,$A25,'Planejamento'!$X$6:$X$1205,"Ativo",'Planejamento'!$Y$6:$Y$1205,"OK"),SUMIFS('Planejamento'!$I$6:$I$1205,'Planejamento'!$E$6:$E$1205,$A25,'Planejamento'!$X$6:$X$1205,"Ativo",'Planejamento'!$Y$6:$Y$1205,"OK",'Planejamento'!$D$6:$D$1205,$B$3))</f>
        <v/>
      </c>
      <c r="D25" s="13">
        <f>IF($B$3="",SUMIFS('Planejamento'!$O$6:$O$1205,'Planejamento'!$E$6:$E$1205,$A25,'Planejamento'!$X$6:$X$1205,"Ativo",'Planejamento'!$Y$6:$Y$1205,"OK"),SUMIFS('Planejamento'!$O$6:$O$1205,'Planejamento'!$E$6:$E$1205,$A25,'Planejamento'!$X$6:$X$1205,"Ativo",'Planejamento'!$Y$6:$Y$1205,"OK",'Planejamento'!$D$6:$D$1205,$B$3))</f>
        <v/>
      </c>
      <c r="E25" s="13">
        <f>IF($B$3="",SUMIFS('Planejamento'!$S$6:$S$1205,'Planejamento'!$E$6:$E$1205,$A25,'Planejamento'!$X$6:$X$1205,"Ativo",'Planejamento'!$Y$6:$Y$1205,"OK"),SUMIFS('Planejamento'!$S$6:$S$1205,'Planejamento'!$E$6:$E$1205,$A25,'Planejamento'!$X$6:$X$1205,"Ativo",'Planejamento'!$Y$6:$Y$1205,"OK",'Planejamento'!$D$6:$D$1205,$B$3))</f>
        <v/>
      </c>
      <c r="P25">
        <f>IF('Cenários'!D15="","",'Cenários'!D15)</f>
        <v/>
      </c>
    </row>
    <row r="26">
      <c r="A26" s="11" t="n">
        <v>6</v>
      </c>
      <c r="B26" s="11">
        <f>IF(A26&lt;0,"S"&amp;A26,IF(A26=0,"S0","S+"&amp;A26))</f>
        <v/>
      </c>
      <c r="C26" s="11">
        <f>IF($B$3="",SUMIFS('Planejamento'!$I$6:$I$1205,'Planejamento'!$E$6:$E$1205,$A26,'Planejamento'!$X$6:$X$1205,"Ativo",'Planejamento'!$Y$6:$Y$1205,"OK"),SUMIFS('Planejamento'!$I$6:$I$1205,'Planejamento'!$E$6:$E$1205,$A26,'Planejamento'!$X$6:$X$1205,"Ativo",'Planejamento'!$Y$6:$Y$1205,"OK",'Planejamento'!$D$6:$D$1205,$B$3))</f>
        <v/>
      </c>
      <c r="D26" s="11">
        <f>IF($B$3="",SUMIFS('Planejamento'!$O$6:$O$1205,'Planejamento'!$E$6:$E$1205,$A26,'Planejamento'!$X$6:$X$1205,"Ativo",'Planejamento'!$Y$6:$Y$1205,"OK"),SUMIFS('Planejamento'!$O$6:$O$1205,'Planejamento'!$E$6:$E$1205,$A26,'Planejamento'!$X$6:$X$1205,"Ativo",'Planejamento'!$Y$6:$Y$1205,"OK",'Planejamento'!$D$6:$D$1205,$B$3))</f>
        <v/>
      </c>
      <c r="E26" s="11">
        <f>IF($B$3="",SUMIFS('Planejamento'!$S$6:$S$1205,'Planejamento'!$E$6:$E$1205,$A26,'Planejamento'!$X$6:$X$1205,"Ativo",'Planejamento'!$Y$6:$Y$1205,"OK"),SUMIFS('Planejamento'!$S$6:$S$1205,'Planejamento'!$E$6:$E$1205,$A26,'Planejamento'!$X$6:$X$1205,"Ativo",'Planejamento'!$Y$6:$Y$1205,"OK",'Planejamento'!$D$6:$D$1205,$B$3))</f>
        <v/>
      </c>
      <c r="P26">
        <f>IF('Cenários'!D16="","",'Cenários'!D16)</f>
        <v/>
      </c>
    </row>
    <row r="27">
      <c r="A27" s="13" t="n">
        <v>7</v>
      </c>
      <c r="B27" s="13">
        <f>IF(A27&lt;0,"S"&amp;A27,IF(A27=0,"S0","S+"&amp;A27))</f>
        <v/>
      </c>
      <c r="C27" s="13">
        <f>IF($B$3="",SUMIFS('Planejamento'!$I$6:$I$1205,'Planejamento'!$E$6:$E$1205,$A27,'Planejamento'!$X$6:$X$1205,"Ativo",'Planejamento'!$Y$6:$Y$1205,"OK"),SUMIFS('Planejamento'!$I$6:$I$1205,'Planejamento'!$E$6:$E$1205,$A27,'Planejamento'!$X$6:$X$1205,"Ativo",'Planejamento'!$Y$6:$Y$1205,"OK",'Planejamento'!$D$6:$D$1205,$B$3))</f>
        <v/>
      </c>
      <c r="D27" s="13">
        <f>IF($B$3="",SUMIFS('Planejamento'!$O$6:$O$1205,'Planejamento'!$E$6:$E$1205,$A27,'Planejamento'!$X$6:$X$1205,"Ativo",'Planejamento'!$Y$6:$Y$1205,"OK"),SUMIFS('Planejamento'!$O$6:$O$1205,'Planejamento'!$E$6:$E$1205,$A27,'Planejamento'!$X$6:$X$1205,"Ativo",'Planejamento'!$Y$6:$Y$1205,"OK",'Planejamento'!$D$6:$D$1205,$B$3))</f>
        <v/>
      </c>
      <c r="E27" s="13">
        <f>IF($B$3="",SUMIFS('Planejamento'!$S$6:$S$1205,'Planejamento'!$E$6:$E$1205,$A27,'Planejamento'!$X$6:$X$1205,"Ativo",'Planejamento'!$Y$6:$Y$1205,"OK"),SUMIFS('Planejamento'!$S$6:$S$1205,'Planejamento'!$E$6:$E$1205,$A27,'Planejamento'!$X$6:$X$1205,"Ativo",'Planejamento'!$Y$6:$Y$1205,"OK",'Planejamento'!$D$6:$D$1205,$B$3))</f>
        <v/>
      </c>
      <c r="P27">
        <f>IF('Cenários'!D17="","",'Cenários'!D17)</f>
        <v/>
      </c>
    </row>
    <row r="28">
      <c r="P28">
        <f>IF('Cenários'!D18="","",'Cenários'!D18)</f>
        <v/>
      </c>
    </row>
    <row r="29">
      <c r="P29">
        <f>IF('Cenários'!D19="","",'Cenários'!D19)</f>
        <v/>
      </c>
    </row>
    <row r="30">
      <c r="P30">
        <f>IF('Cenários'!D20="","",'Cenários'!D20)</f>
        <v/>
      </c>
    </row>
    <row r="31">
      <c r="P31">
        <f>IF('Cenários'!D21="","",'Cenários'!D21)</f>
        <v/>
      </c>
    </row>
    <row r="32">
      <c r="P32">
        <f>IF('Cenários'!D22="","",'Cenários'!D22)</f>
        <v/>
      </c>
    </row>
    <row r="33">
      <c r="P33">
        <f>IF('Cenários'!D23="","",'Cenários'!D23)</f>
        <v/>
      </c>
    </row>
    <row r="34">
      <c r="P34">
        <f>IF('Cenários'!D24="","",'Cenários'!D24)</f>
        <v/>
      </c>
    </row>
    <row r="35">
      <c r="P35">
        <f>IF('Cenários'!D25="","",'Cenários'!D25)</f>
        <v/>
      </c>
    </row>
    <row r="36">
      <c r="P36">
        <f>IF('Cenários'!D26="","",'Cenários'!D26)</f>
        <v/>
      </c>
    </row>
    <row r="37">
      <c r="P37">
        <f>IF('Cenários'!D27="","",'Cenários'!D27)</f>
        <v/>
      </c>
    </row>
    <row r="38">
      <c r="P38">
        <f>IF('Cenários'!D28="","",'Cenários'!D28)</f>
        <v/>
      </c>
    </row>
    <row r="39">
      <c r="P39">
        <f>IF('Cenários'!D29="","",'Cenários'!D29)</f>
        <v/>
      </c>
    </row>
    <row r="40">
      <c r="P40">
        <f>IF('Cenários'!D30="","",'Cenários'!D30)</f>
        <v/>
      </c>
    </row>
    <row r="41">
      <c r="P41">
        <f>IF('Cenários'!D31="","",'Cenários'!D31)</f>
        <v/>
      </c>
    </row>
    <row r="42">
      <c r="P42">
        <f>IF('Cenários'!D32="","",'Cenários'!D32)</f>
        <v/>
      </c>
    </row>
    <row r="43">
      <c r="P43">
        <f>IF('Cenários'!D33="","",'Cenários'!D33)</f>
        <v/>
      </c>
    </row>
    <row r="44">
      <c r="P44">
        <f>IF('Cenários'!D34="","",'Cenários'!D34)</f>
        <v/>
      </c>
    </row>
    <row r="45">
      <c r="P45">
        <f>IF('Cenários'!D35="","",'Cenários'!D35)</f>
        <v/>
      </c>
    </row>
    <row r="46">
      <c r="P46">
        <f>IF('Cenários'!D36="","",'Cenários'!D36)</f>
        <v/>
      </c>
    </row>
    <row r="47">
      <c r="P47">
        <f>IF('Cenários'!D37="","",'Cenários'!D37)</f>
        <v/>
      </c>
    </row>
    <row r="48">
      <c r="P48">
        <f>IF('Cenários'!D38="","",'Cenários'!D38)</f>
        <v/>
      </c>
    </row>
    <row r="49">
      <c r="P49">
        <f>IF('Cenários'!D39="","",'Cenários'!D39)</f>
        <v/>
      </c>
    </row>
    <row r="50">
      <c r="P50">
        <f>IF('Cenários'!D40="","",'Cenários'!D40)</f>
        <v/>
      </c>
    </row>
    <row r="51">
      <c r="P51">
        <f>IF('Cenários'!D41="","",'Cenários'!D41)</f>
        <v/>
      </c>
    </row>
    <row r="52">
      <c r="P52">
        <f>IF('Cenários'!D42="","",'Cenários'!D42)</f>
        <v/>
      </c>
    </row>
    <row r="53">
      <c r="P53">
        <f>IF('Cenários'!D43="","",'Cenários'!D43)</f>
        <v/>
      </c>
    </row>
    <row r="54">
      <c r="P54">
        <f>IF('Cenários'!D44="","",'Cenários'!D44)</f>
        <v/>
      </c>
    </row>
    <row r="55">
      <c r="P55">
        <f>IF('Cenários'!D45="","",'Cenários'!D45)</f>
        <v/>
      </c>
    </row>
    <row r="56">
      <c r="P56">
        <f>IF('Cenários'!D46="","",'Cenários'!D46)</f>
        <v/>
      </c>
    </row>
    <row r="57">
      <c r="P57">
        <f>IF('Cenários'!D47="","",'Cenários'!D47)</f>
        <v/>
      </c>
    </row>
    <row r="58">
      <c r="P58">
        <f>IF('Cenários'!D48="","",'Cenários'!D48)</f>
        <v/>
      </c>
    </row>
    <row r="59">
      <c r="P59">
        <f>IF('Cenários'!D49="","",'Cenários'!D49)</f>
        <v/>
      </c>
    </row>
    <row r="60">
      <c r="P60">
        <f>IF('Cenários'!D50="","",'Cenários'!D50)</f>
        <v/>
      </c>
    </row>
    <row r="61">
      <c r="P61">
        <f>IF('Cenários'!D51="","",'Cenários'!D51)</f>
        <v/>
      </c>
    </row>
    <row r="62">
      <c r="P62">
        <f>IF('Cenários'!D52="","",'Cenários'!D52)</f>
        <v/>
      </c>
    </row>
    <row r="63">
      <c r="P63">
        <f>IF('Cenários'!D53="","",'Cenários'!D53)</f>
        <v/>
      </c>
    </row>
    <row r="64">
      <c r="P64">
        <f>IF('Cenários'!D54="","",'Cenários'!D54)</f>
        <v/>
      </c>
    </row>
    <row r="65">
      <c r="P65">
        <f>IF('Cenários'!D55="","",'Cenários'!D55)</f>
        <v/>
      </c>
    </row>
    <row r="66">
      <c r="P66">
        <f>IF('Cenários'!D56="","",'Cenários'!D56)</f>
        <v/>
      </c>
    </row>
    <row r="67">
      <c r="P67">
        <f>IF('Cenários'!D57="","",'Cenários'!D57)</f>
        <v/>
      </c>
    </row>
    <row r="68">
      <c r="P68">
        <f>IF('Cenários'!D58="","",'Cenários'!D58)</f>
        <v/>
      </c>
    </row>
    <row r="69">
      <c r="P69">
        <f>IF('Cenários'!D59="","",'Cenários'!D59)</f>
        <v/>
      </c>
    </row>
    <row r="70">
      <c r="P70">
        <f>IF('Cenários'!D60="","",'Cenários'!D60)</f>
        <v/>
      </c>
    </row>
    <row r="71">
      <c r="P71">
        <f>IF('Cenários'!D61="","",'Cenários'!D61)</f>
        <v/>
      </c>
    </row>
    <row r="72">
      <c r="P72">
        <f>IF('Cenários'!D62="","",'Cenários'!D62)</f>
        <v/>
      </c>
    </row>
    <row r="73">
      <c r="P73">
        <f>IF('Cenários'!D63="","",'Cenários'!D63)</f>
        <v/>
      </c>
    </row>
    <row r="74">
      <c r="P74">
        <f>IF('Cenários'!D64="","",'Cenários'!D64)</f>
        <v/>
      </c>
    </row>
    <row r="75">
      <c r="P75">
        <f>IF('Cenários'!D65="","",'Cenários'!D65)</f>
        <v/>
      </c>
    </row>
    <row r="76">
      <c r="P76">
        <f>IF('Cenários'!D66="","",'Cenários'!D66)</f>
        <v/>
      </c>
    </row>
    <row r="77">
      <c r="P77">
        <f>IF('Cenários'!D67="","",'Cenários'!D67)</f>
        <v/>
      </c>
    </row>
    <row r="78">
      <c r="P78">
        <f>IF('Cenários'!D68="","",'Cenários'!D68)</f>
        <v/>
      </c>
    </row>
    <row r="79">
      <c r="P79">
        <f>IF('Cenários'!D69="","",'Cenários'!D69)</f>
        <v/>
      </c>
    </row>
    <row r="80">
      <c r="P80">
        <f>IF('Cenários'!D70="","",'Cenários'!D70)</f>
        <v/>
      </c>
    </row>
    <row r="81">
      <c r="P81">
        <f>IF('Cenários'!D71="","",'Cenários'!D71)</f>
        <v/>
      </c>
    </row>
    <row r="82">
      <c r="P82">
        <f>IF('Cenários'!D72="","",'Cenários'!D72)</f>
        <v/>
      </c>
    </row>
    <row r="83">
      <c r="P83">
        <f>IF('Cenários'!D73="","",'Cenários'!D73)</f>
        <v/>
      </c>
    </row>
    <row r="84">
      <c r="P84">
        <f>IF('Cenários'!D74="","",'Cenários'!D74)</f>
        <v/>
      </c>
    </row>
    <row r="85">
      <c r="P85">
        <f>IF('Cenários'!D75="","",'Cenários'!D75)</f>
        <v/>
      </c>
    </row>
    <row r="86">
      <c r="P86">
        <f>IF('Cenários'!D76="","",'Cenários'!D76)</f>
        <v/>
      </c>
    </row>
    <row r="87">
      <c r="P87">
        <f>IF('Cenários'!D77="","",'Cenários'!D77)</f>
        <v/>
      </c>
    </row>
    <row r="88">
      <c r="P88">
        <f>IF('Cenários'!D78="","",'Cenários'!D78)</f>
        <v/>
      </c>
    </row>
    <row r="89">
      <c r="P89">
        <f>IF('Cenários'!D79="","",'Cenários'!D79)</f>
        <v/>
      </c>
    </row>
    <row r="90">
      <c r="P90">
        <f>IF('Cenários'!D80="","",'Cenários'!D80)</f>
        <v/>
      </c>
    </row>
    <row r="91">
      <c r="P91">
        <f>IF('Cenários'!D81="","",'Cenários'!D81)</f>
        <v/>
      </c>
    </row>
    <row r="92">
      <c r="P92">
        <f>IF('Cenários'!D82="","",'Cenários'!D82)</f>
        <v/>
      </c>
    </row>
    <row r="93">
      <c r="P93">
        <f>IF('Cenários'!D83="","",'Cenários'!D83)</f>
        <v/>
      </c>
    </row>
    <row r="94">
      <c r="P94">
        <f>IF('Cenários'!D84="","",'Cenários'!D84)</f>
        <v/>
      </c>
    </row>
    <row r="95">
      <c r="P95">
        <f>IF('Cenários'!D85="","",'Cenários'!D85)</f>
        <v/>
      </c>
    </row>
    <row r="96">
      <c r="P96">
        <f>IF('Cenários'!D86="","",'Cenários'!D86)</f>
        <v/>
      </c>
    </row>
    <row r="97">
      <c r="P97">
        <f>IF('Cenários'!D87="","",'Cenários'!D87)</f>
        <v/>
      </c>
    </row>
    <row r="98">
      <c r="P98">
        <f>IF('Cenários'!D88="","",'Cenários'!D88)</f>
        <v/>
      </c>
    </row>
    <row r="99">
      <c r="P99">
        <f>IF('Cenários'!D89="","",'Cenários'!D89)</f>
        <v/>
      </c>
    </row>
    <row r="100">
      <c r="P100">
        <f>IF('Cenários'!D90="","",'Cenários'!D90)</f>
        <v/>
      </c>
    </row>
    <row r="101">
      <c r="P101">
        <f>IF('Cenários'!D91="","",'Cenários'!D91)</f>
        <v/>
      </c>
    </row>
    <row r="102">
      <c r="P102">
        <f>IF('Cenários'!D92="","",'Cenários'!D92)</f>
        <v/>
      </c>
    </row>
    <row r="103">
      <c r="P103">
        <f>IF('Cenários'!D93="","",'Cenários'!D93)</f>
        <v/>
      </c>
    </row>
    <row r="104">
      <c r="P104">
        <f>IF('Cenários'!D94="","",'Cenários'!D94)</f>
        <v/>
      </c>
    </row>
    <row r="105">
      <c r="P105">
        <f>IF('Cenários'!D95="","",'Cenários'!D95)</f>
        <v/>
      </c>
    </row>
    <row r="106">
      <c r="P106">
        <f>IF('Cenários'!D96="","",'Cenários'!D96)</f>
        <v/>
      </c>
    </row>
    <row r="107">
      <c r="P107">
        <f>IF('Cenários'!D97="","",'Cenários'!D97)</f>
        <v/>
      </c>
    </row>
    <row r="108">
      <c r="P108">
        <f>IF('Cenários'!D98="","",'Cenários'!D98)</f>
        <v/>
      </c>
    </row>
    <row r="109">
      <c r="P109">
        <f>IF('Cenários'!D99="","",'Cenários'!D99)</f>
        <v/>
      </c>
    </row>
    <row r="110">
      <c r="P110">
        <f>IF('Cenários'!D100="","",'Cenários'!D100)</f>
        <v/>
      </c>
    </row>
    <row r="111">
      <c r="P111">
        <f>IF('Cenários'!D101="","",'Cenários'!D101)</f>
        <v/>
      </c>
    </row>
    <row r="112">
      <c r="P112">
        <f>IF('Cenários'!D102="","",'Cenários'!D102)</f>
        <v/>
      </c>
    </row>
    <row r="113">
      <c r="P113">
        <f>IF('Cenários'!D103="","",'Cenários'!D103)</f>
        <v/>
      </c>
    </row>
    <row r="114">
      <c r="P114">
        <f>IF('Cenários'!D104="","",'Cenários'!D104)</f>
        <v/>
      </c>
    </row>
    <row r="115">
      <c r="P115">
        <f>IF('Cenários'!D105="","",'Cenários'!D105)</f>
        <v/>
      </c>
    </row>
  </sheetData>
  <mergeCells count="1">
    <mergeCell ref="A1:H1"/>
  </mergeCells>
  <conditionalFormatting sqref="A11:H11">
    <cfRule type="expression" priority="1" dxfId="0">
      <formula>ISNUMBER(SEARCH("Nenhum",$A$11))</formula>
    </cfRule>
    <cfRule type="expression" priority="2" dxfId="1">
      <formula>ISNUMBER(SEARCH("pendências",$A$11))</formula>
    </cfRule>
    <cfRule type="expression" priority="3" dxfId="2">
      <formula>ISNUMBER(SEARCH("pronto",$A$11))</formula>
    </cfRule>
  </conditionalFormatting>
  <dataValidations count="1">
    <dataValidation sqref="B3" showDropDown="0" showInputMessage="0" showErrorMessage="0" allowBlank="0" errorTitle="Evento inválido" error="Selecione um evento cadastrado ou deixe a célula em branco." promptTitle="Filtro de evento" prompt="Em branco, o painel consolida todos os eventos." type="list">
      <formula1>$P$16:$P$115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65D32"/>
    <outlinePr summaryBelow="1" summaryRight="1"/>
    <pageSetUpPr/>
  </sheetPr>
  <dimension ref="A1:Z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28" customWidth="1" min="3" max="3"/>
    <col width="30" customWidth="1" min="4" max="4"/>
    <col width="16" customWidth="1" min="5" max="5"/>
    <col width="18" customWidth="1" min="6" max="6"/>
    <col width="22" customWidth="1" min="7" max="7"/>
    <col width="19" customWidth="1" min="8" max="8"/>
    <col width="17" customWidth="1" min="9" max="9"/>
    <col width="21" customWidth="1" min="10" max="10"/>
    <col width="17" customWidth="1" min="11" max="11"/>
    <col width="21" customWidth="1" min="12" max="12"/>
    <col width="13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31" customWidth="1" min="26" max="26"/>
  </cols>
  <sheetData>
    <row r="1" ht="31" customHeight="1">
      <c r="A1" s="1" t="inlineStr">
        <is>
          <t>Cenários de Estoque Sazonal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2" t="n"/>
      <c r="M1" s="32" t="n"/>
      <c r="N1" s="32" t="n"/>
      <c r="O1" s="32" t="n"/>
      <c r="P1" s="32" t="n"/>
      <c r="Q1" s="32" t="n"/>
      <c r="R1" s="32" t="n"/>
      <c r="S1" s="32" t="n"/>
      <c r="T1" s="32" t="n"/>
      <c r="U1" s="32" t="n"/>
      <c r="V1" s="32" t="n"/>
      <c r="W1" s="32" t="n"/>
      <c r="X1" s="32" t="n"/>
      <c r="Y1" s="32" t="n"/>
      <c r="Z1" s="33" t="n"/>
    </row>
    <row r="2" ht="23" customHeight="1">
      <c r="A2" s="3" t="inlineStr">
        <is>
          <t>Cadastre até 100 combinações fictícias de SKU e evento. Células amarelas são editáveis.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</row>
    <row r="3">
      <c r="A3" s="15" t="inlineStr">
        <is>
          <t>Edite os parâmetros e revise a coluna Checagem antes de usar as recomendações.</t>
        </is>
      </c>
    </row>
    <row r="4"/>
    <row r="5" ht="48" customHeight="1">
      <c r="A5" s="16" t="inlineStr">
        <is>
          <t>ID do cenário</t>
        </is>
      </c>
      <c r="B5" s="16" t="inlineStr">
        <is>
          <t>SKU</t>
        </is>
      </c>
      <c r="C5" s="16" t="inlineStr">
        <is>
          <t>Produto</t>
        </is>
      </c>
      <c r="D5" s="16" t="inlineStr">
        <is>
          <t>Evento sazonal</t>
        </is>
      </c>
      <c r="E5" s="16" t="inlineStr">
        <is>
          <t>Semana do pico</t>
        </is>
      </c>
      <c r="F5" s="16" t="inlineStr">
        <is>
          <t>Demanda-base semanal</t>
        </is>
      </c>
      <c r="G5" s="16" t="inlineStr">
        <is>
          <t>Estoque disponível no início</t>
        </is>
      </c>
      <c r="H5" s="16" t="inlineStr">
        <is>
          <t>Estoque de segurança</t>
        </is>
      </c>
      <c r="I5" s="16" t="inlineStr">
        <is>
          <t>Lote de reposição</t>
        </is>
      </c>
      <c r="J5" s="16" t="inlineStr">
        <is>
          <t>Prazo de reposição (semanas)</t>
        </is>
      </c>
      <c r="K5" s="16" t="inlineStr">
        <is>
          <t>Capacidade máxima</t>
        </is>
      </c>
      <c r="L5" s="16" t="inlineStr">
        <is>
          <t>Saldo-alvo após o evento</t>
        </is>
      </c>
      <c r="M5" s="16" t="inlineStr">
        <is>
          <t>Situação</t>
        </is>
      </c>
      <c r="N5" s="16" t="inlineStr">
        <is>
          <t>Fator S-4</t>
        </is>
      </c>
      <c r="O5" s="16" t="inlineStr">
        <is>
          <t>Fator S-3</t>
        </is>
      </c>
      <c r="P5" s="16" t="inlineStr">
        <is>
          <t>Fator S-2</t>
        </is>
      </c>
      <c r="Q5" s="16" t="inlineStr">
        <is>
          <t>Fator S-1</t>
        </is>
      </c>
      <c r="R5" s="16" t="inlineStr">
        <is>
          <t>Fator S0</t>
        </is>
      </c>
      <c r="S5" s="16" t="inlineStr">
        <is>
          <t>Fator S+1</t>
        </is>
      </c>
      <c r="T5" s="16" t="inlineStr">
        <is>
          <t>Fator S+2</t>
        </is>
      </c>
      <c r="U5" s="16" t="inlineStr">
        <is>
          <t>Fator S+3</t>
        </is>
      </c>
      <c r="V5" s="16" t="inlineStr">
        <is>
          <t>Fator S+4</t>
        </is>
      </c>
      <c r="W5" s="16" t="inlineStr">
        <is>
          <t>Fator S+5</t>
        </is>
      </c>
      <c r="X5" s="16" t="inlineStr">
        <is>
          <t>Fator S+6</t>
        </is>
      </c>
      <c r="Y5" s="16" t="inlineStr">
        <is>
          <t>Fator S+7</t>
        </is>
      </c>
      <c r="Z5" s="16" t="inlineStr">
        <is>
          <t>Checagem</t>
        </is>
      </c>
    </row>
    <row r="6" ht="20" customHeight="1">
      <c r="A6" s="17" t="inlineStr">
        <is>
          <t>CEN-001</t>
        </is>
      </c>
      <c r="B6" s="17" t="inlineStr">
        <is>
          <t>SKU-FIC-101</t>
        </is>
      </c>
      <c r="C6" s="17" t="inlineStr">
        <is>
          <t>Garrafa Aurora Fictícia</t>
        </is>
      </c>
      <c r="D6" s="17" t="inlineStr">
        <is>
          <t>Festival de Primavera Fictício</t>
        </is>
      </c>
      <c r="E6" s="34" t="n">
        <v>46300</v>
      </c>
      <c r="F6" s="19" t="n">
        <v>70</v>
      </c>
      <c r="G6" s="19" t="n">
        <v>210</v>
      </c>
      <c r="H6" s="19" t="n">
        <v>50</v>
      </c>
      <c r="I6" s="19" t="n">
        <v>20</v>
      </c>
      <c r="J6" s="19" t="n">
        <v>2</v>
      </c>
      <c r="K6" s="19" t="n">
        <v>500</v>
      </c>
      <c r="L6" s="19" t="n">
        <v>40</v>
      </c>
      <c r="M6" s="20" t="inlineStr">
        <is>
          <t>Ativo</t>
        </is>
      </c>
      <c r="N6" s="35" t="n">
        <v>0.8</v>
      </c>
      <c r="O6" s="35" t="n">
        <v>0.9</v>
      </c>
      <c r="P6" s="35" t="n">
        <v>1.1</v>
      </c>
      <c r="Q6" s="35" t="n">
        <v>1.5</v>
      </c>
      <c r="R6" s="35" t="n">
        <v>2.2</v>
      </c>
      <c r="S6" s="35" t="n">
        <v>1.6</v>
      </c>
      <c r="T6" s="35" t="n">
        <v>1.2</v>
      </c>
      <c r="U6" s="35" t="n">
        <v>0.9</v>
      </c>
      <c r="V6" s="35" t="n">
        <v>0.8</v>
      </c>
      <c r="W6" s="35" t="n">
        <v>0.7</v>
      </c>
      <c r="X6" s="35" t="n">
        <v>0.7</v>
      </c>
      <c r="Y6" s="35" t="n">
        <v>0.6</v>
      </c>
      <c r="Z6" s="22">
        <f>IF(COUNTA($A6:$Y6)=0,"",IF($A6="","Falta ID",IF(COUNTIF($A$6:$A$105,$A6)&gt;1,"ID duplicado",IF(OR($B6="",$C6="",$D6="",$E6="",$F6="",$G6="",$H6="",$I6="",$J6="",$K6="",$L6="",$M6=""),"Preencher campos obrigatórios",IF(COUNTBLANK($N6:$Y6)&gt;0,"Curva incompleta",IF(OR($F6&lt;0,$G6&lt;0,$H6&lt;0,$I6&lt;1,$J6&lt;0,$J6&gt;4,$K6&lt;1,$L6&lt;0),"Valor fora do limite",IF(WEEKDAY($E6,2)&lt;&gt;1,"Data não é segunda-feira",IF(OR(MIN($N6:$Y6)&lt;0,MAX($N6:$Y6)&gt;10),"Fator fora do limite",IF($H6&gt;$K6,"Segurança acima da capacidade",IF($L6&gt;$K6,"Saldo final acima da capacidade",IF($G6&gt;$K6,"Estoque atual acima da capacidade","OK")))))))))))</f>
        <v/>
      </c>
    </row>
    <row r="7" ht="20" customHeight="1">
      <c r="A7" s="17" t="inlineStr">
        <is>
          <t>CEN-002</t>
        </is>
      </c>
      <c r="B7" s="17" t="inlineStr">
        <is>
          <t>SKU-FIC-102</t>
        </is>
      </c>
      <c r="C7" s="17" t="inlineStr">
        <is>
          <t>Caderno Brisa Fictício</t>
        </is>
      </c>
      <c r="D7" s="17" t="inlineStr">
        <is>
          <t>Festival de Primavera Fictício</t>
        </is>
      </c>
      <c r="E7" s="34" t="n">
        <v>46300</v>
      </c>
      <c r="F7" s="19" t="n">
        <v>120</v>
      </c>
      <c r="G7" s="19" t="n">
        <v>300</v>
      </c>
      <c r="H7" s="19" t="n">
        <v>90</v>
      </c>
      <c r="I7" s="19" t="n">
        <v>50</v>
      </c>
      <c r="J7" s="19" t="n">
        <v>1</v>
      </c>
      <c r="K7" s="19" t="n">
        <v>700</v>
      </c>
      <c r="L7" s="19" t="n">
        <v>70</v>
      </c>
      <c r="M7" s="20" t="inlineStr">
        <is>
          <t>Ativo</t>
        </is>
      </c>
      <c r="N7" s="35" t="n">
        <v>0.7</v>
      </c>
      <c r="O7" s="35" t="n">
        <v>0.8</v>
      </c>
      <c r="P7" s="35" t="n">
        <v>1</v>
      </c>
      <c r="Q7" s="35" t="n">
        <v>1.4</v>
      </c>
      <c r="R7" s="35" t="n">
        <v>1.9</v>
      </c>
      <c r="S7" s="35" t="n">
        <v>1.4</v>
      </c>
      <c r="T7" s="35" t="n">
        <v>1.1</v>
      </c>
      <c r="U7" s="35" t="n">
        <v>0.9</v>
      </c>
      <c r="V7" s="35" t="n">
        <v>0.8</v>
      </c>
      <c r="W7" s="35" t="n">
        <v>0.7</v>
      </c>
      <c r="X7" s="35" t="n">
        <v>0.6</v>
      </c>
      <c r="Y7" s="35" t="n">
        <v>0.6</v>
      </c>
      <c r="Z7" s="22">
        <f>IF(COUNTA($A7:$Y7)=0,"",IF($A7="","Falta ID",IF(COUNTIF($A$6:$A$105,$A7)&gt;1,"ID duplicado",IF(OR($B7="",$C7="",$D7="",$E7="",$F7="",$G7="",$H7="",$I7="",$J7="",$K7="",$L7="",$M7=""),"Preencher campos obrigatórios",IF(COUNTBLANK($N7:$Y7)&gt;0,"Curva incompleta",IF(OR($F7&lt;0,$G7&lt;0,$H7&lt;0,$I7&lt;1,$J7&lt;0,$J7&gt;4,$K7&lt;1,$L7&lt;0),"Valor fora do limite",IF(WEEKDAY($E7,2)&lt;&gt;1,"Data não é segunda-feira",IF(OR(MIN($N7:$Y7)&lt;0,MAX($N7:$Y7)&gt;10),"Fator fora do limite",IF($H7&gt;$K7,"Segurança acima da capacidade",IF($L7&gt;$K7,"Saldo final acima da capacidade",IF($G7&gt;$K7,"Estoque atual acima da capacidade","OK")))))))))))</f>
        <v/>
      </c>
    </row>
    <row r="8" ht="20" customHeight="1">
      <c r="A8" s="17" t="inlineStr">
        <is>
          <t>CEN-003</t>
        </is>
      </c>
      <c r="B8" s="17" t="inlineStr">
        <is>
          <t>SKU-FIC-103</t>
        </is>
      </c>
      <c r="C8" s="17" t="inlineStr">
        <is>
          <t>Kit Blocos Galáxia Fictício</t>
        </is>
      </c>
      <c r="D8" s="17" t="inlineStr">
        <is>
          <t>Dia das Crianças 2026</t>
        </is>
      </c>
      <c r="E8" s="34" t="n">
        <v>46307</v>
      </c>
      <c r="F8" s="19" t="n">
        <v>90</v>
      </c>
      <c r="G8" s="19" t="n">
        <v>260</v>
      </c>
      <c r="H8" s="19" t="n">
        <v>70</v>
      </c>
      <c r="I8" s="19" t="n">
        <v>30</v>
      </c>
      <c r="J8" s="19" t="n">
        <v>2</v>
      </c>
      <c r="K8" s="19" t="n">
        <v>650</v>
      </c>
      <c r="L8" s="19" t="n">
        <v>45</v>
      </c>
      <c r="M8" s="20" t="inlineStr">
        <is>
          <t>Ativo</t>
        </is>
      </c>
      <c r="N8" s="35" t="n">
        <v>0.7</v>
      </c>
      <c r="O8" s="35" t="n">
        <v>0.9</v>
      </c>
      <c r="P8" s="35" t="n">
        <v>1.3</v>
      </c>
      <c r="Q8" s="35" t="n">
        <v>2</v>
      </c>
      <c r="R8" s="35" t="n">
        <v>3.2</v>
      </c>
      <c r="S8" s="35" t="n">
        <v>2.1</v>
      </c>
      <c r="T8" s="35" t="n">
        <v>1.3</v>
      </c>
      <c r="U8" s="35" t="n">
        <v>0.9</v>
      </c>
      <c r="V8" s="35" t="n">
        <v>0.7</v>
      </c>
      <c r="W8" s="35" t="n">
        <v>0.6</v>
      </c>
      <c r="X8" s="35" t="n">
        <v>0.5</v>
      </c>
      <c r="Y8" s="35" t="n">
        <v>0.5</v>
      </c>
      <c r="Z8" s="22">
        <f>IF(COUNTA($A8:$Y8)=0,"",IF($A8="","Falta ID",IF(COUNTIF($A$6:$A$105,$A8)&gt;1,"ID duplicado",IF(OR($B8="",$C8="",$D8="",$E8="",$F8="",$G8="",$H8="",$I8="",$J8="",$K8="",$L8="",$M8=""),"Preencher campos obrigatórios",IF(COUNTBLANK($N8:$Y8)&gt;0,"Curva incompleta",IF(OR($F8&lt;0,$G8&lt;0,$H8&lt;0,$I8&lt;1,$J8&lt;0,$J8&gt;4,$K8&lt;1,$L8&lt;0),"Valor fora do limite",IF(WEEKDAY($E8,2)&lt;&gt;1,"Data não é segunda-feira",IF(OR(MIN($N8:$Y8)&lt;0,MAX($N8:$Y8)&gt;10),"Fator fora do limite",IF($H8&gt;$K8,"Segurança acima da capacidade",IF($L8&gt;$K8,"Saldo final acima da capacidade",IF($G8&gt;$K8,"Estoque atual acima da capacidade","OK")))))))))))</f>
        <v/>
      </c>
    </row>
    <row r="9" ht="20" customHeight="1">
      <c r="A9" s="17" t="inlineStr">
        <is>
          <t>CEN-004</t>
        </is>
      </c>
      <c r="B9" s="17" t="inlineStr">
        <is>
          <t>SKU-FIC-104</t>
        </is>
      </c>
      <c r="C9" s="17" t="inlineStr">
        <is>
          <t>Pelúcia Lua Mansa Fictícia</t>
        </is>
      </c>
      <c r="D9" s="17" t="inlineStr">
        <is>
          <t>Dia das Crianças 2026</t>
        </is>
      </c>
      <c r="E9" s="34" t="n">
        <v>46307</v>
      </c>
      <c r="F9" s="19" t="n">
        <v>60</v>
      </c>
      <c r="G9" s="19" t="n">
        <v>180</v>
      </c>
      <c r="H9" s="19" t="n">
        <v>50</v>
      </c>
      <c r="I9" s="19" t="n">
        <v>20</v>
      </c>
      <c r="J9" s="19" t="n">
        <v>3</v>
      </c>
      <c r="K9" s="19" t="n">
        <v>500</v>
      </c>
      <c r="L9" s="19" t="n">
        <v>35</v>
      </c>
      <c r="M9" s="20" t="inlineStr">
        <is>
          <t>Ativo</t>
        </is>
      </c>
      <c r="N9" s="35" t="n">
        <v>0.6</v>
      </c>
      <c r="O9" s="35" t="n">
        <v>0.8</v>
      </c>
      <c r="P9" s="35" t="n">
        <v>1.2</v>
      </c>
      <c r="Q9" s="35" t="n">
        <v>1.8</v>
      </c>
      <c r="R9" s="35" t="n">
        <v>2.8</v>
      </c>
      <c r="S9" s="35" t="n">
        <v>2</v>
      </c>
      <c r="T9" s="35" t="n">
        <v>1.2</v>
      </c>
      <c r="U9" s="35" t="n">
        <v>0.8</v>
      </c>
      <c r="V9" s="35" t="n">
        <v>0.7</v>
      </c>
      <c r="W9" s="35" t="n">
        <v>0.6</v>
      </c>
      <c r="X9" s="35" t="n">
        <v>0.5</v>
      </c>
      <c r="Y9" s="35" t="n">
        <v>0.4</v>
      </c>
      <c r="Z9" s="22">
        <f>IF(COUNTA($A9:$Y9)=0,"",IF($A9="","Falta ID",IF(COUNTIF($A$6:$A$105,$A9)&gt;1,"ID duplicado",IF(OR($B9="",$C9="",$D9="",$E9="",$F9="",$G9="",$H9="",$I9="",$J9="",$K9="",$L9="",$M9=""),"Preencher campos obrigatórios",IF(COUNTBLANK($N9:$Y9)&gt;0,"Curva incompleta",IF(OR($F9&lt;0,$G9&lt;0,$H9&lt;0,$I9&lt;1,$J9&lt;0,$J9&gt;4,$K9&lt;1,$L9&lt;0),"Valor fora do limite",IF(WEEKDAY($E9,2)&lt;&gt;1,"Data não é segunda-feira",IF(OR(MIN($N9:$Y9)&lt;0,MAX($N9:$Y9)&gt;10),"Fator fora do limite",IF($H9&gt;$K9,"Segurança acima da capacidade",IF($L9&gt;$K9,"Saldo final acima da capacidade",IF($G9&gt;$K9,"Estoque atual acima da capacidade","OK")))))))))))</f>
        <v/>
      </c>
    </row>
    <row r="10" ht="20" customHeight="1">
      <c r="A10" s="17" t="inlineStr">
        <is>
          <t>CEN-005</t>
        </is>
      </c>
      <c r="B10" s="17" t="inlineStr">
        <is>
          <t>SKU-FIC-105</t>
        </is>
      </c>
      <c r="C10" s="17" t="inlineStr">
        <is>
          <t>Jogo Estelar Fictício</t>
        </is>
      </c>
      <c r="D10" s="17" t="inlineStr">
        <is>
          <t>Dia das Crianças 2026</t>
        </is>
      </c>
      <c r="E10" s="34" t="n">
        <v>46307</v>
      </c>
      <c r="F10" s="19" t="n">
        <v>110</v>
      </c>
      <c r="G10" s="19" t="n">
        <v>220</v>
      </c>
      <c r="H10" s="19" t="n">
        <v>80</v>
      </c>
      <c r="I10" s="19" t="n">
        <v>40</v>
      </c>
      <c r="J10" s="19" t="n">
        <v>2</v>
      </c>
      <c r="K10" s="19" t="n">
        <v>560</v>
      </c>
      <c r="L10" s="19" t="n">
        <v>50</v>
      </c>
      <c r="M10" s="20" t="inlineStr">
        <is>
          <t>Ativo</t>
        </is>
      </c>
      <c r="N10" s="35" t="n">
        <v>0.7</v>
      </c>
      <c r="O10" s="35" t="n">
        <v>0.9</v>
      </c>
      <c r="P10" s="35" t="n">
        <v>1.4</v>
      </c>
      <c r="Q10" s="35" t="n">
        <v>2.2</v>
      </c>
      <c r="R10" s="35" t="n">
        <v>3.5</v>
      </c>
      <c r="S10" s="35" t="n">
        <v>2.3</v>
      </c>
      <c r="T10" s="35" t="n">
        <v>1.4</v>
      </c>
      <c r="U10" s="35" t="n">
        <v>0.9</v>
      </c>
      <c r="V10" s="35" t="n">
        <v>0.7</v>
      </c>
      <c r="W10" s="35" t="n">
        <v>0.6</v>
      </c>
      <c r="X10" s="35" t="n">
        <v>0.5</v>
      </c>
      <c r="Y10" s="35" t="n">
        <v>0.5</v>
      </c>
      <c r="Z10" s="22">
        <f>IF(COUNTA($A10:$Y10)=0,"",IF($A10="","Falta ID",IF(COUNTIF($A$6:$A$105,$A10)&gt;1,"ID duplicado",IF(OR($B10="",$C10="",$D10="",$E10="",$F10="",$G10="",$H10="",$I10="",$J10="",$K10="",$L10="",$M10=""),"Preencher campos obrigatórios",IF(COUNTBLANK($N10:$Y10)&gt;0,"Curva incompleta",IF(OR($F10&lt;0,$G10&lt;0,$H10&lt;0,$I10&lt;1,$J10&lt;0,$J10&gt;4,$K10&lt;1,$L10&lt;0),"Valor fora do limite",IF(WEEKDAY($E10,2)&lt;&gt;1,"Data não é segunda-feira",IF(OR(MIN($N10:$Y10)&lt;0,MAX($N10:$Y10)&gt;10),"Fator fora do limite",IF($H10&gt;$K10,"Segurança acima da capacidade",IF($L10&gt;$K10,"Saldo final acima da capacidade",IF($G10&gt;$K10,"Estoque atual acima da capacidade","OK")))))))))))</f>
        <v/>
      </c>
    </row>
    <row r="11" ht="20" customHeight="1">
      <c r="A11" s="17" t="inlineStr">
        <is>
          <t>CEN-006</t>
        </is>
      </c>
      <c r="B11" s="17" t="inlineStr">
        <is>
          <t>SKU-FIC-106</t>
        </is>
      </c>
      <c r="C11" s="17" t="inlineStr">
        <is>
          <t>Fone Nuvem Pop Fictício</t>
        </is>
      </c>
      <c r="D11" s="17" t="inlineStr">
        <is>
          <t>Black Friday 2026</t>
        </is>
      </c>
      <c r="E11" s="34" t="n">
        <v>46349</v>
      </c>
      <c r="F11" s="19" t="n">
        <v>160</v>
      </c>
      <c r="G11" s="19" t="n">
        <v>320</v>
      </c>
      <c r="H11" s="19" t="n">
        <v>100</v>
      </c>
      <c r="I11" s="19" t="n">
        <v>50</v>
      </c>
      <c r="J11" s="19" t="n">
        <v>3</v>
      </c>
      <c r="K11" s="19" t="n">
        <v>800</v>
      </c>
      <c r="L11" s="19" t="n">
        <v>80</v>
      </c>
      <c r="M11" s="20" t="inlineStr">
        <is>
          <t>Ativo</t>
        </is>
      </c>
      <c r="N11" s="35" t="n">
        <v>0.6</v>
      </c>
      <c r="O11" s="35" t="n">
        <v>0.8</v>
      </c>
      <c r="P11" s="35" t="n">
        <v>1.1</v>
      </c>
      <c r="Q11" s="35" t="n">
        <v>1.8</v>
      </c>
      <c r="R11" s="35" t="n">
        <v>4</v>
      </c>
      <c r="S11" s="35" t="n">
        <v>1.7</v>
      </c>
      <c r="T11" s="35" t="n">
        <v>1.1</v>
      </c>
      <c r="U11" s="35" t="n">
        <v>0.8</v>
      </c>
      <c r="V11" s="35" t="n">
        <v>0.7</v>
      </c>
      <c r="W11" s="35" t="n">
        <v>0.6</v>
      </c>
      <c r="X11" s="35" t="n">
        <v>0.5</v>
      </c>
      <c r="Y11" s="35" t="n">
        <v>0.5</v>
      </c>
      <c r="Z11" s="22">
        <f>IF(COUNTA($A11:$Y11)=0,"",IF($A11="","Falta ID",IF(COUNTIF($A$6:$A$105,$A11)&gt;1,"ID duplicado",IF(OR($B11="",$C11="",$D11="",$E11="",$F11="",$G11="",$H11="",$I11="",$J11="",$K11="",$L11="",$M11=""),"Preencher campos obrigatórios",IF(COUNTBLANK($N11:$Y11)&gt;0,"Curva incompleta",IF(OR($F11&lt;0,$G11&lt;0,$H11&lt;0,$I11&lt;1,$J11&lt;0,$J11&gt;4,$K11&lt;1,$L11&lt;0),"Valor fora do limite",IF(WEEKDAY($E11,2)&lt;&gt;1,"Data não é segunda-feira",IF(OR(MIN($N11:$Y11)&lt;0,MAX($N11:$Y11)&gt;10),"Fator fora do limite",IF($H11&gt;$K11,"Segurança acima da capacidade",IF($L11&gt;$K11,"Saldo final acima da capacidade",IF($G11&gt;$K11,"Estoque atual acima da capacidade","OK")))))))))))</f>
        <v/>
      </c>
    </row>
    <row r="12" ht="20" customHeight="1">
      <c r="A12" s="17" t="inlineStr">
        <is>
          <t>CEN-007</t>
        </is>
      </c>
      <c r="B12" s="17" t="inlineStr">
        <is>
          <t>SKU-FIC-107</t>
        </is>
      </c>
      <c r="C12" s="17" t="inlineStr">
        <is>
          <t>Luminária Cometa Fictícia</t>
        </is>
      </c>
      <c r="D12" s="17" t="inlineStr">
        <is>
          <t>Black Friday 2026</t>
        </is>
      </c>
      <c r="E12" s="34" t="n">
        <v>46349</v>
      </c>
      <c r="F12" s="19" t="n">
        <v>95</v>
      </c>
      <c r="G12" s="19" t="n">
        <v>190</v>
      </c>
      <c r="H12" s="19" t="n">
        <v>60</v>
      </c>
      <c r="I12" s="19" t="n">
        <v>25</v>
      </c>
      <c r="J12" s="19" t="n">
        <v>2</v>
      </c>
      <c r="K12" s="19" t="n">
        <v>500</v>
      </c>
      <c r="L12" s="19" t="n">
        <v>45</v>
      </c>
      <c r="M12" s="20" t="inlineStr">
        <is>
          <t>Ativo</t>
        </is>
      </c>
      <c r="N12" s="35" t="n">
        <v>0.7</v>
      </c>
      <c r="O12" s="35" t="n">
        <v>0.9</v>
      </c>
      <c r="P12" s="35" t="n">
        <v>1.2</v>
      </c>
      <c r="Q12" s="35" t="n">
        <v>1.7</v>
      </c>
      <c r="R12" s="35" t="n">
        <v>3.6</v>
      </c>
      <c r="S12" s="35" t="n">
        <v>1.6</v>
      </c>
      <c r="T12" s="35" t="n">
        <v>1</v>
      </c>
      <c r="U12" s="35" t="n">
        <v>0.8</v>
      </c>
      <c r="V12" s="35" t="n">
        <v>0.7</v>
      </c>
      <c r="W12" s="35" t="n">
        <v>0.6</v>
      </c>
      <c r="X12" s="35" t="n">
        <v>0.5</v>
      </c>
      <c r="Y12" s="35" t="n">
        <v>0.5</v>
      </c>
      <c r="Z12" s="22">
        <f>IF(COUNTA($A12:$Y12)=0,"",IF($A12="","Falta ID",IF(COUNTIF($A$6:$A$105,$A12)&gt;1,"ID duplicado",IF(OR($B12="",$C12="",$D12="",$E12="",$F12="",$G12="",$H12="",$I12="",$J12="",$K12="",$L12="",$M12=""),"Preencher campos obrigatórios",IF(COUNTBLANK($N12:$Y12)&gt;0,"Curva incompleta",IF(OR($F12&lt;0,$G12&lt;0,$H12&lt;0,$I12&lt;1,$J12&lt;0,$J12&gt;4,$K12&lt;1,$L12&lt;0),"Valor fora do limite",IF(WEEKDAY($E12,2)&lt;&gt;1,"Data não é segunda-feira",IF(OR(MIN($N12:$Y12)&lt;0,MAX($N12:$Y12)&gt;10),"Fator fora do limite",IF($H12&gt;$K12,"Segurança acima da capacidade",IF($L12&gt;$K12,"Saldo final acima da capacidade",IF($G12&gt;$K12,"Estoque atual acima da capacidade","OK")))))))))))</f>
        <v/>
      </c>
    </row>
    <row r="13" ht="20" customHeight="1">
      <c r="A13" s="17" t="inlineStr">
        <is>
          <t>CEN-008</t>
        </is>
      </c>
      <c r="B13" s="17" t="inlineStr">
        <is>
          <t>SKU-FIC-108</t>
        </is>
      </c>
      <c r="C13" s="17" t="inlineStr">
        <is>
          <t>Organizador Órbita Fictício</t>
        </is>
      </c>
      <c r="D13" s="17" t="inlineStr">
        <is>
          <t>Black Friday 2026</t>
        </is>
      </c>
      <c r="E13" s="34" t="n">
        <v>46349</v>
      </c>
      <c r="F13" s="19" t="n">
        <v>130</v>
      </c>
      <c r="G13" s="19" t="n">
        <v>260</v>
      </c>
      <c r="H13" s="19" t="n">
        <v>80</v>
      </c>
      <c r="I13" s="19" t="n">
        <v>40</v>
      </c>
      <c r="J13" s="19" t="n">
        <v>2</v>
      </c>
      <c r="K13" s="19" t="n">
        <v>600</v>
      </c>
      <c r="L13" s="19" t="n">
        <v>60</v>
      </c>
      <c r="M13" s="20" t="inlineStr">
        <is>
          <t>Ativo</t>
        </is>
      </c>
      <c r="N13" s="35" t="n">
        <v>0.6</v>
      </c>
      <c r="O13" s="35" t="n">
        <v>0.8</v>
      </c>
      <c r="P13" s="35" t="n">
        <v>1</v>
      </c>
      <c r="Q13" s="35" t="n">
        <v>1.6</v>
      </c>
      <c r="R13" s="35" t="n">
        <v>3.8</v>
      </c>
      <c r="S13" s="35" t="n">
        <v>1.8</v>
      </c>
      <c r="T13" s="35" t="n">
        <v>1.2</v>
      </c>
      <c r="U13" s="35" t="n">
        <v>0.9</v>
      </c>
      <c r="V13" s="35" t="n">
        <v>0.7</v>
      </c>
      <c r="W13" s="35" t="n">
        <v>0.6</v>
      </c>
      <c r="X13" s="35" t="n">
        <v>0.5</v>
      </c>
      <c r="Y13" s="35" t="n">
        <v>0.4</v>
      </c>
      <c r="Z13" s="22">
        <f>IF(COUNTA($A13:$Y13)=0,"",IF($A13="","Falta ID",IF(COUNTIF($A$6:$A$105,$A13)&gt;1,"ID duplicado",IF(OR($B13="",$C13="",$D13="",$E13="",$F13="",$G13="",$H13="",$I13="",$J13="",$K13="",$L13="",$M13=""),"Preencher campos obrigatórios",IF(COUNTBLANK($N13:$Y13)&gt;0,"Curva incompleta",IF(OR($F13&lt;0,$G13&lt;0,$H13&lt;0,$I13&lt;1,$J13&lt;0,$J13&gt;4,$K13&lt;1,$L13&lt;0),"Valor fora do limite",IF(WEEKDAY($E13,2)&lt;&gt;1,"Data não é segunda-feira",IF(OR(MIN($N13:$Y13)&lt;0,MAX($N13:$Y13)&gt;10),"Fator fora do limite",IF($H13&gt;$K13,"Segurança acima da capacidade",IF($L13&gt;$K13,"Saldo final acima da capacidade",IF($G13&gt;$K13,"Estoque atual acima da capacidade","OK")))))))))))</f>
        <v/>
      </c>
    </row>
    <row r="14" ht="20" customHeight="1">
      <c r="A14" s="17" t="inlineStr">
        <is>
          <t>CEN-009</t>
        </is>
      </c>
      <c r="B14" s="17" t="inlineStr">
        <is>
          <t>SKU-FIC-109</t>
        </is>
      </c>
      <c r="C14" s="17" t="inlineStr">
        <is>
          <t>Caneca Boreal Fictícia</t>
        </is>
      </c>
      <c r="D14" s="17" t="inlineStr">
        <is>
          <t>Natal 2026</t>
        </is>
      </c>
      <c r="E14" s="34" t="n">
        <v>46377</v>
      </c>
      <c r="F14" s="19" t="n">
        <v>140</v>
      </c>
      <c r="G14" s="19" t="n">
        <v>300</v>
      </c>
      <c r="H14" s="19" t="n">
        <v>90</v>
      </c>
      <c r="I14" s="19" t="n">
        <v>50</v>
      </c>
      <c r="J14" s="19" t="n">
        <v>2</v>
      </c>
      <c r="K14" s="19" t="n">
        <v>750</v>
      </c>
      <c r="L14" s="19" t="n">
        <v>70</v>
      </c>
      <c r="M14" s="20" t="inlineStr">
        <is>
          <t>Ativo</t>
        </is>
      </c>
      <c r="N14" s="35" t="n">
        <v>0.8</v>
      </c>
      <c r="O14" s="35" t="n">
        <v>1</v>
      </c>
      <c r="P14" s="35" t="n">
        <v>1.4</v>
      </c>
      <c r="Q14" s="35" t="n">
        <v>2.1</v>
      </c>
      <c r="R14" s="35" t="n">
        <v>3</v>
      </c>
      <c r="S14" s="35" t="n">
        <v>2.4</v>
      </c>
      <c r="T14" s="35" t="n">
        <v>1.4</v>
      </c>
      <c r="U14" s="35" t="n">
        <v>0.8</v>
      </c>
      <c r="V14" s="35" t="n">
        <v>0.6</v>
      </c>
      <c r="W14" s="35" t="n">
        <v>0.5</v>
      </c>
      <c r="X14" s="35" t="n">
        <v>0.4</v>
      </c>
      <c r="Y14" s="35" t="n">
        <v>0.4</v>
      </c>
      <c r="Z14" s="22">
        <f>IF(COUNTA($A14:$Y14)=0,"",IF($A14="","Falta ID",IF(COUNTIF($A$6:$A$105,$A14)&gt;1,"ID duplicado",IF(OR($B14="",$C14="",$D14="",$E14="",$F14="",$G14="",$H14="",$I14="",$J14="",$K14="",$L14="",$M14=""),"Preencher campos obrigatórios",IF(COUNTBLANK($N14:$Y14)&gt;0,"Curva incompleta",IF(OR($F14&lt;0,$G14&lt;0,$H14&lt;0,$I14&lt;1,$J14&lt;0,$J14&gt;4,$K14&lt;1,$L14&lt;0),"Valor fora do limite",IF(WEEKDAY($E14,2)&lt;&gt;1,"Data não é segunda-feira",IF(OR(MIN($N14:$Y14)&lt;0,MAX($N14:$Y14)&gt;10),"Fator fora do limite",IF($H14&gt;$K14,"Segurança acima da capacidade",IF($L14&gt;$K14,"Saldo final acima da capacidade",IF($G14&gt;$K14,"Estoque atual acima da capacidade","OK")))))))))))</f>
        <v/>
      </c>
    </row>
    <row r="15" ht="20" customHeight="1">
      <c r="A15" s="17" t="inlineStr">
        <is>
          <t>CEN-010</t>
        </is>
      </c>
      <c r="B15" s="17" t="inlineStr">
        <is>
          <t>SKU-FIC-110</t>
        </is>
      </c>
      <c r="C15" s="17" t="inlineStr">
        <is>
          <t>Kit Solstício Fictício</t>
        </is>
      </c>
      <c r="D15" s="17" t="inlineStr">
        <is>
          <t>Natal 2026</t>
        </is>
      </c>
      <c r="E15" s="34" t="n">
        <v>46377</v>
      </c>
      <c r="F15" s="19" t="n">
        <v>100</v>
      </c>
      <c r="G15" s="19" t="n">
        <v>240</v>
      </c>
      <c r="H15" s="19" t="n">
        <v>70</v>
      </c>
      <c r="I15" s="19" t="n">
        <v>25</v>
      </c>
      <c r="J15" s="19" t="n">
        <v>3</v>
      </c>
      <c r="K15" s="19" t="n">
        <v>650</v>
      </c>
      <c r="L15" s="19" t="n">
        <v>50</v>
      </c>
      <c r="M15" s="20" t="inlineStr">
        <is>
          <t>Pausado</t>
        </is>
      </c>
      <c r="N15" s="35" t="n">
        <v>0.7</v>
      </c>
      <c r="O15" s="35" t="n">
        <v>0.9</v>
      </c>
      <c r="P15" s="35" t="n">
        <v>1.3</v>
      </c>
      <c r="Q15" s="35" t="n">
        <v>1.9</v>
      </c>
      <c r="R15" s="35" t="n">
        <v>2.7</v>
      </c>
      <c r="S15" s="35" t="n">
        <v>2.2</v>
      </c>
      <c r="T15" s="35" t="n">
        <v>1.3</v>
      </c>
      <c r="U15" s="35" t="n">
        <v>0.9</v>
      </c>
      <c r="V15" s="35" t="n">
        <v>0.7</v>
      </c>
      <c r="W15" s="35" t="n">
        <v>0.6</v>
      </c>
      <c r="X15" s="35" t="n">
        <v>0.5</v>
      </c>
      <c r="Y15" s="35" t="n">
        <v>0.4</v>
      </c>
      <c r="Z15" s="22">
        <f>IF(COUNTA($A15:$Y15)=0,"",IF($A15="","Falta ID",IF(COUNTIF($A$6:$A$105,$A15)&gt;1,"ID duplicado",IF(OR($B15="",$C15="",$D15="",$E15="",$F15="",$G15="",$H15="",$I15="",$J15="",$K15="",$L15="",$M15=""),"Preencher campos obrigatórios",IF(COUNTBLANK($N15:$Y15)&gt;0,"Curva incompleta",IF(OR($F15&lt;0,$G15&lt;0,$H15&lt;0,$I15&lt;1,$J15&lt;0,$J15&gt;4,$K15&lt;1,$L15&lt;0),"Valor fora do limite",IF(WEEKDAY($E15,2)&lt;&gt;1,"Data não é segunda-feira",IF(OR(MIN($N15:$Y15)&lt;0,MAX($N15:$Y15)&gt;10),"Fator fora do limite",IF($H15&gt;$K15,"Segurança acima da capacidade",IF($L15&gt;$K15,"Saldo final acima da capacidade",IF($G15&gt;$K15,"Estoque atual acima da capacidade","OK")))))))))))</f>
        <v/>
      </c>
    </row>
    <row r="16" ht="20" customHeight="1">
      <c r="A16" s="17" t="n"/>
      <c r="B16" s="17" t="n"/>
      <c r="C16" s="17" t="n"/>
      <c r="D16" s="17" t="n"/>
      <c r="E16" s="34" t="n"/>
      <c r="F16" s="19" t="n"/>
      <c r="G16" s="19" t="n"/>
      <c r="H16" s="19" t="n"/>
      <c r="I16" s="19" t="n"/>
      <c r="J16" s="19" t="n"/>
      <c r="K16" s="19" t="n"/>
      <c r="L16" s="19" t="n"/>
      <c r="M16" s="20" t="n"/>
      <c r="N16" s="35" t="n"/>
      <c r="O16" s="35" t="n"/>
      <c r="P16" s="35" t="n"/>
      <c r="Q16" s="35" t="n"/>
      <c r="R16" s="35" t="n"/>
      <c r="S16" s="35" t="n"/>
      <c r="T16" s="35" t="n"/>
      <c r="U16" s="35" t="n"/>
      <c r="V16" s="35" t="n"/>
      <c r="W16" s="35" t="n"/>
      <c r="X16" s="35" t="n"/>
      <c r="Y16" s="35" t="n"/>
      <c r="Z16" s="22">
        <f>IF(COUNTA($A16:$Y16)=0,"",IF($A16="","Falta ID",IF(COUNTIF($A$6:$A$105,$A16)&gt;1,"ID duplicado",IF(OR($B16="",$C16="",$D16="",$E16="",$F16="",$G16="",$H16="",$I16="",$J16="",$K16="",$L16="",$M16=""),"Preencher campos obrigatórios",IF(COUNTBLANK($N16:$Y16)&gt;0,"Curva incompleta",IF(OR($F16&lt;0,$G16&lt;0,$H16&lt;0,$I16&lt;1,$J16&lt;0,$J16&gt;4,$K16&lt;1,$L16&lt;0),"Valor fora do limite",IF(WEEKDAY($E16,2)&lt;&gt;1,"Data não é segunda-feira",IF(OR(MIN($N16:$Y16)&lt;0,MAX($N16:$Y16)&gt;10),"Fator fora do limite",IF($H16&gt;$K16,"Segurança acima da capacidade",IF($L16&gt;$K16,"Saldo final acima da capacidade",IF($G16&gt;$K16,"Estoque atual acima da capacidade","OK")))))))))))</f>
        <v/>
      </c>
    </row>
    <row r="17" ht="20" customHeight="1">
      <c r="A17" s="17" t="n"/>
      <c r="B17" s="17" t="n"/>
      <c r="C17" s="17" t="n"/>
      <c r="D17" s="17" t="n"/>
      <c r="E17" s="34" t="n"/>
      <c r="F17" s="19" t="n"/>
      <c r="G17" s="19" t="n"/>
      <c r="H17" s="19" t="n"/>
      <c r="I17" s="19" t="n"/>
      <c r="J17" s="19" t="n"/>
      <c r="K17" s="19" t="n"/>
      <c r="L17" s="19" t="n"/>
      <c r="M17" s="20" t="n"/>
      <c r="N17" s="35" t="n"/>
      <c r="O17" s="35" t="n"/>
      <c r="P17" s="35" t="n"/>
      <c r="Q17" s="35" t="n"/>
      <c r="R17" s="35" t="n"/>
      <c r="S17" s="35" t="n"/>
      <c r="T17" s="35" t="n"/>
      <c r="U17" s="35" t="n"/>
      <c r="V17" s="35" t="n"/>
      <c r="W17" s="35" t="n"/>
      <c r="X17" s="35" t="n"/>
      <c r="Y17" s="35" t="n"/>
      <c r="Z17" s="22">
        <f>IF(COUNTA($A17:$Y17)=0,"",IF($A17="","Falta ID",IF(COUNTIF($A$6:$A$105,$A17)&gt;1,"ID duplicado",IF(OR($B17="",$C17="",$D17="",$E17="",$F17="",$G17="",$H17="",$I17="",$J17="",$K17="",$L17="",$M17=""),"Preencher campos obrigatórios",IF(COUNTBLANK($N17:$Y17)&gt;0,"Curva incompleta",IF(OR($F17&lt;0,$G17&lt;0,$H17&lt;0,$I17&lt;1,$J17&lt;0,$J17&gt;4,$K17&lt;1,$L17&lt;0),"Valor fora do limite",IF(WEEKDAY($E17,2)&lt;&gt;1,"Data não é segunda-feira",IF(OR(MIN($N17:$Y17)&lt;0,MAX($N17:$Y17)&gt;10),"Fator fora do limite",IF($H17&gt;$K17,"Segurança acima da capacidade",IF($L17&gt;$K17,"Saldo final acima da capacidade",IF($G17&gt;$K17,"Estoque atual acima da capacidade","OK")))))))))))</f>
        <v/>
      </c>
    </row>
    <row r="18" ht="20" customHeight="1">
      <c r="A18" s="17" t="n"/>
      <c r="B18" s="17" t="n"/>
      <c r="C18" s="17" t="n"/>
      <c r="D18" s="17" t="n"/>
      <c r="E18" s="34" t="n"/>
      <c r="F18" s="19" t="n"/>
      <c r="G18" s="19" t="n"/>
      <c r="H18" s="19" t="n"/>
      <c r="I18" s="19" t="n"/>
      <c r="J18" s="19" t="n"/>
      <c r="K18" s="19" t="n"/>
      <c r="L18" s="19" t="n"/>
      <c r="M18" s="20" t="n"/>
      <c r="N18" s="35" t="n"/>
      <c r="O18" s="35" t="n"/>
      <c r="P18" s="35" t="n"/>
      <c r="Q18" s="35" t="n"/>
      <c r="R18" s="35" t="n"/>
      <c r="S18" s="35" t="n"/>
      <c r="T18" s="35" t="n"/>
      <c r="U18" s="35" t="n"/>
      <c r="V18" s="35" t="n"/>
      <c r="W18" s="35" t="n"/>
      <c r="X18" s="35" t="n"/>
      <c r="Y18" s="35" t="n"/>
      <c r="Z18" s="22">
        <f>IF(COUNTA($A18:$Y18)=0,"",IF($A18="","Falta ID",IF(COUNTIF($A$6:$A$105,$A18)&gt;1,"ID duplicado",IF(OR($B18="",$C18="",$D18="",$E18="",$F18="",$G18="",$H18="",$I18="",$J18="",$K18="",$L18="",$M18=""),"Preencher campos obrigatórios",IF(COUNTBLANK($N18:$Y18)&gt;0,"Curva incompleta",IF(OR($F18&lt;0,$G18&lt;0,$H18&lt;0,$I18&lt;1,$J18&lt;0,$J18&gt;4,$K18&lt;1,$L18&lt;0),"Valor fora do limite",IF(WEEKDAY($E18,2)&lt;&gt;1,"Data não é segunda-feira",IF(OR(MIN($N18:$Y18)&lt;0,MAX($N18:$Y18)&gt;10),"Fator fora do limite",IF($H18&gt;$K18,"Segurança acima da capacidade",IF($L18&gt;$K18,"Saldo final acima da capacidade",IF($G18&gt;$K18,"Estoque atual acima da capacidade","OK")))))))))))</f>
        <v/>
      </c>
    </row>
    <row r="19" ht="20" customHeight="1">
      <c r="A19" s="17" t="n"/>
      <c r="B19" s="17" t="n"/>
      <c r="C19" s="17" t="n"/>
      <c r="D19" s="17" t="n"/>
      <c r="E19" s="34" t="n"/>
      <c r="F19" s="19" t="n"/>
      <c r="G19" s="19" t="n"/>
      <c r="H19" s="19" t="n"/>
      <c r="I19" s="19" t="n"/>
      <c r="J19" s="19" t="n"/>
      <c r="K19" s="19" t="n"/>
      <c r="L19" s="19" t="n"/>
      <c r="M19" s="20" t="n"/>
      <c r="N19" s="35" t="n"/>
      <c r="O19" s="35" t="n"/>
      <c r="P19" s="35" t="n"/>
      <c r="Q19" s="35" t="n"/>
      <c r="R19" s="35" t="n"/>
      <c r="S19" s="35" t="n"/>
      <c r="T19" s="35" t="n"/>
      <c r="U19" s="35" t="n"/>
      <c r="V19" s="35" t="n"/>
      <c r="W19" s="35" t="n"/>
      <c r="X19" s="35" t="n"/>
      <c r="Y19" s="35" t="n"/>
      <c r="Z19" s="22">
        <f>IF(COUNTA($A19:$Y19)=0,"",IF($A19="","Falta ID",IF(COUNTIF($A$6:$A$105,$A19)&gt;1,"ID duplicado",IF(OR($B19="",$C19="",$D19="",$E19="",$F19="",$G19="",$H19="",$I19="",$J19="",$K19="",$L19="",$M19=""),"Preencher campos obrigatórios",IF(COUNTBLANK($N19:$Y19)&gt;0,"Curva incompleta",IF(OR($F19&lt;0,$G19&lt;0,$H19&lt;0,$I19&lt;1,$J19&lt;0,$J19&gt;4,$K19&lt;1,$L19&lt;0),"Valor fora do limite",IF(WEEKDAY($E19,2)&lt;&gt;1,"Data não é segunda-feira",IF(OR(MIN($N19:$Y19)&lt;0,MAX($N19:$Y19)&gt;10),"Fator fora do limite",IF($H19&gt;$K19,"Segurança acima da capacidade",IF($L19&gt;$K19,"Saldo final acima da capacidade",IF($G19&gt;$K19,"Estoque atual acima da capacidade","OK")))))))))))</f>
        <v/>
      </c>
    </row>
    <row r="20" ht="20" customHeight="1">
      <c r="A20" s="17" t="n"/>
      <c r="B20" s="17" t="n"/>
      <c r="C20" s="17" t="n"/>
      <c r="D20" s="17" t="n"/>
      <c r="E20" s="34" t="n"/>
      <c r="F20" s="19" t="n"/>
      <c r="G20" s="19" t="n"/>
      <c r="H20" s="19" t="n"/>
      <c r="I20" s="19" t="n"/>
      <c r="J20" s="19" t="n"/>
      <c r="K20" s="19" t="n"/>
      <c r="L20" s="19" t="n"/>
      <c r="M20" s="20" t="n"/>
      <c r="N20" s="35" t="n"/>
      <c r="O20" s="35" t="n"/>
      <c r="P20" s="35" t="n"/>
      <c r="Q20" s="35" t="n"/>
      <c r="R20" s="35" t="n"/>
      <c r="S20" s="35" t="n"/>
      <c r="T20" s="35" t="n"/>
      <c r="U20" s="35" t="n"/>
      <c r="V20" s="35" t="n"/>
      <c r="W20" s="35" t="n"/>
      <c r="X20" s="35" t="n"/>
      <c r="Y20" s="35" t="n"/>
      <c r="Z20" s="22">
        <f>IF(COUNTA($A20:$Y20)=0,"",IF($A20="","Falta ID",IF(COUNTIF($A$6:$A$105,$A20)&gt;1,"ID duplicado",IF(OR($B20="",$C20="",$D20="",$E20="",$F20="",$G20="",$H20="",$I20="",$J20="",$K20="",$L20="",$M20=""),"Preencher campos obrigatórios",IF(COUNTBLANK($N20:$Y20)&gt;0,"Curva incompleta",IF(OR($F20&lt;0,$G20&lt;0,$H20&lt;0,$I20&lt;1,$J20&lt;0,$J20&gt;4,$K20&lt;1,$L20&lt;0),"Valor fora do limite",IF(WEEKDAY($E20,2)&lt;&gt;1,"Data não é segunda-feira",IF(OR(MIN($N20:$Y20)&lt;0,MAX($N20:$Y20)&gt;10),"Fator fora do limite",IF($H20&gt;$K20,"Segurança acima da capacidade",IF($L20&gt;$K20,"Saldo final acima da capacidade",IF($G20&gt;$K20,"Estoque atual acima da capacidade","OK")))))))))))</f>
        <v/>
      </c>
    </row>
    <row r="21" ht="20" customHeight="1">
      <c r="A21" s="17" t="n"/>
      <c r="B21" s="17" t="n"/>
      <c r="C21" s="17" t="n"/>
      <c r="D21" s="17" t="n"/>
      <c r="E21" s="34" t="n"/>
      <c r="F21" s="19" t="n"/>
      <c r="G21" s="19" t="n"/>
      <c r="H21" s="19" t="n"/>
      <c r="I21" s="19" t="n"/>
      <c r="J21" s="19" t="n"/>
      <c r="K21" s="19" t="n"/>
      <c r="L21" s="19" t="n"/>
      <c r="M21" s="20" t="n"/>
      <c r="N21" s="35" t="n"/>
      <c r="O21" s="35" t="n"/>
      <c r="P21" s="35" t="n"/>
      <c r="Q21" s="35" t="n"/>
      <c r="R21" s="35" t="n"/>
      <c r="S21" s="35" t="n"/>
      <c r="T21" s="35" t="n"/>
      <c r="U21" s="35" t="n"/>
      <c r="V21" s="35" t="n"/>
      <c r="W21" s="35" t="n"/>
      <c r="X21" s="35" t="n"/>
      <c r="Y21" s="35" t="n"/>
      <c r="Z21" s="22">
        <f>IF(COUNTA($A21:$Y21)=0,"",IF($A21="","Falta ID",IF(COUNTIF($A$6:$A$105,$A21)&gt;1,"ID duplicado",IF(OR($B21="",$C21="",$D21="",$E21="",$F21="",$G21="",$H21="",$I21="",$J21="",$K21="",$L21="",$M21=""),"Preencher campos obrigatórios",IF(COUNTBLANK($N21:$Y21)&gt;0,"Curva incompleta",IF(OR($F21&lt;0,$G21&lt;0,$H21&lt;0,$I21&lt;1,$J21&lt;0,$J21&gt;4,$K21&lt;1,$L21&lt;0),"Valor fora do limite",IF(WEEKDAY($E21,2)&lt;&gt;1,"Data não é segunda-feira",IF(OR(MIN($N21:$Y21)&lt;0,MAX($N21:$Y21)&gt;10),"Fator fora do limite",IF($H21&gt;$K21,"Segurança acima da capacidade",IF($L21&gt;$K21,"Saldo final acima da capacidade",IF($G21&gt;$K21,"Estoque atual acima da capacidade","OK")))))))))))</f>
        <v/>
      </c>
    </row>
    <row r="22" ht="20" customHeight="1">
      <c r="A22" s="17" t="n"/>
      <c r="B22" s="17" t="n"/>
      <c r="C22" s="17" t="n"/>
      <c r="D22" s="17" t="n"/>
      <c r="E22" s="34" t="n"/>
      <c r="F22" s="19" t="n"/>
      <c r="G22" s="19" t="n"/>
      <c r="H22" s="19" t="n"/>
      <c r="I22" s="19" t="n"/>
      <c r="J22" s="19" t="n"/>
      <c r="K22" s="19" t="n"/>
      <c r="L22" s="19" t="n"/>
      <c r="M22" s="20" t="n"/>
      <c r="N22" s="35" t="n"/>
      <c r="O22" s="35" t="n"/>
      <c r="P22" s="35" t="n"/>
      <c r="Q22" s="35" t="n"/>
      <c r="R22" s="35" t="n"/>
      <c r="S22" s="35" t="n"/>
      <c r="T22" s="35" t="n"/>
      <c r="U22" s="35" t="n"/>
      <c r="V22" s="35" t="n"/>
      <c r="W22" s="35" t="n"/>
      <c r="X22" s="35" t="n"/>
      <c r="Y22" s="35" t="n"/>
      <c r="Z22" s="22">
        <f>IF(COUNTA($A22:$Y22)=0,"",IF($A22="","Falta ID",IF(COUNTIF($A$6:$A$105,$A22)&gt;1,"ID duplicado",IF(OR($B22="",$C22="",$D22="",$E22="",$F22="",$G22="",$H22="",$I22="",$J22="",$K22="",$L22="",$M22=""),"Preencher campos obrigatórios",IF(COUNTBLANK($N22:$Y22)&gt;0,"Curva incompleta",IF(OR($F22&lt;0,$G22&lt;0,$H22&lt;0,$I22&lt;1,$J22&lt;0,$J22&gt;4,$K22&lt;1,$L22&lt;0),"Valor fora do limite",IF(WEEKDAY($E22,2)&lt;&gt;1,"Data não é segunda-feira",IF(OR(MIN($N22:$Y22)&lt;0,MAX($N22:$Y22)&gt;10),"Fator fora do limite",IF($H22&gt;$K22,"Segurança acima da capacidade",IF($L22&gt;$K22,"Saldo final acima da capacidade",IF($G22&gt;$K22,"Estoque atual acima da capacidade","OK")))))))))))</f>
        <v/>
      </c>
    </row>
    <row r="23" ht="20" customHeight="1">
      <c r="A23" s="17" t="n"/>
      <c r="B23" s="17" t="n"/>
      <c r="C23" s="17" t="n"/>
      <c r="D23" s="17" t="n"/>
      <c r="E23" s="34" t="n"/>
      <c r="F23" s="19" t="n"/>
      <c r="G23" s="19" t="n"/>
      <c r="H23" s="19" t="n"/>
      <c r="I23" s="19" t="n"/>
      <c r="J23" s="19" t="n"/>
      <c r="K23" s="19" t="n"/>
      <c r="L23" s="19" t="n"/>
      <c r="M23" s="20" t="n"/>
      <c r="N23" s="35" t="n"/>
      <c r="O23" s="35" t="n"/>
      <c r="P23" s="35" t="n"/>
      <c r="Q23" s="35" t="n"/>
      <c r="R23" s="35" t="n"/>
      <c r="S23" s="35" t="n"/>
      <c r="T23" s="35" t="n"/>
      <c r="U23" s="35" t="n"/>
      <c r="V23" s="35" t="n"/>
      <c r="W23" s="35" t="n"/>
      <c r="X23" s="35" t="n"/>
      <c r="Y23" s="35" t="n"/>
      <c r="Z23" s="22">
        <f>IF(COUNTA($A23:$Y23)=0,"",IF($A23="","Falta ID",IF(COUNTIF($A$6:$A$105,$A23)&gt;1,"ID duplicado",IF(OR($B23="",$C23="",$D23="",$E23="",$F23="",$G23="",$H23="",$I23="",$J23="",$K23="",$L23="",$M23=""),"Preencher campos obrigatórios",IF(COUNTBLANK($N23:$Y23)&gt;0,"Curva incompleta",IF(OR($F23&lt;0,$G23&lt;0,$H23&lt;0,$I23&lt;1,$J23&lt;0,$J23&gt;4,$K23&lt;1,$L23&lt;0),"Valor fora do limite",IF(WEEKDAY($E23,2)&lt;&gt;1,"Data não é segunda-feira",IF(OR(MIN($N23:$Y23)&lt;0,MAX($N23:$Y23)&gt;10),"Fator fora do limite",IF($H23&gt;$K23,"Segurança acima da capacidade",IF($L23&gt;$K23,"Saldo final acima da capacidade",IF($G23&gt;$K23,"Estoque atual acima da capacidade","OK")))))))))))</f>
        <v/>
      </c>
    </row>
    <row r="24" ht="20" customHeight="1">
      <c r="A24" s="17" t="n"/>
      <c r="B24" s="17" t="n"/>
      <c r="C24" s="17" t="n"/>
      <c r="D24" s="17" t="n"/>
      <c r="E24" s="34" t="n"/>
      <c r="F24" s="19" t="n"/>
      <c r="G24" s="19" t="n"/>
      <c r="H24" s="19" t="n"/>
      <c r="I24" s="19" t="n"/>
      <c r="J24" s="19" t="n"/>
      <c r="K24" s="19" t="n"/>
      <c r="L24" s="19" t="n"/>
      <c r="M24" s="20" t="n"/>
      <c r="N24" s="35" t="n"/>
      <c r="O24" s="35" t="n"/>
      <c r="P24" s="35" t="n"/>
      <c r="Q24" s="35" t="n"/>
      <c r="R24" s="35" t="n"/>
      <c r="S24" s="35" t="n"/>
      <c r="T24" s="35" t="n"/>
      <c r="U24" s="35" t="n"/>
      <c r="V24" s="35" t="n"/>
      <c r="W24" s="35" t="n"/>
      <c r="X24" s="35" t="n"/>
      <c r="Y24" s="35" t="n"/>
      <c r="Z24" s="22">
        <f>IF(COUNTA($A24:$Y24)=0,"",IF($A24="","Falta ID",IF(COUNTIF($A$6:$A$105,$A24)&gt;1,"ID duplicado",IF(OR($B24="",$C24="",$D24="",$E24="",$F24="",$G24="",$H24="",$I24="",$J24="",$K24="",$L24="",$M24=""),"Preencher campos obrigatórios",IF(COUNTBLANK($N24:$Y24)&gt;0,"Curva incompleta",IF(OR($F24&lt;0,$G24&lt;0,$H24&lt;0,$I24&lt;1,$J24&lt;0,$J24&gt;4,$K24&lt;1,$L24&lt;0),"Valor fora do limite",IF(WEEKDAY($E24,2)&lt;&gt;1,"Data não é segunda-feira",IF(OR(MIN($N24:$Y24)&lt;0,MAX($N24:$Y24)&gt;10),"Fator fora do limite",IF($H24&gt;$K24,"Segurança acima da capacidade",IF($L24&gt;$K24,"Saldo final acima da capacidade",IF($G24&gt;$K24,"Estoque atual acima da capacidade","OK")))))))))))</f>
        <v/>
      </c>
    </row>
    <row r="25" ht="20" customHeight="1">
      <c r="A25" s="17" t="n"/>
      <c r="B25" s="17" t="n"/>
      <c r="C25" s="17" t="n"/>
      <c r="D25" s="17" t="n"/>
      <c r="E25" s="34" t="n"/>
      <c r="F25" s="19" t="n"/>
      <c r="G25" s="19" t="n"/>
      <c r="H25" s="19" t="n"/>
      <c r="I25" s="19" t="n"/>
      <c r="J25" s="19" t="n"/>
      <c r="K25" s="19" t="n"/>
      <c r="L25" s="19" t="n"/>
      <c r="M25" s="20" t="n"/>
      <c r="N25" s="35" t="n"/>
      <c r="O25" s="35" t="n"/>
      <c r="P25" s="35" t="n"/>
      <c r="Q25" s="35" t="n"/>
      <c r="R25" s="35" t="n"/>
      <c r="S25" s="35" t="n"/>
      <c r="T25" s="35" t="n"/>
      <c r="U25" s="35" t="n"/>
      <c r="V25" s="35" t="n"/>
      <c r="W25" s="35" t="n"/>
      <c r="X25" s="35" t="n"/>
      <c r="Y25" s="35" t="n"/>
      <c r="Z25" s="22">
        <f>IF(COUNTA($A25:$Y25)=0,"",IF($A25="","Falta ID",IF(COUNTIF($A$6:$A$105,$A25)&gt;1,"ID duplicado",IF(OR($B25="",$C25="",$D25="",$E25="",$F25="",$G25="",$H25="",$I25="",$J25="",$K25="",$L25="",$M25=""),"Preencher campos obrigatórios",IF(COUNTBLANK($N25:$Y25)&gt;0,"Curva incompleta",IF(OR($F25&lt;0,$G25&lt;0,$H25&lt;0,$I25&lt;1,$J25&lt;0,$J25&gt;4,$K25&lt;1,$L25&lt;0),"Valor fora do limite",IF(WEEKDAY($E25,2)&lt;&gt;1,"Data não é segunda-feira",IF(OR(MIN($N25:$Y25)&lt;0,MAX($N25:$Y25)&gt;10),"Fator fora do limite",IF($H25&gt;$K25,"Segurança acima da capacidade",IF($L25&gt;$K25,"Saldo final acima da capacidade",IF($G25&gt;$K25,"Estoque atual acima da capacidade","OK")))))))))))</f>
        <v/>
      </c>
    </row>
    <row r="26" ht="20" customHeight="1">
      <c r="A26" s="17" t="n"/>
      <c r="B26" s="17" t="n"/>
      <c r="C26" s="17" t="n"/>
      <c r="D26" s="17" t="n"/>
      <c r="E26" s="34" t="n"/>
      <c r="F26" s="19" t="n"/>
      <c r="G26" s="19" t="n"/>
      <c r="H26" s="19" t="n"/>
      <c r="I26" s="19" t="n"/>
      <c r="J26" s="19" t="n"/>
      <c r="K26" s="19" t="n"/>
      <c r="L26" s="19" t="n"/>
      <c r="M26" s="20" t="n"/>
      <c r="N26" s="35" t="n"/>
      <c r="O26" s="35" t="n"/>
      <c r="P26" s="35" t="n"/>
      <c r="Q26" s="35" t="n"/>
      <c r="R26" s="35" t="n"/>
      <c r="S26" s="35" t="n"/>
      <c r="T26" s="35" t="n"/>
      <c r="U26" s="35" t="n"/>
      <c r="V26" s="35" t="n"/>
      <c r="W26" s="35" t="n"/>
      <c r="X26" s="35" t="n"/>
      <c r="Y26" s="35" t="n"/>
      <c r="Z26" s="22">
        <f>IF(COUNTA($A26:$Y26)=0,"",IF($A26="","Falta ID",IF(COUNTIF($A$6:$A$105,$A26)&gt;1,"ID duplicado",IF(OR($B26="",$C26="",$D26="",$E26="",$F26="",$G26="",$H26="",$I26="",$J26="",$K26="",$L26="",$M26=""),"Preencher campos obrigatórios",IF(COUNTBLANK($N26:$Y26)&gt;0,"Curva incompleta",IF(OR($F26&lt;0,$G26&lt;0,$H26&lt;0,$I26&lt;1,$J26&lt;0,$J26&gt;4,$K26&lt;1,$L26&lt;0),"Valor fora do limite",IF(WEEKDAY($E26,2)&lt;&gt;1,"Data não é segunda-feira",IF(OR(MIN($N26:$Y26)&lt;0,MAX($N26:$Y26)&gt;10),"Fator fora do limite",IF($H26&gt;$K26,"Segurança acima da capacidade",IF($L26&gt;$K26,"Saldo final acima da capacidade",IF($G26&gt;$K26,"Estoque atual acima da capacidade","OK")))))))))))</f>
        <v/>
      </c>
    </row>
    <row r="27" ht="20" customHeight="1">
      <c r="A27" s="17" t="n"/>
      <c r="B27" s="17" t="n"/>
      <c r="C27" s="17" t="n"/>
      <c r="D27" s="17" t="n"/>
      <c r="E27" s="34" t="n"/>
      <c r="F27" s="19" t="n"/>
      <c r="G27" s="19" t="n"/>
      <c r="H27" s="19" t="n"/>
      <c r="I27" s="19" t="n"/>
      <c r="J27" s="19" t="n"/>
      <c r="K27" s="19" t="n"/>
      <c r="L27" s="19" t="n"/>
      <c r="M27" s="20" t="n"/>
      <c r="N27" s="35" t="n"/>
      <c r="O27" s="35" t="n"/>
      <c r="P27" s="35" t="n"/>
      <c r="Q27" s="35" t="n"/>
      <c r="R27" s="35" t="n"/>
      <c r="S27" s="35" t="n"/>
      <c r="T27" s="35" t="n"/>
      <c r="U27" s="35" t="n"/>
      <c r="V27" s="35" t="n"/>
      <c r="W27" s="35" t="n"/>
      <c r="X27" s="35" t="n"/>
      <c r="Y27" s="35" t="n"/>
      <c r="Z27" s="22">
        <f>IF(COUNTA($A27:$Y27)=0,"",IF($A27="","Falta ID",IF(COUNTIF($A$6:$A$105,$A27)&gt;1,"ID duplicado",IF(OR($B27="",$C27="",$D27="",$E27="",$F27="",$G27="",$H27="",$I27="",$J27="",$K27="",$L27="",$M27=""),"Preencher campos obrigatórios",IF(COUNTBLANK($N27:$Y27)&gt;0,"Curva incompleta",IF(OR($F27&lt;0,$G27&lt;0,$H27&lt;0,$I27&lt;1,$J27&lt;0,$J27&gt;4,$K27&lt;1,$L27&lt;0),"Valor fora do limite",IF(WEEKDAY($E27,2)&lt;&gt;1,"Data não é segunda-feira",IF(OR(MIN($N27:$Y27)&lt;0,MAX($N27:$Y27)&gt;10),"Fator fora do limite",IF($H27&gt;$K27,"Segurança acima da capacidade",IF($L27&gt;$K27,"Saldo final acima da capacidade",IF($G27&gt;$K27,"Estoque atual acima da capacidade","OK")))))))))))</f>
        <v/>
      </c>
    </row>
    <row r="28" ht="20" customHeight="1">
      <c r="A28" s="17" t="n"/>
      <c r="B28" s="17" t="n"/>
      <c r="C28" s="17" t="n"/>
      <c r="D28" s="17" t="n"/>
      <c r="E28" s="34" t="n"/>
      <c r="F28" s="19" t="n"/>
      <c r="G28" s="19" t="n"/>
      <c r="H28" s="19" t="n"/>
      <c r="I28" s="19" t="n"/>
      <c r="J28" s="19" t="n"/>
      <c r="K28" s="19" t="n"/>
      <c r="L28" s="19" t="n"/>
      <c r="M28" s="20" t="n"/>
      <c r="N28" s="35" t="n"/>
      <c r="O28" s="35" t="n"/>
      <c r="P28" s="35" t="n"/>
      <c r="Q28" s="35" t="n"/>
      <c r="R28" s="35" t="n"/>
      <c r="S28" s="35" t="n"/>
      <c r="T28" s="35" t="n"/>
      <c r="U28" s="35" t="n"/>
      <c r="V28" s="35" t="n"/>
      <c r="W28" s="35" t="n"/>
      <c r="X28" s="35" t="n"/>
      <c r="Y28" s="35" t="n"/>
      <c r="Z28" s="22">
        <f>IF(COUNTA($A28:$Y28)=0,"",IF($A28="","Falta ID",IF(COUNTIF($A$6:$A$105,$A28)&gt;1,"ID duplicado",IF(OR($B28="",$C28="",$D28="",$E28="",$F28="",$G28="",$H28="",$I28="",$J28="",$K28="",$L28="",$M28=""),"Preencher campos obrigatórios",IF(COUNTBLANK($N28:$Y28)&gt;0,"Curva incompleta",IF(OR($F28&lt;0,$G28&lt;0,$H28&lt;0,$I28&lt;1,$J28&lt;0,$J28&gt;4,$K28&lt;1,$L28&lt;0),"Valor fora do limite",IF(WEEKDAY($E28,2)&lt;&gt;1,"Data não é segunda-feira",IF(OR(MIN($N28:$Y28)&lt;0,MAX($N28:$Y28)&gt;10),"Fator fora do limite",IF($H28&gt;$K28,"Segurança acima da capacidade",IF($L28&gt;$K28,"Saldo final acima da capacidade",IF($G28&gt;$K28,"Estoque atual acima da capacidade","OK")))))))))))</f>
        <v/>
      </c>
    </row>
    <row r="29" ht="20" customHeight="1">
      <c r="A29" s="17" t="n"/>
      <c r="B29" s="17" t="n"/>
      <c r="C29" s="17" t="n"/>
      <c r="D29" s="17" t="n"/>
      <c r="E29" s="34" t="n"/>
      <c r="F29" s="19" t="n"/>
      <c r="G29" s="19" t="n"/>
      <c r="H29" s="19" t="n"/>
      <c r="I29" s="19" t="n"/>
      <c r="J29" s="19" t="n"/>
      <c r="K29" s="19" t="n"/>
      <c r="L29" s="19" t="n"/>
      <c r="M29" s="20" t="n"/>
      <c r="N29" s="35" t="n"/>
      <c r="O29" s="35" t="n"/>
      <c r="P29" s="35" t="n"/>
      <c r="Q29" s="35" t="n"/>
      <c r="R29" s="35" t="n"/>
      <c r="S29" s="35" t="n"/>
      <c r="T29" s="35" t="n"/>
      <c r="U29" s="35" t="n"/>
      <c r="V29" s="35" t="n"/>
      <c r="W29" s="35" t="n"/>
      <c r="X29" s="35" t="n"/>
      <c r="Y29" s="35" t="n"/>
      <c r="Z29" s="22">
        <f>IF(COUNTA($A29:$Y29)=0,"",IF($A29="","Falta ID",IF(COUNTIF($A$6:$A$105,$A29)&gt;1,"ID duplicado",IF(OR($B29="",$C29="",$D29="",$E29="",$F29="",$G29="",$H29="",$I29="",$J29="",$K29="",$L29="",$M29=""),"Preencher campos obrigatórios",IF(COUNTBLANK($N29:$Y29)&gt;0,"Curva incompleta",IF(OR($F29&lt;0,$G29&lt;0,$H29&lt;0,$I29&lt;1,$J29&lt;0,$J29&gt;4,$K29&lt;1,$L29&lt;0),"Valor fora do limite",IF(WEEKDAY($E29,2)&lt;&gt;1,"Data não é segunda-feira",IF(OR(MIN($N29:$Y29)&lt;0,MAX($N29:$Y29)&gt;10),"Fator fora do limite",IF($H29&gt;$K29,"Segurança acima da capacidade",IF($L29&gt;$K29,"Saldo final acima da capacidade",IF($G29&gt;$K29,"Estoque atual acima da capacidade","OK")))))))))))</f>
        <v/>
      </c>
    </row>
    <row r="30" ht="20" customHeight="1">
      <c r="A30" s="17" t="n"/>
      <c r="B30" s="17" t="n"/>
      <c r="C30" s="17" t="n"/>
      <c r="D30" s="17" t="n"/>
      <c r="E30" s="34" t="n"/>
      <c r="F30" s="19" t="n"/>
      <c r="G30" s="19" t="n"/>
      <c r="H30" s="19" t="n"/>
      <c r="I30" s="19" t="n"/>
      <c r="J30" s="19" t="n"/>
      <c r="K30" s="19" t="n"/>
      <c r="L30" s="19" t="n"/>
      <c r="M30" s="20" t="n"/>
      <c r="N30" s="35" t="n"/>
      <c r="O30" s="35" t="n"/>
      <c r="P30" s="35" t="n"/>
      <c r="Q30" s="35" t="n"/>
      <c r="R30" s="35" t="n"/>
      <c r="S30" s="35" t="n"/>
      <c r="T30" s="35" t="n"/>
      <c r="U30" s="35" t="n"/>
      <c r="V30" s="35" t="n"/>
      <c r="W30" s="35" t="n"/>
      <c r="X30" s="35" t="n"/>
      <c r="Y30" s="35" t="n"/>
      <c r="Z30" s="22">
        <f>IF(COUNTA($A30:$Y30)=0,"",IF($A30="","Falta ID",IF(COUNTIF($A$6:$A$105,$A30)&gt;1,"ID duplicado",IF(OR($B30="",$C30="",$D30="",$E30="",$F30="",$G30="",$H30="",$I30="",$J30="",$K30="",$L30="",$M30=""),"Preencher campos obrigatórios",IF(COUNTBLANK($N30:$Y30)&gt;0,"Curva incompleta",IF(OR($F30&lt;0,$G30&lt;0,$H30&lt;0,$I30&lt;1,$J30&lt;0,$J30&gt;4,$K30&lt;1,$L30&lt;0),"Valor fora do limite",IF(WEEKDAY($E30,2)&lt;&gt;1,"Data não é segunda-feira",IF(OR(MIN($N30:$Y30)&lt;0,MAX($N30:$Y30)&gt;10),"Fator fora do limite",IF($H30&gt;$K30,"Segurança acima da capacidade",IF($L30&gt;$K30,"Saldo final acima da capacidade",IF($G30&gt;$K30,"Estoque atual acima da capacidade","OK")))))))))))</f>
        <v/>
      </c>
    </row>
    <row r="31" ht="20" customHeight="1">
      <c r="A31" s="17" t="n"/>
      <c r="B31" s="17" t="n"/>
      <c r="C31" s="17" t="n"/>
      <c r="D31" s="17" t="n"/>
      <c r="E31" s="34" t="n"/>
      <c r="F31" s="19" t="n"/>
      <c r="G31" s="19" t="n"/>
      <c r="H31" s="19" t="n"/>
      <c r="I31" s="19" t="n"/>
      <c r="J31" s="19" t="n"/>
      <c r="K31" s="19" t="n"/>
      <c r="L31" s="19" t="n"/>
      <c r="M31" s="20" t="n"/>
      <c r="N31" s="35" t="n"/>
      <c r="O31" s="35" t="n"/>
      <c r="P31" s="35" t="n"/>
      <c r="Q31" s="35" t="n"/>
      <c r="R31" s="35" t="n"/>
      <c r="S31" s="35" t="n"/>
      <c r="T31" s="35" t="n"/>
      <c r="U31" s="35" t="n"/>
      <c r="V31" s="35" t="n"/>
      <c r="W31" s="35" t="n"/>
      <c r="X31" s="35" t="n"/>
      <c r="Y31" s="35" t="n"/>
      <c r="Z31" s="22">
        <f>IF(COUNTA($A31:$Y31)=0,"",IF($A31="","Falta ID",IF(COUNTIF($A$6:$A$105,$A31)&gt;1,"ID duplicado",IF(OR($B31="",$C31="",$D31="",$E31="",$F31="",$G31="",$H31="",$I31="",$J31="",$K31="",$L31="",$M31=""),"Preencher campos obrigatórios",IF(COUNTBLANK($N31:$Y31)&gt;0,"Curva incompleta",IF(OR($F31&lt;0,$G31&lt;0,$H31&lt;0,$I31&lt;1,$J31&lt;0,$J31&gt;4,$K31&lt;1,$L31&lt;0),"Valor fora do limite",IF(WEEKDAY($E31,2)&lt;&gt;1,"Data não é segunda-feira",IF(OR(MIN($N31:$Y31)&lt;0,MAX($N31:$Y31)&gt;10),"Fator fora do limite",IF($H31&gt;$K31,"Segurança acima da capacidade",IF($L31&gt;$K31,"Saldo final acima da capacidade",IF($G31&gt;$K31,"Estoque atual acima da capacidade","OK")))))))))))</f>
        <v/>
      </c>
    </row>
    <row r="32" ht="20" customHeight="1">
      <c r="A32" s="17" t="n"/>
      <c r="B32" s="17" t="n"/>
      <c r="C32" s="17" t="n"/>
      <c r="D32" s="17" t="n"/>
      <c r="E32" s="34" t="n"/>
      <c r="F32" s="19" t="n"/>
      <c r="G32" s="19" t="n"/>
      <c r="H32" s="19" t="n"/>
      <c r="I32" s="19" t="n"/>
      <c r="J32" s="19" t="n"/>
      <c r="K32" s="19" t="n"/>
      <c r="L32" s="19" t="n"/>
      <c r="M32" s="20" t="n"/>
      <c r="N32" s="35" t="n"/>
      <c r="O32" s="35" t="n"/>
      <c r="P32" s="35" t="n"/>
      <c r="Q32" s="35" t="n"/>
      <c r="R32" s="35" t="n"/>
      <c r="S32" s="35" t="n"/>
      <c r="T32" s="35" t="n"/>
      <c r="U32" s="35" t="n"/>
      <c r="V32" s="35" t="n"/>
      <c r="W32" s="35" t="n"/>
      <c r="X32" s="35" t="n"/>
      <c r="Y32" s="35" t="n"/>
      <c r="Z32" s="22">
        <f>IF(COUNTA($A32:$Y32)=0,"",IF($A32="","Falta ID",IF(COUNTIF($A$6:$A$105,$A32)&gt;1,"ID duplicado",IF(OR($B32="",$C32="",$D32="",$E32="",$F32="",$G32="",$H32="",$I32="",$J32="",$K32="",$L32="",$M32=""),"Preencher campos obrigatórios",IF(COUNTBLANK($N32:$Y32)&gt;0,"Curva incompleta",IF(OR($F32&lt;0,$G32&lt;0,$H32&lt;0,$I32&lt;1,$J32&lt;0,$J32&gt;4,$K32&lt;1,$L32&lt;0),"Valor fora do limite",IF(WEEKDAY($E32,2)&lt;&gt;1,"Data não é segunda-feira",IF(OR(MIN($N32:$Y32)&lt;0,MAX($N32:$Y32)&gt;10),"Fator fora do limite",IF($H32&gt;$K32,"Segurança acima da capacidade",IF($L32&gt;$K32,"Saldo final acima da capacidade",IF($G32&gt;$K32,"Estoque atual acima da capacidade","OK")))))))))))</f>
        <v/>
      </c>
    </row>
    <row r="33" ht="20" customHeight="1">
      <c r="A33" s="17" t="n"/>
      <c r="B33" s="17" t="n"/>
      <c r="C33" s="17" t="n"/>
      <c r="D33" s="17" t="n"/>
      <c r="E33" s="34" t="n"/>
      <c r="F33" s="19" t="n"/>
      <c r="G33" s="19" t="n"/>
      <c r="H33" s="19" t="n"/>
      <c r="I33" s="19" t="n"/>
      <c r="J33" s="19" t="n"/>
      <c r="K33" s="19" t="n"/>
      <c r="L33" s="19" t="n"/>
      <c r="M33" s="20" t="n"/>
      <c r="N33" s="35" t="n"/>
      <c r="O33" s="35" t="n"/>
      <c r="P33" s="35" t="n"/>
      <c r="Q33" s="35" t="n"/>
      <c r="R33" s="35" t="n"/>
      <c r="S33" s="35" t="n"/>
      <c r="T33" s="35" t="n"/>
      <c r="U33" s="35" t="n"/>
      <c r="V33" s="35" t="n"/>
      <c r="W33" s="35" t="n"/>
      <c r="X33" s="35" t="n"/>
      <c r="Y33" s="35" t="n"/>
      <c r="Z33" s="22">
        <f>IF(COUNTA($A33:$Y33)=0,"",IF($A33="","Falta ID",IF(COUNTIF($A$6:$A$105,$A33)&gt;1,"ID duplicado",IF(OR($B33="",$C33="",$D33="",$E33="",$F33="",$G33="",$H33="",$I33="",$J33="",$K33="",$L33="",$M33=""),"Preencher campos obrigatórios",IF(COUNTBLANK($N33:$Y33)&gt;0,"Curva incompleta",IF(OR($F33&lt;0,$G33&lt;0,$H33&lt;0,$I33&lt;1,$J33&lt;0,$J33&gt;4,$K33&lt;1,$L33&lt;0),"Valor fora do limite",IF(WEEKDAY($E33,2)&lt;&gt;1,"Data não é segunda-feira",IF(OR(MIN($N33:$Y33)&lt;0,MAX($N33:$Y33)&gt;10),"Fator fora do limite",IF($H33&gt;$K33,"Segurança acima da capacidade",IF($L33&gt;$K33,"Saldo final acima da capacidade",IF($G33&gt;$K33,"Estoque atual acima da capacidade","OK")))))))))))</f>
        <v/>
      </c>
    </row>
    <row r="34" ht="20" customHeight="1">
      <c r="A34" s="17" t="n"/>
      <c r="B34" s="17" t="n"/>
      <c r="C34" s="17" t="n"/>
      <c r="D34" s="17" t="n"/>
      <c r="E34" s="34" t="n"/>
      <c r="F34" s="19" t="n"/>
      <c r="G34" s="19" t="n"/>
      <c r="H34" s="19" t="n"/>
      <c r="I34" s="19" t="n"/>
      <c r="J34" s="19" t="n"/>
      <c r="K34" s="19" t="n"/>
      <c r="L34" s="19" t="n"/>
      <c r="M34" s="20" t="n"/>
      <c r="N34" s="35" t="n"/>
      <c r="O34" s="35" t="n"/>
      <c r="P34" s="35" t="n"/>
      <c r="Q34" s="35" t="n"/>
      <c r="R34" s="35" t="n"/>
      <c r="S34" s="35" t="n"/>
      <c r="T34" s="35" t="n"/>
      <c r="U34" s="35" t="n"/>
      <c r="V34" s="35" t="n"/>
      <c r="W34" s="35" t="n"/>
      <c r="X34" s="35" t="n"/>
      <c r="Y34" s="35" t="n"/>
      <c r="Z34" s="22">
        <f>IF(COUNTA($A34:$Y34)=0,"",IF($A34="","Falta ID",IF(COUNTIF($A$6:$A$105,$A34)&gt;1,"ID duplicado",IF(OR($B34="",$C34="",$D34="",$E34="",$F34="",$G34="",$H34="",$I34="",$J34="",$K34="",$L34="",$M34=""),"Preencher campos obrigatórios",IF(COUNTBLANK($N34:$Y34)&gt;0,"Curva incompleta",IF(OR($F34&lt;0,$G34&lt;0,$H34&lt;0,$I34&lt;1,$J34&lt;0,$J34&gt;4,$K34&lt;1,$L34&lt;0),"Valor fora do limite",IF(WEEKDAY($E34,2)&lt;&gt;1,"Data não é segunda-feira",IF(OR(MIN($N34:$Y34)&lt;0,MAX($N34:$Y34)&gt;10),"Fator fora do limite",IF($H34&gt;$K34,"Segurança acima da capacidade",IF($L34&gt;$K34,"Saldo final acima da capacidade",IF($G34&gt;$K34,"Estoque atual acima da capacidade","OK")))))))))))</f>
        <v/>
      </c>
    </row>
    <row r="35" ht="20" customHeight="1">
      <c r="A35" s="17" t="n"/>
      <c r="B35" s="17" t="n"/>
      <c r="C35" s="17" t="n"/>
      <c r="D35" s="17" t="n"/>
      <c r="E35" s="34" t="n"/>
      <c r="F35" s="19" t="n"/>
      <c r="G35" s="19" t="n"/>
      <c r="H35" s="19" t="n"/>
      <c r="I35" s="19" t="n"/>
      <c r="J35" s="19" t="n"/>
      <c r="K35" s="19" t="n"/>
      <c r="L35" s="19" t="n"/>
      <c r="M35" s="20" t="n"/>
      <c r="N35" s="35" t="n"/>
      <c r="O35" s="35" t="n"/>
      <c r="P35" s="35" t="n"/>
      <c r="Q35" s="35" t="n"/>
      <c r="R35" s="35" t="n"/>
      <c r="S35" s="35" t="n"/>
      <c r="T35" s="35" t="n"/>
      <c r="U35" s="35" t="n"/>
      <c r="V35" s="35" t="n"/>
      <c r="W35" s="35" t="n"/>
      <c r="X35" s="35" t="n"/>
      <c r="Y35" s="35" t="n"/>
      <c r="Z35" s="22">
        <f>IF(COUNTA($A35:$Y35)=0,"",IF($A35="","Falta ID",IF(COUNTIF($A$6:$A$105,$A35)&gt;1,"ID duplicado",IF(OR($B35="",$C35="",$D35="",$E35="",$F35="",$G35="",$H35="",$I35="",$J35="",$K35="",$L35="",$M35=""),"Preencher campos obrigatórios",IF(COUNTBLANK($N35:$Y35)&gt;0,"Curva incompleta",IF(OR($F35&lt;0,$G35&lt;0,$H35&lt;0,$I35&lt;1,$J35&lt;0,$J35&gt;4,$K35&lt;1,$L35&lt;0),"Valor fora do limite",IF(WEEKDAY($E35,2)&lt;&gt;1,"Data não é segunda-feira",IF(OR(MIN($N35:$Y35)&lt;0,MAX($N35:$Y35)&gt;10),"Fator fora do limite",IF($H35&gt;$K35,"Segurança acima da capacidade",IF($L35&gt;$K35,"Saldo final acima da capacidade",IF($G35&gt;$K35,"Estoque atual acima da capacidade","OK")))))))))))</f>
        <v/>
      </c>
    </row>
    <row r="36" ht="20" customHeight="1">
      <c r="A36" s="17" t="n"/>
      <c r="B36" s="17" t="n"/>
      <c r="C36" s="17" t="n"/>
      <c r="D36" s="17" t="n"/>
      <c r="E36" s="34" t="n"/>
      <c r="F36" s="19" t="n"/>
      <c r="G36" s="19" t="n"/>
      <c r="H36" s="19" t="n"/>
      <c r="I36" s="19" t="n"/>
      <c r="J36" s="19" t="n"/>
      <c r="K36" s="19" t="n"/>
      <c r="L36" s="19" t="n"/>
      <c r="M36" s="20" t="n"/>
      <c r="N36" s="35" t="n"/>
      <c r="O36" s="35" t="n"/>
      <c r="P36" s="35" t="n"/>
      <c r="Q36" s="35" t="n"/>
      <c r="R36" s="35" t="n"/>
      <c r="S36" s="35" t="n"/>
      <c r="T36" s="35" t="n"/>
      <c r="U36" s="35" t="n"/>
      <c r="V36" s="35" t="n"/>
      <c r="W36" s="35" t="n"/>
      <c r="X36" s="35" t="n"/>
      <c r="Y36" s="35" t="n"/>
      <c r="Z36" s="22">
        <f>IF(COUNTA($A36:$Y36)=0,"",IF($A36="","Falta ID",IF(COUNTIF($A$6:$A$105,$A36)&gt;1,"ID duplicado",IF(OR($B36="",$C36="",$D36="",$E36="",$F36="",$G36="",$H36="",$I36="",$J36="",$K36="",$L36="",$M36=""),"Preencher campos obrigatórios",IF(COUNTBLANK($N36:$Y36)&gt;0,"Curva incompleta",IF(OR($F36&lt;0,$G36&lt;0,$H36&lt;0,$I36&lt;1,$J36&lt;0,$J36&gt;4,$K36&lt;1,$L36&lt;0),"Valor fora do limite",IF(WEEKDAY($E36,2)&lt;&gt;1,"Data não é segunda-feira",IF(OR(MIN($N36:$Y36)&lt;0,MAX($N36:$Y36)&gt;10),"Fator fora do limite",IF($H36&gt;$K36,"Segurança acima da capacidade",IF($L36&gt;$K36,"Saldo final acima da capacidade",IF($G36&gt;$K36,"Estoque atual acima da capacidade","OK")))))))))))</f>
        <v/>
      </c>
    </row>
    <row r="37" ht="20" customHeight="1">
      <c r="A37" s="17" t="n"/>
      <c r="B37" s="17" t="n"/>
      <c r="C37" s="17" t="n"/>
      <c r="D37" s="17" t="n"/>
      <c r="E37" s="34" t="n"/>
      <c r="F37" s="19" t="n"/>
      <c r="G37" s="19" t="n"/>
      <c r="H37" s="19" t="n"/>
      <c r="I37" s="19" t="n"/>
      <c r="J37" s="19" t="n"/>
      <c r="K37" s="19" t="n"/>
      <c r="L37" s="19" t="n"/>
      <c r="M37" s="20" t="n"/>
      <c r="N37" s="35" t="n"/>
      <c r="O37" s="35" t="n"/>
      <c r="P37" s="35" t="n"/>
      <c r="Q37" s="35" t="n"/>
      <c r="R37" s="35" t="n"/>
      <c r="S37" s="35" t="n"/>
      <c r="T37" s="35" t="n"/>
      <c r="U37" s="35" t="n"/>
      <c r="V37" s="35" t="n"/>
      <c r="W37" s="35" t="n"/>
      <c r="X37" s="35" t="n"/>
      <c r="Y37" s="35" t="n"/>
      <c r="Z37" s="22">
        <f>IF(COUNTA($A37:$Y37)=0,"",IF($A37="","Falta ID",IF(COUNTIF($A$6:$A$105,$A37)&gt;1,"ID duplicado",IF(OR($B37="",$C37="",$D37="",$E37="",$F37="",$G37="",$H37="",$I37="",$J37="",$K37="",$L37="",$M37=""),"Preencher campos obrigatórios",IF(COUNTBLANK($N37:$Y37)&gt;0,"Curva incompleta",IF(OR($F37&lt;0,$G37&lt;0,$H37&lt;0,$I37&lt;1,$J37&lt;0,$J37&gt;4,$K37&lt;1,$L37&lt;0),"Valor fora do limite",IF(WEEKDAY($E37,2)&lt;&gt;1,"Data não é segunda-feira",IF(OR(MIN($N37:$Y37)&lt;0,MAX($N37:$Y37)&gt;10),"Fator fora do limite",IF($H37&gt;$K37,"Segurança acima da capacidade",IF($L37&gt;$K37,"Saldo final acima da capacidade",IF($G37&gt;$K37,"Estoque atual acima da capacidade","OK")))))))))))</f>
        <v/>
      </c>
    </row>
    <row r="38" ht="20" customHeight="1">
      <c r="A38" s="17" t="n"/>
      <c r="B38" s="17" t="n"/>
      <c r="C38" s="17" t="n"/>
      <c r="D38" s="17" t="n"/>
      <c r="E38" s="34" t="n"/>
      <c r="F38" s="19" t="n"/>
      <c r="G38" s="19" t="n"/>
      <c r="H38" s="19" t="n"/>
      <c r="I38" s="19" t="n"/>
      <c r="J38" s="19" t="n"/>
      <c r="K38" s="19" t="n"/>
      <c r="L38" s="19" t="n"/>
      <c r="M38" s="20" t="n"/>
      <c r="N38" s="35" t="n"/>
      <c r="O38" s="35" t="n"/>
      <c r="P38" s="35" t="n"/>
      <c r="Q38" s="35" t="n"/>
      <c r="R38" s="35" t="n"/>
      <c r="S38" s="35" t="n"/>
      <c r="T38" s="35" t="n"/>
      <c r="U38" s="35" t="n"/>
      <c r="V38" s="35" t="n"/>
      <c r="W38" s="35" t="n"/>
      <c r="X38" s="35" t="n"/>
      <c r="Y38" s="35" t="n"/>
      <c r="Z38" s="22">
        <f>IF(COUNTA($A38:$Y38)=0,"",IF($A38="","Falta ID",IF(COUNTIF($A$6:$A$105,$A38)&gt;1,"ID duplicado",IF(OR($B38="",$C38="",$D38="",$E38="",$F38="",$G38="",$H38="",$I38="",$J38="",$K38="",$L38="",$M38=""),"Preencher campos obrigatórios",IF(COUNTBLANK($N38:$Y38)&gt;0,"Curva incompleta",IF(OR($F38&lt;0,$G38&lt;0,$H38&lt;0,$I38&lt;1,$J38&lt;0,$J38&gt;4,$K38&lt;1,$L38&lt;0),"Valor fora do limite",IF(WEEKDAY($E38,2)&lt;&gt;1,"Data não é segunda-feira",IF(OR(MIN($N38:$Y38)&lt;0,MAX($N38:$Y38)&gt;10),"Fator fora do limite",IF($H38&gt;$K38,"Segurança acima da capacidade",IF($L38&gt;$K38,"Saldo final acima da capacidade",IF($G38&gt;$K38,"Estoque atual acima da capacidade","OK")))))))))))</f>
        <v/>
      </c>
    </row>
    <row r="39" ht="20" customHeight="1">
      <c r="A39" s="17" t="n"/>
      <c r="B39" s="17" t="n"/>
      <c r="C39" s="17" t="n"/>
      <c r="D39" s="17" t="n"/>
      <c r="E39" s="34" t="n"/>
      <c r="F39" s="19" t="n"/>
      <c r="G39" s="19" t="n"/>
      <c r="H39" s="19" t="n"/>
      <c r="I39" s="19" t="n"/>
      <c r="J39" s="19" t="n"/>
      <c r="K39" s="19" t="n"/>
      <c r="L39" s="19" t="n"/>
      <c r="M39" s="20" t="n"/>
      <c r="N39" s="35" t="n"/>
      <c r="O39" s="35" t="n"/>
      <c r="P39" s="35" t="n"/>
      <c r="Q39" s="35" t="n"/>
      <c r="R39" s="35" t="n"/>
      <c r="S39" s="35" t="n"/>
      <c r="T39" s="35" t="n"/>
      <c r="U39" s="35" t="n"/>
      <c r="V39" s="35" t="n"/>
      <c r="W39" s="35" t="n"/>
      <c r="X39" s="35" t="n"/>
      <c r="Y39" s="35" t="n"/>
      <c r="Z39" s="22">
        <f>IF(COUNTA($A39:$Y39)=0,"",IF($A39="","Falta ID",IF(COUNTIF($A$6:$A$105,$A39)&gt;1,"ID duplicado",IF(OR($B39="",$C39="",$D39="",$E39="",$F39="",$G39="",$H39="",$I39="",$J39="",$K39="",$L39="",$M39=""),"Preencher campos obrigatórios",IF(COUNTBLANK($N39:$Y39)&gt;0,"Curva incompleta",IF(OR($F39&lt;0,$G39&lt;0,$H39&lt;0,$I39&lt;1,$J39&lt;0,$J39&gt;4,$K39&lt;1,$L39&lt;0),"Valor fora do limite",IF(WEEKDAY($E39,2)&lt;&gt;1,"Data não é segunda-feira",IF(OR(MIN($N39:$Y39)&lt;0,MAX($N39:$Y39)&gt;10),"Fator fora do limite",IF($H39&gt;$K39,"Segurança acima da capacidade",IF($L39&gt;$K39,"Saldo final acima da capacidade",IF($G39&gt;$K39,"Estoque atual acima da capacidade","OK")))))))))))</f>
        <v/>
      </c>
    </row>
    <row r="40" ht="20" customHeight="1">
      <c r="A40" s="17" t="n"/>
      <c r="B40" s="17" t="n"/>
      <c r="C40" s="17" t="n"/>
      <c r="D40" s="17" t="n"/>
      <c r="E40" s="34" t="n"/>
      <c r="F40" s="19" t="n"/>
      <c r="G40" s="19" t="n"/>
      <c r="H40" s="19" t="n"/>
      <c r="I40" s="19" t="n"/>
      <c r="J40" s="19" t="n"/>
      <c r="K40" s="19" t="n"/>
      <c r="L40" s="19" t="n"/>
      <c r="M40" s="20" t="n"/>
      <c r="N40" s="35" t="n"/>
      <c r="O40" s="35" t="n"/>
      <c r="P40" s="35" t="n"/>
      <c r="Q40" s="35" t="n"/>
      <c r="R40" s="35" t="n"/>
      <c r="S40" s="35" t="n"/>
      <c r="T40" s="35" t="n"/>
      <c r="U40" s="35" t="n"/>
      <c r="V40" s="35" t="n"/>
      <c r="W40" s="35" t="n"/>
      <c r="X40" s="35" t="n"/>
      <c r="Y40" s="35" t="n"/>
      <c r="Z40" s="22">
        <f>IF(COUNTA($A40:$Y40)=0,"",IF($A40="","Falta ID",IF(COUNTIF($A$6:$A$105,$A40)&gt;1,"ID duplicado",IF(OR($B40="",$C40="",$D40="",$E40="",$F40="",$G40="",$H40="",$I40="",$J40="",$K40="",$L40="",$M40=""),"Preencher campos obrigatórios",IF(COUNTBLANK($N40:$Y40)&gt;0,"Curva incompleta",IF(OR($F40&lt;0,$G40&lt;0,$H40&lt;0,$I40&lt;1,$J40&lt;0,$J40&gt;4,$K40&lt;1,$L40&lt;0),"Valor fora do limite",IF(WEEKDAY($E40,2)&lt;&gt;1,"Data não é segunda-feira",IF(OR(MIN($N40:$Y40)&lt;0,MAX($N40:$Y40)&gt;10),"Fator fora do limite",IF($H40&gt;$K40,"Segurança acima da capacidade",IF($L40&gt;$K40,"Saldo final acima da capacidade",IF($G40&gt;$K40,"Estoque atual acima da capacidade","OK")))))))))))</f>
        <v/>
      </c>
    </row>
    <row r="41" ht="20" customHeight="1">
      <c r="A41" s="17" t="n"/>
      <c r="B41" s="17" t="n"/>
      <c r="C41" s="17" t="n"/>
      <c r="D41" s="17" t="n"/>
      <c r="E41" s="34" t="n"/>
      <c r="F41" s="19" t="n"/>
      <c r="G41" s="19" t="n"/>
      <c r="H41" s="19" t="n"/>
      <c r="I41" s="19" t="n"/>
      <c r="J41" s="19" t="n"/>
      <c r="K41" s="19" t="n"/>
      <c r="L41" s="19" t="n"/>
      <c r="M41" s="20" t="n"/>
      <c r="N41" s="35" t="n"/>
      <c r="O41" s="35" t="n"/>
      <c r="P41" s="35" t="n"/>
      <c r="Q41" s="35" t="n"/>
      <c r="R41" s="35" t="n"/>
      <c r="S41" s="35" t="n"/>
      <c r="T41" s="35" t="n"/>
      <c r="U41" s="35" t="n"/>
      <c r="V41" s="35" t="n"/>
      <c r="W41" s="35" t="n"/>
      <c r="X41" s="35" t="n"/>
      <c r="Y41" s="35" t="n"/>
      <c r="Z41" s="22">
        <f>IF(COUNTA($A41:$Y41)=0,"",IF($A41="","Falta ID",IF(COUNTIF($A$6:$A$105,$A41)&gt;1,"ID duplicado",IF(OR($B41="",$C41="",$D41="",$E41="",$F41="",$G41="",$H41="",$I41="",$J41="",$K41="",$L41="",$M41=""),"Preencher campos obrigatórios",IF(COUNTBLANK($N41:$Y41)&gt;0,"Curva incompleta",IF(OR($F41&lt;0,$G41&lt;0,$H41&lt;0,$I41&lt;1,$J41&lt;0,$J41&gt;4,$K41&lt;1,$L41&lt;0),"Valor fora do limite",IF(WEEKDAY($E41,2)&lt;&gt;1,"Data não é segunda-feira",IF(OR(MIN($N41:$Y41)&lt;0,MAX($N41:$Y41)&gt;10),"Fator fora do limite",IF($H41&gt;$K41,"Segurança acima da capacidade",IF($L41&gt;$K41,"Saldo final acima da capacidade",IF($G41&gt;$K41,"Estoque atual acima da capacidade","OK")))))))))))</f>
        <v/>
      </c>
    </row>
    <row r="42" ht="20" customHeight="1">
      <c r="A42" s="17" t="n"/>
      <c r="B42" s="17" t="n"/>
      <c r="C42" s="17" t="n"/>
      <c r="D42" s="17" t="n"/>
      <c r="E42" s="34" t="n"/>
      <c r="F42" s="19" t="n"/>
      <c r="G42" s="19" t="n"/>
      <c r="H42" s="19" t="n"/>
      <c r="I42" s="19" t="n"/>
      <c r="J42" s="19" t="n"/>
      <c r="K42" s="19" t="n"/>
      <c r="L42" s="19" t="n"/>
      <c r="M42" s="20" t="n"/>
      <c r="N42" s="35" t="n"/>
      <c r="O42" s="35" t="n"/>
      <c r="P42" s="35" t="n"/>
      <c r="Q42" s="35" t="n"/>
      <c r="R42" s="35" t="n"/>
      <c r="S42" s="35" t="n"/>
      <c r="T42" s="35" t="n"/>
      <c r="U42" s="35" t="n"/>
      <c r="V42" s="35" t="n"/>
      <c r="W42" s="35" t="n"/>
      <c r="X42" s="35" t="n"/>
      <c r="Y42" s="35" t="n"/>
      <c r="Z42" s="22">
        <f>IF(COUNTA($A42:$Y42)=0,"",IF($A42="","Falta ID",IF(COUNTIF($A$6:$A$105,$A42)&gt;1,"ID duplicado",IF(OR($B42="",$C42="",$D42="",$E42="",$F42="",$G42="",$H42="",$I42="",$J42="",$K42="",$L42="",$M42=""),"Preencher campos obrigatórios",IF(COUNTBLANK($N42:$Y42)&gt;0,"Curva incompleta",IF(OR($F42&lt;0,$G42&lt;0,$H42&lt;0,$I42&lt;1,$J42&lt;0,$J42&gt;4,$K42&lt;1,$L42&lt;0),"Valor fora do limite",IF(WEEKDAY($E42,2)&lt;&gt;1,"Data não é segunda-feira",IF(OR(MIN($N42:$Y42)&lt;0,MAX($N42:$Y42)&gt;10),"Fator fora do limite",IF($H42&gt;$K42,"Segurança acima da capacidade",IF($L42&gt;$K42,"Saldo final acima da capacidade",IF($G42&gt;$K42,"Estoque atual acima da capacidade","OK")))))))))))</f>
        <v/>
      </c>
    </row>
    <row r="43" ht="20" customHeight="1">
      <c r="A43" s="17" t="n"/>
      <c r="B43" s="17" t="n"/>
      <c r="C43" s="17" t="n"/>
      <c r="D43" s="17" t="n"/>
      <c r="E43" s="34" t="n"/>
      <c r="F43" s="19" t="n"/>
      <c r="G43" s="19" t="n"/>
      <c r="H43" s="19" t="n"/>
      <c r="I43" s="19" t="n"/>
      <c r="J43" s="19" t="n"/>
      <c r="K43" s="19" t="n"/>
      <c r="L43" s="19" t="n"/>
      <c r="M43" s="20" t="n"/>
      <c r="N43" s="35" t="n"/>
      <c r="O43" s="35" t="n"/>
      <c r="P43" s="35" t="n"/>
      <c r="Q43" s="35" t="n"/>
      <c r="R43" s="35" t="n"/>
      <c r="S43" s="35" t="n"/>
      <c r="T43" s="35" t="n"/>
      <c r="U43" s="35" t="n"/>
      <c r="V43" s="35" t="n"/>
      <c r="W43" s="35" t="n"/>
      <c r="X43" s="35" t="n"/>
      <c r="Y43" s="35" t="n"/>
      <c r="Z43" s="22">
        <f>IF(COUNTA($A43:$Y43)=0,"",IF($A43="","Falta ID",IF(COUNTIF($A$6:$A$105,$A43)&gt;1,"ID duplicado",IF(OR($B43="",$C43="",$D43="",$E43="",$F43="",$G43="",$H43="",$I43="",$J43="",$K43="",$L43="",$M43=""),"Preencher campos obrigatórios",IF(COUNTBLANK($N43:$Y43)&gt;0,"Curva incompleta",IF(OR($F43&lt;0,$G43&lt;0,$H43&lt;0,$I43&lt;1,$J43&lt;0,$J43&gt;4,$K43&lt;1,$L43&lt;0),"Valor fora do limite",IF(WEEKDAY($E43,2)&lt;&gt;1,"Data não é segunda-feira",IF(OR(MIN($N43:$Y43)&lt;0,MAX($N43:$Y43)&gt;10),"Fator fora do limite",IF($H43&gt;$K43,"Segurança acima da capacidade",IF($L43&gt;$K43,"Saldo final acima da capacidade",IF($G43&gt;$K43,"Estoque atual acima da capacidade","OK")))))))))))</f>
        <v/>
      </c>
    </row>
    <row r="44" ht="20" customHeight="1">
      <c r="A44" s="17" t="n"/>
      <c r="B44" s="17" t="n"/>
      <c r="C44" s="17" t="n"/>
      <c r="D44" s="17" t="n"/>
      <c r="E44" s="34" t="n"/>
      <c r="F44" s="19" t="n"/>
      <c r="G44" s="19" t="n"/>
      <c r="H44" s="19" t="n"/>
      <c r="I44" s="19" t="n"/>
      <c r="J44" s="19" t="n"/>
      <c r="K44" s="19" t="n"/>
      <c r="L44" s="19" t="n"/>
      <c r="M44" s="20" t="n"/>
      <c r="N44" s="35" t="n"/>
      <c r="O44" s="35" t="n"/>
      <c r="P44" s="35" t="n"/>
      <c r="Q44" s="35" t="n"/>
      <c r="R44" s="35" t="n"/>
      <c r="S44" s="35" t="n"/>
      <c r="T44" s="35" t="n"/>
      <c r="U44" s="35" t="n"/>
      <c r="V44" s="35" t="n"/>
      <c r="W44" s="35" t="n"/>
      <c r="X44" s="35" t="n"/>
      <c r="Y44" s="35" t="n"/>
      <c r="Z44" s="22">
        <f>IF(COUNTA($A44:$Y44)=0,"",IF($A44="","Falta ID",IF(COUNTIF($A$6:$A$105,$A44)&gt;1,"ID duplicado",IF(OR($B44="",$C44="",$D44="",$E44="",$F44="",$G44="",$H44="",$I44="",$J44="",$K44="",$L44="",$M44=""),"Preencher campos obrigatórios",IF(COUNTBLANK($N44:$Y44)&gt;0,"Curva incompleta",IF(OR($F44&lt;0,$G44&lt;0,$H44&lt;0,$I44&lt;1,$J44&lt;0,$J44&gt;4,$K44&lt;1,$L44&lt;0),"Valor fora do limite",IF(WEEKDAY($E44,2)&lt;&gt;1,"Data não é segunda-feira",IF(OR(MIN($N44:$Y44)&lt;0,MAX($N44:$Y44)&gt;10),"Fator fora do limite",IF($H44&gt;$K44,"Segurança acima da capacidade",IF($L44&gt;$K44,"Saldo final acima da capacidade",IF($G44&gt;$K44,"Estoque atual acima da capacidade","OK")))))))))))</f>
        <v/>
      </c>
    </row>
    <row r="45" ht="20" customHeight="1">
      <c r="A45" s="17" t="n"/>
      <c r="B45" s="17" t="n"/>
      <c r="C45" s="17" t="n"/>
      <c r="D45" s="17" t="n"/>
      <c r="E45" s="34" t="n"/>
      <c r="F45" s="19" t="n"/>
      <c r="G45" s="19" t="n"/>
      <c r="H45" s="19" t="n"/>
      <c r="I45" s="19" t="n"/>
      <c r="J45" s="19" t="n"/>
      <c r="K45" s="19" t="n"/>
      <c r="L45" s="19" t="n"/>
      <c r="M45" s="20" t="n"/>
      <c r="N45" s="35" t="n"/>
      <c r="O45" s="35" t="n"/>
      <c r="P45" s="35" t="n"/>
      <c r="Q45" s="35" t="n"/>
      <c r="R45" s="35" t="n"/>
      <c r="S45" s="35" t="n"/>
      <c r="T45" s="35" t="n"/>
      <c r="U45" s="35" t="n"/>
      <c r="V45" s="35" t="n"/>
      <c r="W45" s="35" t="n"/>
      <c r="X45" s="35" t="n"/>
      <c r="Y45" s="35" t="n"/>
      <c r="Z45" s="22">
        <f>IF(COUNTA($A45:$Y45)=0,"",IF($A45="","Falta ID",IF(COUNTIF($A$6:$A$105,$A45)&gt;1,"ID duplicado",IF(OR($B45="",$C45="",$D45="",$E45="",$F45="",$G45="",$H45="",$I45="",$J45="",$K45="",$L45="",$M45=""),"Preencher campos obrigatórios",IF(COUNTBLANK($N45:$Y45)&gt;0,"Curva incompleta",IF(OR($F45&lt;0,$G45&lt;0,$H45&lt;0,$I45&lt;1,$J45&lt;0,$J45&gt;4,$K45&lt;1,$L45&lt;0),"Valor fora do limite",IF(WEEKDAY($E45,2)&lt;&gt;1,"Data não é segunda-feira",IF(OR(MIN($N45:$Y45)&lt;0,MAX($N45:$Y45)&gt;10),"Fator fora do limite",IF($H45&gt;$K45,"Segurança acima da capacidade",IF($L45&gt;$K45,"Saldo final acima da capacidade",IF($G45&gt;$K45,"Estoque atual acima da capacidade","OK")))))))))))</f>
        <v/>
      </c>
    </row>
    <row r="46" ht="20" customHeight="1">
      <c r="A46" s="17" t="n"/>
      <c r="B46" s="17" t="n"/>
      <c r="C46" s="17" t="n"/>
      <c r="D46" s="17" t="n"/>
      <c r="E46" s="34" t="n"/>
      <c r="F46" s="19" t="n"/>
      <c r="G46" s="19" t="n"/>
      <c r="H46" s="19" t="n"/>
      <c r="I46" s="19" t="n"/>
      <c r="J46" s="19" t="n"/>
      <c r="K46" s="19" t="n"/>
      <c r="L46" s="19" t="n"/>
      <c r="M46" s="20" t="n"/>
      <c r="N46" s="35" t="n"/>
      <c r="O46" s="35" t="n"/>
      <c r="P46" s="35" t="n"/>
      <c r="Q46" s="35" t="n"/>
      <c r="R46" s="35" t="n"/>
      <c r="S46" s="35" t="n"/>
      <c r="T46" s="35" t="n"/>
      <c r="U46" s="35" t="n"/>
      <c r="V46" s="35" t="n"/>
      <c r="W46" s="35" t="n"/>
      <c r="X46" s="35" t="n"/>
      <c r="Y46" s="35" t="n"/>
      <c r="Z46" s="22">
        <f>IF(COUNTA($A46:$Y46)=0,"",IF($A46="","Falta ID",IF(COUNTIF($A$6:$A$105,$A46)&gt;1,"ID duplicado",IF(OR($B46="",$C46="",$D46="",$E46="",$F46="",$G46="",$H46="",$I46="",$J46="",$K46="",$L46="",$M46=""),"Preencher campos obrigatórios",IF(COUNTBLANK($N46:$Y46)&gt;0,"Curva incompleta",IF(OR($F46&lt;0,$G46&lt;0,$H46&lt;0,$I46&lt;1,$J46&lt;0,$J46&gt;4,$K46&lt;1,$L46&lt;0),"Valor fora do limite",IF(WEEKDAY($E46,2)&lt;&gt;1,"Data não é segunda-feira",IF(OR(MIN($N46:$Y46)&lt;0,MAX($N46:$Y46)&gt;10),"Fator fora do limite",IF($H46&gt;$K46,"Segurança acima da capacidade",IF($L46&gt;$K46,"Saldo final acima da capacidade",IF($G46&gt;$K46,"Estoque atual acima da capacidade","OK")))))))))))</f>
        <v/>
      </c>
    </row>
    <row r="47" ht="20" customHeight="1">
      <c r="A47" s="17" t="n"/>
      <c r="B47" s="17" t="n"/>
      <c r="C47" s="17" t="n"/>
      <c r="D47" s="17" t="n"/>
      <c r="E47" s="34" t="n"/>
      <c r="F47" s="19" t="n"/>
      <c r="G47" s="19" t="n"/>
      <c r="H47" s="19" t="n"/>
      <c r="I47" s="19" t="n"/>
      <c r="J47" s="19" t="n"/>
      <c r="K47" s="19" t="n"/>
      <c r="L47" s="19" t="n"/>
      <c r="M47" s="20" t="n"/>
      <c r="N47" s="35" t="n"/>
      <c r="O47" s="35" t="n"/>
      <c r="P47" s="35" t="n"/>
      <c r="Q47" s="35" t="n"/>
      <c r="R47" s="35" t="n"/>
      <c r="S47" s="35" t="n"/>
      <c r="T47" s="35" t="n"/>
      <c r="U47" s="35" t="n"/>
      <c r="V47" s="35" t="n"/>
      <c r="W47" s="35" t="n"/>
      <c r="X47" s="35" t="n"/>
      <c r="Y47" s="35" t="n"/>
      <c r="Z47" s="22">
        <f>IF(COUNTA($A47:$Y47)=0,"",IF($A47="","Falta ID",IF(COUNTIF($A$6:$A$105,$A47)&gt;1,"ID duplicado",IF(OR($B47="",$C47="",$D47="",$E47="",$F47="",$G47="",$H47="",$I47="",$J47="",$K47="",$L47="",$M47=""),"Preencher campos obrigatórios",IF(COUNTBLANK($N47:$Y47)&gt;0,"Curva incompleta",IF(OR($F47&lt;0,$G47&lt;0,$H47&lt;0,$I47&lt;1,$J47&lt;0,$J47&gt;4,$K47&lt;1,$L47&lt;0),"Valor fora do limite",IF(WEEKDAY($E47,2)&lt;&gt;1,"Data não é segunda-feira",IF(OR(MIN($N47:$Y47)&lt;0,MAX($N47:$Y47)&gt;10),"Fator fora do limite",IF($H47&gt;$K47,"Segurança acima da capacidade",IF($L47&gt;$K47,"Saldo final acima da capacidade",IF($G47&gt;$K47,"Estoque atual acima da capacidade","OK")))))))))))</f>
        <v/>
      </c>
    </row>
    <row r="48" ht="20" customHeight="1">
      <c r="A48" s="17" t="n"/>
      <c r="B48" s="17" t="n"/>
      <c r="C48" s="17" t="n"/>
      <c r="D48" s="17" t="n"/>
      <c r="E48" s="34" t="n"/>
      <c r="F48" s="19" t="n"/>
      <c r="G48" s="19" t="n"/>
      <c r="H48" s="19" t="n"/>
      <c r="I48" s="19" t="n"/>
      <c r="J48" s="19" t="n"/>
      <c r="K48" s="19" t="n"/>
      <c r="L48" s="19" t="n"/>
      <c r="M48" s="20" t="n"/>
      <c r="N48" s="35" t="n"/>
      <c r="O48" s="35" t="n"/>
      <c r="P48" s="35" t="n"/>
      <c r="Q48" s="35" t="n"/>
      <c r="R48" s="35" t="n"/>
      <c r="S48" s="35" t="n"/>
      <c r="T48" s="35" t="n"/>
      <c r="U48" s="35" t="n"/>
      <c r="V48" s="35" t="n"/>
      <c r="W48" s="35" t="n"/>
      <c r="X48" s="35" t="n"/>
      <c r="Y48" s="35" t="n"/>
      <c r="Z48" s="22">
        <f>IF(COUNTA($A48:$Y48)=0,"",IF($A48="","Falta ID",IF(COUNTIF($A$6:$A$105,$A48)&gt;1,"ID duplicado",IF(OR($B48="",$C48="",$D48="",$E48="",$F48="",$G48="",$H48="",$I48="",$J48="",$K48="",$L48="",$M48=""),"Preencher campos obrigatórios",IF(COUNTBLANK($N48:$Y48)&gt;0,"Curva incompleta",IF(OR($F48&lt;0,$G48&lt;0,$H48&lt;0,$I48&lt;1,$J48&lt;0,$J48&gt;4,$K48&lt;1,$L48&lt;0),"Valor fora do limite",IF(WEEKDAY($E48,2)&lt;&gt;1,"Data não é segunda-feira",IF(OR(MIN($N48:$Y48)&lt;0,MAX($N48:$Y48)&gt;10),"Fator fora do limite",IF($H48&gt;$K48,"Segurança acima da capacidade",IF($L48&gt;$K48,"Saldo final acima da capacidade",IF($G48&gt;$K48,"Estoque atual acima da capacidade","OK")))))))))))</f>
        <v/>
      </c>
    </row>
    <row r="49" ht="20" customHeight="1">
      <c r="A49" s="17" t="n"/>
      <c r="B49" s="17" t="n"/>
      <c r="C49" s="17" t="n"/>
      <c r="D49" s="17" t="n"/>
      <c r="E49" s="34" t="n"/>
      <c r="F49" s="19" t="n"/>
      <c r="G49" s="19" t="n"/>
      <c r="H49" s="19" t="n"/>
      <c r="I49" s="19" t="n"/>
      <c r="J49" s="19" t="n"/>
      <c r="K49" s="19" t="n"/>
      <c r="L49" s="19" t="n"/>
      <c r="M49" s="20" t="n"/>
      <c r="N49" s="35" t="n"/>
      <c r="O49" s="35" t="n"/>
      <c r="P49" s="35" t="n"/>
      <c r="Q49" s="35" t="n"/>
      <c r="R49" s="35" t="n"/>
      <c r="S49" s="35" t="n"/>
      <c r="T49" s="35" t="n"/>
      <c r="U49" s="35" t="n"/>
      <c r="V49" s="35" t="n"/>
      <c r="W49" s="35" t="n"/>
      <c r="X49" s="35" t="n"/>
      <c r="Y49" s="35" t="n"/>
      <c r="Z49" s="22">
        <f>IF(COUNTA($A49:$Y49)=0,"",IF($A49="","Falta ID",IF(COUNTIF($A$6:$A$105,$A49)&gt;1,"ID duplicado",IF(OR($B49="",$C49="",$D49="",$E49="",$F49="",$G49="",$H49="",$I49="",$J49="",$K49="",$L49="",$M49=""),"Preencher campos obrigatórios",IF(COUNTBLANK($N49:$Y49)&gt;0,"Curva incompleta",IF(OR($F49&lt;0,$G49&lt;0,$H49&lt;0,$I49&lt;1,$J49&lt;0,$J49&gt;4,$K49&lt;1,$L49&lt;0),"Valor fora do limite",IF(WEEKDAY($E49,2)&lt;&gt;1,"Data não é segunda-feira",IF(OR(MIN($N49:$Y49)&lt;0,MAX($N49:$Y49)&gt;10),"Fator fora do limite",IF($H49&gt;$K49,"Segurança acima da capacidade",IF($L49&gt;$K49,"Saldo final acima da capacidade",IF($G49&gt;$K49,"Estoque atual acima da capacidade","OK")))))))))))</f>
        <v/>
      </c>
    </row>
    <row r="50" ht="20" customHeight="1">
      <c r="A50" s="17" t="n"/>
      <c r="B50" s="17" t="n"/>
      <c r="C50" s="17" t="n"/>
      <c r="D50" s="17" t="n"/>
      <c r="E50" s="34" t="n"/>
      <c r="F50" s="19" t="n"/>
      <c r="G50" s="19" t="n"/>
      <c r="H50" s="19" t="n"/>
      <c r="I50" s="19" t="n"/>
      <c r="J50" s="19" t="n"/>
      <c r="K50" s="19" t="n"/>
      <c r="L50" s="19" t="n"/>
      <c r="M50" s="20" t="n"/>
      <c r="N50" s="35" t="n"/>
      <c r="O50" s="35" t="n"/>
      <c r="P50" s="35" t="n"/>
      <c r="Q50" s="35" t="n"/>
      <c r="R50" s="35" t="n"/>
      <c r="S50" s="35" t="n"/>
      <c r="T50" s="35" t="n"/>
      <c r="U50" s="35" t="n"/>
      <c r="V50" s="35" t="n"/>
      <c r="W50" s="35" t="n"/>
      <c r="X50" s="35" t="n"/>
      <c r="Y50" s="35" t="n"/>
      <c r="Z50" s="22">
        <f>IF(COUNTA($A50:$Y50)=0,"",IF($A50="","Falta ID",IF(COUNTIF($A$6:$A$105,$A50)&gt;1,"ID duplicado",IF(OR($B50="",$C50="",$D50="",$E50="",$F50="",$G50="",$H50="",$I50="",$J50="",$K50="",$L50="",$M50=""),"Preencher campos obrigatórios",IF(COUNTBLANK($N50:$Y50)&gt;0,"Curva incompleta",IF(OR($F50&lt;0,$G50&lt;0,$H50&lt;0,$I50&lt;1,$J50&lt;0,$J50&gt;4,$K50&lt;1,$L50&lt;0),"Valor fora do limite",IF(WEEKDAY($E50,2)&lt;&gt;1,"Data não é segunda-feira",IF(OR(MIN($N50:$Y50)&lt;0,MAX($N50:$Y50)&gt;10),"Fator fora do limite",IF($H50&gt;$K50,"Segurança acima da capacidade",IF($L50&gt;$K50,"Saldo final acima da capacidade",IF($G50&gt;$K50,"Estoque atual acima da capacidade","OK")))))))))))</f>
        <v/>
      </c>
    </row>
    <row r="51" ht="20" customHeight="1">
      <c r="A51" s="17" t="n"/>
      <c r="B51" s="17" t="n"/>
      <c r="C51" s="17" t="n"/>
      <c r="D51" s="17" t="n"/>
      <c r="E51" s="34" t="n"/>
      <c r="F51" s="19" t="n"/>
      <c r="G51" s="19" t="n"/>
      <c r="H51" s="19" t="n"/>
      <c r="I51" s="19" t="n"/>
      <c r="J51" s="19" t="n"/>
      <c r="K51" s="19" t="n"/>
      <c r="L51" s="19" t="n"/>
      <c r="M51" s="20" t="n"/>
      <c r="N51" s="35" t="n"/>
      <c r="O51" s="35" t="n"/>
      <c r="P51" s="35" t="n"/>
      <c r="Q51" s="35" t="n"/>
      <c r="R51" s="35" t="n"/>
      <c r="S51" s="35" t="n"/>
      <c r="T51" s="35" t="n"/>
      <c r="U51" s="35" t="n"/>
      <c r="V51" s="35" t="n"/>
      <c r="W51" s="35" t="n"/>
      <c r="X51" s="35" t="n"/>
      <c r="Y51" s="35" t="n"/>
      <c r="Z51" s="22">
        <f>IF(COUNTA($A51:$Y51)=0,"",IF($A51="","Falta ID",IF(COUNTIF($A$6:$A$105,$A51)&gt;1,"ID duplicado",IF(OR($B51="",$C51="",$D51="",$E51="",$F51="",$G51="",$H51="",$I51="",$J51="",$K51="",$L51="",$M51=""),"Preencher campos obrigatórios",IF(COUNTBLANK($N51:$Y51)&gt;0,"Curva incompleta",IF(OR($F51&lt;0,$G51&lt;0,$H51&lt;0,$I51&lt;1,$J51&lt;0,$J51&gt;4,$K51&lt;1,$L51&lt;0),"Valor fora do limite",IF(WEEKDAY($E51,2)&lt;&gt;1,"Data não é segunda-feira",IF(OR(MIN($N51:$Y51)&lt;0,MAX($N51:$Y51)&gt;10),"Fator fora do limite",IF($H51&gt;$K51,"Segurança acima da capacidade",IF($L51&gt;$K51,"Saldo final acima da capacidade",IF($G51&gt;$K51,"Estoque atual acima da capacidade","OK")))))))))))</f>
        <v/>
      </c>
    </row>
    <row r="52" ht="20" customHeight="1">
      <c r="A52" s="17" t="n"/>
      <c r="B52" s="17" t="n"/>
      <c r="C52" s="17" t="n"/>
      <c r="D52" s="17" t="n"/>
      <c r="E52" s="34" t="n"/>
      <c r="F52" s="19" t="n"/>
      <c r="G52" s="19" t="n"/>
      <c r="H52" s="19" t="n"/>
      <c r="I52" s="19" t="n"/>
      <c r="J52" s="19" t="n"/>
      <c r="K52" s="19" t="n"/>
      <c r="L52" s="19" t="n"/>
      <c r="M52" s="20" t="n"/>
      <c r="N52" s="35" t="n"/>
      <c r="O52" s="35" t="n"/>
      <c r="P52" s="35" t="n"/>
      <c r="Q52" s="35" t="n"/>
      <c r="R52" s="35" t="n"/>
      <c r="S52" s="35" t="n"/>
      <c r="T52" s="35" t="n"/>
      <c r="U52" s="35" t="n"/>
      <c r="V52" s="35" t="n"/>
      <c r="W52" s="35" t="n"/>
      <c r="X52" s="35" t="n"/>
      <c r="Y52" s="35" t="n"/>
      <c r="Z52" s="22">
        <f>IF(COUNTA($A52:$Y52)=0,"",IF($A52="","Falta ID",IF(COUNTIF($A$6:$A$105,$A52)&gt;1,"ID duplicado",IF(OR($B52="",$C52="",$D52="",$E52="",$F52="",$G52="",$H52="",$I52="",$J52="",$K52="",$L52="",$M52=""),"Preencher campos obrigatórios",IF(COUNTBLANK($N52:$Y52)&gt;0,"Curva incompleta",IF(OR($F52&lt;0,$G52&lt;0,$H52&lt;0,$I52&lt;1,$J52&lt;0,$J52&gt;4,$K52&lt;1,$L52&lt;0),"Valor fora do limite",IF(WEEKDAY($E52,2)&lt;&gt;1,"Data não é segunda-feira",IF(OR(MIN($N52:$Y52)&lt;0,MAX($N52:$Y52)&gt;10),"Fator fora do limite",IF($H52&gt;$K52,"Segurança acima da capacidade",IF($L52&gt;$K52,"Saldo final acima da capacidade",IF($G52&gt;$K52,"Estoque atual acima da capacidade","OK")))))))))))</f>
        <v/>
      </c>
    </row>
    <row r="53" ht="20" customHeight="1">
      <c r="A53" s="17" t="n"/>
      <c r="B53" s="17" t="n"/>
      <c r="C53" s="17" t="n"/>
      <c r="D53" s="17" t="n"/>
      <c r="E53" s="34" t="n"/>
      <c r="F53" s="19" t="n"/>
      <c r="G53" s="19" t="n"/>
      <c r="H53" s="19" t="n"/>
      <c r="I53" s="19" t="n"/>
      <c r="J53" s="19" t="n"/>
      <c r="K53" s="19" t="n"/>
      <c r="L53" s="19" t="n"/>
      <c r="M53" s="20" t="n"/>
      <c r="N53" s="35" t="n"/>
      <c r="O53" s="35" t="n"/>
      <c r="P53" s="35" t="n"/>
      <c r="Q53" s="35" t="n"/>
      <c r="R53" s="35" t="n"/>
      <c r="S53" s="35" t="n"/>
      <c r="T53" s="35" t="n"/>
      <c r="U53" s="35" t="n"/>
      <c r="V53" s="35" t="n"/>
      <c r="W53" s="35" t="n"/>
      <c r="X53" s="35" t="n"/>
      <c r="Y53" s="35" t="n"/>
      <c r="Z53" s="22">
        <f>IF(COUNTA($A53:$Y53)=0,"",IF($A53="","Falta ID",IF(COUNTIF($A$6:$A$105,$A53)&gt;1,"ID duplicado",IF(OR($B53="",$C53="",$D53="",$E53="",$F53="",$G53="",$H53="",$I53="",$J53="",$K53="",$L53="",$M53=""),"Preencher campos obrigatórios",IF(COUNTBLANK($N53:$Y53)&gt;0,"Curva incompleta",IF(OR($F53&lt;0,$G53&lt;0,$H53&lt;0,$I53&lt;1,$J53&lt;0,$J53&gt;4,$K53&lt;1,$L53&lt;0),"Valor fora do limite",IF(WEEKDAY($E53,2)&lt;&gt;1,"Data não é segunda-feira",IF(OR(MIN($N53:$Y53)&lt;0,MAX($N53:$Y53)&gt;10),"Fator fora do limite",IF($H53&gt;$K53,"Segurança acima da capacidade",IF($L53&gt;$K53,"Saldo final acima da capacidade",IF($G53&gt;$K53,"Estoque atual acima da capacidade","OK")))))))))))</f>
        <v/>
      </c>
    </row>
    <row r="54" ht="20" customHeight="1">
      <c r="A54" s="17" t="n"/>
      <c r="B54" s="17" t="n"/>
      <c r="C54" s="17" t="n"/>
      <c r="D54" s="17" t="n"/>
      <c r="E54" s="34" t="n"/>
      <c r="F54" s="19" t="n"/>
      <c r="G54" s="19" t="n"/>
      <c r="H54" s="19" t="n"/>
      <c r="I54" s="19" t="n"/>
      <c r="J54" s="19" t="n"/>
      <c r="K54" s="19" t="n"/>
      <c r="L54" s="19" t="n"/>
      <c r="M54" s="20" t="n"/>
      <c r="N54" s="35" t="n"/>
      <c r="O54" s="35" t="n"/>
      <c r="P54" s="35" t="n"/>
      <c r="Q54" s="35" t="n"/>
      <c r="R54" s="35" t="n"/>
      <c r="S54" s="35" t="n"/>
      <c r="T54" s="35" t="n"/>
      <c r="U54" s="35" t="n"/>
      <c r="V54" s="35" t="n"/>
      <c r="W54" s="35" t="n"/>
      <c r="X54" s="35" t="n"/>
      <c r="Y54" s="35" t="n"/>
      <c r="Z54" s="22">
        <f>IF(COUNTA($A54:$Y54)=0,"",IF($A54="","Falta ID",IF(COUNTIF($A$6:$A$105,$A54)&gt;1,"ID duplicado",IF(OR($B54="",$C54="",$D54="",$E54="",$F54="",$G54="",$H54="",$I54="",$J54="",$K54="",$L54="",$M54=""),"Preencher campos obrigatórios",IF(COUNTBLANK($N54:$Y54)&gt;0,"Curva incompleta",IF(OR($F54&lt;0,$G54&lt;0,$H54&lt;0,$I54&lt;1,$J54&lt;0,$J54&gt;4,$K54&lt;1,$L54&lt;0),"Valor fora do limite",IF(WEEKDAY($E54,2)&lt;&gt;1,"Data não é segunda-feira",IF(OR(MIN($N54:$Y54)&lt;0,MAX($N54:$Y54)&gt;10),"Fator fora do limite",IF($H54&gt;$K54,"Segurança acima da capacidade",IF($L54&gt;$K54,"Saldo final acima da capacidade",IF($G54&gt;$K54,"Estoque atual acima da capacidade","OK")))))))))))</f>
        <v/>
      </c>
    </row>
    <row r="55" ht="20" customHeight="1">
      <c r="A55" s="17" t="n"/>
      <c r="B55" s="17" t="n"/>
      <c r="C55" s="17" t="n"/>
      <c r="D55" s="17" t="n"/>
      <c r="E55" s="34" t="n"/>
      <c r="F55" s="19" t="n"/>
      <c r="G55" s="19" t="n"/>
      <c r="H55" s="19" t="n"/>
      <c r="I55" s="19" t="n"/>
      <c r="J55" s="19" t="n"/>
      <c r="K55" s="19" t="n"/>
      <c r="L55" s="19" t="n"/>
      <c r="M55" s="20" t="n"/>
      <c r="N55" s="35" t="n"/>
      <c r="O55" s="35" t="n"/>
      <c r="P55" s="35" t="n"/>
      <c r="Q55" s="35" t="n"/>
      <c r="R55" s="35" t="n"/>
      <c r="S55" s="35" t="n"/>
      <c r="T55" s="35" t="n"/>
      <c r="U55" s="35" t="n"/>
      <c r="V55" s="35" t="n"/>
      <c r="W55" s="35" t="n"/>
      <c r="X55" s="35" t="n"/>
      <c r="Y55" s="35" t="n"/>
      <c r="Z55" s="22">
        <f>IF(COUNTA($A55:$Y55)=0,"",IF($A55="","Falta ID",IF(COUNTIF($A$6:$A$105,$A55)&gt;1,"ID duplicado",IF(OR($B55="",$C55="",$D55="",$E55="",$F55="",$G55="",$H55="",$I55="",$J55="",$K55="",$L55="",$M55=""),"Preencher campos obrigatórios",IF(COUNTBLANK($N55:$Y55)&gt;0,"Curva incompleta",IF(OR($F55&lt;0,$G55&lt;0,$H55&lt;0,$I55&lt;1,$J55&lt;0,$J55&gt;4,$K55&lt;1,$L55&lt;0),"Valor fora do limite",IF(WEEKDAY($E55,2)&lt;&gt;1,"Data não é segunda-feira",IF(OR(MIN($N55:$Y55)&lt;0,MAX($N55:$Y55)&gt;10),"Fator fora do limite",IF($H55&gt;$K55,"Segurança acima da capacidade",IF($L55&gt;$K55,"Saldo final acima da capacidade",IF($G55&gt;$K55,"Estoque atual acima da capacidade","OK")))))))))))</f>
        <v/>
      </c>
    </row>
    <row r="56" ht="20" customHeight="1">
      <c r="A56" s="17" t="n"/>
      <c r="B56" s="17" t="n"/>
      <c r="C56" s="17" t="n"/>
      <c r="D56" s="17" t="n"/>
      <c r="E56" s="34" t="n"/>
      <c r="F56" s="19" t="n"/>
      <c r="G56" s="19" t="n"/>
      <c r="H56" s="19" t="n"/>
      <c r="I56" s="19" t="n"/>
      <c r="J56" s="19" t="n"/>
      <c r="K56" s="19" t="n"/>
      <c r="L56" s="19" t="n"/>
      <c r="M56" s="20" t="n"/>
      <c r="N56" s="35" t="n"/>
      <c r="O56" s="35" t="n"/>
      <c r="P56" s="35" t="n"/>
      <c r="Q56" s="35" t="n"/>
      <c r="R56" s="35" t="n"/>
      <c r="S56" s="35" t="n"/>
      <c r="T56" s="35" t="n"/>
      <c r="U56" s="35" t="n"/>
      <c r="V56" s="35" t="n"/>
      <c r="W56" s="35" t="n"/>
      <c r="X56" s="35" t="n"/>
      <c r="Y56" s="35" t="n"/>
      <c r="Z56" s="22">
        <f>IF(COUNTA($A56:$Y56)=0,"",IF($A56="","Falta ID",IF(COUNTIF($A$6:$A$105,$A56)&gt;1,"ID duplicado",IF(OR($B56="",$C56="",$D56="",$E56="",$F56="",$G56="",$H56="",$I56="",$J56="",$K56="",$L56="",$M56=""),"Preencher campos obrigatórios",IF(COUNTBLANK($N56:$Y56)&gt;0,"Curva incompleta",IF(OR($F56&lt;0,$G56&lt;0,$H56&lt;0,$I56&lt;1,$J56&lt;0,$J56&gt;4,$K56&lt;1,$L56&lt;0),"Valor fora do limite",IF(WEEKDAY($E56,2)&lt;&gt;1,"Data não é segunda-feira",IF(OR(MIN($N56:$Y56)&lt;0,MAX($N56:$Y56)&gt;10),"Fator fora do limite",IF($H56&gt;$K56,"Segurança acima da capacidade",IF($L56&gt;$K56,"Saldo final acima da capacidade",IF($G56&gt;$K56,"Estoque atual acima da capacidade","OK")))))))))))</f>
        <v/>
      </c>
    </row>
    <row r="57" ht="20" customHeight="1">
      <c r="A57" s="17" t="n"/>
      <c r="B57" s="17" t="n"/>
      <c r="C57" s="17" t="n"/>
      <c r="D57" s="17" t="n"/>
      <c r="E57" s="34" t="n"/>
      <c r="F57" s="19" t="n"/>
      <c r="G57" s="19" t="n"/>
      <c r="H57" s="19" t="n"/>
      <c r="I57" s="19" t="n"/>
      <c r="J57" s="19" t="n"/>
      <c r="K57" s="19" t="n"/>
      <c r="L57" s="19" t="n"/>
      <c r="M57" s="20" t="n"/>
      <c r="N57" s="35" t="n"/>
      <c r="O57" s="35" t="n"/>
      <c r="P57" s="35" t="n"/>
      <c r="Q57" s="35" t="n"/>
      <c r="R57" s="35" t="n"/>
      <c r="S57" s="35" t="n"/>
      <c r="T57" s="35" t="n"/>
      <c r="U57" s="35" t="n"/>
      <c r="V57" s="35" t="n"/>
      <c r="W57" s="35" t="n"/>
      <c r="X57" s="35" t="n"/>
      <c r="Y57" s="35" t="n"/>
      <c r="Z57" s="22">
        <f>IF(COUNTA($A57:$Y57)=0,"",IF($A57="","Falta ID",IF(COUNTIF($A$6:$A$105,$A57)&gt;1,"ID duplicado",IF(OR($B57="",$C57="",$D57="",$E57="",$F57="",$G57="",$H57="",$I57="",$J57="",$K57="",$L57="",$M57=""),"Preencher campos obrigatórios",IF(COUNTBLANK($N57:$Y57)&gt;0,"Curva incompleta",IF(OR($F57&lt;0,$G57&lt;0,$H57&lt;0,$I57&lt;1,$J57&lt;0,$J57&gt;4,$K57&lt;1,$L57&lt;0),"Valor fora do limite",IF(WEEKDAY($E57,2)&lt;&gt;1,"Data não é segunda-feira",IF(OR(MIN($N57:$Y57)&lt;0,MAX($N57:$Y57)&gt;10),"Fator fora do limite",IF($H57&gt;$K57,"Segurança acima da capacidade",IF($L57&gt;$K57,"Saldo final acima da capacidade",IF($G57&gt;$K57,"Estoque atual acima da capacidade","OK")))))))))))</f>
        <v/>
      </c>
    </row>
    <row r="58" ht="20" customHeight="1">
      <c r="A58" s="17" t="n"/>
      <c r="B58" s="17" t="n"/>
      <c r="C58" s="17" t="n"/>
      <c r="D58" s="17" t="n"/>
      <c r="E58" s="34" t="n"/>
      <c r="F58" s="19" t="n"/>
      <c r="G58" s="19" t="n"/>
      <c r="H58" s="19" t="n"/>
      <c r="I58" s="19" t="n"/>
      <c r="J58" s="19" t="n"/>
      <c r="K58" s="19" t="n"/>
      <c r="L58" s="19" t="n"/>
      <c r="M58" s="20" t="n"/>
      <c r="N58" s="35" t="n"/>
      <c r="O58" s="35" t="n"/>
      <c r="P58" s="35" t="n"/>
      <c r="Q58" s="35" t="n"/>
      <c r="R58" s="35" t="n"/>
      <c r="S58" s="35" t="n"/>
      <c r="T58" s="35" t="n"/>
      <c r="U58" s="35" t="n"/>
      <c r="V58" s="35" t="n"/>
      <c r="W58" s="35" t="n"/>
      <c r="X58" s="35" t="n"/>
      <c r="Y58" s="35" t="n"/>
      <c r="Z58" s="22">
        <f>IF(COUNTA($A58:$Y58)=0,"",IF($A58="","Falta ID",IF(COUNTIF($A$6:$A$105,$A58)&gt;1,"ID duplicado",IF(OR($B58="",$C58="",$D58="",$E58="",$F58="",$G58="",$H58="",$I58="",$J58="",$K58="",$L58="",$M58=""),"Preencher campos obrigatórios",IF(COUNTBLANK($N58:$Y58)&gt;0,"Curva incompleta",IF(OR($F58&lt;0,$G58&lt;0,$H58&lt;0,$I58&lt;1,$J58&lt;0,$J58&gt;4,$K58&lt;1,$L58&lt;0),"Valor fora do limite",IF(WEEKDAY($E58,2)&lt;&gt;1,"Data não é segunda-feira",IF(OR(MIN($N58:$Y58)&lt;0,MAX($N58:$Y58)&gt;10),"Fator fora do limite",IF($H58&gt;$K58,"Segurança acima da capacidade",IF($L58&gt;$K58,"Saldo final acima da capacidade",IF($G58&gt;$K58,"Estoque atual acima da capacidade","OK")))))))))))</f>
        <v/>
      </c>
    </row>
    <row r="59" ht="20" customHeight="1">
      <c r="A59" s="17" t="n"/>
      <c r="B59" s="17" t="n"/>
      <c r="C59" s="17" t="n"/>
      <c r="D59" s="17" t="n"/>
      <c r="E59" s="34" t="n"/>
      <c r="F59" s="19" t="n"/>
      <c r="G59" s="19" t="n"/>
      <c r="H59" s="19" t="n"/>
      <c r="I59" s="19" t="n"/>
      <c r="J59" s="19" t="n"/>
      <c r="K59" s="19" t="n"/>
      <c r="L59" s="19" t="n"/>
      <c r="M59" s="20" t="n"/>
      <c r="N59" s="35" t="n"/>
      <c r="O59" s="35" t="n"/>
      <c r="P59" s="35" t="n"/>
      <c r="Q59" s="35" t="n"/>
      <c r="R59" s="35" t="n"/>
      <c r="S59" s="35" t="n"/>
      <c r="T59" s="35" t="n"/>
      <c r="U59" s="35" t="n"/>
      <c r="V59" s="35" t="n"/>
      <c r="W59" s="35" t="n"/>
      <c r="X59" s="35" t="n"/>
      <c r="Y59" s="35" t="n"/>
      <c r="Z59" s="22">
        <f>IF(COUNTA($A59:$Y59)=0,"",IF($A59="","Falta ID",IF(COUNTIF($A$6:$A$105,$A59)&gt;1,"ID duplicado",IF(OR($B59="",$C59="",$D59="",$E59="",$F59="",$G59="",$H59="",$I59="",$J59="",$K59="",$L59="",$M59=""),"Preencher campos obrigatórios",IF(COUNTBLANK($N59:$Y59)&gt;0,"Curva incompleta",IF(OR($F59&lt;0,$G59&lt;0,$H59&lt;0,$I59&lt;1,$J59&lt;0,$J59&gt;4,$K59&lt;1,$L59&lt;0),"Valor fora do limite",IF(WEEKDAY($E59,2)&lt;&gt;1,"Data não é segunda-feira",IF(OR(MIN($N59:$Y59)&lt;0,MAX($N59:$Y59)&gt;10),"Fator fora do limite",IF($H59&gt;$K59,"Segurança acima da capacidade",IF($L59&gt;$K59,"Saldo final acima da capacidade",IF($G59&gt;$K59,"Estoque atual acima da capacidade","OK")))))))))))</f>
        <v/>
      </c>
    </row>
    <row r="60" ht="20" customHeight="1">
      <c r="A60" s="17" t="n"/>
      <c r="B60" s="17" t="n"/>
      <c r="C60" s="17" t="n"/>
      <c r="D60" s="17" t="n"/>
      <c r="E60" s="34" t="n"/>
      <c r="F60" s="19" t="n"/>
      <c r="G60" s="19" t="n"/>
      <c r="H60" s="19" t="n"/>
      <c r="I60" s="19" t="n"/>
      <c r="J60" s="19" t="n"/>
      <c r="K60" s="19" t="n"/>
      <c r="L60" s="19" t="n"/>
      <c r="M60" s="20" t="n"/>
      <c r="N60" s="35" t="n"/>
      <c r="O60" s="35" t="n"/>
      <c r="P60" s="35" t="n"/>
      <c r="Q60" s="35" t="n"/>
      <c r="R60" s="35" t="n"/>
      <c r="S60" s="35" t="n"/>
      <c r="T60" s="35" t="n"/>
      <c r="U60" s="35" t="n"/>
      <c r="V60" s="35" t="n"/>
      <c r="W60" s="35" t="n"/>
      <c r="X60" s="35" t="n"/>
      <c r="Y60" s="35" t="n"/>
      <c r="Z60" s="22">
        <f>IF(COUNTA($A60:$Y60)=0,"",IF($A60="","Falta ID",IF(COUNTIF($A$6:$A$105,$A60)&gt;1,"ID duplicado",IF(OR($B60="",$C60="",$D60="",$E60="",$F60="",$G60="",$H60="",$I60="",$J60="",$K60="",$L60="",$M60=""),"Preencher campos obrigatórios",IF(COUNTBLANK($N60:$Y60)&gt;0,"Curva incompleta",IF(OR($F60&lt;0,$G60&lt;0,$H60&lt;0,$I60&lt;1,$J60&lt;0,$J60&gt;4,$K60&lt;1,$L60&lt;0),"Valor fora do limite",IF(WEEKDAY($E60,2)&lt;&gt;1,"Data não é segunda-feira",IF(OR(MIN($N60:$Y60)&lt;0,MAX($N60:$Y60)&gt;10),"Fator fora do limite",IF($H60&gt;$K60,"Segurança acima da capacidade",IF($L60&gt;$K60,"Saldo final acima da capacidade",IF($G60&gt;$K60,"Estoque atual acima da capacidade","OK")))))))))))</f>
        <v/>
      </c>
    </row>
    <row r="61" ht="20" customHeight="1">
      <c r="A61" s="17" t="n"/>
      <c r="B61" s="17" t="n"/>
      <c r="C61" s="17" t="n"/>
      <c r="D61" s="17" t="n"/>
      <c r="E61" s="34" t="n"/>
      <c r="F61" s="19" t="n"/>
      <c r="G61" s="19" t="n"/>
      <c r="H61" s="19" t="n"/>
      <c r="I61" s="19" t="n"/>
      <c r="J61" s="19" t="n"/>
      <c r="K61" s="19" t="n"/>
      <c r="L61" s="19" t="n"/>
      <c r="M61" s="20" t="n"/>
      <c r="N61" s="35" t="n"/>
      <c r="O61" s="35" t="n"/>
      <c r="P61" s="35" t="n"/>
      <c r="Q61" s="35" t="n"/>
      <c r="R61" s="35" t="n"/>
      <c r="S61" s="35" t="n"/>
      <c r="T61" s="35" t="n"/>
      <c r="U61" s="35" t="n"/>
      <c r="V61" s="35" t="n"/>
      <c r="W61" s="35" t="n"/>
      <c r="X61" s="35" t="n"/>
      <c r="Y61" s="35" t="n"/>
      <c r="Z61" s="22">
        <f>IF(COUNTA($A61:$Y61)=0,"",IF($A61="","Falta ID",IF(COUNTIF($A$6:$A$105,$A61)&gt;1,"ID duplicado",IF(OR($B61="",$C61="",$D61="",$E61="",$F61="",$G61="",$H61="",$I61="",$J61="",$K61="",$L61="",$M61=""),"Preencher campos obrigatórios",IF(COUNTBLANK($N61:$Y61)&gt;0,"Curva incompleta",IF(OR($F61&lt;0,$G61&lt;0,$H61&lt;0,$I61&lt;1,$J61&lt;0,$J61&gt;4,$K61&lt;1,$L61&lt;0),"Valor fora do limite",IF(WEEKDAY($E61,2)&lt;&gt;1,"Data não é segunda-feira",IF(OR(MIN($N61:$Y61)&lt;0,MAX($N61:$Y61)&gt;10),"Fator fora do limite",IF($H61&gt;$K61,"Segurança acima da capacidade",IF($L61&gt;$K61,"Saldo final acima da capacidade",IF($G61&gt;$K61,"Estoque atual acima da capacidade","OK")))))))))))</f>
        <v/>
      </c>
    </row>
    <row r="62" ht="20" customHeight="1">
      <c r="A62" s="17" t="n"/>
      <c r="B62" s="17" t="n"/>
      <c r="C62" s="17" t="n"/>
      <c r="D62" s="17" t="n"/>
      <c r="E62" s="34" t="n"/>
      <c r="F62" s="19" t="n"/>
      <c r="G62" s="19" t="n"/>
      <c r="H62" s="19" t="n"/>
      <c r="I62" s="19" t="n"/>
      <c r="J62" s="19" t="n"/>
      <c r="K62" s="19" t="n"/>
      <c r="L62" s="19" t="n"/>
      <c r="M62" s="20" t="n"/>
      <c r="N62" s="35" t="n"/>
      <c r="O62" s="35" t="n"/>
      <c r="P62" s="35" t="n"/>
      <c r="Q62" s="35" t="n"/>
      <c r="R62" s="35" t="n"/>
      <c r="S62" s="35" t="n"/>
      <c r="T62" s="35" t="n"/>
      <c r="U62" s="35" t="n"/>
      <c r="V62" s="35" t="n"/>
      <c r="W62" s="35" t="n"/>
      <c r="X62" s="35" t="n"/>
      <c r="Y62" s="35" t="n"/>
      <c r="Z62" s="22">
        <f>IF(COUNTA($A62:$Y62)=0,"",IF($A62="","Falta ID",IF(COUNTIF($A$6:$A$105,$A62)&gt;1,"ID duplicado",IF(OR($B62="",$C62="",$D62="",$E62="",$F62="",$G62="",$H62="",$I62="",$J62="",$K62="",$L62="",$M62=""),"Preencher campos obrigatórios",IF(COUNTBLANK($N62:$Y62)&gt;0,"Curva incompleta",IF(OR($F62&lt;0,$G62&lt;0,$H62&lt;0,$I62&lt;1,$J62&lt;0,$J62&gt;4,$K62&lt;1,$L62&lt;0),"Valor fora do limite",IF(WEEKDAY($E62,2)&lt;&gt;1,"Data não é segunda-feira",IF(OR(MIN($N62:$Y62)&lt;0,MAX($N62:$Y62)&gt;10),"Fator fora do limite",IF($H62&gt;$K62,"Segurança acima da capacidade",IF($L62&gt;$K62,"Saldo final acima da capacidade",IF($G62&gt;$K62,"Estoque atual acima da capacidade","OK")))))))))))</f>
        <v/>
      </c>
    </row>
    <row r="63" ht="20" customHeight="1">
      <c r="A63" s="17" t="n"/>
      <c r="B63" s="17" t="n"/>
      <c r="C63" s="17" t="n"/>
      <c r="D63" s="17" t="n"/>
      <c r="E63" s="34" t="n"/>
      <c r="F63" s="19" t="n"/>
      <c r="G63" s="19" t="n"/>
      <c r="H63" s="19" t="n"/>
      <c r="I63" s="19" t="n"/>
      <c r="J63" s="19" t="n"/>
      <c r="K63" s="19" t="n"/>
      <c r="L63" s="19" t="n"/>
      <c r="M63" s="20" t="n"/>
      <c r="N63" s="35" t="n"/>
      <c r="O63" s="35" t="n"/>
      <c r="P63" s="35" t="n"/>
      <c r="Q63" s="35" t="n"/>
      <c r="R63" s="35" t="n"/>
      <c r="S63" s="35" t="n"/>
      <c r="T63" s="35" t="n"/>
      <c r="U63" s="35" t="n"/>
      <c r="V63" s="35" t="n"/>
      <c r="W63" s="35" t="n"/>
      <c r="X63" s="35" t="n"/>
      <c r="Y63" s="35" t="n"/>
      <c r="Z63" s="22">
        <f>IF(COUNTA($A63:$Y63)=0,"",IF($A63="","Falta ID",IF(COUNTIF($A$6:$A$105,$A63)&gt;1,"ID duplicado",IF(OR($B63="",$C63="",$D63="",$E63="",$F63="",$G63="",$H63="",$I63="",$J63="",$K63="",$L63="",$M63=""),"Preencher campos obrigatórios",IF(COUNTBLANK($N63:$Y63)&gt;0,"Curva incompleta",IF(OR($F63&lt;0,$G63&lt;0,$H63&lt;0,$I63&lt;1,$J63&lt;0,$J63&gt;4,$K63&lt;1,$L63&lt;0),"Valor fora do limite",IF(WEEKDAY($E63,2)&lt;&gt;1,"Data não é segunda-feira",IF(OR(MIN($N63:$Y63)&lt;0,MAX($N63:$Y63)&gt;10),"Fator fora do limite",IF($H63&gt;$K63,"Segurança acima da capacidade",IF($L63&gt;$K63,"Saldo final acima da capacidade",IF($G63&gt;$K63,"Estoque atual acima da capacidade","OK")))))))))))</f>
        <v/>
      </c>
    </row>
    <row r="64" ht="20" customHeight="1">
      <c r="A64" s="17" t="n"/>
      <c r="B64" s="17" t="n"/>
      <c r="C64" s="17" t="n"/>
      <c r="D64" s="17" t="n"/>
      <c r="E64" s="34" t="n"/>
      <c r="F64" s="19" t="n"/>
      <c r="G64" s="19" t="n"/>
      <c r="H64" s="19" t="n"/>
      <c r="I64" s="19" t="n"/>
      <c r="J64" s="19" t="n"/>
      <c r="K64" s="19" t="n"/>
      <c r="L64" s="19" t="n"/>
      <c r="M64" s="20" t="n"/>
      <c r="N64" s="35" t="n"/>
      <c r="O64" s="35" t="n"/>
      <c r="P64" s="35" t="n"/>
      <c r="Q64" s="35" t="n"/>
      <c r="R64" s="35" t="n"/>
      <c r="S64" s="35" t="n"/>
      <c r="T64" s="35" t="n"/>
      <c r="U64" s="35" t="n"/>
      <c r="V64" s="35" t="n"/>
      <c r="W64" s="35" t="n"/>
      <c r="X64" s="35" t="n"/>
      <c r="Y64" s="35" t="n"/>
      <c r="Z64" s="22">
        <f>IF(COUNTA($A64:$Y64)=0,"",IF($A64="","Falta ID",IF(COUNTIF($A$6:$A$105,$A64)&gt;1,"ID duplicado",IF(OR($B64="",$C64="",$D64="",$E64="",$F64="",$G64="",$H64="",$I64="",$J64="",$K64="",$L64="",$M64=""),"Preencher campos obrigatórios",IF(COUNTBLANK($N64:$Y64)&gt;0,"Curva incompleta",IF(OR($F64&lt;0,$G64&lt;0,$H64&lt;0,$I64&lt;1,$J64&lt;0,$J64&gt;4,$K64&lt;1,$L64&lt;0),"Valor fora do limite",IF(WEEKDAY($E64,2)&lt;&gt;1,"Data não é segunda-feira",IF(OR(MIN($N64:$Y64)&lt;0,MAX($N64:$Y64)&gt;10),"Fator fora do limite",IF($H64&gt;$K64,"Segurança acima da capacidade",IF($L64&gt;$K64,"Saldo final acima da capacidade",IF($G64&gt;$K64,"Estoque atual acima da capacidade","OK")))))))))))</f>
        <v/>
      </c>
    </row>
    <row r="65" ht="20" customHeight="1">
      <c r="A65" s="17" t="n"/>
      <c r="B65" s="17" t="n"/>
      <c r="C65" s="17" t="n"/>
      <c r="D65" s="17" t="n"/>
      <c r="E65" s="34" t="n"/>
      <c r="F65" s="19" t="n"/>
      <c r="G65" s="19" t="n"/>
      <c r="H65" s="19" t="n"/>
      <c r="I65" s="19" t="n"/>
      <c r="J65" s="19" t="n"/>
      <c r="K65" s="19" t="n"/>
      <c r="L65" s="19" t="n"/>
      <c r="M65" s="20" t="n"/>
      <c r="N65" s="35" t="n"/>
      <c r="O65" s="35" t="n"/>
      <c r="P65" s="35" t="n"/>
      <c r="Q65" s="35" t="n"/>
      <c r="R65" s="35" t="n"/>
      <c r="S65" s="35" t="n"/>
      <c r="T65" s="35" t="n"/>
      <c r="U65" s="35" t="n"/>
      <c r="V65" s="35" t="n"/>
      <c r="W65" s="35" t="n"/>
      <c r="X65" s="35" t="n"/>
      <c r="Y65" s="35" t="n"/>
      <c r="Z65" s="22">
        <f>IF(COUNTA($A65:$Y65)=0,"",IF($A65="","Falta ID",IF(COUNTIF($A$6:$A$105,$A65)&gt;1,"ID duplicado",IF(OR($B65="",$C65="",$D65="",$E65="",$F65="",$G65="",$H65="",$I65="",$J65="",$K65="",$L65="",$M65=""),"Preencher campos obrigatórios",IF(COUNTBLANK($N65:$Y65)&gt;0,"Curva incompleta",IF(OR($F65&lt;0,$G65&lt;0,$H65&lt;0,$I65&lt;1,$J65&lt;0,$J65&gt;4,$K65&lt;1,$L65&lt;0),"Valor fora do limite",IF(WEEKDAY($E65,2)&lt;&gt;1,"Data não é segunda-feira",IF(OR(MIN($N65:$Y65)&lt;0,MAX($N65:$Y65)&gt;10),"Fator fora do limite",IF($H65&gt;$K65,"Segurança acima da capacidade",IF($L65&gt;$K65,"Saldo final acima da capacidade",IF($G65&gt;$K65,"Estoque atual acima da capacidade","OK")))))))))))</f>
        <v/>
      </c>
    </row>
    <row r="66" ht="20" customHeight="1">
      <c r="A66" s="17" t="n"/>
      <c r="B66" s="17" t="n"/>
      <c r="C66" s="17" t="n"/>
      <c r="D66" s="17" t="n"/>
      <c r="E66" s="34" t="n"/>
      <c r="F66" s="19" t="n"/>
      <c r="G66" s="19" t="n"/>
      <c r="H66" s="19" t="n"/>
      <c r="I66" s="19" t="n"/>
      <c r="J66" s="19" t="n"/>
      <c r="K66" s="19" t="n"/>
      <c r="L66" s="19" t="n"/>
      <c r="M66" s="20" t="n"/>
      <c r="N66" s="35" t="n"/>
      <c r="O66" s="35" t="n"/>
      <c r="P66" s="35" t="n"/>
      <c r="Q66" s="35" t="n"/>
      <c r="R66" s="35" t="n"/>
      <c r="S66" s="35" t="n"/>
      <c r="T66" s="35" t="n"/>
      <c r="U66" s="35" t="n"/>
      <c r="V66" s="35" t="n"/>
      <c r="W66" s="35" t="n"/>
      <c r="X66" s="35" t="n"/>
      <c r="Y66" s="35" t="n"/>
      <c r="Z66" s="22">
        <f>IF(COUNTA($A66:$Y66)=0,"",IF($A66="","Falta ID",IF(COUNTIF($A$6:$A$105,$A66)&gt;1,"ID duplicado",IF(OR($B66="",$C66="",$D66="",$E66="",$F66="",$G66="",$H66="",$I66="",$J66="",$K66="",$L66="",$M66=""),"Preencher campos obrigatórios",IF(COUNTBLANK($N66:$Y66)&gt;0,"Curva incompleta",IF(OR($F66&lt;0,$G66&lt;0,$H66&lt;0,$I66&lt;1,$J66&lt;0,$J66&gt;4,$K66&lt;1,$L66&lt;0),"Valor fora do limite",IF(WEEKDAY($E66,2)&lt;&gt;1,"Data não é segunda-feira",IF(OR(MIN($N66:$Y66)&lt;0,MAX($N66:$Y66)&gt;10),"Fator fora do limite",IF($H66&gt;$K66,"Segurança acima da capacidade",IF($L66&gt;$K66,"Saldo final acima da capacidade",IF($G66&gt;$K66,"Estoque atual acima da capacidade","OK")))))))))))</f>
        <v/>
      </c>
    </row>
    <row r="67" ht="20" customHeight="1">
      <c r="A67" s="17" t="n"/>
      <c r="B67" s="17" t="n"/>
      <c r="C67" s="17" t="n"/>
      <c r="D67" s="17" t="n"/>
      <c r="E67" s="34" t="n"/>
      <c r="F67" s="19" t="n"/>
      <c r="G67" s="19" t="n"/>
      <c r="H67" s="19" t="n"/>
      <c r="I67" s="19" t="n"/>
      <c r="J67" s="19" t="n"/>
      <c r="K67" s="19" t="n"/>
      <c r="L67" s="19" t="n"/>
      <c r="M67" s="20" t="n"/>
      <c r="N67" s="35" t="n"/>
      <c r="O67" s="35" t="n"/>
      <c r="P67" s="35" t="n"/>
      <c r="Q67" s="35" t="n"/>
      <c r="R67" s="35" t="n"/>
      <c r="S67" s="35" t="n"/>
      <c r="T67" s="35" t="n"/>
      <c r="U67" s="35" t="n"/>
      <c r="V67" s="35" t="n"/>
      <c r="W67" s="35" t="n"/>
      <c r="X67" s="35" t="n"/>
      <c r="Y67" s="35" t="n"/>
      <c r="Z67" s="22">
        <f>IF(COUNTA($A67:$Y67)=0,"",IF($A67="","Falta ID",IF(COUNTIF($A$6:$A$105,$A67)&gt;1,"ID duplicado",IF(OR($B67="",$C67="",$D67="",$E67="",$F67="",$G67="",$H67="",$I67="",$J67="",$K67="",$L67="",$M67=""),"Preencher campos obrigatórios",IF(COUNTBLANK($N67:$Y67)&gt;0,"Curva incompleta",IF(OR($F67&lt;0,$G67&lt;0,$H67&lt;0,$I67&lt;1,$J67&lt;0,$J67&gt;4,$K67&lt;1,$L67&lt;0),"Valor fora do limite",IF(WEEKDAY($E67,2)&lt;&gt;1,"Data não é segunda-feira",IF(OR(MIN($N67:$Y67)&lt;0,MAX($N67:$Y67)&gt;10),"Fator fora do limite",IF($H67&gt;$K67,"Segurança acima da capacidade",IF($L67&gt;$K67,"Saldo final acima da capacidade",IF($G67&gt;$K67,"Estoque atual acima da capacidade","OK")))))))))))</f>
        <v/>
      </c>
    </row>
    <row r="68" ht="20" customHeight="1">
      <c r="A68" s="17" t="n"/>
      <c r="B68" s="17" t="n"/>
      <c r="C68" s="17" t="n"/>
      <c r="D68" s="17" t="n"/>
      <c r="E68" s="34" t="n"/>
      <c r="F68" s="19" t="n"/>
      <c r="G68" s="19" t="n"/>
      <c r="H68" s="19" t="n"/>
      <c r="I68" s="19" t="n"/>
      <c r="J68" s="19" t="n"/>
      <c r="K68" s="19" t="n"/>
      <c r="L68" s="19" t="n"/>
      <c r="M68" s="20" t="n"/>
      <c r="N68" s="35" t="n"/>
      <c r="O68" s="35" t="n"/>
      <c r="P68" s="35" t="n"/>
      <c r="Q68" s="35" t="n"/>
      <c r="R68" s="35" t="n"/>
      <c r="S68" s="35" t="n"/>
      <c r="T68" s="35" t="n"/>
      <c r="U68" s="35" t="n"/>
      <c r="V68" s="35" t="n"/>
      <c r="W68" s="35" t="n"/>
      <c r="X68" s="35" t="n"/>
      <c r="Y68" s="35" t="n"/>
      <c r="Z68" s="22">
        <f>IF(COUNTA($A68:$Y68)=0,"",IF($A68="","Falta ID",IF(COUNTIF($A$6:$A$105,$A68)&gt;1,"ID duplicado",IF(OR($B68="",$C68="",$D68="",$E68="",$F68="",$G68="",$H68="",$I68="",$J68="",$K68="",$L68="",$M68=""),"Preencher campos obrigatórios",IF(COUNTBLANK($N68:$Y68)&gt;0,"Curva incompleta",IF(OR($F68&lt;0,$G68&lt;0,$H68&lt;0,$I68&lt;1,$J68&lt;0,$J68&gt;4,$K68&lt;1,$L68&lt;0),"Valor fora do limite",IF(WEEKDAY($E68,2)&lt;&gt;1,"Data não é segunda-feira",IF(OR(MIN($N68:$Y68)&lt;0,MAX($N68:$Y68)&gt;10),"Fator fora do limite",IF($H68&gt;$K68,"Segurança acima da capacidade",IF($L68&gt;$K68,"Saldo final acima da capacidade",IF($G68&gt;$K68,"Estoque atual acima da capacidade","OK")))))))))))</f>
        <v/>
      </c>
    </row>
    <row r="69" ht="20" customHeight="1">
      <c r="A69" s="17" t="n"/>
      <c r="B69" s="17" t="n"/>
      <c r="C69" s="17" t="n"/>
      <c r="D69" s="17" t="n"/>
      <c r="E69" s="34" t="n"/>
      <c r="F69" s="19" t="n"/>
      <c r="G69" s="19" t="n"/>
      <c r="H69" s="19" t="n"/>
      <c r="I69" s="19" t="n"/>
      <c r="J69" s="19" t="n"/>
      <c r="K69" s="19" t="n"/>
      <c r="L69" s="19" t="n"/>
      <c r="M69" s="20" t="n"/>
      <c r="N69" s="35" t="n"/>
      <c r="O69" s="35" t="n"/>
      <c r="P69" s="35" t="n"/>
      <c r="Q69" s="35" t="n"/>
      <c r="R69" s="35" t="n"/>
      <c r="S69" s="35" t="n"/>
      <c r="T69" s="35" t="n"/>
      <c r="U69" s="35" t="n"/>
      <c r="V69" s="35" t="n"/>
      <c r="W69" s="35" t="n"/>
      <c r="X69" s="35" t="n"/>
      <c r="Y69" s="35" t="n"/>
      <c r="Z69" s="22">
        <f>IF(COUNTA($A69:$Y69)=0,"",IF($A69="","Falta ID",IF(COUNTIF($A$6:$A$105,$A69)&gt;1,"ID duplicado",IF(OR($B69="",$C69="",$D69="",$E69="",$F69="",$G69="",$H69="",$I69="",$J69="",$K69="",$L69="",$M69=""),"Preencher campos obrigatórios",IF(COUNTBLANK($N69:$Y69)&gt;0,"Curva incompleta",IF(OR($F69&lt;0,$G69&lt;0,$H69&lt;0,$I69&lt;1,$J69&lt;0,$J69&gt;4,$K69&lt;1,$L69&lt;0),"Valor fora do limite",IF(WEEKDAY($E69,2)&lt;&gt;1,"Data não é segunda-feira",IF(OR(MIN($N69:$Y69)&lt;0,MAX($N69:$Y69)&gt;10),"Fator fora do limite",IF($H69&gt;$K69,"Segurança acima da capacidade",IF($L69&gt;$K69,"Saldo final acima da capacidade",IF($G69&gt;$K69,"Estoque atual acima da capacidade","OK")))))))))))</f>
        <v/>
      </c>
    </row>
    <row r="70" ht="20" customHeight="1">
      <c r="A70" s="17" t="n"/>
      <c r="B70" s="17" t="n"/>
      <c r="C70" s="17" t="n"/>
      <c r="D70" s="17" t="n"/>
      <c r="E70" s="34" t="n"/>
      <c r="F70" s="19" t="n"/>
      <c r="G70" s="19" t="n"/>
      <c r="H70" s="19" t="n"/>
      <c r="I70" s="19" t="n"/>
      <c r="J70" s="19" t="n"/>
      <c r="K70" s="19" t="n"/>
      <c r="L70" s="19" t="n"/>
      <c r="M70" s="20" t="n"/>
      <c r="N70" s="35" t="n"/>
      <c r="O70" s="35" t="n"/>
      <c r="P70" s="35" t="n"/>
      <c r="Q70" s="35" t="n"/>
      <c r="R70" s="35" t="n"/>
      <c r="S70" s="35" t="n"/>
      <c r="T70" s="35" t="n"/>
      <c r="U70" s="35" t="n"/>
      <c r="V70" s="35" t="n"/>
      <c r="W70" s="35" t="n"/>
      <c r="X70" s="35" t="n"/>
      <c r="Y70" s="35" t="n"/>
      <c r="Z70" s="22">
        <f>IF(COUNTA($A70:$Y70)=0,"",IF($A70="","Falta ID",IF(COUNTIF($A$6:$A$105,$A70)&gt;1,"ID duplicado",IF(OR($B70="",$C70="",$D70="",$E70="",$F70="",$G70="",$H70="",$I70="",$J70="",$K70="",$L70="",$M70=""),"Preencher campos obrigatórios",IF(COUNTBLANK($N70:$Y70)&gt;0,"Curva incompleta",IF(OR($F70&lt;0,$G70&lt;0,$H70&lt;0,$I70&lt;1,$J70&lt;0,$J70&gt;4,$K70&lt;1,$L70&lt;0),"Valor fora do limite",IF(WEEKDAY($E70,2)&lt;&gt;1,"Data não é segunda-feira",IF(OR(MIN($N70:$Y70)&lt;0,MAX($N70:$Y70)&gt;10),"Fator fora do limite",IF($H70&gt;$K70,"Segurança acima da capacidade",IF($L70&gt;$K70,"Saldo final acima da capacidade",IF($G70&gt;$K70,"Estoque atual acima da capacidade","OK")))))))))))</f>
        <v/>
      </c>
    </row>
    <row r="71" ht="20" customHeight="1">
      <c r="A71" s="17" t="n"/>
      <c r="B71" s="17" t="n"/>
      <c r="C71" s="17" t="n"/>
      <c r="D71" s="17" t="n"/>
      <c r="E71" s="34" t="n"/>
      <c r="F71" s="19" t="n"/>
      <c r="G71" s="19" t="n"/>
      <c r="H71" s="19" t="n"/>
      <c r="I71" s="19" t="n"/>
      <c r="J71" s="19" t="n"/>
      <c r="K71" s="19" t="n"/>
      <c r="L71" s="19" t="n"/>
      <c r="M71" s="20" t="n"/>
      <c r="N71" s="35" t="n"/>
      <c r="O71" s="35" t="n"/>
      <c r="P71" s="35" t="n"/>
      <c r="Q71" s="35" t="n"/>
      <c r="R71" s="35" t="n"/>
      <c r="S71" s="35" t="n"/>
      <c r="T71" s="35" t="n"/>
      <c r="U71" s="35" t="n"/>
      <c r="V71" s="35" t="n"/>
      <c r="W71" s="35" t="n"/>
      <c r="X71" s="35" t="n"/>
      <c r="Y71" s="35" t="n"/>
      <c r="Z71" s="22">
        <f>IF(COUNTA($A71:$Y71)=0,"",IF($A71="","Falta ID",IF(COUNTIF($A$6:$A$105,$A71)&gt;1,"ID duplicado",IF(OR($B71="",$C71="",$D71="",$E71="",$F71="",$G71="",$H71="",$I71="",$J71="",$K71="",$L71="",$M71=""),"Preencher campos obrigatórios",IF(COUNTBLANK($N71:$Y71)&gt;0,"Curva incompleta",IF(OR($F71&lt;0,$G71&lt;0,$H71&lt;0,$I71&lt;1,$J71&lt;0,$J71&gt;4,$K71&lt;1,$L71&lt;0),"Valor fora do limite",IF(WEEKDAY($E71,2)&lt;&gt;1,"Data não é segunda-feira",IF(OR(MIN($N71:$Y71)&lt;0,MAX($N71:$Y71)&gt;10),"Fator fora do limite",IF($H71&gt;$K71,"Segurança acima da capacidade",IF($L71&gt;$K71,"Saldo final acima da capacidade",IF($G71&gt;$K71,"Estoque atual acima da capacidade","OK")))))))))))</f>
        <v/>
      </c>
    </row>
    <row r="72" ht="20" customHeight="1">
      <c r="A72" s="17" t="n"/>
      <c r="B72" s="17" t="n"/>
      <c r="C72" s="17" t="n"/>
      <c r="D72" s="17" t="n"/>
      <c r="E72" s="34" t="n"/>
      <c r="F72" s="19" t="n"/>
      <c r="G72" s="19" t="n"/>
      <c r="H72" s="19" t="n"/>
      <c r="I72" s="19" t="n"/>
      <c r="J72" s="19" t="n"/>
      <c r="K72" s="19" t="n"/>
      <c r="L72" s="19" t="n"/>
      <c r="M72" s="20" t="n"/>
      <c r="N72" s="35" t="n"/>
      <c r="O72" s="35" t="n"/>
      <c r="P72" s="35" t="n"/>
      <c r="Q72" s="35" t="n"/>
      <c r="R72" s="35" t="n"/>
      <c r="S72" s="35" t="n"/>
      <c r="T72" s="35" t="n"/>
      <c r="U72" s="35" t="n"/>
      <c r="V72" s="35" t="n"/>
      <c r="W72" s="35" t="n"/>
      <c r="X72" s="35" t="n"/>
      <c r="Y72" s="35" t="n"/>
      <c r="Z72" s="22">
        <f>IF(COUNTA($A72:$Y72)=0,"",IF($A72="","Falta ID",IF(COUNTIF($A$6:$A$105,$A72)&gt;1,"ID duplicado",IF(OR($B72="",$C72="",$D72="",$E72="",$F72="",$G72="",$H72="",$I72="",$J72="",$K72="",$L72="",$M72=""),"Preencher campos obrigatórios",IF(COUNTBLANK($N72:$Y72)&gt;0,"Curva incompleta",IF(OR($F72&lt;0,$G72&lt;0,$H72&lt;0,$I72&lt;1,$J72&lt;0,$J72&gt;4,$K72&lt;1,$L72&lt;0),"Valor fora do limite",IF(WEEKDAY($E72,2)&lt;&gt;1,"Data não é segunda-feira",IF(OR(MIN($N72:$Y72)&lt;0,MAX($N72:$Y72)&gt;10),"Fator fora do limite",IF($H72&gt;$K72,"Segurança acima da capacidade",IF($L72&gt;$K72,"Saldo final acima da capacidade",IF($G72&gt;$K72,"Estoque atual acima da capacidade","OK")))))))))))</f>
        <v/>
      </c>
    </row>
    <row r="73" ht="20" customHeight="1">
      <c r="A73" s="17" t="n"/>
      <c r="B73" s="17" t="n"/>
      <c r="C73" s="17" t="n"/>
      <c r="D73" s="17" t="n"/>
      <c r="E73" s="34" t="n"/>
      <c r="F73" s="19" t="n"/>
      <c r="G73" s="19" t="n"/>
      <c r="H73" s="19" t="n"/>
      <c r="I73" s="19" t="n"/>
      <c r="J73" s="19" t="n"/>
      <c r="K73" s="19" t="n"/>
      <c r="L73" s="19" t="n"/>
      <c r="M73" s="20" t="n"/>
      <c r="N73" s="35" t="n"/>
      <c r="O73" s="35" t="n"/>
      <c r="P73" s="35" t="n"/>
      <c r="Q73" s="35" t="n"/>
      <c r="R73" s="35" t="n"/>
      <c r="S73" s="35" t="n"/>
      <c r="T73" s="35" t="n"/>
      <c r="U73" s="35" t="n"/>
      <c r="V73" s="35" t="n"/>
      <c r="W73" s="35" t="n"/>
      <c r="X73" s="35" t="n"/>
      <c r="Y73" s="35" t="n"/>
      <c r="Z73" s="22">
        <f>IF(COUNTA($A73:$Y73)=0,"",IF($A73="","Falta ID",IF(COUNTIF($A$6:$A$105,$A73)&gt;1,"ID duplicado",IF(OR($B73="",$C73="",$D73="",$E73="",$F73="",$G73="",$H73="",$I73="",$J73="",$K73="",$L73="",$M73=""),"Preencher campos obrigatórios",IF(COUNTBLANK($N73:$Y73)&gt;0,"Curva incompleta",IF(OR($F73&lt;0,$G73&lt;0,$H73&lt;0,$I73&lt;1,$J73&lt;0,$J73&gt;4,$K73&lt;1,$L73&lt;0),"Valor fora do limite",IF(WEEKDAY($E73,2)&lt;&gt;1,"Data não é segunda-feira",IF(OR(MIN($N73:$Y73)&lt;0,MAX($N73:$Y73)&gt;10),"Fator fora do limite",IF($H73&gt;$K73,"Segurança acima da capacidade",IF($L73&gt;$K73,"Saldo final acima da capacidade",IF($G73&gt;$K73,"Estoque atual acima da capacidade","OK")))))))))))</f>
        <v/>
      </c>
    </row>
    <row r="74" ht="20" customHeight="1">
      <c r="A74" s="17" t="n"/>
      <c r="B74" s="17" t="n"/>
      <c r="C74" s="17" t="n"/>
      <c r="D74" s="17" t="n"/>
      <c r="E74" s="34" t="n"/>
      <c r="F74" s="19" t="n"/>
      <c r="G74" s="19" t="n"/>
      <c r="H74" s="19" t="n"/>
      <c r="I74" s="19" t="n"/>
      <c r="J74" s="19" t="n"/>
      <c r="K74" s="19" t="n"/>
      <c r="L74" s="19" t="n"/>
      <c r="M74" s="20" t="n"/>
      <c r="N74" s="35" t="n"/>
      <c r="O74" s="35" t="n"/>
      <c r="P74" s="35" t="n"/>
      <c r="Q74" s="35" t="n"/>
      <c r="R74" s="35" t="n"/>
      <c r="S74" s="35" t="n"/>
      <c r="T74" s="35" t="n"/>
      <c r="U74" s="35" t="n"/>
      <c r="V74" s="35" t="n"/>
      <c r="W74" s="35" t="n"/>
      <c r="X74" s="35" t="n"/>
      <c r="Y74" s="35" t="n"/>
      <c r="Z74" s="22">
        <f>IF(COUNTA($A74:$Y74)=0,"",IF($A74="","Falta ID",IF(COUNTIF($A$6:$A$105,$A74)&gt;1,"ID duplicado",IF(OR($B74="",$C74="",$D74="",$E74="",$F74="",$G74="",$H74="",$I74="",$J74="",$K74="",$L74="",$M74=""),"Preencher campos obrigatórios",IF(COUNTBLANK($N74:$Y74)&gt;0,"Curva incompleta",IF(OR($F74&lt;0,$G74&lt;0,$H74&lt;0,$I74&lt;1,$J74&lt;0,$J74&gt;4,$K74&lt;1,$L74&lt;0),"Valor fora do limite",IF(WEEKDAY($E74,2)&lt;&gt;1,"Data não é segunda-feira",IF(OR(MIN($N74:$Y74)&lt;0,MAX($N74:$Y74)&gt;10),"Fator fora do limite",IF($H74&gt;$K74,"Segurança acima da capacidade",IF($L74&gt;$K74,"Saldo final acima da capacidade",IF($G74&gt;$K74,"Estoque atual acima da capacidade","OK")))))))))))</f>
        <v/>
      </c>
    </row>
    <row r="75" ht="20" customHeight="1">
      <c r="A75" s="17" t="n"/>
      <c r="B75" s="17" t="n"/>
      <c r="C75" s="17" t="n"/>
      <c r="D75" s="17" t="n"/>
      <c r="E75" s="34" t="n"/>
      <c r="F75" s="19" t="n"/>
      <c r="G75" s="19" t="n"/>
      <c r="H75" s="19" t="n"/>
      <c r="I75" s="19" t="n"/>
      <c r="J75" s="19" t="n"/>
      <c r="K75" s="19" t="n"/>
      <c r="L75" s="19" t="n"/>
      <c r="M75" s="20" t="n"/>
      <c r="N75" s="35" t="n"/>
      <c r="O75" s="35" t="n"/>
      <c r="P75" s="35" t="n"/>
      <c r="Q75" s="35" t="n"/>
      <c r="R75" s="35" t="n"/>
      <c r="S75" s="35" t="n"/>
      <c r="T75" s="35" t="n"/>
      <c r="U75" s="35" t="n"/>
      <c r="V75" s="35" t="n"/>
      <c r="W75" s="35" t="n"/>
      <c r="X75" s="35" t="n"/>
      <c r="Y75" s="35" t="n"/>
      <c r="Z75" s="22">
        <f>IF(COUNTA($A75:$Y75)=0,"",IF($A75="","Falta ID",IF(COUNTIF($A$6:$A$105,$A75)&gt;1,"ID duplicado",IF(OR($B75="",$C75="",$D75="",$E75="",$F75="",$G75="",$H75="",$I75="",$J75="",$K75="",$L75="",$M75=""),"Preencher campos obrigatórios",IF(COUNTBLANK($N75:$Y75)&gt;0,"Curva incompleta",IF(OR($F75&lt;0,$G75&lt;0,$H75&lt;0,$I75&lt;1,$J75&lt;0,$J75&gt;4,$K75&lt;1,$L75&lt;0),"Valor fora do limite",IF(WEEKDAY($E75,2)&lt;&gt;1,"Data não é segunda-feira",IF(OR(MIN($N75:$Y75)&lt;0,MAX($N75:$Y75)&gt;10),"Fator fora do limite",IF($H75&gt;$K75,"Segurança acima da capacidade",IF($L75&gt;$K75,"Saldo final acima da capacidade",IF($G75&gt;$K75,"Estoque atual acima da capacidade","OK")))))))))))</f>
        <v/>
      </c>
    </row>
    <row r="76" ht="20" customHeight="1">
      <c r="A76" s="17" t="n"/>
      <c r="B76" s="17" t="n"/>
      <c r="C76" s="17" t="n"/>
      <c r="D76" s="17" t="n"/>
      <c r="E76" s="34" t="n"/>
      <c r="F76" s="19" t="n"/>
      <c r="G76" s="19" t="n"/>
      <c r="H76" s="19" t="n"/>
      <c r="I76" s="19" t="n"/>
      <c r="J76" s="19" t="n"/>
      <c r="K76" s="19" t="n"/>
      <c r="L76" s="19" t="n"/>
      <c r="M76" s="20" t="n"/>
      <c r="N76" s="35" t="n"/>
      <c r="O76" s="35" t="n"/>
      <c r="P76" s="35" t="n"/>
      <c r="Q76" s="35" t="n"/>
      <c r="R76" s="35" t="n"/>
      <c r="S76" s="35" t="n"/>
      <c r="T76" s="35" t="n"/>
      <c r="U76" s="35" t="n"/>
      <c r="V76" s="35" t="n"/>
      <c r="W76" s="35" t="n"/>
      <c r="X76" s="35" t="n"/>
      <c r="Y76" s="35" t="n"/>
      <c r="Z76" s="22">
        <f>IF(COUNTA($A76:$Y76)=0,"",IF($A76="","Falta ID",IF(COUNTIF($A$6:$A$105,$A76)&gt;1,"ID duplicado",IF(OR($B76="",$C76="",$D76="",$E76="",$F76="",$G76="",$H76="",$I76="",$J76="",$K76="",$L76="",$M76=""),"Preencher campos obrigatórios",IF(COUNTBLANK($N76:$Y76)&gt;0,"Curva incompleta",IF(OR($F76&lt;0,$G76&lt;0,$H76&lt;0,$I76&lt;1,$J76&lt;0,$J76&gt;4,$K76&lt;1,$L76&lt;0),"Valor fora do limite",IF(WEEKDAY($E76,2)&lt;&gt;1,"Data não é segunda-feira",IF(OR(MIN($N76:$Y76)&lt;0,MAX($N76:$Y76)&gt;10),"Fator fora do limite",IF($H76&gt;$K76,"Segurança acima da capacidade",IF($L76&gt;$K76,"Saldo final acima da capacidade",IF($G76&gt;$K76,"Estoque atual acima da capacidade","OK")))))))))))</f>
        <v/>
      </c>
    </row>
    <row r="77" ht="20" customHeight="1">
      <c r="A77" s="17" t="n"/>
      <c r="B77" s="17" t="n"/>
      <c r="C77" s="17" t="n"/>
      <c r="D77" s="17" t="n"/>
      <c r="E77" s="34" t="n"/>
      <c r="F77" s="19" t="n"/>
      <c r="G77" s="19" t="n"/>
      <c r="H77" s="19" t="n"/>
      <c r="I77" s="19" t="n"/>
      <c r="J77" s="19" t="n"/>
      <c r="K77" s="19" t="n"/>
      <c r="L77" s="19" t="n"/>
      <c r="M77" s="20" t="n"/>
      <c r="N77" s="35" t="n"/>
      <c r="O77" s="35" t="n"/>
      <c r="P77" s="35" t="n"/>
      <c r="Q77" s="35" t="n"/>
      <c r="R77" s="35" t="n"/>
      <c r="S77" s="35" t="n"/>
      <c r="T77" s="35" t="n"/>
      <c r="U77" s="35" t="n"/>
      <c r="V77" s="35" t="n"/>
      <c r="W77" s="35" t="n"/>
      <c r="X77" s="35" t="n"/>
      <c r="Y77" s="35" t="n"/>
      <c r="Z77" s="22">
        <f>IF(COUNTA($A77:$Y77)=0,"",IF($A77="","Falta ID",IF(COUNTIF($A$6:$A$105,$A77)&gt;1,"ID duplicado",IF(OR($B77="",$C77="",$D77="",$E77="",$F77="",$G77="",$H77="",$I77="",$J77="",$K77="",$L77="",$M77=""),"Preencher campos obrigatórios",IF(COUNTBLANK($N77:$Y77)&gt;0,"Curva incompleta",IF(OR($F77&lt;0,$G77&lt;0,$H77&lt;0,$I77&lt;1,$J77&lt;0,$J77&gt;4,$K77&lt;1,$L77&lt;0),"Valor fora do limite",IF(WEEKDAY($E77,2)&lt;&gt;1,"Data não é segunda-feira",IF(OR(MIN($N77:$Y77)&lt;0,MAX($N77:$Y77)&gt;10),"Fator fora do limite",IF($H77&gt;$K77,"Segurança acima da capacidade",IF($L77&gt;$K77,"Saldo final acima da capacidade",IF($G77&gt;$K77,"Estoque atual acima da capacidade","OK")))))))))))</f>
        <v/>
      </c>
    </row>
    <row r="78" ht="20" customHeight="1">
      <c r="A78" s="17" t="n"/>
      <c r="B78" s="17" t="n"/>
      <c r="C78" s="17" t="n"/>
      <c r="D78" s="17" t="n"/>
      <c r="E78" s="34" t="n"/>
      <c r="F78" s="19" t="n"/>
      <c r="G78" s="19" t="n"/>
      <c r="H78" s="19" t="n"/>
      <c r="I78" s="19" t="n"/>
      <c r="J78" s="19" t="n"/>
      <c r="K78" s="19" t="n"/>
      <c r="L78" s="19" t="n"/>
      <c r="M78" s="20" t="n"/>
      <c r="N78" s="35" t="n"/>
      <c r="O78" s="35" t="n"/>
      <c r="P78" s="35" t="n"/>
      <c r="Q78" s="35" t="n"/>
      <c r="R78" s="35" t="n"/>
      <c r="S78" s="35" t="n"/>
      <c r="T78" s="35" t="n"/>
      <c r="U78" s="35" t="n"/>
      <c r="V78" s="35" t="n"/>
      <c r="W78" s="35" t="n"/>
      <c r="X78" s="35" t="n"/>
      <c r="Y78" s="35" t="n"/>
      <c r="Z78" s="22">
        <f>IF(COUNTA($A78:$Y78)=0,"",IF($A78="","Falta ID",IF(COUNTIF($A$6:$A$105,$A78)&gt;1,"ID duplicado",IF(OR($B78="",$C78="",$D78="",$E78="",$F78="",$G78="",$H78="",$I78="",$J78="",$K78="",$L78="",$M78=""),"Preencher campos obrigatórios",IF(COUNTBLANK($N78:$Y78)&gt;0,"Curva incompleta",IF(OR($F78&lt;0,$G78&lt;0,$H78&lt;0,$I78&lt;1,$J78&lt;0,$J78&gt;4,$K78&lt;1,$L78&lt;0),"Valor fora do limite",IF(WEEKDAY($E78,2)&lt;&gt;1,"Data não é segunda-feira",IF(OR(MIN($N78:$Y78)&lt;0,MAX($N78:$Y78)&gt;10),"Fator fora do limite",IF($H78&gt;$K78,"Segurança acima da capacidade",IF($L78&gt;$K78,"Saldo final acima da capacidade",IF($G78&gt;$K78,"Estoque atual acima da capacidade","OK")))))))))))</f>
        <v/>
      </c>
    </row>
    <row r="79" ht="20" customHeight="1">
      <c r="A79" s="17" t="n"/>
      <c r="B79" s="17" t="n"/>
      <c r="C79" s="17" t="n"/>
      <c r="D79" s="17" t="n"/>
      <c r="E79" s="34" t="n"/>
      <c r="F79" s="19" t="n"/>
      <c r="G79" s="19" t="n"/>
      <c r="H79" s="19" t="n"/>
      <c r="I79" s="19" t="n"/>
      <c r="J79" s="19" t="n"/>
      <c r="K79" s="19" t="n"/>
      <c r="L79" s="19" t="n"/>
      <c r="M79" s="20" t="n"/>
      <c r="N79" s="35" t="n"/>
      <c r="O79" s="35" t="n"/>
      <c r="P79" s="35" t="n"/>
      <c r="Q79" s="35" t="n"/>
      <c r="R79" s="35" t="n"/>
      <c r="S79" s="35" t="n"/>
      <c r="T79" s="35" t="n"/>
      <c r="U79" s="35" t="n"/>
      <c r="V79" s="35" t="n"/>
      <c r="W79" s="35" t="n"/>
      <c r="X79" s="35" t="n"/>
      <c r="Y79" s="35" t="n"/>
      <c r="Z79" s="22">
        <f>IF(COUNTA($A79:$Y79)=0,"",IF($A79="","Falta ID",IF(COUNTIF($A$6:$A$105,$A79)&gt;1,"ID duplicado",IF(OR($B79="",$C79="",$D79="",$E79="",$F79="",$G79="",$H79="",$I79="",$J79="",$K79="",$L79="",$M79=""),"Preencher campos obrigatórios",IF(COUNTBLANK($N79:$Y79)&gt;0,"Curva incompleta",IF(OR($F79&lt;0,$G79&lt;0,$H79&lt;0,$I79&lt;1,$J79&lt;0,$J79&gt;4,$K79&lt;1,$L79&lt;0),"Valor fora do limite",IF(WEEKDAY($E79,2)&lt;&gt;1,"Data não é segunda-feira",IF(OR(MIN($N79:$Y79)&lt;0,MAX($N79:$Y79)&gt;10),"Fator fora do limite",IF($H79&gt;$K79,"Segurança acima da capacidade",IF($L79&gt;$K79,"Saldo final acima da capacidade",IF($G79&gt;$K79,"Estoque atual acima da capacidade","OK")))))))))))</f>
        <v/>
      </c>
    </row>
    <row r="80" ht="20" customHeight="1">
      <c r="A80" s="17" t="n"/>
      <c r="B80" s="17" t="n"/>
      <c r="C80" s="17" t="n"/>
      <c r="D80" s="17" t="n"/>
      <c r="E80" s="34" t="n"/>
      <c r="F80" s="19" t="n"/>
      <c r="G80" s="19" t="n"/>
      <c r="H80" s="19" t="n"/>
      <c r="I80" s="19" t="n"/>
      <c r="J80" s="19" t="n"/>
      <c r="K80" s="19" t="n"/>
      <c r="L80" s="19" t="n"/>
      <c r="M80" s="20" t="n"/>
      <c r="N80" s="35" t="n"/>
      <c r="O80" s="35" t="n"/>
      <c r="P80" s="35" t="n"/>
      <c r="Q80" s="35" t="n"/>
      <c r="R80" s="35" t="n"/>
      <c r="S80" s="35" t="n"/>
      <c r="T80" s="35" t="n"/>
      <c r="U80" s="35" t="n"/>
      <c r="V80" s="35" t="n"/>
      <c r="W80" s="35" t="n"/>
      <c r="X80" s="35" t="n"/>
      <c r="Y80" s="35" t="n"/>
      <c r="Z80" s="22">
        <f>IF(COUNTA($A80:$Y80)=0,"",IF($A80="","Falta ID",IF(COUNTIF($A$6:$A$105,$A80)&gt;1,"ID duplicado",IF(OR($B80="",$C80="",$D80="",$E80="",$F80="",$G80="",$H80="",$I80="",$J80="",$K80="",$L80="",$M80=""),"Preencher campos obrigatórios",IF(COUNTBLANK($N80:$Y80)&gt;0,"Curva incompleta",IF(OR($F80&lt;0,$G80&lt;0,$H80&lt;0,$I80&lt;1,$J80&lt;0,$J80&gt;4,$K80&lt;1,$L80&lt;0),"Valor fora do limite",IF(WEEKDAY($E80,2)&lt;&gt;1,"Data não é segunda-feira",IF(OR(MIN($N80:$Y80)&lt;0,MAX($N80:$Y80)&gt;10),"Fator fora do limite",IF($H80&gt;$K80,"Segurança acima da capacidade",IF($L80&gt;$K80,"Saldo final acima da capacidade",IF($G80&gt;$K80,"Estoque atual acima da capacidade","OK")))))))))))</f>
        <v/>
      </c>
    </row>
    <row r="81" ht="20" customHeight="1">
      <c r="A81" s="17" t="n"/>
      <c r="B81" s="17" t="n"/>
      <c r="C81" s="17" t="n"/>
      <c r="D81" s="17" t="n"/>
      <c r="E81" s="34" t="n"/>
      <c r="F81" s="19" t="n"/>
      <c r="G81" s="19" t="n"/>
      <c r="H81" s="19" t="n"/>
      <c r="I81" s="19" t="n"/>
      <c r="J81" s="19" t="n"/>
      <c r="K81" s="19" t="n"/>
      <c r="L81" s="19" t="n"/>
      <c r="M81" s="20" t="n"/>
      <c r="N81" s="35" t="n"/>
      <c r="O81" s="35" t="n"/>
      <c r="P81" s="35" t="n"/>
      <c r="Q81" s="35" t="n"/>
      <c r="R81" s="35" t="n"/>
      <c r="S81" s="35" t="n"/>
      <c r="T81" s="35" t="n"/>
      <c r="U81" s="35" t="n"/>
      <c r="V81" s="35" t="n"/>
      <c r="W81" s="35" t="n"/>
      <c r="X81" s="35" t="n"/>
      <c r="Y81" s="35" t="n"/>
      <c r="Z81" s="22">
        <f>IF(COUNTA($A81:$Y81)=0,"",IF($A81="","Falta ID",IF(COUNTIF($A$6:$A$105,$A81)&gt;1,"ID duplicado",IF(OR($B81="",$C81="",$D81="",$E81="",$F81="",$G81="",$H81="",$I81="",$J81="",$K81="",$L81="",$M81=""),"Preencher campos obrigatórios",IF(COUNTBLANK($N81:$Y81)&gt;0,"Curva incompleta",IF(OR($F81&lt;0,$G81&lt;0,$H81&lt;0,$I81&lt;1,$J81&lt;0,$J81&gt;4,$K81&lt;1,$L81&lt;0),"Valor fora do limite",IF(WEEKDAY($E81,2)&lt;&gt;1,"Data não é segunda-feira",IF(OR(MIN($N81:$Y81)&lt;0,MAX($N81:$Y81)&gt;10),"Fator fora do limite",IF($H81&gt;$K81,"Segurança acima da capacidade",IF($L81&gt;$K81,"Saldo final acima da capacidade",IF($G81&gt;$K81,"Estoque atual acima da capacidade","OK")))))))))))</f>
        <v/>
      </c>
    </row>
    <row r="82" ht="20" customHeight="1">
      <c r="A82" s="17" t="n"/>
      <c r="B82" s="17" t="n"/>
      <c r="C82" s="17" t="n"/>
      <c r="D82" s="17" t="n"/>
      <c r="E82" s="34" t="n"/>
      <c r="F82" s="19" t="n"/>
      <c r="G82" s="19" t="n"/>
      <c r="H82" s="19" t="n"/>
      <c r="I82" s="19" t="n"/>
      <c r="J82" s="19" t="n"/>
      <c r="K82" s="19" t="n"/>
      <c r="L82" s="19" t="n"/>
      <c r="M82" s="20" t="n"/>
      <c r="N82" s="35" t="n"/>
      <c r="O82" s="35" t="n"/>
      <c r="P82" s="35" t="n"/>
      <c r="Q82" s="35" t="n"/>
      <c r="R82" s="35" t="n"/>
      <c r="S82" s="35" t="n"/>
      <c r="T82" s="35" t="n"/>
      <c r="U82" s="35" t="n"/>
      <c r="V82" s="35" t="n"/>
      <c r="W82" s="35" t="n"/>
      <c r="X82" s="35" t="n"/>
      <c r="Y82" s="35" t="n"/>
      <c r="Z82" s="22">
        <f>IF(COUNTA($A82:$Y82)=0,"",IF($A82="","Falta ID",IF(COUNTIF($A$6:$A$105,$A82)&gt;1,"ID duplicado",IF(OR($B82="",$C82="",$D82="",$E82="",$F82="",$G82="",$H82="",$I82="",$J82="",$K82="",$L82="",$M82=""),"Preencher campos obrigatórios",IF(COUNTBLANK($N82:$Y82)&gt;0,"Curva incompleta",IF(OR($F82&lt;0,$G82&lt;0,$H82&lt;0,$I82&lt;1,$J82&lt;0,$J82&gt;4,$K82&lt;1,$L82&lt;0),"Valor fora do limite",IF(WEEKDAY($E82,2)&lt;&gt;1,"Data não é segunda-feira",IF(OR(MIN($N82:$Y82)&lt;0,MAX($N82:$Y82)&gt;10),"Fator fora do limite",IF($H82&gt;$K82,"Segurança acima da capacidade",IF($L82&gt;$K82,"Saldo final acima da capacidade",IF($G82&gt;$K82,"Estoque atual acima da capacidade","OK")))))))))))</f>
        <v/>
      </c>
    </row>
    <row r="83" ht="20" customHeight="1">
      <c r="A83" s="17" t="n"/>
      <c r="B83" s="17" t="n"/>
      <c r="C83" s="17" t="n"/>
      <c r="D83" s="17" t="n"/>
      <c r="E83" s="34" t="n"/>
      <c r="F83" s="19" t="n"/>
      <c r="G83" s="19" t="n"/>
      <c r="H83" s="19" t="n"/>
      <c r="I83" s="19" t="n"/>
      <c r="J83" s="19" t="n"/>
      <c r="K83" s="19" t="n"/>
      <c r="L83" s="19" t="n"/>
      <c r="M83" s="20" t="n"/>
      <c r="N83" s="35" t="n"/>
      <c r="O83" s="35" t="n"/>
      <c r="P83" s="35" t="n"/>
      <c r="Q83" s="35" t="n"/>
      <c r="R83" s="35" t="n"/>
      <c r="S83" s="35" t="n"/>
      <c r="T83" s="35" t="n"/>
      <c r="U83" s="35" t="n"/>
      <c r="V83" s="35" t="n"/>
      <c r="W83" s="35" t="n"/>
      <c r="X83" s="35" t="n"/>
      <c r="Y83" s="35" t="n"/>
      <c r="Z83" s="22">
        <f>IF(COUNTA($A83:$Y83)=0,"",IF($A83="","Falta ID",IF(COUNTIF($A$6:$A$105,$A83)&gt;1,"ID duplicado",IF(OR($B83="",$C83="",$D83="",$E83="",$F83="",$G83="",$H83="",$I83="",$J83="",$K83="",$L83="",$M83=""),"Preencher campos obrigatórios",IF(COUNTBLANK($N83:$Y83)&gt;0,"Curva incompleta",IF(OR($F83&lt;0,$G83&lt;0,$H83&lt;0,$I83&lt;1,$J83&lt;0,$J83&gt;4,$K83&lt;1,$L83&lt;0),"Valor fora do limite",IF(WEEKDAY($E83,2)&lt;&gt;1,"Data não é segunda-feira",IF(OR(MIN($N83:$Y83)&lt;0,MAX($N83:$Y83)&gt;10),"Fator fora do limite",IF($H83&gt;$K83,"Segurança acima da capacidade",IF($L83&gt;$K83,"Saldo final acima da capacidade",IF($G83&gt;$K83,"Estoque atual acima da capacidade","OK")))))))))))</f>
        <v/>
      </c>
    </row>
    <row r="84" ht="20" customHeight="1">
      <c r="A84" s="17" t="n"/>
      <c r="B84" s="17" t="n"/>
      <c r="C84" s="17" t="n"/>
      <c r="D84" s="17" t="n"/>
      <c r="E84" s="34" t="n"/>
      <c r="F84" s="19" t="n"/>
      <c r="G84" s="19" t="n"/>
      <c r="H84" s="19" t="n"/>
      <c r="I84" s="19" t="n"/>
      <c r="J84" s="19" t="n"/>
      <c r="K84" s="19" t="n"/>
      <c r="L84" s="19" t="n"/>
      <c r="M84" s="20" t="n"/>
      <c r="N84" s="35" t="n"/>
      <c r="O84" s="35" t="n"/>
      <c r="P84" s="35" t="n"/>
      <c r="Q84" s="35" t="n"/>
      <c r="R84" s="35" t="n"/>
      <c r="S84" s="35" t="n"/>
      <c r="T84" s="35" t="n"/>
      <c r="U84" s="35" t="n"/>
      <c r="V84" s="35" t="n"/>
      <c r="W84" s="35" t="n"/>
      <c r="X84" s="35" t="n"/>
      <c r="Y84" s="35" t="n"/>
      <c r="Z84" s="22">
        <f>IF(COUNTA($A84:$Y84)=0,"",IF($A84="","Falta ID",IF(COUNTIF($A$6:$A$105,$A84)&gt;1,"ID duplicado",IF(OR($B84="",$C84="",$D84="",$E84="",$F84="",$G84="",$H84="",$I84="",$J84="",$K84="",$L84="",$M84=""),"Preencher campos obrigatórios",IF(COUNTBLANK($N84:$Y84)&gt;0,"Curva incompleta",IF(OR($F84&lt;0,$G84&lt;0,$H84&lt;0,$I84&lt;1,$J84&lt;0,$J84&gt;4,$K84&lt;1,$L84&lt;0),"Valor fora do limite",IF(WEEKDAY($E84,2)&lt;&gt;1,"Data não é segunda-feira",IF(OR(MIN($N84:$Y84)&lt;0,MAX($N84:$Y84)&gt;10),"Fator fora do limite",IF($H84&gt;$K84,"Segurança acima da capacidade",IF($L84&gt;$K84,"Saldo final acima da capacidade",IF($G84&gt;$K84,"Estoque atual acima da capacidade","OK")))))))))))</f>
        <v/>
      </c>
    </row>
    <row r="85" ht="20" customHeight="1">
      <c r="A85" s="17" t="n"/>
      <c r="B85" s="17" t="n"/>
      <c r="C85" s="17" t="n"/>
      <c r="D85" s="17" t="n"/>
      <c r="E85" s="34" t="n"/>
      <c r="F85" s="19" t="n"/>
      <c r="G85" s="19" t="n"/>
      <c r="H85" s="19" t="n"/>
      <c r="I85" s="19" t="n"/>
      <c r="J85" s="19" t="n"/>
      <c r="K85" s="19" t="n"/>
      <c r="L85" s="19" t="n"/>
      <c r="M85" s="20" t="n"/>
      <c r="N85" s="35" t="n"/>
      <c r="O85" s="35" t="n"/>
      <c r="P85" s="35" t="n"/>
      <c r="Q85" s="35" t="n"/>
      <c r="R85" s="35" t="n"/>
      <c r="S85" s="35" t="n"/>
      <c r="T85" s="35" t="n"/>
      <c r="U85" s="35" t="n"/>
      <c r="V85" s="35" t="n"/>
      <c r="W85" s="35" t="n"/>
      <c r="X85" s="35" t="n"/>
      <c r="Y85" s="35" t="n"/>
      <c r="Z85" s="22">
        <f>IF(COUNTA($A85:$Y85)=0,"",IF($A85="","Falta ID",IF(COUNTIF($A$6:$A$105,$A85)&gt;1,"ID duplicado",IF(OR($B85="",$C85="",$D85="",$E85="",$F85="",$G85="",$H85="",$I85="",$J85="",$K85="",$L85="",$M85=""),"Preencher campos obrigatórios",IF(COUNTBLANK($N85:$Y85)&gt;0,"Curva incompleta",IF(OR($F85&lt;0,$G85&lt;0,$H85&lt;0,$I85&lt;1,$J85&lt;0,$J85&gt;4,$K85&lt;1,$L85&lt;0),"Valor fora do limite",IF(WEEKDAY($E85,2)&lt;&gt;1,"Data não é segunda-feira",IF(OR(MIN($N85:$Y85)&lt;0,MAX($N85:$Y85)&gt;10),"Fator fora do limite",IF($H85&gt;$K85,"Segurança acima da capacidade",IF($L85&gt;$K85,"Saldo final acima da capacidade",IF($G85&gt;$K85,"Estoque atual acima da capacidade","OK")))))))))))</f>
        <v/>
      </c>
    </row>
    <row r="86" ht="20" customHeight="1">
      <c r="A86" s="17" t="n"/>
      <c r="B86" s="17" t="n"/>
      <c r="C86" s="17" t="n"/>
      <c r="D86" s="17" t="n"/>
      <c r="E86" s="34" t="n"/>
      <c r="F86" s="19" t="n"/>
      <c r="G86" s="19" t="n"/>
      <c r="H86" s="19" t="n"/>
      <c r="I86" s="19" t="n"/>
      <c r="J86" s="19" t="n"/>
      <c r="K86" s="19" t="n"/>
      <c r="L86" s="19" t="n"/>
      <c r="M86" s="20" t="n"/>
      <c r="N86" s="35" t="n"/>
      <c r="O86" s="35" t="n"/>
      <c r="P86" s="35" t="n"/>
      <c r="Q86" s="35" t="n"/>
      <c r="R86" s="35" t="n"/>
      <c r="S86" s="35" t="n"/>
      <c r="T86" s="35" t="n"/>
      <c r="U86" s="35" t="n"/>
      <c r="V86" s="35" t="n"/>
      <c r="W86" s="35" t="n"/>
      <c r="X86" s="35" t="n"/>
      <c r="Y86" s="35" t="n"/>
      <c r="Z86" s="22">
        <f>IF(COUNTA($A86:$Y86)=0,"",IF($A86="","Falta ID",IF(COUNTIF($A$6:$A$105,$A86)&gt;1,"ID duplicado",IF(OR($B86="",$C86="",$D86="",$E86="",$F86="",$G86="",$H86="",$I86="",$J86="",$K86="",$L86="",$M86=""),"Preencher campos obrigatórios",IF(COUNTBLANK($N86:$Y86)&gt;0,"Curva incompleta",IF(OR($F86&lt;0,$G86&lt;0,$H86&lt;0,$I86&lt;1,$J86&lt;0,$J86&gt;4,$K86&lt;1,$L86&lt;0),"Valor fora do limite",IF(WEEKDAY($E86,2)&lt;&gt;1,"Data não é segunda-feira",IF(OR(MIN($N86:$Y86)&lt;0,MAX($N86:$Y86)&gt;10),"Fator fora do limite",IF($H86&gt;$K86,"Segurança acima da capacidade",IF($L86&gt;$K86,"Saldo final acima da capacidade",IF($G86&gt;$K86,"Estoque atual acima da capacidade","OK")))))))))))</f>
        <v/>
      </c>
    </row>
    <row r="87" ht="20" customHeight="1">
      <c r="A87" s="17" t="n"/>
      <c r="B87" s="17" t="n"/>
      <c r="C87" s="17" t="n"/>
      <c r="D87" s="17" t="n"/>
      <c r="E87" s="34" t="n"/>
      <c r="F87" s="19" t="n"/>
      <c r="G87" s="19" t="n"/>
      <c r="H87" s="19" t="n"/>
      <c r="I87" s="19" t="n"/>
      <c r="J87" s="19" t="n"/>
      <c r="K87" s="19" t="n"/>
      <c r="L87" s="19" t="n"/>
      <c r="M87" s="20" t="n"/>
      <c r="N87" s="35" t="n"/>
      <c r="O87" s="35" t="n"/>
      <c r="P87" s="35" t="n"/>
      <c r="Q87" s="35" t="n"/>
      <c r="R87" s="35" t="n"/>
      <c r="S87" s="35" t="n"/>
      <c r="T87" s="35" t="n"/>
      <c r="U87" s="35" t="n"/>
      <c r="V87" s="35" t="n"/>
      <c r="W87" s="35" t="n"/>
      <c r="X87" s="35" t="n"/>
      <c r="Y87" s="35" t="n"/>
      <c r="Z87" s="22">
        <f>IF(COUNTA($A87:$Y87)=0,"",IF($A87="","Falta ID",IF(COUNTIF($A$6:$A$105,$A87)&gt;1,"ID duplicado",IF(OR($B87="",$C87="",$D87="",$E87="",$F87="",$G87="",$H87="",$I87="",$J87="",$K87="",$L87="",$M87=""),"Preencher campos obrigatórios",IF(COUNTBLANK($N87:$Y87)&gt;0,"Curva incompleta",IF(OR($F87&lt;0,$G87&lt;0,$H87&lt;0,$I87&lt;1,$J87&lt;0,$J87&gt;4,$K87&lt;1,$L87&lt;0),"Valor fora do limite",IF(WEEKDAY($E87,2)&lt;&gt;1,"Data não é segunda-feira",IF(OR(MIN($N87:$Y87)&lt;0,MAX($N87:$Y87)&gt;10),"Fator fora do limite",IF($H87&gt;$K87,"Segurança acima da capacidade",IF($L87&gt;$K87,"Saldo final acima da capacidade",IF($G87&gt;$K87,"Estoque atual acima da capacidade","OK")))))))))))</f>
        <v/>
      </c>
    </row>
    <row r="88" ht="20" customHeight="1">
      <c r="A88" s="17" t="n"/>
      <c r="B88" s="17" t="n"/>
      <c r="C88" s="17" t="n"/>
      <c r="D88" s="17" t="n"/>
      <c r="E88" s="34" t="n"/>
      <c r="F88" s="19" t="n"/>
      <c r="G88" s="19" t="n"/>
      <c r="H88" s="19" t="n"/>
      <c r="I88" s="19" t="n"/>
      <c r="J88" s="19" t="n"/>
      <c r="K88" s="19" t="n"/>
      <c r="L88" s="19" t="n"/>
      <c r="M88" s="20" t="n"/>
      <c r="N88" s="35" t="n"/>
      <c r="O88" s="35" t="n"/>
      <c r="P88" s="35" t="n"/>
      <c r="Q88" s="35" t="n"/>
      <c r="R88" s="35" t="n"/>
      <c r="S88" s="35" t="n"/>
      <c r="T88" s="35" t="n"/>
      <c r="U88" s="35" t="n"/>
      <c r="V88" s="35" t="n"/>
      <c r="W88" s="35" t="n"/>
      <c r="X88" s="35" t="n"/>
      <c r="Y88" s="35" t="n"/>
      <c r="Z88" s="22">
        <f>IF(COUNTA($A88:$Y88)=0,"",IF($A88="","Falta ID",IF(COUNTIF($A$6:$A$105,$A88)&gt;1,"ID duplicado",IF(OR($B88="",$C88="",$D88="",$E88="",$F88="",$G88="",$H88="",$I88="",$J88="",$K88="",$L88="",$M88=""),"Preencher campos obrigatórios",IF(COUNTBLANK($N88:$Y88)&gt;0,"Curva incompleta",IF(OR($F88&lt;0,$G88&lt;0,$H88&lt;0,$I88&lt;1,$J88&lt;0,$J88&gt;4,$K88&lt;1,$L88&lt;0),"Valor fora do limite",IF(WEEKDAY($E88,2)&lt;&gt;1,"Data não é segunda-feira",IF(OR(MIN($N88:$Y88)&lt;0,MAX($N88:$Y88)&gt;10),"Fator fora do limite",IF($H88&gt;$K88,"Segurança acima da capacidade",IF($L88&gt;$K88,"Saldo final acima da capacidade",IF($G88&gt;$K88,"Estoque atual acima da capacidade","OK")))))))))))</f>
        <v/>
      </c>
    </row>
    <row r="89" ht="20" customHeight="1">
      <c r="A89" s="17" t="n"/>
      <c r="B89" s="17" t="n"/>
      <c r="C89" s="17" t="n"/>
      <c r="D89" s="17" t="n"/>
      <c r="E89" s="34" t="n"/>
      <c r="F89" s="19" t="n"/>
      <c r="G89" s="19" t="n"/>
      <c r="H89" s="19" t="n"/>
      <c r="I89" s="19" t="n"/>
      <c r="J89" s="19" t="n"/>
      <c r="K89" s="19" t="n"/>
      <c r="L89" s="19" t="n"/>
      <c r="M89" s="20" t="n"/>
      <c r="N89" s="35" t="n"/>
      <c r="O89" s="35" t="n"/>
      <c r="P89" s="35" t="n"/>
      <c r="Q89" s="35" t="n"/>
      <c r="R89" s="35" t="n"/>
      <c r="S89" s="35" t="n"/>
      <c r="T89" s="35" t="n"/>
      <c r="U89" s="35" t="n"/>
      <c r="V89" s="35" t="n"/>
      <c r="W89" s="35" t="n"/>
      <c r="X89" s="35" t="n"/>
      <c r="Y89" s="35" t="n"/>
      <c r="Z89" s="22">
        <f>IF(COUNTA($A89:$Y89)=0,"",IF($A89="","Falta ID",IF(COUNTIF($A$6:$A$105,$A89)&gt;1,"ID duplicado",IF(OR($B89="",$C89="",$D89="",$E89="",$F89="",$G89="",$H89="",$I89="",$J89="",$K89="",$L89="",$M89=""),"Preencher campos obrigatórios",IF(COUNTBLANK($N89:$Y89)&gt;0,"Curva incompleta",IF(OR($F89&lt;0,$G89&lt;0,$H89&lt;0,$I89&lt;1,$J89&lt;0,$J89&gt;4,$K89&lt;1,$L89&lt;0),"Valor fora do limite",IF(WEEKDAY($E89,2)&lt;&gt;1,"Data não é segunda-feira",IF(OR(MIN($N89:$Y89)&lt;0,MAX($N89:$Y89)&gt;10),"Fator fora do limite",IF($H89&gt;$K89,"Segurança acima da capacidade",IF($L89&gt;$K89,"Saldo final acima da capacidade",IF($G89&gt;$K89,"Estoque atual acima da capacidade","OK")))))))))))</f>
        <v/>
      </c>
    </row>
    <row r="90" ht="20" customHeight="1">
      <c r="A90" s="17" t="n"/>
      <c r="B90" s="17" t="n"/>
      <c r="C90" s="17" t="n"/>
      <c r="D90" s="17" t="n"/>
      <c r="E90" s="34" t="n"/>
      <c r="F90" s="19" t="n"/>
      <c r="G90" s="19" t="n"/>
      <c r="H90" s="19" t="n"/>
      <c r="I90" s="19" t="n"/>
      <c r="J90" s="19" t="n"/>
      <c r="K90" s="19" t="n"/>
      <c r="L90" s="19" t="n"/>
      <c r="M90" s="20" t="n"/>
      <c r="N90" s="35" t="n"/>
      <c r="O90" s="35" t="n"/>
      <c r="P90" s="35" t="n"/>
      <c r="Q90" s="35" t="n"/>
      <c r="R90" s="35" t="n"/>
      <c r="S90" s="35" t="n"/>
      <c r="T90" s="35" t="n"/>
      <c r="U90" s="35" t="n"/>
      <c r="V90" s="35" t="n"/>
      <c r="W90" s="35" t="n"/>
      <c r="X90" s="35" t="n"/>
      <c r="Y90" s="35" t="n"/>
      <c r="Z90" s="22">
        <f>IF(COUNTA($A90:$Y90)=0,"",IF($A90="","Falta ID",IF(COUNTIF($A$6:$A$105,$A90)&gt;1,"ID duplicado",IF(OR($B90="",$C90="",$D90="",$E90="",$F90="",$G90="",$H90="",$I90="",$J90="",$K90="",$L90="",$M90=""),"Preencher campos obrigatórios",IF(COUNTBLANK($N90:$Y90)&gt;0,"Curva incompleta",IF(OR($F90&lt;0,$G90&lt;0,$H90&lt;0,$I90&lt;1,$J90&lt;0,$J90&gt;4,$K90&lt;1,$L90&lt;0),"Valor fora do limite",IF(WEEKDAY($E90,2)&lt;&gt;1,"Data não é segunda-feira",IF(OR(MIN($N90:$Y90)&lt;0,MAX($N90:$Y90)&gt;10),"Fator fora do limite",IF($H90&gt;$K90,"Segurança acima da capacidade",IF($L90&gt;$K90,"Saldo final acima da capacidade",IF($G90&gt;$K90,"Estoque atual acima da capacidade","OK")))))))))))</f>
        <v/>
      </c>
    </row>
    <row r="91" ht="20" customHeight="1">
      <c r="A91" s="17" t="n"/>
      <c r="B91" s="17" t="n"/>
      <c r="C91" s="17" t="n"/>
      <c r="D91" s="17" t="n"/>
      <c r="E91" s="34" t="n"/>
      <c r="F91" s="19" t="n"/>
      <c r="G91" s="19" t="n"/>
      <c r="H91" s="19" t="n"/>
      <c r="I91" s="19" t="n"/>
      <c r="J91" s="19" t="n"/>
      <c r="K91" s="19" t="n"/>
      <c r="L91" s="19" t="n"/>
      <c r="M91" s="20" t="n"/>
      <c r="N91" s="35" t="n"/>
      <c r="O91" s="35" t="n"/>
      <c r="P91" s="35" t="n"/>
      <c r="Q91" s="35" t="n"/>
      <c r="R91" s="35" t="n"/>
      <c r="S91" s="35" t="n"/>
      <c r="T91" s="35" t="n"/>
      <c r="U91" s="35" t="n"/>
      <c r="V91" s="35" t="n"/>
      <c r="W91" s="35" t="n"/>
      <c r="X91" s="35" t="n"/>
      <c r="Y91" s="35" t="n"/>
      <c r="Z91" s="22">
        <f>IF(COUNTA($A91:$Y91)=0,"",IF($A91="","Falta ID",IF(COUNTIF($A$6:$A$105,$A91)&gt;1,"ID duplicado",IF(OR($B91="",$C91="",$D91="",$E91="",$F91="",$G91="",$H91="",$I91="",$J91="",$K91="",$L91="",$M91=""),"Preencher campos obrigatórios",IF(COUNTBLANK($N91:$Y91)&gt;0,"Curva incompleta",IF(OR($F91&lt;0,$G91&lt;0,$H91&lt;0,$I91&lt;1,$J91&lt;0,$J91&gt;4,$K91&lt;1,$L91&lt;0),"Valor fora do limite",IF(WEEKDAY($E91,2)&lt;&gt;1,"Data não é segunda-feira",IF(OR(MIN($N91:$Y91)&lt;0,MAX($N91:$Y91)&gt;10),"Fator fora do limite",IF($H91&gt;$K91,"Segurança acima da capacidade",IF($L91&gt;$K91,"Saldo final acima da capacidade",IF($G91&gt;$K91,"Estoque atual acima da capacidade","OK")))))))))))</f>
        <v/>
      </c>
    </row>
    <row r="92" ht="20" customHeight="1">
      <c r="A92" s="17" t="n"/>
      <c r="B92" s="17" t="n"/>
      <c r="C92" s="17" t="n"/>
      <c r="D92" s="17" t="n"/>
      <c r="E92" s="34" t="n"/>
      <c r="F92" s="19" t="n"/>
      <c r="G92" s="19" t="n"/>
      <c r="H92" s="19" t="n"/>
      <c r="I92" s="19" t="n"/>
      <c r="J92" s="19" t="n"/>
      <c r="K92" s="19" t="n"/>
      <c r="L92" s="19" t="n"/>
      <c r="M92" s="20" t="n"/>
      <c r="N92" s="35" t="n"/>
      <c r="O92" s="35" t="n"/>
      <c r="P92" s="35" t="n"/>
      <c r="Q92" s="35" t="n"/>
      <c r="R92" s="35" t="n"/>
      <c r="S92" s="35" t="n"/>
      <c r="T92" s="35" t="n"/>
      <c r="U92" s="35" t="n"/>
      <c r="V92" s="35" t="n"/>
      <c r="W92" s="35" t="n"/>
      <c r="X92" s="35" t="n"/>
      <c r="Y92" s="35" t="n"/>
      <c r="Z92" s="22">
        <f>IF(COUNTA($A92:$Y92)=0,"",IF($A92="","Falta ID",IF(COUNTIF($A$6:$A$105,$A92)&gt;1,"ID duplicado",IF(OR($B92="",$C92="",$D92="",$E92="",$F92="",$G92="",$H92="",$I92="",$J92="",$K92="",$L92="",$M92=""),"Preencher campos obrigatórios",IF(COUNTBLANK($N92:$Y92)&gt;0,"Curva incompleta",IF(OR($F92&lt;0,$G92&lt;0,$H92&lt;0,$I92&lt;1,$J92&lt;0,$J92&gt;4,$K92&lt;1,$L92&lt;0),"Valor fora do limite",IF(WEEKDAY($E92,2)&lt;&gt;1,"Data não é segunda-feira",IF(OR(MIN($N92:$Y92)&lt;0,MAX($N92:$Y92)&gt;10),"Fator fora do limite",IF($H92&gt;$K92,"Segurança acima da capacidade",IF($L92&gt;$K92,"Saldo final acima da capacidade",IF($G92&gt;$K92,"Estoque atual acima da capacidade","OK")))))))))))</f>
        <v/>
      </c>
    </row>
    <row r="93" ht="20" customHeight="1">
      <c r="A93" s="17" t="n"/>
      <c r="B93" s="17" t="n"/>
      <c r="C93" s="17" t="n"/>
      <c r="D93" s="17" t="n"/>
      <c r="E93" s="34" t="n"/>
      <c r="F93" s="19" t="n"/>
      <c r="G93" s="19" t="n"/>
      <c r="H93" s="19" t="n"/>
      <c r="I93" s="19" t="n"/>
      <c r="J93" s="19" t="n"/>
      <c r="K93" s="19" t="n"/>
      <c r="L93" s="19" t="n"/>
      <c r="M93" s="20" t="n"/>
      <c r="N93" s="35" t="n"/>
      <c r="O93" s="35" t="n"/>
      <c r="P93" s="35" t="n"/>
      <c r="Q93" s="35" t="n"/>
      <c r="R93" s="35" t="n"/>
      <c r="S93" s="35" t="n"/>
      <c r="T93" s="35" t="n"/>
      <c r="U93" s="35" t="n"/>
      <c r="V93" s="35" t="n"/>
      <c r="W93" s="35" t="n"/>
      <c r="X93" s="35" t="n"/>
      <c r="Y93" s="35" t="n"/>
      <c r="Z93" s="22">
        <f>IF(COUNTA($A93:$Y93)=0,"",IF($A93="","Falta ID",IF(COUNTIF($A$6:$A$105,$A93)&gt;1,"ID duplicado",IF(OR($B93="",$C93="",$D93="",$E93="",$F93="",$G93="",$H93="",$I93="",$J93="",$K93="",$L93="",$M93=""),"Preencher campos obrigatórios",IF(COUNTBLANK($N93:$Y93)&gt;0,"Curva incompleta",IF(OR($F93&lt;0,$G93&lt;0,$H93&lt;0,$I93&lt;1,$J93&lt;0,$J93&gt;4,$K93&lt;1,$L93&lt;0),"Valor fora do limite",IF(WEEKDAY($E93,2)&lt;&gt;1,"Data não é segunda-feira",IF(OR(MIN($N93:$Y93)&lt;0,MAX($N93:$Y93)&gt;10),"Fator fora do limite",IF($H93&gt;$K93,"Segurança acima da capacidade",IF($L93&gt;$K93,"Saldo final acima da capacidade",IF($G93&gt;$K93,"Estoque atual acima da capacidade","OK")))))))))))</f>
        <v/>
      </c>
    </row>
    <row r="94" ht="20" customHeight="1">
      <c r="A94" s="17" t="n"/>
      <c r="B94" s="17" t="n"/>
      <c r="C94" s="17" t="n"/>
      <c r="D94" s="17" t="n"/>
      <c r="E94" s="34" t="n"/>
      <c r="F94" s="19" t="n"/>
      <c r="G94" s="19" t="n"/>
      <c r="H94" s="19" t="n"/>
      <c r="I94" s="19" t="n"/>
      <c r="J94" s="19" t="n"/>
      <c r="K94" s="19" t="n"/>
      <c r="L94" s="19" t="n"/>
      <c r="M94" s="20" t="n"/>
      <c r="N94" s="35" t="n"/>
      <c r="O94" s="35" t="n"/>
      <c r="P94" s="35" t="n"/>
      <c r="Q94" s="35" t="n"/>
      <c r="R94" s="35" t="n"/>
      <c r="S94" s="35" t="n"/>
      <c r="T94" s="35" t="n"/>
      <c r="U94" s="35" t="n"/>
      <c r="V94" s="35" t="n"/>
      <c r="W94" s="35" t="n"/>
      <c r="X94" s="35" t="n"/>
      <c r="Y94" s="35" t="n"/>
      <c r="Z94" s="22">
        <f>IF(COUNTA($A94:$Y94)=0,"",IF($A94="","Falta ID",IF(COUNTIF($A$6:$A$105,$A94)&gt;1,"ID duplicado",IF(OR($B94="",$C94="",$D94="",$E94="",$F94="",$G94="",$H94="",$I94="",$J94="",$K94="",$L94="",$M94=""),"Preencher campos obrigatórios",IF(COUNTBLANK($N94:$Y94)&gt;0,"Curva incompleta",IF(OR($F94&lt;0,$G94&lt;0,$H94&lt;0,$I94&lt;1,$J94&lt;0,$J94&gt;4,$K94&lt;1,$L94&lt;0),"Valor fora do limite",IF(WEEKDAY($E94,2)&lt;&gt;1,"Data não é segunda-feira",IF(OR(MIN($N94:$Y94)&lt;0,MAX($N94:$Y94)&gt;10),"Fator fora do limite",IF($H94&gt;$K94,"Segurança acima da capacidade",IF($L94&gt;$K94,"Saldo final acima da capacidade",IF($G94&gt;$K94,"Estoque atual acima da capacidade","OK")))))))))))</f>
        <v/>
      </c>
    </row>
    <row r="95" ht="20" customHeight="1">
      <c r="A95" s="17" t="n"/>
      <c r="B95" s="17" t="n"/>
      <c r="C95" s="17" t="n"/>
      <c r="D95" s="17" t="n"/>
      <c r="E95" s="34" t="n"/>
      <c r="F95" s="19" t="n"/>
      <c r="G95" s="19" t="n"/>
      <c r="H95" s="19" t="n"/>
      <c r="I95" s="19" t="n"/>
      <c r="J95" s="19" t="n"/>
      <c r="K95" s="19" t="n"/>
      <c r="L95" s="19" t="n"/>
      <c r="M95" s="20" t="n"/>
      <c r="N95" s="35" t="n"/>
      <c r="O95" s="35" t="n"/>
      <c r="P95" s="35" t="n"/>
      <c r="Q95" s="35" t="n"/>
      <c r="R95" s="35" t="n"/>
      <c r="S95" s="35" t="n"/>
      <c r="T95" s="35" t="n"/>
      <c r="U95" s="35" t="n"/>
      <c r="V95" s="35" t="n"/>
      <c r="W95" s="35" t="n"/>
      <c r="X95" s="35" t="n"/>
      <c r="Y95" s="35" t="n"/>
      <c r="Z95" s="22">
        <f>IF(COUNTA($A95:$Y95)=0,"",IF($A95="","Falta ID",IF(COUNTIF($A$6:$A$105,$A95)&gt;1,"ID duplicado",IF(OR($B95="",$C95="",$D95="",$E95="",$F95="",$G95="",$H95="",$I95="",$J95="",$K95="",$L95="",$M95=""),"Preencher campos obrigatórios",IF(COUNTBLANK($N95:$Y95)&gt;0,"Curva incompleta",IF(OR($F95&lt;0,$G95&lt;0,$H95&lt;0,$I95&lt;1,$J95&lt;0,$J95&gt;4,$K95&lt;1,$L95&lt;0),"Valor fora do limite",IF(WEEKDAY($E95,2)&lt;&gt;1,"Data não é segunda-feira",IF(OR(MIN($N95:$Y95)&lt;0,MAX($N95:$Y95)&gt;10),"Fator fora do limite",IF($H95&gt;$K95,"Segurança acima da capacidade",IF($L95&gt;$K95,"Saldo final acima da capacidade",IF($G95&gt;$K95,"Estoque atual acima da capacidade","OK")))))))))))</f>
        <v/>
      </c>
    </row>
    <row r="96" ht="20" customHeight="1">
      <c r="A96" s="17" t="n"/>
      <c r="B96" s="17" t="n"/>
      <c r="C96" s="17" t="n"/>
      <c r="D96" s="17" t="n"/>
      <c r="E96" s="34" t="n"/>
      <c r="F96" s="19" t="n"/>
      <c r="G96" s="19" t="n"/>
      <c r="H96" s="19" t="n"/>
      <c r="I96" s="19" t="n"/>
      <c r="J96" s="19" t="n"/>
      <c r="K96" s="19" t="n"/>
      <c r="L96" s="19" t="n"/>
      <c r="M96" s="20" t="n"/>
      <c r="N96" s="35" t="n"/>
      <c r="O96" s="35" t="n"/>
      <c r="P96" s="35" t="n"/>
      <c r="Q96" s="35" t="n"/>
      <c r="R96" s="35" t="n"/>
      <c r="S96" s="35" t="n"/>
      <c r="T96" s="35" t="n"/>
      <c r="U96" s="35" t="n"/>
      <c r="V96" s="35" t="n"/>
      <c r="W96" s="35" t="n"/>
      <c r="X96" s="35" t="n"/>
      <c r="Y96" s="35" t="n"/>
      <c r="Z96" s="22">
        <f>IF(COUNTA($A96:$Y96)=0,"",IF($A96="","Falta ID",IF(COUNTIF($A$6:$A$105,$A96)&gt;1,"ID duplicado",IF(OR($B96="",$C96="",$D96="",$E96="",$F96="",$G96="",$H96="",$I96="",$J96="",$K96="",$L96="",$M96=""),"Preencher campos obrigatórios",IF(COUNTBLANK($N96:$Y96)&gt;0,"Curva incompleta",IF(OR($F96&lt;0,$G96&lt;0,$H96&lt;0,$I96&lt;1,$J96&lt;0,$J96&gt;4,$K96&lt;1,$L96&lt;0),"Valor fora do limite",IF(WEEKDAY($E96,2)&lt;&gt;1,"Data não é segunda-feira",IF(OR(MIN($N96:$Y96)&lt;0,MAX($N96:$Y96)&gt;10),"Fator fora do limite",IF($H96&gt;$K96,"Segurança acima da capacidade",IF($L96&gt;$K96,"Saldo final acima da capacidade",IF($G96&gt;$K96,"Estoque atual acima da capacidade","OK")))))))))))</f>
        <v/>
      </c>
    </row>
    <row r="97" ht="20" customHeight="1">
      <c r="A97" s="17" t="n"/>
      <c r="B97" s="17" t="n"/>
      <c r="C97" s="17" t="n"/>
      <c r="D97" s="17" t="n"/>
      <c r="E97" s="34" t="n"/>
      <c r="F97" s="19" t="n"/>
      <c r="G97" s="19" t="n"/>
      <c r="H97" s="19" t="n"/>
      <c r="I97" s="19" t="n"/>
      <c r="J97" s="19" t="n"/>
      <c r="K97" s="19" t="n"/>
      <c r="L97" s="19" t="n"/>
      <c r="M97" s="20" t="n"/>
      <c r="N97" s="35" t="n"/>
      <c r="O97" s="35" t="n"/>
      <c r="P97" s="35" t="n"/>
      <c r="Q97" s="35" t="n"/>
      <c r="R97" s="35" t="n"/>
      <c r="S97" s="35" t="n"/>
      <c r="T97" s="35" t="n"/>
      <c r="U97" s="35" t="n"/>
      <c r="V97" s="35" t="n"/>
      <c r="W97" s="35" t="n"/>
      <c r="X97" s="35" t="n"/>
      <c r="Y97" s="35" t="n"/>
      <c r="Z97" s="22">
        <f>IF(COUNTA($A97:$Y97)=0,"",IF($A97="","Falta ID",IF(COUNTIF($A$6:$A$105,$A97)&gt;1,"ID duplicado",IF(OR($B97="",$C97="",$D97="",$E97="",$F97="",$G97="",$H97="",$I97="",$J97="",$K97="",$L97="",$M97=""),"Preencher campos obrigatórios",IF(COUNTBLANK($N97:$Y97)&gt;0,"Curva incompleta",IF(OR($F97&lt;0,$G97&lt;0,$H97&lt;0,$I97&lt;1,$J97&lt;0,$J97&gt;4,$K97&lt;1,$L97&lt;0),"Valor fora do limite",IF(WEEKDAY($E97,2)&lt;&gt;1,"Data não é segunda-feira",IF(OR(MIN($N97:$Y97)&lt;0,MAX($N97:$Y97)&gt;10),"Fator fora do limite",IF($H97&gt;$K97,"Segurança acima da capacidade",IF($L97&gt;$K97,"Saldo final acima da capacidade",IF($G97&gt;$K97,"Estoque atual acima da capacidade","OK")))))))))))</f>
        <v/>
      </c>
    </row>
    <row r="98" ht="20" customHeight="1">
      <c r="A98" s="17" t="n"/>
      <c r="B98" s="17" t="n"/>
      <c r="C98" s="17" t="n"/>
      <c r="D98" s="17" t="n"/>
      <c r="E98" s="34" t="n"/>
      <c r="F98" s="19" t="n"/>
      <c r="G98" s="19" t="n"/>
      <c r="H98" s="19" t="n"/>
      <c r="I98" s="19" t="n"/>
      <c r="J98" s="19" t="n"/>
      <c r="K98" s="19" t="n"/>
      <c r="L98" s="19" t="n"/>
      <c r="M98" s="20" t="n"/>
      <c r="N98" s="35" t="n"/>
      <c r="O98" s="35" t="n"/>
      <c r="P98" s="35" t="n"/>
      <c r="Q98" s="35" t="n"/>
      <c r="R98" s="35" t="n"/>
      <c r="S98" s="35" t="n"/>
      <c r="T98" s="35" t="n"/>
      <c r="U98" s="35" t="n"/>
      <c r="V98" s="35" t="n"/>
      <c r="W98" s="35" t="n"/>
      <c r="X98" s="35" t="n"/>
      <c r="Y98" s="35" t="n"/>
      <c r="Z98" s="22">
        <f>IF(COUNTA($A98:$Y98)=0,"",IF($A98="","Falta ID",IF(COUNTIF($A$6:$A$105,$A98)&gt;1,"ID duplicado",IF(OR($B98="",$C98="",$D98="",$E98="",$F98="",$G98="",$H98="",$I98="",$J98="",$K98="",$L98="",$M98=""),"Preencher campos obrigatórios",IF(COUNTBLANK($N98:$Y98)&gt;0,"Curva incompleta",IF(OR($F98&lt;0,$G98&lt;0,$H98&lt;0,$I98&lt;1,$J98&lt;0,$J98&gt;4,$K98&lt;1,$L98&lt;0),"Valor fora do limite",IF(WEEKDAY($E98,2)&lt;&gt;1,"Data não é segunda-feira",IF(OR(MIN($N98:$Y98)&lt;0,MAX($N98:$Y98)&gt;10),"Fator fora do limite",IF($H98&gt;$K98,"Segurança acima da capacidade",IF($L98&gt;$K98,"Saldo final acima da capacidade",IF($G98&gt;$K98,"Estoque atual acima da capacidade","OK")))))))))))</f>
        <v/>
      </c>
    </row>
    <row r="99" ht="20" customHeight="1">
      <c r="A99" s="17" t="n"/>
      <c r="B99" s="17" t="n"/>
      <c r="C99" s="17" t="n"/>
      <c r="D99" s="17" t="n"/>
      <c r="E99" s="34" t="n"/>
      <c r="F99" s="19" t="n"/>
      <c r="G99" s="19" t="n"/>
      <c r="H99" s="19" t="n"/>
      <c r="I99" s="19" t="n"/>
      <c r="J99" s="19" t="n"/>
      <c r="K99" s="19" t="n"/>
      <c r="L99" s="19" t="n"/>
      <c r="M99" s="20" t="n"/>
      <c r="N99" s="35" t="n"/>
      <c r="O99" s="35" t="n"/>
      <c r="P99" s="35" t="n"/>
      <c r="Q99" s="35" t="n"/>
      <c r="R99" s="35" t="n"/>
      <c r="S99" s="35" t="n"/>
      <c r="T99" s="35" t="n"/>
      <c r="U99" s="35" t="n"/>
      <c r="V99" s="35" t="n"/>
      <c r="W99" s="35" t="n"/>
      <c r="X99" s="35" t="n"/>
      <c r="Y99" s="35" t="n"/>
      <c r="Z99" s="22">
        <f>IF(COUNTA($A99:$Y99)=0,"",IF($A99="","Falta ID",IF(COUNTIF($A$6:$A$105,$A99)&gt;1,"ID duplicado",IF(OR($B99="",$C99="",$D99="",$E99="",$F99="",$G99="",$H99="",$I99="",$J99="",$K99="",$L99="",$M99=""),"Preencher campos obrigatórios",IF(COUNTBLANK($N99:$Y99)&gt;0,"Curva incompleta",IF(OR($F99&lt;0,$G99&lt;0,$H99&lt;0,$I99&lt;1,$J99&lt;0,$J99&gt;4,$K99&lt;1,$L99&lt;0),"Valor fora do limite",IF(WEEKDAY($E99,2)&lt;&gt;1,"Data não é segunda-feira",IF(OR(MIN($N99:$Y99)&lt;0,MAX($N99:$Y99)&gt;10),"Fator fora do limite",IF($H99&gt;$K99,"Segurança acima da capacidade",IF($L99&gt;$K99,"Saldo final acima da capacidade",IF($G99&gt;$K99,"Estoque atual acima da capacidade","OK")))))))))))</f>
        <v/>
      </c>
    </row>
    <row r="100" ht="20" customHeight="1">
      <c r="A100" s="17" t="n"/>
      <c r="B100" s="17" t="n"/>
      <c r="C100" s="17" t="n"/>
      <c r="D100" s="17" t="n"/>
      <c r="E100" s="34" t="n"/>
      <c r="F100" s="19" t="n"/>
      <c r="G100" s="19" t="n"/>
      <c r="H100" s="19" t="n"/>
      <c r="I100" s="19" t="n"/>
      <c r="J100" s="19" t="n"/>
      <c r="K100" s="19" t="n"/>
      <c r="L100" s="19" t="n"/>
      <c r="M100" s="20" t="n"/>
      <c r="N100" s="35" t="n"/>
      <c r="O100" s="35" t="n"/>
      <c r="P100" s="35" t="n"/>
      <c r="Q100" s="35" t="n"/>
      <c r="R100" s="35" t="n"/>
      <c r="S100" s="35" t="n"/>
      <c r="T100" s="35" t="n"/>
      <c r="U100" s="35" t="n"/>
      <c r="V100" s="35" t="n"/>
      <c r="W100" s="35" t="n"/>
      <c r="X100" s="35" t="n"/>
      <c r="Y100" s="35" t="n"/>
      <c r="Z100" s="22">
        <f>IF(COUNTA($A100:$Y100)=0,"",IF($A100="","Falta ID",IF(COUNTIF($A$6:$A$105,$A100)&gt;1,"ID duplicado",IF(OR($B100="",$C100="",$D100="",$E100="",$F100="",$G100="",$H100="",$I100="",$J100="",$K100="",$L100="",$M100=""),"Preencher campos obrigatórios",IF(COUNTBLANK($N100:$Y100)&gt;0,"Curva incompleta",IF(OR($F100&lt;0,$G100&lt;0,$H100&lt;0,$I100&lt;1,$J100&lt;0,$J100&gt;4,$K100&lt;1,$L100&lt;0),"Valor fora do limite",IF(WEEKDAY($E100,2)&lt;&gt;1,"Data não é segunda-feira",IF(OR(MIN($N100:$Y100)&lt;0,MAX($N100:$Y100)&gt;10),"Fator fora do limite",IF($H100&gt;$K100,"Segurança acima da capacidade",IF($L100&gt;$K100,"Saldo final acima da capacidade",IF($G100&gt;$K100,"Estoque atual acima da capacidade","OK")))))))))))</f>
        <v/>
      </c>
    </row>
    <row r="101" ht="20" customHeight="1">
      <c r="A101" s="17" t="n"/>
      <c r="B101" s="17" t="n"/>
      <c r="C101" s="17" t="n"/>
      <c r="D101" s="17" t="n"/>
      <c r="E101" s="34" t="n"/>
      <c r="F101" s="19" t="n"/>
      <c r="G101" s="19" t="n"/>
      <c r="H101" s="19" t="n"/>
      <c r="I101" s="19" t="n"/>
      <c r="J101" s="19" t="n"/>
      <c r="K101" s="19" t="n"/>
      <c r="L101" s="19" t="n"/>
      <c r="M101" s="20" t="n"/>
      <c r="N101" s="35" t="n"/>
      <c r="O101" s="35" t="n"/>
      <c r="P101" s="35" t="n"/>
      <c r="Q101" s="35" t="n"/>
      <c r="R101" s="35" t="n"/>
      <c r="S101" s="35" t="n"/>
      <c r="T101" s="35" t="n"/>
      <c r="U101" s="35" t="n"/>
      <c r="V101" s="35" t="n"/>
      <c r="W101" s="35" t="n"/>
      <c r="X101" s="35" t="n"/>
      <c r="Y101" s="35" t="n"/>
      <c r="Z101" s="22">
        <f>IF(COUNTA($A101:$Y101)=0,"",IF($A101="","Falta ID",IF(COUNTIF($A$6:$A$105,$A101)&gt;1,"ID duplicado",IF(OR($B101="",$C101="",$D101="",$E101="",$F101="",$G101="",$H101="",$I101="",$J101="",$K101="",$L101="",$M101=""),"Preencher campos obrigatórios",IF(COUNTBLANK($N101:$Y101)&gt;0,"Curva incompleta",IF(OR($F101&lt;0,$G101&lt;0,$H101&lt;0,$I101&lt;1,$J101&lt;0,$J101&gt;4,$K101&lt;1,$L101&lt;0),"Valor fora do limite",IF(WEEKDAY($E101,2)&lt;&gt;1,"Data não é segunda-feira",IF(OR(MIN($N101:$Y101)&lt;0,MAX($N101:$Y101)&gt;10),"Fator fora do limite",IF($H101&gt;$K101,"Segurança acima da capacidade",IF($L101&gt;$K101,"Saldo final acima da capacidade",IF($G101&gt;$K101,"Estoque atual acima da capacidade","OK")))))))))))</f>
        <v/>
      </c>
    </row>
    <row r="102" ht="20" customHeight="1">
      <c r="A102" s="17" t="n"/>
      <c r="B102" s="17" t="n"/>
      <c r="C102" s="17" t="n"/>
      <c r="D102" s="17" t="n"/>
      <c r="E102" s="34" t="n"/>
      <c r="F102" s="19" t="n"/>
      <c r="G102" s="19" t="n"/>
      <c r="H102" s="19" t="n"/>
      <c r="I102" s="19" t="n"/>
      <c r="J102" s="19" t="n"/>
      <c r="K102" s="19" t="n"/>
      <c r="L102" s="19" t="n"/>
      <c r="M102" s="20" t="n"/>
      <c r="N102" s="35" t="n"/>
      <c r="O102" s="35" t="n"/>
      <c r="P102" s="35" t="n"/>
      <c r="Q102" s="35" t="n"/>
      <c r="R102" s="35" t="n"/>
      <c r="S102" s="35" t="n"/>
      <c r="T102" s="35" t="n"/>
      <c r="U102" s="35" t="n"/>
      <c r="V102" s="35" t="n"/>
      <c r="W102" s="35" t="n"/>
      <c r="X102" s="35" t="n"/>
      <c r="Y102" s="35" t="n"/>
      <c r="Z102" s="22">
        <f>IF(COUNTA($A102:$Y102)=0,"",IF($A102="","Falta ID",IF(COUNTIF($A$6:$A$105,$A102)&gt;1,"ID duplicado",IF(OR($B102="",$C102="",$D102="",$E102="",$F102="",$G102="",$H102="",$I102="",$J102="",$K102="",$L102="",$M102=""),"Preencher campos obrigatórios",IF(COUNTBLANK($N102:$Y102)&gt;0,"Curva incompleta",IF(OR($F102&lt;0,$G102&lt;0,$H102&lt;0,$I102&lt;1,$J102&lt;0,$J102&gt;4,$K102&lt;1,$L102&lt;0),"Valor fora do limite",IF(WEEKDAY($E102,2)&lt;&gt;1,"Data não é segunda-feira",IF(OR(MIN($N102:$Y102)&lt;0,MAX($N102:$Y102)&gt;10),"Fator fora do limite",IF($H102&gt;$K102,"Segurança acima da capacidade",IF($L102&gt;$K102,"Saldo final acima da capacidade",IF($G102&gt;$K102,"Estoque atual acima da capacidade","OK")))))))))))</f>
        <v/>
      </c>
    </row>
    <row r="103" ht="20" customHeight="1">
      <c r="A103" s="17" t="n"/>
      <c r="B103" s="17" t="n"/>
      <c r="C103" s="17" t="n"/>
      <c r="D103" s="17" t="n"/>
      <c r="E103" s="34" t="n"/>
      <c r="F103" s="19" t="n"/>
      <c r="G103" s="19" t="n"/>
      <c r="H103" s="19" t="n"/>
      <c r="I103" s="19" t="n"/>
      <c r="J103" s="19" t="n"/>
      <c r="K103" s="19" t="n"/>
      <c r="L103" s="19" t="n"/>
      <c r="M103" s="20" t="n"/>
      <c r="N103" s="35" t="n"/>
      <c r="O103" s="35" t="n"/>
      <c r="P103" s="35" t="n"/>
      <c r="Q103" s="35" t="n"/>
      <c r="R103" s="35" t="n"/>
      <c r="S103" s="35" t="n"/>
      <c r="T103" s="35" t="n"/>
      <c r="U103" s="35" t="n"/>
      <c r="V103" s="35" t="n"/>
      <c r="W103" s="35" t="n"/>
      <c r="X103" s="35" t="n"/>
      <c r="Y103" s="35" t="n"/>
      <c r="Z103" s="22">
        <f>IF(COUNTA($A103:$Y103)=0,"",IF($A103="","Falta ID",IF(COUNTIF($A$6:$A$105,$A103)&gt;1,"ID duplicado",IF(OR($B103="",$C103="",$D103="",$E103="",$F103="",$G103="",$H103="",$I103="",$J103="",$K103="",$L103="",$M103=""),"Preencher campos obrigatórios",IF(COUNTBLANK($N103:$Y103)&gt;0,"Curva incompleta",IF(OR($F103&lt;0,$G103&lt;0,$H103&lt;0,$I103&lt;1,$J103&lt;0,$J103&gt;4,$K103&lt;1,$L103&lt;0),"Valor fora do limite",IF(WEEKDAY($E103,2)&lt;&gt;1,"Data não é segunda-feira",IF(OR(MIN($N103:$Y103)&lt;0,MAX($N103:$Y103)&gt;10),"Fator fora do limite",IF($H103&gt;$K103,"Segurança acima da capacidade",IF($L103&gt;$K103,"Saldo final acima da capacidade",IF($G103&gt;$K103,"Estoque atual acima da capacidade","OK")))))))))))</f>
        <v/>
      </c>
    </row>
    <row r="104" ht="20" customHeight="1">
      <c r="A104" s="17" t="n"/>
      <c r="B104" s="17" t="n"/>
      <c r="C104" s="17" t="n"/>
      <c r="D104" s="17" t="n"/>
      <c r="E104" s="34" t="n"/>
      <c r="F104" s="19" t="n"/>
      <c r="G104" s="19" t="n"/>
      <c r="H104" s="19" t="n"/>
      <c r="I104" s="19" t="n"/>
      <c r="J104" s="19" t="n"/>
      <c r="K104" s="19" t="n"/>
      <c r="L104" s="19" t="n"/>
      <c r="M104" s="20" t="n"/>
      <c r="N104" s="35" t="n"/>
      <c r="O104" s="35" t="n"/>
      <c r="P104" s="35" t="n"/>
      <c r="Q104" s="35" t="n"/>
      <c r="R104" s="35" t="n"/>
      <c r="S104" s="35" t="n"/>
      <c r="T104" s="35" t="n"/>
      <c r="U104" s="35" t="n"/>
      <c r="V104" s="35" t="n"/>
      <c r="W104" s="35" t="n"/>
      <c r="X104" s="35" t="n"/>
      <c r="Y104" s="35" t="n"/>
      <c r="Z104" s="22">
        <f>IF(COUNTA($A104:$Y104)=0,"",IF($A104="","Falta ID",IF(COUNTIF($A$6:$A$105,$A104)&gt;1,"ID duplicado",IF(OR($B104="",$C104="",$D104="",$E104="",$F104="",$G104="",$H104="",$I104="",$J104="",$K104="",$L104="",$M104=""),"Preencher campos obrigatórios",IF(COUNTBLANK($N104:$Y104)&gt;0,"Curva incompleta",IF(OR($F104&lt;0,$G104&lt;0,$H104&lt;0,$I104&lt;1,$J104&lt;0,$J104&gt;4,$K104&lt;1,$L104&lt;0),"Valor fora do limite",IF(WEEKDAY($E104,2)&lt;&gt;1,"Data não é segunda-feira",IF(OR(MIN($N104:$Y104)&lt;0,MAX($N104:$Y104)&gt;10),"Fator fora do limite",IF($H104&gt;$K104,"Segurança acima da capacidade",IF($L104&gt;$K104,"Saldo final acima da capacidade",IF($G104&gt;$K104,"Estoque atual acima da capacidade","OK")))))))))))</f>
        <v/>
      </c>
    </row>
    <row r="105" ht="20" customHeight="1">
      <c r="A105" s="17" t="n"/>
      <c r="B105" s="17" t="n"/>
      <c r="C105" s="17" t="n"/>
      <c r="D105" s="17" t="n"/>
      <c r="E105" s="34" t="n"/>
      <c r="F105" s="19" t="n"/>
      <c r="G105" s="19" t="n"/>
      <c r="H105" s="19" t="n"/>
      <c r="I105" s="19" t="n"/>
      <c r="J105" s="19" t="n"/>
      <c r="K105" s="19" t="n"/>
      <c r="L105" s="19" t="n"/>
      <c r="M105" s="20" t="n"/>
      <c r="N105" s="35" t="n"/>
      <c r="O105" s="35" t="n"/>
      <c r="P105" s="35" t="n"/>
      <c r="Q105" s="35" t="n"/>
      <c r="R105" s="35" t="n"/>
      <c r="S105" s="35" t="n"/>
      <c r="T105" s="35" t="n"/>
      <c r="U105" s="35" t="n"/>
      <c r="V105" s="35" t="n"/>
      <c r="W105" s="35" t="n"/>
      <c r="X105" s="35" t="n"/>
      <c r="Y105" s="35" t="n"/>
      <c r="Z105" s="22">
        <f>IF(COUNTA($A105:$Y105)=0,"",IF($A105="","Falta ID",IF(COUNTIF($A$6:$A$105,$A105)&gt;1,"ID duplicado",IF(OR($B105="",$C105="",$D105="",$E105="",$F105="",$G105="",$H105="",$I105="",$J105="",$K105="",$L105="",$M105=""),"Preencher campos obrigatórios",IF(COUNTBLANK($N105:$Y105)&gt;0,"Curva incompleta",IF(OR($F105&lt;0,$G105&lt;0,$H105&lt;0,$I105&lt;1,$J105&lt;0,$J105&gt;4,$K105&lt;1,$L105&lt;0),"Valor fora do limite",IF(WEEKDAY($E105,2)&lt;&gt;1,"Data não é segunda-feira",IF(OR(MIN($N105:$Y105)&lt;0,MAX($N105:$Y105)&gt;10),"Fator fora do limite",IF($H105&gt;$K105,"Segurança acima da capacidade",IF($L105&gt;$K105,"Saldo final acima da capacidade",IF($G105&gt;$K105,"Estoque atual acima da capacidade","OK")))))))))))</f>
        <v/>
      </c>
    </row>
  </sheetData>
  <mergeCells count="1">
    <mergeCell ref="A1:Z1"/>
  </mergeCells>
  <conditionalFormatting sqref="A6:A105">
    <cfRule type="expression" priority="1" dxfId="1">
      <formula>AND($A6&lt;&gt;"",COUNTIF($A$6:$A$105,$A6)&gt;1)</formula>
    </cfRule>
  </conditionalFormatting>
  <conditionalFormatting sqref="N6:Y105">
    <cfRule type="expression" priority="2" dxfId="3">
      <formula>AND($A6&lt;&gt;"",N6="")</formula>
    </cfRule>
  </conditionalFormatting>
  <conditionalFormatting sqref="Z6:Z105">
    <cfRule type="expression" priority="3" dxfId="2">
      <formula>$Z6="OK"</formula>
    </cfRule>
    <cfRule type="expression" priority="4" dxfId="1">
      <formula>AND($Z6&lt;&gt;"",$Z6&lt;&gt;"OK")</formula>
    </cfRule>
  </conditionalFormatting>
  <conditionalFormatting sqref="G6:G105">
    <cfRule type="expression" priority="5" dxfId="1">
      <formula>AND($A6&lt;&gt;"",$G6&gt;$K6)</formula>
    </cfRule>
  </conditionalFormatting>
  <conditionalFormatting sqref="H6:H105">
    <cfRule type="expression" priority="6" dxfId="1">
      <formula>AND($A6&lt;&gt;"",$H6&gt;$K6)</formula>
    </cfRule>
  </conditionalFormatting>
  <conditionalFormatting sqref="L6:L105">
    <cfRule type="expression" priority="7" dxfId="1">
      <formula>AND($A6&lt;&gt;"",$L6&gt;$K6)</formula>
    </cfRule>
  </conditionalFormatting>
  <conditionalFormatting sqref="A6:Z105">
    <cfRule type="expression" priority="8" dxfId="4">
      <formula>$M6="Pausado"</formula>
    </cfRule>
  </conditionalFormatting>
  <dataValidations count="7">
    <dataValidation sqref="A6:A105" showDropDown="0" showInputMessage="0" showErrorMessage="0" allowBlank="0" errorTitle="ID inválido" error="Use um ID único com até 20 caracteres." type="custom" errorStyle="stop">
      <formula1>OR(A6="",AND(LEN(A6)&lt;=20,COUNTIF($A$6:$A$105,A6)=1))</formula1>
    </dataValidation>
    <dataValidation sqref="E6:E105" showDropDown="0" showInputMessage="0" showErrorMessage="0" allowBlank="0" errorTitle="Data inválida" error="Informe a segunda-feira que inicia a semana do pico." type="custom" errorStyle="stop">
      <formula1>OR(E6="",AND(ISNUMBER(E6),WEEKDAY(E6,2)=1))</formula1>
    </dataValidation>
    <dataValidation sqref="F6:H105 K6:L105" showDropDown="0" showInputMessage="0" showErrorMessage="0" allowBlank="0" errorTitle="Quantidade inválida" error="Informe um número inteiro entre 0 e 1.000.000." type="whole" operator="between">
      <formula1>0</formula1>
      <formula2>1000000</formula2>
    </dataValidation>
    <dataValidation sqref="I6:I105" showDropDown="0" showInputMessage="0" showErrorMessage="0" allowBlank="0" errorTitle="Lote inválido" error="Informe um número inteiro entre 1 e 1.000.000." type="whole" operator="between">
      <formula1>1</formula1>
      <formula2>1000000</formula2>
    </dataValidation>
    <dataValidation sqref="J6:J105" showDropDown="0" showInputMessage="0" showErrorMessage="0" allowBlank="0" errorTitle="Prazo inválido" error="Informe um prazo inteiro entre 0 e 4 semanas." type="whole" operator="between">
      <formula1>0</formula1>
      <formula2>4</formula2>
    </dataValidation>
    <dataValidation sqref="M6:M105" showDropDown="0" showInputMessage="0" showErrorMessage="0" allowBlank="0" errorTitle="Situação inválida" error="Selecione Ativo ou Pausado." type="list">
      <formula1>"Ativo,Pausado"</formula1>
    </dataValidation>
    <dataValidation sqref="N6:Y105" showDropDown="0" showInputMessage="0" showErrorMessage="0" allowBlank="0" errorTitle="Fator inválido" error="Informe um fator decimal entre 0 e 10." type="decimal" operator="between">
      <formula1>0</formula1>
      <formula2>10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2D6A57"/>
    <outlinePr summaryBelow="1" summaryRight="1"/>
    <pageSetUpPr/>
  </sheetPr>
  <dimension ref="A1:Y12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27" customWidth="1" min="3" max="3"/>
    <col width="29" customWidth="1" min="4" max="4"/>
    <col width="15" customWidth="1" min="5" max="5"/>
    <col width="18" customWidth="1" min="6" max="6"/>
    <col width="16" customWidth="1" min="7" max="7"/>
    <col width="14" customWidth="1" min="8" max="8"/>
    <col width="18" customWidth="1" min="9" max="9"/>
    <col width="18" customWidth="1" min="10" max="10"/>
    <col width="21" customWidth="1" min="11" max="11"/>
    <col width="18" customWidth="1" min="12" max="12"/>
    <col width="18" customWidth="1" min="13" max="13"/>
    <col width="18" customWidth="1" min="14" max="14"/>
    <col width="23" customWidth="1" min="15" max="15"/>
    <col width="18" customWidth="1" min="16" max="16"/>
    <col width="21" customWidth="1" min="17" max="17"/>
    <col width="25" customWidth="1" min="18" max="18"/>
    <col width="20" customWidth="1" min="19" max="19"/>
    <col width="16" customWidth="1" min="20" max="20"/>
    <col width="23" customWidth="1" min="21" max="21"/>
    <col width="24" customWidth="1" min="22" max="22"/>
    <col width="55" customWidth="1" min="23" max="23"/>
    <col width="20" customWidth="1" min="24" max="24"/>
    <col width="29" customWidth="1" min="25" max="25"/>
  </cols>
  <sheetData>
    <row r="1" ht="31" customHeight="1">
      <c r="A1" s="1" t="inlineStr">
        <is>
          <t>Planejamento Semanal de Estoque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2" t="n"/>
      <c r="M1" s="32" t="n"/>
      <c r="N1" s="32" t="n"/>
      <c r="O1" s="32" t="n"/>
      <c r="P1" s="32" t="n"/>
      <c r="Q1" s="32" t="n"/>
      <c r="R1" s="32" t="n"/>
      <c r="S1" s="32" t="n"/>
      <c r="T1" s="32" t="n"/>
      <c r="U1" s="32" t="n"/>
      <c r="V1" s="32" t="n"/>
      <c r="W1" s="32" t="n"/>
      <c r="X1" s="32" t="n"/>
      <c r="Y1" s="33" t="n"/>
    </row>
    <row r="2" ht="23" customHeight="1">
      <c r="A2" s="3" t="inlineStr">
        <is>
          <t>Fluxo calculado de S-4 a S+7. Apenas Entrada confirmada, em amarelo, deve ser editada.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</row>
    <row r="3">
      <c r="A3" s="23" t="inlineStr">
        <is>
          <t>As recomendações são projeções operacionais e devem ser revisadas antes da execução.</t>
        </is>
      </c>
    </row>
    <row r="4"/>
    <row r="5" ht="50" customHeight="1">
      <c r="A5" s="16" t="inlineStr">
        <is>
          <t>ID do cenário</t>
        </is>
      </c>
      <c r="B5" s="16" t="inlineStr">
        <is>
          <t>SKU</t>
        </is>
      </c>
      <c r="C5" s="16" t="inlineStr">
        <is>
          <t>Produto</t>
        </is>
      </c>
      <c r="D5" s="16" t="inlineStr">
        <is>
          <t>Evento sazonal</t>
        </is>
      </c>
      <c r="E5" s="16" t="inlineStr">
        <is>
          <t>Semana relativa</t>
        </is>
      </c>
      <c r="F5" s="16" t="inlineStr">
        <is>
          <t>Fase</t>
        </is>
      </c>
      <c r="G5" s="16" t="inlineStr">
        <is>
          <t>Início da semana</t>
        </is>
      </c>
      <c r="H5" s="16" t="inlineStr">
        <is>
          <t>Fator sazonal</t>
        </is>
      </c>
      <c r="I5" s="16" t="inlineStr">
        <is>
          <t>Demanda projetada</t>
        </is>
      </c>
      <c r="J5" s="16" t="inlineStr">
        <is>
          <t>Entrada confirmada</t>
        </is>
      </c>
      <c r="K5" s="16" t="inlineStr">
        <is>
          <t>Estoque inicial da semana</t>
        </is>
      </c>
      <c r="L5" s="16" t="inlineStr">
        <is>
          <t>Saldo antes do plano</t>
        </is>
      </c>
      <c r="M5" s="16" t="inlineStr">
        <is>
          <t>Saldo-alvo teórico</t>
        </is>
      </c>
      <c r="N5" s="16" t="inlineStr">
        <is>
          <t>Saldo-alvo limitado</t>
        </is>
      </c>
      <c r="O5" s="16" t="inlineStr">
        <is>
          <t>Recebimento recomendado</t>
        </is>
      </c>
      <c r="P5" s="16" t="inlineStr">
        <is>
          <t>Pedido a emitir</t>
        </is>
      </c>
      <c r="Q5" s="16" t="inlineStr">
        <is>
          <t>Saldo após recebimento</t>
        </is>
      </c>
      <c r="R5" s="16" t="inlineStr">
        <is>
          <t>Desmobilização recomendada</t>
        </is>
      </c>
      <c r="S5" s="16" t="inlineStr">
        <is>
          <t>Saldo final projetado</t>
        </is>
      </c>
      <c r="T5" s="16" t="inlineStr">
        <is>
          <t>Falta projetada</t>
        </is>
      </c>
      <c r="U5" s="16" t="inlineStr">
        <is>
          <t>Excesso sobre capacidade</t>
        </is>
      </c>
      <c r="V5" s="16" t="inlineStr">
        <is>
          <t>Situação</t>
        </is>
      </c>
      <c r="W5" s="16" t="inlineStr">
        <is>
          <t>Alerta operacional</t>
        </is>
      </c>
      <c r="X5" s="16" t="inlineStr">
        <is>
          <t>Situação do cenário</t>
        </is>
      </c>
      <c r="Y5" s="16" t="inlineStr">
        <is>
          <t>Checagem do cenário</t>
        </is>
      </c>
    </row>
    <row r="6" ht="19" customHeight="1">
      <c r="A6" s="24">
        <f>IF(INDEX('Cenários'!$A$6:$A$105,INT((ROW()-6)/12)+1)="","",INDEX('Cenários'!$A$6:$A$105,INT((ROW()-6)/12)+1))</f>
        <v/>
      </c>
      <c r="B6" s="24">
        <f>IF($A6="","",INDEX('Cenários'!$B$6:$B$105,INT((ROW()-6)/12)+1))</f>
        <v/>
      </c>
      <c r="C6" s="24">
        <f>IF($A6="","",INDEX('Cenários'!$C$6:$C$105,INT((ROW()-6)/12)+1))</f>
        <v/>
      </c>
      <c r="D6" s="24">
        <f>IF($A6="","",INDEX('Cenários'!$D$6:$D$105,INT((ROW()-6)/12)+1))</f>
        <v/>
      </c>
      <c r="E6" s="25">
        <f>IF($A6="","",MOD(ROW()-6,12)-4)</f>
        <v/>
      </c>
      <c r="F6" s="24">
        <f>IF($A6="","",IF($E6&lt;0,"Antes do pico",IF($E6=0,"Semana de pico","Depois do pico")))</f>
        <v/>
      </c>
      <c r="G6" s="36">
        <f>IF($A6="","",IFERROR(IF(INDEX('Cenários'!$E$6:$E$105,INT((ROW()-6)/12)+1)="","",INDEX('Cenários'!$E$6:$E$105,INT((ROW()-6)/12)+1)+7*$E6),""))</f>
        <v/>
      </c>
      <c r="H6" s="37">
        <f>IF($A6="","",INDEX('Cenários'!$N$6:$Y$105,INT((ROW()-6)/12)+1,$E6+5))</f>
        <v/>
      </c>
      <c r="I6" s="25">
        <f>IF(OR($A6="",$H6=""),"",IFERROR(ROUNDUP(INDEX('Cenários'!$F$6:$F$105,INT((ROW()-6)/12)+1)*$H6,0),""))</f>
        <v/>
      </c>
      <c r="J6" s="19" t="n"/>
      <c r="K6" s="25">
        <f>IF($A6="","",IF($E6=-4,INDEX('Cenários'!$G$6:$G$105,INT((ROW()-6)/12)+1),$S5))</f>
        <v/>
      </c>
      <c r="L6" s="25">
        <f>IF($A6="","",$K6+IF($J6="",0,$J6)-IF($I6="",0,$I6))</f>
        <v/>
      </c>
      <c r="M6" s="25">
        <f>IF($A6="","",IF($E6&lt;=0,INDEX('Cenários'!$H$6:$H$105,INT((ROW()-6)/12)+1)+SUMIFS($I$6:$I$1205,$A$6:$A$1205,$A6,$E$6:$E$1205,"&gt;"&amp;$E6,$E$6:$E$1205,"&lt;="&amp;($E6+INDEX('Cenários'!$J$6:$J$105,INT((ROW()-6)/12)+1))),INDEX('Cenários'!$L$6:$L$105,INT((ROW()-6)/12)+1)+SUMIFS($I$6:$I$1205,$A$6:$A$1205,$A6,$E$6:$E$1205,"&gt;"&amp;$E6,$E$6:$E$1205,"&lt;=7")))</f>
        <v/>
      </c>
      <c r="N6" s="25">
        <f>IF($A6="","",MIN(INDEX('Cenários'!$K$6:$K$105,INT((ROW()-6)/12)+1),MAX(0,$M6)))</f>
        <v/>
      </c>
      <c r="O6" s="25">
        <f>IF($A6="","",IFERROR(IF($L6&gt;=$N6,0,MIN(CEILING(MAX(0,$N6-$L6),INDEX('Cenários'!$I$6:$I$105,INT((ROW()-6)/12)+1)),FLOOR(MAX(0,INDEX('Cenários'!$K$6:$K$105,INT((ROW()-6)/12)+1)-$L6),INDEX('Cenários'!$I$6:$I$105,INT((ROW()-6)/12)+1)))),0))</f>
        <v/>
      </c>
      <c r="P6" s="25">
        <f>IF($A6="","",IFERROR(IF($E6+INDEX('Cenários'!$J$6:$J$105,INT((ROW()-6)/12)+1)&gt;7,0,SUMIFS($O$6:$O$1205,$A$6:$A$1205,$A6,$E$6:$E$1205,$E6+INDEX('Cenários'!$J$6:$J$105,INT((ROW()-6)/12)+1))),0))</f>
        <v/>
      </c>
      <c r="Q6" s="25">
        <f>IF($A6="","",$L6+$O6)</f>
        <v/>
      </c>
      <c r="R6" s="25">
        <f>IF($A6="","",IF($E6&gt;0,MAX(0,$Q6-$N6),0))</f>
        <v/>
      </c>
      <c r="S6" s="25">
        <f>IF($A6="","",$Q6-$R6)</f>
        <v/>
      </c>
      <c r="T6" s="25">
        <f>IF($A6="","",MAX(0,-$S6))</f>
        <v/>
      </c>
      <c r="U6" s="25">
        <f>IF($A6="","",MAX(0,$Q6-INDEX('Cenários'!$K$6:$K$105,INT((ROW()-6)/12)+1)))</f>
        <v/>
      </c>
      <c r="V6" s="24">
        <f>IF($A6="","",IF($Y6&lt;&gt;"OK","Dados inválidos",IF($X6="Pausado","Pausado",IF($T6&gt;0,"Ruptura",IF($U6&gt;0,"Excesso de capacidade",IF($M6&gt;INDEX('Cenários'!$K$6:$K$105,INT((ROW()-6)/12)+1),"Capacidade insuficiente",IF(AND($E6&lt;=0,$S6&lt;INDEX('Cenários'!$H$6:$H$105,INT((ROW()-6)/12)+1)),"Atenção",IF($R6&gt;0,"Desmobilizar","Adequado"))))))))</f>
        <v/>
      </c>
      <c r="W6" s="24">
        <f>IF($A6="","",IF($Y6&lt;&gt;"OK","Corrigir cadastro do cenário",IF($X6="Pausado","",IF($T6&gt;0,"Ruptura projetada de "&amp;TEXT($T6,"0")&amp;" un.",IF($U6&gt;0,"Reduzir entrada ou transferir "&amp;TEXT($U6,"0")&amp;" un.",IF($M6&gt;INDEX('Cenários'!$K$6:$K$105,INT((ROW()-6)/12)+1),"Capacidade abaixo do saldo-alvo em "&amp;TEXT($M6-INDEX('Cenários'!$K$6:$K$105,INT((ROW()-6)/12)+1),"0")&amp;" un.",IF(AND($O6&gt;0,$E6-INDEX('Cenários'!$J$6:$J$105,INT((ROW()-6)/12)+1)&lt;-4),"Recebimento depende de pedido anterior ao horizonte",IF($R6&gt;0,"Desmobilizar "&amp;TEXT($R6,"0")&amp;" un. nesta semana",IF($P6&gt;0,"Emitir pedido de "&amp;TEXT($P6,"0")&amp;" un. nesta semana",IF($O6&gt;0,"Programar recebimento de "&amp;TEXT($O6,"0")&amp;" un.","Sem ação imediata")))))))))</f>
        <v/>
      </c>
      <c r="X6" s="24">
        <f>IF($A6="","",INDEX('Cenários'!$M$6:$M$105,INT((ROW()-6)/12)+1))</f>
        <v/>
      </c>
      <c r="Y6" s="24">
        <f>IF($A6="","",INDEX('Cenários'!$Z$6:$Z$105,INT((ROW()-6)/12)+1))</f>
        <v/>
      </c>
    </row>
    <row r="7" ht="19" customHeight="1">
      <c r="A7" s="24">
        <f>IF(INDEX('Cenários'!$A$6:$A$105,INT((ROW()-6)/12)+1)="","",INDEX('Cenários'!$A$6:$A$105,INT((ROW()-6)/12)+1))</f>
        <v/>
      </c>
      <c r="B7" s="24">
        <f>IF($A7="","",INDEX('Cenários'!$B$6:$B$105,INT((ROW()-6)/12)+1))</f>
        <v/>
      </c>
      <c r="C7" s="24">
        <f>IF($A7="","",INDEX('Cenários'!$C$6:$C$105,INT((ROW()-6)/12)+1))</f>
        <v/>
      </c>
      <c r="D7" s="24">
        <f>IF($A7="","",INDEX('Cenários'!$D$6:$D$105,INT((ROW()-6)/12)+1))</f>
        <v/>
      </c>
      <c r="E7" s="25">
        <f>IF($A7="","",MOD(ROW()-6,12)-4)</f>
        <v/>
      </c>
      <c r="F7" s="24">
        <f>IF($A7="","",IF($E7&lt;0,"Antes do pico",IF($E7=0,"Semana de pico","Depois do pico")))</f>
        <v/>
      </c>
      <c r="G7" s="36">
        <f>IF($A7="","",IFERROR(IF(INDEX('Cenários'!$E$6:$E$105,INT((ROW()-6)/12)+1)="","",INDEX('Cenários'!$E$6:$E$105,INT((ROW()-6)/12)+1)+7*$E7),""))</f>
        <v/>
      </c>
      <c r="H7" s="37">
        <f>IF($A7="","",INDEX('Cenários'!$N$6:$Y$105,INT((ROW()-6)/12)+1,$E7+5))</f>
        <v/>
      </c>
      <c r="I7" s="25">
        <f>IF(OR($A7="",$H7=""),"",IFERROR(ROUNDUP(INDEX('Cenários'!$F$6:$F$105,INT((ROW()-6)/12)+1)*$H7,0),""))</f>
        <v/>
      </c>
      <c r="J7" s="19" t="n"/>
      <c r="K7" s="25">
        <f>IF($A7="","",IF($E7=-4,INDEX('Cenários'!$G$6:$G$105,INT((ROW()-6)/12)+1),$S6))</f>
        <v/>
      </c>
      <c r="L7" s="25">
        <f>IF($A7="","",$K7+IF($J7="",0,$J7)-IF($I7="",0,$I7))</f>
        <v/>
      </c>
      <c r="M7" s="25">
        <f>IF($A7="","",IF($E7&lt;=0,INDEX('Cenários'!$H$6:$H$105,INT((ROW()-6)/12)+1)+SUMIFS($I$6:$I$1205,$A$6:$A$1205,$A7,$E$6:$E$1205,"&gt;"&amp;$E7,$E$6:$E$1205,"&lt;="&amp;($E7+INDEX('Cenários'!$J$6:$J$105,INT((ROW()-6)/12)+1))),INDEX('Cenários'!$L$6:$L$105,INT((ROW()-6)/12)+1)+SUMIFS($I$6:$I$1205,$A$6:$A$1205,$A7,$E$6:$E$1205,"&gt;"&amp;$E7,$E$6:$E$1205,"&lt;=7")))</f>
        <v/>
      </c>
      <c r="N7" s="25">
        <f>IF($A7="","",MIN(INDEX('Cenários'!$K$6:$K$105,INT((ROW()-6)/12)+1),MAX(0,$M7)))</f>
        <v/>
      </c>
      <c r="O7" s="25">
        <f>IF($A7="","",IFERROR(IF($L7&gt;=$N7,0,MIN(CEILING(MAX(0,$N7-$L7),INDEX('Cenários'!$I$6:$I$105,INT((ROW()-6)/12)+1)),FLOOR(MAX(0,INDEX('Cenários'!$K$6:$K$105,INT((ROW()-6)/12)+1)-$L7),INDEX('Cenários'!$I$6:$I$105,INT((ROW()-6)/12)+1)))),0))</f>
        <v/>
      </c>
      <c r="P7" s="25">
        <f>IF($A7="","",IFERROR(IF($E7+INDEX('Cenários'!$J$6:$J$105,INT((ROW()-6)/12)+1)&gt;7,0,SUMIFS($O$6:$O$1205,$A$6:$A$1205,$A7,$E$6:$E$1205,$E7+INDEX('Cenários'!$J$6:$J$105,INT((ROW()-6)/12)+1))),0))</f>
        <v/>
      </c>
      <c r="Q7" s="25">
        <f>IF($A7="","",$L7+$O7)</f>
        <v/>
      </c>
      <c r="R7" s="25">
        <f>IF($A7="","",IF($E7&gt;0,MAX(0,$Q7-$N7),0))</f>
        <v/>
      </c>
      <c r="S7" s="25">
        <f>IF($A7="","",$Q7-$R7)</f>
        <v/>
      </c>
      <c r="T7" s="25">
        <f>IF($A7="","",MAX(0,-$S7))</f>
        <v/>
      </c>
      <c r="U7" s="25">
        <f>IF($A7="","",MAX(0,$Q7-INDEX('Cenários'!$K$6:$K$105,INT((ROW()-6)/12)+1)))</f>
        <v/>
      </c>
      <c r="V7" s="24">
        <f>IF($A7="","",IF($Y7&lt;&gt;"OK","Dados inválidos",IF($X7="Pausado","Pausado",IF($T7&gt;0,"Ruptura",IF($U7&gt;0,"Excesso de capacidade",IF($M7&gt;INDEX('Cenários'!$K$6:$K$105,INT((ROW()-6)/12)+1),"Capacidade insuficiente",IF(AND($E7&lt;=0,$S7&lt;INDEX('Cenários'!$H$6:$H$105,INT((ROW()-6)/12)+1)),"Atenção",IF($R7&gt;0,"Desmobilizar","Adequado"))))))))</f>
        <v/>
      </c>
      <c r="W7" s="24">
        <f>IF($A7="","",IF($Y7&lt;&gt;"OK","Corrigir cadastro do cenário",IF($X7="Pausado","",IF($T7&gt;0,"Ruptura projetada de "&amp;TEXT($T7,"0")&amp;" un.",IF($U7&gt;0,"Reduzir entrada ou transferir "&amp;TEXT($U7,"0")&amp;" un.",IF($M7&gt;INDEX('Cenários'!$K$6:$K$105,INT((ROW()-6)/12)+1),"Capacidade abaixo do saldo-alvo em "&amp;TEXT($M7-INDEX('Cenários'!$K$6:$K$105,INT((ROW()-6)/12)+1),"0")&amp;" un.",IF(AND($O7&gt;0,$E7-INDEX('Cenários'!$J$6:$J$105,INT((ROW()-6)/12)+1)&lt;-4),"Recebimento depende de pedido anterior ao horizonte",IF($R7&gt;0,"Desmobilizar "&amp;TEXT($R7,"0")&amp;" un. nesta semana",IF($P7&gt;0,"Emitir pedido de "&amp;TEXT($P7,"0")&amp;" un. nesta semana",IF($O7&gt;0,"Programar recebimento de "&amp;TEXT($O7,"0")&amp;" un.","Sem ação imediata")))))))))</f>
        <v/>
      </c>
      <c r="X7" s="24">
        <f>IF($A7="","",INDEX('Cenários'!$M$6:$M$105,INT((ROW()-6)/12)+1))</f>
        <v/>
      </c>
      <c r="Y7" s="24">
        <f>IF($A7="","",INDEX('Cenários'!$Z$6:$Z$105,INT((ROW()-6)/12)+1))</f>
        <v/>
      </c>
    </row>
    <row r="8" ht="19" customHeight="1">
      <c r="A8" s="24">
        <f>IF(INDEX('Cenários'!$A$6:$A$105,INT((ROW()-6)/12)+1)="","",INDEX('Cenários'!$A$6:$A$105,INT((ROW()-6)/12)+1))</f>
        <v/>
      </c>
      <c r="B8" s="24">
        <f>IF($A8="","",INDEX('Cenários'!$B$6:$B$105,INT((ROW()-6)/12)+1))</f>
        <v/>
      </c>
      <c r="C8" s="24">
        <f>IF($A8="","",INDEX('Cenários'!$C$6:$C$105,INT((ROW()-6)/12)+1))</f>
        <v/>
      </c>
      <c r="D8" s="24">
        <f>IF($A8="","",INDEX('Cenários'!$D$6:$D$105,INT((ROW()-6)/12)+1))</f>
        <v/>
      </c>
      <c r="E8" s="25">
        <f>IF($A8="","",MOD(ROW()-6,12)-4)</f>
        <v/>
      </c>
      <c r="F8" s="24">
        <f>IF($A8="","",IF($E8&lt;0,"Antes do pico",IF($E8=0,"Semana de pico","Depois do pico")))</f>
        <v/>
      </c>
      <c r="G8" s="36">
        <f>IF($A8="","",IFERROR(IF(INDEX('Cenários'!$E$6:$E$105,INT((ROW()-6)/12)+1)="","",INDEX('Cenários'!$E$6:$E$105,INT((ROW()-6)/12)+1)+7*$E8),""))</f>
        <v/>
      </c>
      <c r="H8" s="37">
        <f>IF($A8="","",INDEX('Cenários'!$N$6:$Y$105,INT((ROW()-6)/12)+1,$E8+5))</f>
        <v/>
      </c>
      <c r="I8" s="25">
        <f>IF(OR($A8="",$H8=""),"",IFERROR(ROUNDUP(INDEX('Cenários'!$F$6:$F$105,INT((ROW()-6)/12)+1)*$H8,0),""))</f>
        <v/>
      </c>
      <c r="J8" s="19" t="n">
        <v>80</v>
      </c>
      <c r="K8" s="25">
        <f>IF($A8="","",IF($E8=-4,INDEX('Cenários'!$G$6:$G$105,INT((ROW()-6)/12)+1),$S7))</f>
        <v/>
      </c>
      <c r="L8" s="25">
        <f>IF($A8="","",$K8+IF($J8="",0,$J8)-IF($I8="",0,$I8))</f>
        <v/>
      </c>
      <c r="M8" s="25">
        <f>IF($A8="","",IF($E8&lt;=0,INDEX('Cenários'!$H$6:$H$105,INT((ROW()-6)/12)+1)+SUMIFS($I$6:$I$1205,$A$6:$A$1205,$A8,$E$6:$E$1205,"&gt;"&amp;$E8,$E$6:$E$1205,"&lt;="&amp;($E8+INDEX('Cenários'!$J$6:$J$105,INT((ROW()-6)/12)+1))),INDEX('Cenários'!$L$6:$L$105,INT((ROW()-6)/12)+1)+SUMIFS($I$6:$I$1205,$A$6:$A$1205,$A8,$E$6:$E$1205,"&gt;"&amp;$E8,$E$6:$E$1205,"&lt;=7")))</f>
        <v/>
      </c>
      <c r="N8" s="25">
        <f>IF($A8="","",MIN(INDEX('Cenários'!$K$6:$K$105,INT((ROW()-6)/12)+1),MAX(0,$M8)))</f>
        <v/>
      </c>
      <c r="O8" s="25">
        <f>IF($A8="","",IFERROR(IF($L8&gt;=$N8,0,MIN(CEILING(MAX(0,$N8-$L8),INDEX('Cenários'!$I$6:$I$105,INT((ROW()-6)/12)+1)),FLOOR(MAX(0,INDEX('Cenários'!$K$6:$K$105,INT((ROW()-6)/12)+1)-$L8),INDEX('Cenários'!$I$6:$I$105,INT((ROW()-6)/12)+1)))),0))</f>
        <v/>
      </c>
      <c r="P8" s="25">
        <f>IF($A8="","",IFERROR(IF($E8+INDEX('Cenários'!$J$6:$J$105,INT((ROW()-6)/12)+1)&gt;7,0,SUMIFS($O$6:$O$1205,$A$6:$A$1205,$A8,$E$6:$E$1205,$E8+INDEX('Cenários'!$J$6:$J$105,INT((ROW()-6)/12)+1))),0))</f>
        <v/>
      </c>
      <c r="Q8" s="25">
        <f>IF($A8="","",$L8+$O8)</f>
        <v/>
      </c>
      <c r="R8" s="25">
        <f>IF($A8="","",IF($E8&gt;0,MAX(0,$Q8-$N8),0))</f>
        <v/>
      </c>
      <c r="S8" s="25">
        <f>IF($A8="","",$Q8-$R8)</f>
        <v/>
      </c>
      <c r="T8" s="25">
        <f>IF($A8="","",MAX(0,-$S8))</f>
        <v/>
      </c>
      <c r="U8" s="25">
        <f>IF($A8="","",MAX(0,$Q8-INDEX('Cenários'!$K$6:$K$105,INT((ROW()-6)/12)+1)))</f>
        <v/>
      </c>
      <c r="V8" s="24">
        <f>IF($A8="","",IF($Y8&lt;&gt;"OK","Dados inválidos",IF($X8="Pausado","Pausado",IF($T8&gt;0,"Ruptura",IF($U8&gt;0,"Excesso de capacidade",IF($M8&gt;INDEX('Cenários'!$K$6:$K$105,INT((ROW()-6)/12)+1),"Capacidade insuficiente",IF(AND($E8&lt;=0,$S8&lt;INDEX('Cenários'!$H$6:$H$105,INT((ROW()-6)/12)+1)),"Atenção",IF($R8&gt;0,"Desmobilizar","Adequado"))))))))</f>
        <v/>
      </c>
      <c r="W8" s="24">
        <f>IF($A8="","",IF($Y8&lt;&gt;"OK","Corrigir cadastro do cenário",IF($X8="Pausado","",IF($T8&gt;0,"Ruptura projetada de "&amp;TEXT($T8,"0")&amp;" un.",IF($U8&gt;0,"Reduzir entrada ou transferir "&amp;TEXT($U8,"0")&amp;" un.",IF($M8&gt;INDEX('Cenários'!$K$6:$K$105,INT((ROW()-6)/12)+1),"Capacidade abaixo do saldo-alvo em "&amp;TEXT($M8-INDEX('Cenários'!$K$6:$K$105,INT((ROW()-6)/12)+1),"0")&amp;" un.",IF(AND($O8&gt;0,$E8-INDEX('Cenários'!$J$6:$J$105,INT((ROW()-6)/12)+1)&lt;-4),"Recebimento depende de pedido anterior ao horizonte",IF($R8&gt;0,"Desmobilizar "&amp;TEXT($R8,"0")&amp;" un. nesta semana",IF($P8&gt;0,"Emitir pedido de "&amp;TEXT($P8,"0")&amp;" un. nesta semana",IF($O8&gt;0,"Programar recebimento de "&amp;TEXT($O8,"0")&amp;" un.","Sem ação imediata")))))))))</f>
        <v/>
      </c>
      <c r="X8" s="24">
        <f>IF($A8="","",INDEX('Cenários'!$M$6:$M$105,INT((ROW()-6)/12)+1))</f>
        <v/>
      </c>
      <c r="Y8" s="24">
        <f>IF($A8="","",INDEX('Cenários'!$Z$6:$Z$105,INT((ROW()-6)/12)+1))</f>
        <v/>
      </c>
    </row>
    <row r="9" ht="19" customHeight="1">
      <c r="A9" s="24">
        <f>IF(INDEX('Cenários'!$A$6:$A$105,INT((ROW()-6)/12)+1)="","",INDEX('Cenários'!$A$6:$A$105,INT((ROW()-6)/12)+1))</f>
        <v/>
      </c>
      <c r="B9" s="24">
        <f>IF($A9="","",INDEX('Cenários'!$B$6:$B$105,INT((ROW()-6)/12)+1))</f>
        <v/>
      </c>
      <c r="C9" s="24">
        <f>IF($A9="","",INDEX('Cenários'!$C$6:$C$105,INT((ROW()-6)/12)+1))</f>
        <v/>
      </c>
      <c r="D9" s="24">
        <f>IF($A9="","",INDEX('Cenários'!$D$6:$D$105,INT((ROW()-6)/12)+1))</f>
        <v/>
      </c>
      <c r="E9" s="25">
        <f>IF($A9="","",MOD(ROW()-6,12)-4)</f>
        <v/>
      </c>
      <c r="F9" s="24">
        <f>IF($A9="","",IF($E9&lt;0,"Antes do pico",IF($E9=0,"Semana de pico","Depois do pico")))</f>
        <v/>
      </c>
      <c r="G9" s="36">
        <f>IF($A9="","",IFERROR(IF(INDEX('Cenários'!$E$6:$E$105,INT((ROW()-6)/12)+1)="","",INDEX('Cenários'!$E$6:$E$105,INT((ROW()-6)/12)+1)+7*$E9),""))</f>
        <v/>
      </c>
      <c r="H9" s="37">
        <f>IF($A9="","",INDEX('Cenários'!$N$6:$Y$105,INT((ROW()-6)/12)+1,$E9+5))</f>
        <v/>
      </c>
      <c r="I9" s="25">
        <f>IF(OR($A9="",$H9=""),"",IFERROR(ROUNDUP(INDEX('Cenários'!$F$6:$F$105,INT((ROW()-6)/12)+1)*$H9,0),""))</f>
        <v/>
      </c>
      <c r="J9" s="19" t="n"/>
      <c r="K9" s="25">
        <f>IF($A9="","",IF($E9=-4,INDEX('Cenários'!$G$6:$G$105,INT((ROW()-6)/12)+1),$S8))</f>
        <v/>
      </c>
      <c r="L9" s="25">
        <f>IF($A9="","",$K9+IF($J9="",0,$J9)-IF($I9="",0,$I9))</f>
        <v/>
      </c>
      <c r="M9" s="25">
        <f>IF($A9="","",IF($E9&lt;=0,INDEX('Cenários'!$H$6:$H$105,INT((ROW()-6)/12)+1)+SUMIFS($I$6:$I$1205,$A$6:$A$1205,$A9,$E$6:$E$1205,"&gt;"&amp;$E9,$E$6:$E$1205,"&lt;="&amp;($E9+INDEX('Cenários'!$J$6:$J$105,INT((ROW()-6)/12)+1))),INDEX('Cenários'!$L$6:$L$105,INT((ROW()-6)/12)+1)+SUMIFS($I$6:$I$1205,$A$6:$A$1205,$A9,$E$6:$E$1205,"&gt;"&amp;$E9,$E$6:$E$1205,"&lt;=7")))</f>
        <v/>
      </c>
      <c r="N9" s="25">
        <f>IF($A9="","",MIN(INDEX('Cenários'!$K$6:$K$105,INT((ROW()-6)/12)+1),MAX(0,$M9)))</f>
        <v/>
      </c>
      <c r="O9" s="25">
        <f>IF($A9="","",IFERROR(IF($L9&gt;=$N9,0,MIN(CEILING(MAX(0,$N9-$L9),INDEX('Cenários'!$I$6:$I$105,INT((ROW()-6)/12)+1)),FLOOR(MAX(0,INDEX('Cenários'!$K$6:$K$105,INT((ROW()-6)/12)+1)-$L9),INDEX('Cenários'!$I$6:$I$105,INT((ROW()-6)/12)+1)))),0))</f>
        <v/>
      </c>
      <c r="P9" s="25">
        <f>IF($A9="","",IFERROR(IF($E9+INDEX('Cenários'!$J$6:$J$105,INT((ROW()-6)/12)+1)&gt;7,0,SUMIFS($O$6:$O$1205,$A$6:$A$1205,$A9,$E$6:$E$1205,$E9+INDEX('Cenários'!$J$6:$J$105,INT((ROW()-6)/12)+1))),0))</f>
        <v/>
      </c>
      <c r="Q9" s="25">
        <f>IF($A9="","",$L9+$O9)</f>
        <v/>
      </c>
      <c r="R9" s="25">
        <f>IF($A9="","",IF($E9&gt;0,MAX(0,$Q9-$N9),0))</f>
        <v/>
      </c>
      <c r="S9" s="25">
        <f>IF($A9="","",$Q9-$R9)</f>
        <v/>
      </c>
      <c r="T9" s="25">
        <f>IF($A9="","",MAX(0,-$S9))</f>
        <v/>
      </c>
      <c r="U9" s="25">
        <f>IF($A9="","",MAX(0,$Q9-INDEX('Cenários'!$K$6:$K$105,INT((ROW()-6)/12)+1)))</f>
        <v/>
      </c>
      <c r="V9" s="24">
        <f>IF($A9="","",IF($Y9&lt;&gt;"OK","Dados inválidos",IF($X9="Pausado","Pausado",IF($T9&gt;0,"Ruptura",IF($U9&gt;0,"Excesso de capacidade",IF($M9&gt;INDEX('Cenários'!$K$6:$K$105,INT((ROW()-6)/12)+1),"Capacidade insuficiente",IF(AND($E9&lt;=0,$S9&lt;INDEX('Cenários'!$H$6:$H$105,INT((ROW()-6)/12)+1)),"Atenção",IF($R9&gt;0,"Desmobilizar","Adequado"))))))))</f>
        <v/>
      </c>
      <c r="W9" s="24">
        <f>IF($A9="","",IF($Y9&lt;&gt;"OK","Corrigir cadastro do cenário",IF($X9="Pausado","",IF($T9&gt;0,"Ruptura projetada de "&amp;TEXT($T9,"0")&amp;" un.",IF($U9&gt;0,"Reduzir entrada ou transferir "&amp;TEXT($U9,"0")&amp;" un.",IF($M9&gt;INDEX('Cenários'!$K$6:$K$105,INT((ROW()-6)/12)+1),"Capacidade abaixo do saldo-alvo em "&amp;TEXT($M9-INDEX('Cenários'!$K$6:$K$105,INT((ROW()-6)/12)+1),"0")&amp;" un.",IF(AND($O9&gt;0,$E9-INDEX('Cenários'!$J$6:$J$105,INT((ROW()-6)/12)+1)&lt;-4),"Recebimento depende de pedido anterior ao horizonte",IF($R9&gt;0,"Desmobilizar "&amp;TEXT($R9,"0")&amp;" un. nesta semana",IF($P9&gt;0,"Emitir pedido de "&amp;TEXT($P9,"0")&amp;" un. nesta semana",IF($O9&gt;0,"Programar recebimento de "&amp;TEXT($O9,"0")&amp;" un.","Sem ação imediata")))))))))</f>
        <v/>
      </c>
      <c r="X9" s="24">
        <f>IF($A9="","",INDEX('Cenários'!$M$6:$M$105,INT((ROW()-6)/12)+1))</f>
        <v/>
      </c>
      <c r="Y9" s="24">
        <f>IF($A9="","",INDEX('Cenários'!$Z$6:$Z$105,INT((ROW()-6)/12)+1))</f>
        <v/>
      </c>
    </row>
    <row r="10" ht="19" customHeight="1">
      <c r="A10" s="24">
        <f>IF(INDEX('Cenários'!$A$6:$A$105,INT((ROW()-6)/12)+1)="","",INDEX('Cenários'!$A$6:$A$105,INT((ROW()-6)/12)+1))</f>
        <v/>
      </c>
      <c r="B10" s="24">
        <f>IF($A10="","",INDEX('Cenários'!$B$6:$B$105,INT((ROW()-6)/12)+1))</f>
        <v/>
      </c>
      <c r="C10" s="24">
        <f>IF($A10="","",INDEX('Cenários'!$C$6:$C$105,INT((ROW()-6)/12)+1))</f>
        <v/>
      </c>
      <c r="D10" s="24">
        <f>IF($A10="","",INDEX('Cenários'!$D$6:$D$105,INT((ROW()-6)/12)+1))</f>
        <v/>
      </c>
      <c r="E10" s="25">
        <f>IF($A10="","",MOD(ROW()-6,12)-4)</f>
        <v/>
      </c>
      <c r="F10" s="24">
        <f>IF($A10="","",IF($E10&lt;0,"Antes do pico",IF($E10=0,"Semana de pico","Depois do pico")))</f>
        <v/>
      </c>
      <c r="G10" s="36">
        <f>IF($A10="","",IFERROR(IF(INDEX('Cenários'!$E$6:$E$105,INT((ROW()-6)/12)+1)="","",INDEX('Cenários'!$E$6:$E$105,INT((ROW()-6)/12)+1)+7*$E10),""))</f>
        <v/>
      </c>
      <c r="H10" s="37">
        <f>IF($A10="","",INDEX('Cenários'!$N$6:$Y$105,INT((ROW()-6)/12)+1,$E10+5))</f>
        <v/>
      </c>
      <c r="I10" s="25">
        <f>IF(OR($A10="",$H10=""),"",IFERROR(ROUNDUP(INDEX('Cenários'!$F$6:$F$105,INT((ROW()-6)/12)+1)*$H10,0),""))</f>
        <v/>
      </c>
      <c r="J10" s="19" t="n"/>
      <c r="K10" s="25">
        <f>IF($A10="","",IF($E10=-4,INDEX('Cenários'!$G$6:$G$105,INT((ROW()-6)/12)+1),$S9))</f>
        <v/>
      </c>
      <c r="L10" s="25">
        <f>IF($A10="","",$K10+IF($J10="",0,$J10)-IF($I10="",0,$I10))</f>
        <v/>
      </c>
      <c r="M10" s="25">
        <f>IF($A10="","",IF($E10&lt;=0,INDEX('Cenários'!$H$6:$H$105,INT((ROW()-6)/12)+1)+SUMIFS($I$6:$I$1205,$A$6:$A$1205,$A10,$E$6:$E$1205,"&gt;"&amp;$E10,$E$6:$E$1205,"&lt;="&amp;($E10+INDEX('Cenários'!$J$6:$J$105,INT((ROW()-6)/12)+1))),INDEX('Cenários'!$L$6:$L$105,INT((ROW()-6)/12)+1)+SUMIFS($I$6:$I$1205,$A$6:$A$1205,$A10,$E$6:$E$1205,"&gt;"&amp;$E10,$E$6:$E$1205,"&lt;=7")))</f>
        <v/>
      </c>
      <c r="N10" s="25">
        <f>IF($A10="","",MIN(INDEX('Cenários'!$K$6:$K$105,INT((ROW()-6)/12)+1),MAX(0,$M10)))</f>
        <v/>
      </c>
      <c r="O10" s="25">
        <f>IF($A10="","",IFERROR(IF($L10&gt;=$N10,0,MIN(CEILING(MAX(0,$N10-$L10),INDEX('Cenários'!$I$6:$I$105,INT((ROW()-6)/12)+1)),FLOOR(MAX(0,INDEX('Cenários'!$K$6:$K$105,INT((ROW()-6)/12)+1)-$L10),INDEX('Cenários'!$I$6:$I$105,INT((ROW()-6)/12)+1)))),0))</f>
        <v/>
      </c>
      <c r="P10" s="25">
        <f>IF($A10="","",IFERROR(IF($E10+INDEX('Cenários'!$J$6:$J$105,INT((ROW()-6)/12)+1)&gt;7,0,SUMIFS($O$6:$O$1205,$A$6:$A$1205,$A10,$E$6:$E$1205,$E10+INDEX('Cenários'!$J$6:$J$105,INT((ROW()-6)/12)+1))),0))</f>
        <v/>
      </c>
      <c r="Q10" s="25">
        <f>IF($A10="","",$L10+$O10)</f>
        <v/>
      </c>
      <c r="R10" s="25">
        <f>IF($A10="","",IF($E10&gt;0,MAX(0,$Q10-$N10),0))</f>
        <v/>
      </c>
      <c r="S10" s="25">
        <f>IF($A10="","",$Q10-$R10)</f>
        <v/>
      </c>
      <c r="T10" s="25">
        <f>IF($A10="","",MAX(0,-$S10))</f>
        <v/>
      </c>
      <c r="U10" s="25">
        <f>IF($A10="","",MAX(0,$Q10-INDEX('Cenários'!$K$6:$K$105,INT((ROW()-6)/12)+1)))</f>
        <v/>
      </c>
      <c r="V10" s="24">
        <f>IF($A10="","",IF($Y10&lt;&gt;"OK","Dados inválidos",IF($X10="Pausado","Pausado",IF($T10&gt;0,"Ruptura",IF($U10&gt;0,"Excesso de capacidade",IF($M10&gt;INDEX('Cenários'!$K$6:$K$105,INT((ROW()-6)/12)+1),"Capacidade insuficiente",IF(AND($E10&lt;=0,$S10&lt;INDEX('Cenários'!$H$6:$H$105,INT((ROW()-6)/12)+1)),"Atenção",IF($R10&gt;0,"Desmobilizar","Adequado"))))))))</f>
        <v/>
      </c>
      <c r="W10" s="24">
        <f>IF($A10="","",IF($Y10&lt;&gt;"OK","Corrigir cadastro do cenário",IF($X10="Pausado","",IF($T10&gt;0,"Ruptura projetada de "&amp;TEXT($T10,"0")&amp;" un.",IF($U10&gt;0,"Reduzir entrada ou transferir "&amp;TEXT($U10,"0")&amp;" un.",IF($M10&gt;INDEX('Cenários'!$K$6:$K$105,INT((ROW()-6)/12)+1),"Capacidade abaixo do saldo-alvo em "&amp;TEXT($M10-INDEX('Cenários'!$K$6:$K$105,INT((ROW()-6)/12)+1),"0")&amp;" un.",IF(AND($O10&gt;0,$E10-INDEX('Cenários'!$J$6:$J$105,INT((ROW()-6)/12)+1)&lt;-4),"Recebimento depende de pedido anterior ao horizonte",IF($R10&gt;0,"Desmobilizar "&amp;TEXT($R10,"0")&amp;" un. nesta semana",IF($P10&gt;0,"Emitir pedido de "&amp;TEXT($P10,"0")&amp;" un. nesta semana",IF($O10&gt;0,"Programar recebimento de "&amp;TEXT($O10,"0")&amp;" un.","Sem ação imediata")))))))))</f>
        <v/>
      </c>
      <c r="X10" s="24">
        <f>IF($A10="","",INDEX('Cenários'!$M$6:$M$105,INT((ROW()-6)/12)+1))</f>
        <v/>
      </c>
      <c r="Y10" s="24">
        <f>IF($A10="","",INDEX('Cenários'!$Z$6:$Z$105,INT((ROW()-6)/12)+1))</f>
        <v/>
      </c>
    </row>
    <row r="11" ht="19" customHeight="1">
      <c r="A11" s="24">
        <f>IF(INDEX('Cenários'!$A$6:$A$105,INT((ROW()-6)/12)+1)="","",INDEX('Cenários'!$A$6:$A$105,INT((ROW()-6)/12)+1))</f>
        <v/>
      </c>
      <c r="B11" s="24">
        <f>IF($A11="","",INDEX('Cenários'!$B$6:$B$105,INT((ROW()-6)/12)+1))</f>
        <v/>
      </c>
      <c r="C11" s="24">
        <f>IF($A11="","",INDEX('Cenários'!$C$6:$C$105,INT((ROW()-6)/12)+1))</f>
        <v/>
      </c>
      <c r="D11" s="24">
        <f>IF($A11="","",INDEX('Cenários'!$D$6:$D$105,INT((ROW()-6)/12)+1))</f>
        <v/>
      </c>
      <c r="E11" s="25">
        <f>IF($A11="","",MOD(ROW()-6,12)-4)</f>
        <v/>
      </c>
      <c r="F11" s="24">
        <f>IF($A11="","",IF($E11&lt;0,"Antes do pico",IF($E11=0,"Semana de pico","Depois do pico")))</f>
        <v/>
      </c>
      <c r="G11" s="36">
        <f>IF($A11="","",IFERROR(IF(INDEX('Cenários'!$E$6:$E$105,INT((ROW()-6)/12)+1)="","",INDEX('Cenários'!$E$6:$E$105,INT((ROW()-6)/12)+1)+7*$E11),""))</f>
        <v/>
      </c>
      <c r="H11" s="37">
        <f>IF($A11="","",INDEX('Cenários'!$N$6:$Y$105,INT((ROW()-6)/12)+1,$E11+5))</f>
        <v/>
      </c>
      <c r="I11" s="25">
        <f>IF(OR($A11="",$H11=""),"",IFERROR(ROUNDUP(INDEX('Cenários'!$F$6:$F$105,INT((ROW()-6)/12)+1)*$H11,0),""))</f>
        <v/>
      </c>
      <c r="J11" s="19" t="n"/>
      <c r="K11" s="25">
        <f>IF($A11="","",IF($E11=-4,INDEX('Cenários'!$G$6:$G$105,INT((ROW()-6)/12)+1),$S10))</f>
        <v/>
      </c>
      <c r="L11" s="25">
        <f>IF($A11="","",$K11+IF($J11="",0,$J11)-IF($I11="",0,$I11))</f>
        <v/>
      </c>
      <c r="M11" s="25">
        <f>IF($A11="","",IF($E11&lt;=0,INDEX('Cenários'!$H$6:$H$105,INT((ROW()-6)/12)+1)+SUMIFS($I$6:$I$1205,$A$6:$A$1205,$A11,$E$6:$E$1205,"&gt;"&amp;$E11,$E$6:$E$1205,"&lt;="&amp;($E11+INDEX('Cenários'!$J$6:$J$105,INT((ROW()-6)/12)+1))),INDEX('Cenários'!$L$6:$L$105,INT((ROW()-6)/12)+1)+SUMIFS($I$6:$I$1205,$A$6:$A$1205,$A11,$E$6:$E$1205,"&gt;"&amp;$E11,$E$6:$E$1205,"&lt;=7")))</f>
        <v/>
      </c>
      <c r="N11" s="25">
        <f>IF($A11="","",MIN(INDEX('Cenários'!$K$6:$K$105,INT((ROW()-6)/12)+1),MAX(0,$M11)))</f>
        <v/>
      </c>
      <c r="O11" s="25">
        <f>IF($A11="","",IFERROR(IF($L11&gt;=$N11,0,MIN(CEILING(MAX(0,$N11-$L11),INDEX('Cenários'!$I$6:$I$105,INT((ROW()-6)/12)+1)),FLOOR(MAX(0,INDEX('Cenários'!$K$6:$K$105,INT((ROW()-6)/12)+1)-$L11),INDEX('Cenários'!$I$6:$I$105,INT((ROW()-6)/12)+1)))),0))</f>
        <v/>
      </c>
      <c r="P11" s="25">
        <f>IF($A11="","",IFERROR(IF($E11+INDEX('Cenários'!$J$6:$J$105,INT((ROW()-6)/12)+1)&gt;7,0,SUMIFS($O$6:$O$1205,$A$6:$A$1205,$A11,$E$6:$E$1205,$E11+INDEX('Cenários'!$J$6:$J$105,INT((ROW()-6)/12)+1))),0))</f>
        <v/>
      </c>
      <c r="Q11" s="25">
        <f>IF($A11="","",$L11+$O11)</f>
        <v/>
      </c>
      <c r="R11" s="25">
        <f>IF($A11="","",IF($E11&gt;0,MAX(0,$Q11-$N11),0))</f>
        <v/>
      </c>
      <c r="S11" s="25">
        <f>IF($A11="","",$Q11-$R11)</f>
        <v/>
      </c>
      <c r="T11" s="25">
        <f>IF($A11="","",MAX(0,-$S11))</f>
        <v/>
      </c>
      <c r="U11" s="25">
        <f>IF($A11="","",MAX(0,$Q11-INDEX('Cenários'!$K$6:$K$105,INT((ROW()-6)/12)+1)))</f>
        <v/>
      </c>
      <c r="V11" s="24">
        <f>IF($A11="","",IF($Y11&lt;&gt;"OK","Dados inválidos",IF($X11="Pausado","Pausado",IF($T11&gt;0,"Ruptura",IF($U11&gt;0,"Excesso de capacidade",IF($M11&gt;INDEX('Cenários'!$K$6:$K$105,INT((ROW()-6)/12)+1),"Capacidade insuficiente",IF(AND($E11&lt;=0,$S11&lt;INDEX('Cenários'!$H$6:$H$105,INT((ROW()-6)/12)+1)),"Atenção",IF($R11&gt;0,"Desmobilizar","Adequado"))))))))</f>
        <v/>
      </c>
      <c r="W11" s="24">
        <f>IF($A11="","",IF($Y11&lt;&gt;"OK","Corrigir cadastro do cenário",IF($X11="Pausado","",IF($T11&gt;0,"Ruptura projetada de "&amp;TEXT($T11,"0")&amp;" un.",IF($U11&gt;0,"Reduzir entrada ou transferir "&amp;TEXT($U11,"0")&amp;" un.",IF($M11&gt;INDEX('Cenários'!$K$6:$K$105,INT((ROW()-6)/12)+1),"Capacidade abaixo do saldo-alvo em "&amp;TEXT($M11-INDEX('Cenários'!$K$6:$K$105,INT((ROW()-6)/12)+1),"0")&amp;" un.",IF(AND($O11&gt;0,$E11-INDEX('Cenários'!$J$6:$J$105,INT((ROW()-6)/12)+1)&lt;-4),"Recebimento depende de pedido anterior ao horizonte",IF($R11&gt;0,"Desmobilizar "&amp;TEXT($R11,"0")&amp;" un. nesta semana",IF($P11&gt;0,"Emitir pedido de "&amp;TEXT($P11,"0")&amp;" un. nesta semana",IF($O11&gt;0,"Programar recebimento de "&amp;TEXT($O11,"0")&amp;" un.","Sem ação imediata")))))))))</f>
        <v/>
      </c>
      <c r="X11" s="24">
        <f>IF($A11="","",INDEX('Cenários'!$M$6:$M$105,INT((ROW()-6)/12)+1))</f>
        <v/>
      </c>
      <c r="Y11" s="24">
        <f>IF($A11="","",INDEX('Cenários'!$Z$6:$Z$105,INT((ROW()-6)/12)+1))</f>
        <v/>
      </c>
    </row>
    <row r="12" ht="19" customHeight="1">
      <c r="A12" s="24">
        <f>IF(INDEX('Cenários'!$A$6:$A$105,INT((ROW()-6)/12)+1)="","",INDEX('Cenários'!$A$6:$A$105,INT((ROW()-6)/12)+1))</f>
        <v/>
      </c>
      <c r="B12" s="24">
        <f>IF($A12="","",INDEX('Cenários'!$B$6:$B$105,INT((ROW()-6)/12)+1))</f>
        <v/>
      </c>
      <c r="C12" s="24">
        <f>IF($A12="","",INDEX('Cenários'!$C$6:$C$105,INT((ROW()-6)/12)+1))</f>
        <v/>
      </c>
      <c r="D12" s="24">
        <f>IF($A12="","",INDEX('Cenários'!$D$6:$D$105,INT((ROW()-6)/12)+1))</f>
        <v/>
      </c>
      <c r="E12" s="25">
        <f>IF($A12="","",MOD(ROW()-6,12)-4)</f>
        <v/>
      </c>
      <c r="F12" s="24">
        <f>IF($A12="","",IF($E12&lt;0,"Antes do pico",IF($E12=0,"Semana de pico","Depois do pico")))</f>
        <v/>
      </c>
      <c r="G12" s="36">
        <f>IF($A12="","",IFERROR(IF(INDEX('Cenários'!$E$6:$E$105,INT((ROW()-6)/12)+1)="","",INDEX('Cenários'!$E$6:$E$105,INT((ROW()-6)/12)+1)+7*$E12),""))</f>
        <v/>
      </c>
      <c r="H12" s="37">
        <f>IF($A12="","",INDEX('Cenários'!$N$6:$Y$105,INT((ROW()-6)/12)+1,$E12+5))</f>
        <v/>
      </c>
      <c r="I12" s="25">
        <f>IF(OR($A12="",$H12=""),"",IFERROR(ROUNDUP(INDEX('Cenários'!$F$6:$F$105,INT((ROW()-6)/12)+1)*$H12,0),""))</f>
        <v/>
      </c>
      <c r="J12" s="19" t="n"/>
      <c r="K12" s="25">
        <f>IF($A12="","",IF($E12=-4,INDEX('Cenários'!$G$6:$G$105,INT((ROW()-6)/12)+1),$S11))</f>
        <v/>
      </c>
      <c r="L12" s="25">
        <f>IF($A12="","",$K12+IF($J12="",0,$J12)-IF($I12="",0,$I12))</f>
        <v/>
      </c>
      <c r="M12" s="25">
        <f>IF($A12="","",IF($E12&lt;=0,INDEX('Cenários'!$H$6:$H$105,INT((ROW()-6)/12)+1)+SUMIFS($I$6:$I$1205,$A$6:$A$1205,$A12,$E$6:$E$1205,"&gt;"&amp;$E12,$E$6:$E$1205,"&lt;="&amp;($E12+INDEX('Cenários'!$J$6:$J$105,INT((ROW()-6)/12)+1))),INDEX('Cenários'!$L$6:$L$105,INT((ROW()-6)/12)+1)+SUMIFS($I$6:$I$1205,$A$6:$A$1205,$A12,$E$6:$E$1205,"&gt;"&amp;$E12,$E$6:$E$1205,"&lt;=7")))</f>
        <v/>
      </c>
      <c r="N12" s="25">
        <f>IF($A12="","",MIN(INDEX('Cenários'!$K$6:$K$105,INT((ROW()-6)/12)+1),MAX(0,$M12)))</f>
        <v/>
      </c>
      <c r="O12" s="25">
        <f>IF($A12="","",IFERROR(IF($L12&gt;=$N12,0,MIN(CEILING(MAX(0,$N12-$L12),INDEX('Cenários'!$I$6:$I$105,INT((ROW()-6)/12)+1)),FLOOR(MAX(0,INDEX('Cenários'!$K$6:$K$105,INT((ROW()-6)/12)+1)-$L12),INDEX('Cenários'!$I$6:$I$105,INT((ROW()-6)/12)+1)))),0))</f>
        <v/>
      </c>
      <c r="P12" s="25">
        <f>IF($A12="","",IFERROR(IF($E12+INDEX('Cenários'!$J$6:$J$105,INT((ROW()-6)/12)+1)&gt;7,0,SUMIFS($O$6:$O$1205,$A$6:$A$1205,$A12,$E$6:$E$1205,$E12+INDEX('Cenários'!$J$6:$J$105,INT((ROW()-6)/12)+1))),0))</f>
        <v/>
      </c>
      <c r="Q12" s="25">
        <f>IF($A12="","",$L12+$O12)</f>
        <v/>
      </c>
      <c r="R12" s="25">
        <f>IF($A12="","",IF($E12&gt;0,MAX(0,$Q12-$N12),0))</f>
        <v/>
      </c>
      <c r="S12" s="25">
        <f>IF($A12="","",$Q12-$R12)</f>
        <v/>
      </c>
      <c r="T12" s="25">
        <f>IF($A12="","",MAX(0,-$S12))</f>
        <v/>
      </c>
      <c r="U12" s="25">
        <f>IF($A12="","",MAX(0,$Q12-INDEX('Cenários'!$K$6:$K$105,INT((ROW()-6)/12)+1)))</f>
        <v/>
      </c>
      <c r="V12" s="24">
        <f>IF($A12="","",IF($Y12&lt;&gt;"OK","Dados inválidos",IF($X12="Pausado","Pausado",IF($T12&gt;0,"Ruptura",IF($U12&gt;0,"Excesso de capacidade",IF($M12&gt;INDEX('Cenários'!$K$6:$K$105,INT((ROW()-6)/12)+1),"Capacidade insuficiente",IF(AND($E12&lt;=0,$S12&lt;INDEX('Cenários'!$H$6:$H$105,INT((ROW()-6)/12)+1)),"Atenção",IF($R12&gt;0,"Desmobilizar","Adequado"))))))))</f>
        <v/>
      </c>
      <c r="W12" s="24">
        <f>IF($A12="","",IF($Y12&lt;&gt;"OK","Corrigir cadastro do cenário",IF($X12="Pausado","",IF($T12&gt;0,"Ruptura projetada de "&amp;TEXT($T12,"0")&amp;" un.",IF($U12&gt;0,"Reduzir entrada ou transferir "&amp;TEXT($U12,"0")&amp;" un.",IF($M12&gt;INDEX('Cenários'!$K$6:$K$105,INT((ROW()-6)/12)+1),"Capacidade abaixo do saldo-alvo em "&amp;TEXT($M12-INDEX('Cenários'!$K$6:$K$105,INT((ROW()-6)/12)+1),"0")&amp;" un.",IF(AND($O12&gt;0,$E12-INDEX('Cenários'!$J$6:$J$105,INT((ROW()-6)/12)+1)&lt;-4),"Recebimento depende de pedido anterior ao horizonte",IF($R12&gt;0,"Desmobilizar "&amp;TEXT($R12,"0")&amp;" un. nesta semana",IF($P12&gt;0,"Emitir pedido de "&amp;TEXT($P12,"0")&amp;" un. nesta semana",IF($O12&gt;0,"Programar recebimento de "&amp;TEXT($O12,"0")&amp;" un.","Sem ação imediata")))))))))</f>
        <v/>
      </c>
      <c r="X12" s="24">
        <f>IF($A12="","",INDEX('Cenários'!$M$6:$M$105,INT((ROW()-6)/12)+1))</f>
        <v/>
      </c>
      <c r="Y12" s="24">
        <f>IF($A12="","",INDEX('Cenários'!$Z$6:$Z$105,INT((ROW()-6)/12)+1))</f>
        <v/>
      </c>
    </row>
    <row r="13" ht="19" customHeight="1">
      <c r="A13" s="24">
        <f>IF(INDEX('Cenários'!$A$6:$A$105,INT((ROW()-6)/12)+1)="","",INDEX('Cenários'!$A$6:$A$105,INT((ROW()-6)/12)+1))</f>
        <v/>
      </c>
      <c r="B13" s="24">
        <f>IF($A13="","",INDEX('Cenários'!$B$6:$B$105,INT((ROW()-6)/12)+1))</f>
        <v/>
      </c>
      <c r="C13" s="24">
        <f>IF($A13="","",INDEX('Cenários'!$C$6:$C$105,INT((ROW()-6)/12)+1))</f>
        <v/>
      </c>
      <c r="D13" s="24">
        <f>IF($A13="","",INDEX('Cenários'!$D$6:$D$105,INT((ROW()-6)/12)+1))</f>
        <v/>
      </c>
      <c r="E13" s="25">
        <f>IF($A13="","",MOD(ROW()-6,12)-4)</f>
        <v/>
      </c>
      <c r="F13" s="24">
        <f>IF($A13="","",IF($E13&lt;0,"Antes do pico",IF($E13=0,"Semana de pico","Depois do pico")))</f>
        <v/>
      </c>
      <c r="G13" s="36">
        <f>IF($A13="","",IFERROR(IF(INDEX('Cenários'!$E$6:$E$105,INT((ROW()-6)/12)+1)="","",INDEX('Cenários'!$E$6:$E$105,INT((ROW()-6)/12)+1)+7*$E13),""))</f>
        <v/>
      </c>
      <c r="H13" s="37">
        <f>IF($A13="","",INDEX('Cenários'!$N$6:$Y$105,INT((ROW()-6)/12)+1,$E13+5))</f>
        <v/>
      </c>
      <c r="I13" s="25">
        <f>IF(OR($A13="",$H13=""),"",IFERROR(ROUNDUP(INDEX('Cenários'!$F$6:$F$105,INT((ROW()-6)/12)+1)*$H13,0),""))</f>
        <v/>
      </c>
      <c r="J13" s="19" t="n"/>
      <c r="K13" s="25">
        <f>IF($A13="","",IF($E13=-4,INDEX('Cenários'!$G$6:$G$105,INT((ROW()-6)/12)+1),$S12))</f>
        <v/>
      </c>
      <c r="L13" s="25">
        <f>IF($A13="","",$K13+IF($J13="",0,$J13)-IF($I13="",0,$I13))</f>
        <v/>
      </c>
      <c r="M13" s="25">
        <f>IF($A13="","",IF($E13&lt;=0,INDEX('Cenários'!$H$6:$H$105,INT((ROW()-6)/12)+1)+SUMIFS($I$6:$I$1205,$A$6:$A$1205,$A13,$E$6:$E$1205,"&gt;"&amp;$E13,$E$6:$E$1205,"&lt;="&amp;($E13+INDEX('Cenários'!$J$6:$J$105,INT((ROW()-6)/12)+1))),INDEX('Cenários'!$L$6:$L$105,INT((ROW()-6)/12)+1)+SUMIFS($I$6:$I$1205,$A$6:$A$1205,$A13,$E$6:$E$1205,"&gt;"&amp;$E13,$E$6:$E$1205,"&lt;=7")))</f>
        <v/>
      </c>
      <c r="N13" s="25">
        <f>IF($A13="","",MIN(INDEX('Cenários'!$K$6:$K$105,INT((ROW()-6)/12)+1),MAX(0,$M13)))</f>
        <v/>
      </c>
      <c r="O13" s="25">
        <f>IF($A13="","",IFERROR(IF($L13&gt;=$N13,0,MIN(CEILING(MAX(0,$N13-$L13),INDEX('Cenários'!$I$6:$I$105,INT((ROW()-6)/12)+1)),FLOOR(MAX(0,INDEX('Cenários'!$K$6:$K$105,INT((ROW()-6)/12)+1)-$L13),INDEX('Cenários'!$I$6:$I$105,INT((ROW()-6)/12)+1)))),0))</f>
        <v/>
      </c>
      <c r="P13" s="25">
        <f>IF($A13="","",IFERROR(IF($E13+INDEX('Cenários'!$J$6:$J$105,INT((ROW()-6)/12)+1)&gt;7,0,SUMIFS($O$6:$O$1205,$A$6:$A$1205,$A13,$E$6:$E$1205,$E13+INDEX('Cenários'!$J$6:$J$105,INT((ROW()-6)/12)+1))),0))</f>
        <v/>
      </c>
      <c r="Q13" s="25">
        <f>IF($A13="","",$L13+$O13)</f>
        <v/>
      </c>
      <c r="R13" s="25">
        <f>IF($A13="","",IF($E13&gt;0,MAX(0,$Q13-$N13),0))</f>
        <v/>
      </c>
      <c r="S13" s="25">
        <f>IF($A13="","",$Q13-$R13)</f>
        <v/>
      </c>
      <c r="T13" s="25">
        <f>IF($A13="","",MAX(0,-$S13))</f>
        <v/>
      </c>
      <c r="U13" s="25">
        <f>IF($A13="","",MAX(0,$Q13-INDEX('Cenários'!$K$6:$K$105,INT((ROW()-6)/12)+1)))</f>
        <v/>
      </c>
      <c r="V13" s="24">
        <f>IF($A13="","",IF($Y13&lt;&gt;"OK","Dados inválidos",IF($X13="Pausado","Pausado",IF($T13&gt;0,"Ruptura",IF($U13&gt;0,"Excesso de capacidade",IF($M13&gt;INDEX('Cenários'!$K$6:$K$105,INT((ROW()-6)/12)+1),"Capacidade insuficiente",IF(AND($E13&lt;=0,$S13&lt;INDEX('Cenários'!$H$6:$H$105,INT((ROW()-6)/12)+1)),"Atenção",IF($R13&gt;0,"Desmobilizar","Adequado"))))))))</f>
        <v/>
      </c>
      <c r="W13" s="24">
        <f>IF($A13="","",IF($Y13&lt;&gt;"OK","Corrigir cadastro do cenário",IF($X13="Pausado","",IF($T13&gt;0,"Ruptura projetada de "&amp;TEXT($T13,"0")&amp;" un.",IF($U13&gt;0,"Reduzir entrada ou transferir "&amp;TEXT($U13,"0")&amp;" un.",IF($M13&gt;INDEX('Cenários'!$K$6:$K$105,INT((ROW()-6)/12)+1),"Capacidade abaixo do saldo-alvo em "&amp;TEXT($M13-INDEX('Cenários'!$K$6:$K$105,INT((ROW()-6)/12)+1),"0")&amp;" un.",IF(AND($O13&gt;0,$E13-INDEX('Cenários'!$J$6:$J$105,INT((ROW()-6)/12)+1)&lt;-4),"Recebimento depende de pedido anterior ao horizonte",IF($R13&gt;0,"Desmobilizar "&amp;TEXT($R13,"0")&amp;" un. nesta semana",IF($P13&gt;0,"Emitir pedido de "&amp;TEXT($P13,"0")&amp;" un. nesta semana",IF($O13&gt;0,"Programar recebimento de "&amp;TEXT($O13,"0")&amp;" un.","Sem ação imediata")))))))))</f>
        <v/>
      </c>
      <c r="X13" s="24">
        <f>IF($A13="","",INDEX('Cenários'!$M$6:$M$105,INT((ROW()-6)/12)+1))</f>
        <v/>
      </c>
      <c r="Y13" s="24">
        <f>IF($A13="","",INDEX('Cenários'!$Z$6:$Z$105,INT((ROW()-6)/12)+1))</f>
        <v/>
      </c>
    </row>
    <row r="14" ht="19" customHeight="1">
      <c r="A14" s="24">
        <f>IF(INDEX('Cenários'!$A$6:$A$105,INT((ROW()-6)/12)+1)="","",INDEX('Cenários'!$A$6:$A$105,INT((ROW()-6)/12)+1))</f>
        <v/>
      </c>
      <c r="B14" s="24">
        <f>IF($A14="","",INDEX('Cenários'!$B$6:$B$105,INT((ROW()-6)/12)+1))</f>
        <v/>
      </c>
      <c r="C14" s="24">
        <f>IF($A14="","",INDEX('Cenários'!$C$6:$C$105,INT((ROW()-6)/12)+1))</f>
        <v/>
      </c>
      <c r="D14" s="24">
        <f>IF($A14="","",INDEX('Cenários'!$D$6:$D$105,INT((ROW()-6)/12)+1))</f>
        <v/>
      </c>
      <c r="E14" s="25">
        <f>IF($A14="","",MOD(ROW()-6,12)-4)</f>
        <v/>
      </c>
      <c r="F14" s="24">
        <f>IF($A14="","",IF($E14&lt;0,"Antes do pico",IF($E14=0,"Semana de pico","Depois do pico")))</f>
        <v/>
      </c>
      <c r="G14" s="36">
        <f>IF($A14="","",IFERROR(IF(INDEX('Cenários'!$E$6:$E$105,INT((ROW()-6)/12)+1)="","",INDEX('Cenários'!$E$6:$E$105,INT((ROW()-6)/12)+1)+7*$E14),""))</f>
        <v/>
      </c>
      <c r="H14" s="37">
        <f>IF($A14="","",INDEX('Cenários'!$N$6:$Y$105,INT((ROW()-6)/12)+1,$E14+5))</f>
        <v/>
      </c>
      <c r="I14" s="25">
        <f>IF(OR($A14="",$H14=""),"",IFERROR(ROUNDUP(INDEX('Cenários'!$F$6:$F$105,INT((ROW()-6)/12)+1)*$H14,0),""))</f>
        <v/>
      </c>
      <c r="J14" s="19" t="n"/>
      <c r="K14" s="25">
        <f>IF($A14="","",IF($E14=-4,INDEX('Cenários'!$G$6:$G$105,INT((ROW()-6)/12)+1),$S13))</f>
        <v/>
      </c>
      <c r="L14" s="25">
        <f>IF($A14="","",$K14+IF($J14="",0,$J14)-IF($I14="",0,$I14))</f>
        <v/>
      </c>
      <c r="M14" s="25">
        <f>IF($A14="","",IF($E14&lt;=0,INDEX('Cenários'!$H$6:$H$105,INT((ROW()-6)/12)+1)+SUMIFS($I$6:$I$1205,$A$6:$A$1205,$A14,$E$6:$E$1205,"&gt;"&amp;$E14,$E$6:$E$1205,"&lt;="&amp;($E14+INDEX('Cenários'!$J$6:$J$105,INT((ROW()-6)/12)+1))),INDEX('Cenários'!$L$6:$L$105,INT((ROW()-6)/12)+1)+SUMIFS($I$6:$I$1205,$A$6:$A$1205,$A14,$E$6:$E$1205,"&gt;"&amp;$E14,$E$6:$E$1205,"&lt;=7")))</f>
        <v/>
      </c>
      <c r="N14" s="25">
        <f>IF($A14="","",MIN(INDEX('Cenários'!$K$6:$K$105,INT((ROW()-6)/12)+1),MAX(0,$M14)))</f>
        <v/>
      </c>
      <c r="O14" s="25">
        <f>IF($A14="","",IFERROR(IF($L14&gt;=$N14,0,MIN(CEILING(MAX(0,$N14-$L14),INDEX('Cenários'!$I$6:$I$105,INT((ROW()-6)/12)+1)),FLOOR(MAX(0,INDEX('Cenários'!$K$6:$K$105,INT((ROW()-6)/12)+1)-$L14),INDEX('Cenários'!$I$6:$I$105,INT((ROW()-6)/12)+1)))),0))</f>
        <v/>
      </c>
      <c r="P14" s="25">
        <f>IF($A14="","",IFERROR(IF($E14+INDEX('Cenários'!$J$6:$J$105,INT((ROW()-6)/12)+1)&gt;7,0,SUMIFS($O$6:$O$1205,$A$6:$A$1205,$A14,$E$6:$E$1205,$E14+INDEX('Cenários'!$J$6:$J$105,INT((ROW()-6)/12)+1))),0))</f>
        <v/>
      </c>
      <c r="Q14" s="25">
        <f>IF($A14="","",$L14+$O14)</f>
        <v/>
      </c>
      <c r="R14" s="25">
        <f>IF($A14="","",IF($E14&gt;0,MAX(0,$Q14-$N14),0))</f>
        <v/>
      </c>
      <c r="S14" s="25">
        <f>IF($A14="","",$Q14-$R14)</f>
        <v/>
      </c>
      <c r="T14" s="25">
        <f>IF($A14="","",MAX(0,-$S14))</f>
        <v/>
      </c>
      <c r="U14" s="25">
        <f>IF($A14="","",MAX(0,$Q14-INDEX('Cenários'!$K$6:$K$105,INT((ROW()-6)/12)+1)))</f>
        <v/>
      </c>
      <c r="V14" s="24">
        <f>IF($A14="","",IF($Y14&lt;&gt;"OK","Dados inválidos",IF($X14="Pausado","Pausado",IF($T14&gt;0,"Ruptura",IF($U14&gt;0,"Excesso de capacidade",IF($M14&gt;INDEX('Cenários'!$K$6:$K$105,INT((ROW()-6)/12)+1),"Capacidade insuficiente",IF(AND($E14&lt;=0,$S14&lt;INDEX('Cenários'!$H$6:$H$105,INT((ROW()-6)/12)+1)),"Atenção",IF($R14&gt;0,"Desmobilizar","Adequado"))))))))</f>
        <v/>
      </c>
      <c r="W14" s="24">
        <f>IF($A14="","",IF($Y14&lt;&gt;"OK","Corrigir cadastro do cenário",IF($X14="Pausado","",IF($T14&gt;0,"Ruptura projetada de "&amp;TEXT($T14,"0")&amp;" un.",IF($U14&gt;0,"Reduzir entrada ou transferir "&amp;TEXT($U14,"0")&amp;" un.",IF($M14&gt;INDEX('Cenários'!$K$6:$K$105,INT((ROW()-6)/12)+1),"Capacidade abaixo do saldo-alvo em "&amp;TEXT($M14-INDEX('Cenários'!$K$6:$K$105,INT((ROW()-6)/12)+1),"0")&amp;" un.",IF(AND($O14&gt;0,$E14-INDEX('Cenários'!$J$6:$J$105,INT((ROW()-6)/12)+1)&lt;-4),"Recebimento depende de pedido anterior ao horizonte",IF($R14&gt;0,"Desmobilizar "&amp;TEXT($R14,"0")&amp;" un. nesta semana",IF($P14&gt;0,"Emitir pedido de "&amp;TEXT($P14,"0")&amp;" un. nesta semana",IF($O14&gt;0,"Programar recebimento de "&amp;TEXT($O14,"0")&amp;" un.","Sem ação imediata")))))))))</f>
        <v/>
      </c>
      <c r="X14" s="24">
        <f>IF($A14="","",INDEX('Cenários'!$M$6:$M$105,INT((ROW()-6)/12)+1))</f>
        <v/>
      </c>
      <c r="Y14" s="24">
        <f>IF($A14="","",INDEX('Cenários'!$Z$6:$Z$105,INT((ROW()-6)/12)+1))</f>
        <v/>
      </c>
    </row>
    <row r="15" ht="19" customHeight="1">
      <c r="A15" s="24">
        <f>IF(INDEX('Cenários'!$A$6:$A$105,INT((ROW()-6)/12)+1)="","",INDEX('Cenários'!$A$6:$A$105,INT((ROW()-6)/12)+1))</f>
        <v/>
      </c>
      <c r="B15" s="24">
        <f>IF($A15="","",INDEX('Cenários'!$B$6:$B$105,INT((ROW()-6)/12)+1))</f>
        <v/>
      </c>
      <c r="C15" s="24">
        <f>IF($A15="","",INDEX('Cenários'!$C$6:$C$105,INT((ROW()-6)/12)+1))</f>
        <v/>
      </c>
      <c r="D15" s="24">
        <f>IF($A15="","",INDEX('Cenários'!$D$6:$D$105,INT((ROW()-6)/12)+1))</f>
        <v/>
      </c>
      <c r="E15" s="25">
        <f>IF($A15="","",MOD(ROW()-6,12)-4)</f>
        <v/>
      </c>
      <c r="F15" s="24">
        <f>IF($A15="","",IF($E15&lt;0,"Antes do pico",IF($E15=0,"Semana de pico","Depois do pico")))</f>
        <v/>
      </c>
      <c r="G15" s="36">
        <f>IF($A15="","",IFERROR(IF(INDEX('Cenários'!$E$6:$E$105,INT((ROW()-6)/12)+1)="","",INDEX('Cenários'!$E$6:$E$105,INT((ROW()-6)/12)+1)+7*$E15),""))</f>
        <v/>
      </c>
      <c r="H15" s="37">
        <f>IF($A15="","",INDEX('Cenários'!$N$6:$Y$105,INT((ROW()-6)/12)+1,$E15+5))</f>
        <v/>
      </c>
      <c r="I15" s="25">
        <f>IF(OR($A15="",$H15=""),"",IFERROR(ROUNDUP(INDEX('Cenários'!$F$6:$F$105,INT((ROW()-6)/12)+1)*$H15,0),""))</f>
        <v/>
      </c>
      <c r="J15" s="19" t="n"/>
      <c r="K15" s="25">
        <f>IF($A15="","",IF($E15=-4,INDEX('Cenários'!$G$6:$G$105,INT((ROW()-6)/12)+1),$S14))</f>
        <v/>
      </c>
      <c r="L15" s="25">
        <f>IF($A15="","",$K15+IF($J15="",0,$J15)-IF($I15="",0,$I15))</f>
        <v/>
      </c>
      <c r="M15" s="25">
        <f>IF($A15="","",IF($E15&lt;=0,INDEX('Cenários'!$H$6:$H$105,INT((ROW()-6)/12)+1)+SUMIFS($I$6:$I$1205,$A$6:$A$1205,$A15,$E$6:$E$1205,"&gt;"&amp;$E15,$E$6:$E$1205,"&lt;="&amp;($E15+INDEX('Cenários'!$J$6:$J$105,INT((ROW()-6)/12)+1))),INDEX('Cenários'!$L$6:$L$105,INT((ROW()-6)/12)+1)+SUMIFS($I$6:$I$1205,$A$6:$A$1205,$A15,$E$6:$E$1205,"&gt;"&amp;$E15,$E$6:$E$1205,"&lt;=7")))</f>
        <v/>
      </c>
      <c r="N15" s="25">
        <f>IF($A15="","",MIN(INDEX('Cenários'!$K$6:$K$105,INT((ROW()-6)/12)+1),MAX(0,$M15)))</f>
        <v/>
      </c>
      <c r="O15" s="25">
        <f>IF($A15="","",IFERROR(IF($L15&gt;=$N15,0,MIN(CEILING(MAX(0,$N15-$L15),INDEX('Cenários'!$I$6:$I$105,INT((ROW()-6)/12)+1)),FLOOR(MAX(0,INDEX('Cenários'!$K$6:$K$105,INT((ROW()-6)/12)+1)-$L15),INDEX('Cenários'!$I$6:$I$105,INT((ROW()-6)/12)+1)))),0))</f>
        <v/>
      </c>
      <c r="P15" s="25">
        <f>IF($A15="","",IFERROR(IF($E15+INDEX('Cenários'!$J$6:$J$105,INT((ROW()-6)/12)+1)&gt;7,0,SUMIFS($O$6:$O$1205,$A$6:$A$1205,$A15,$E$6:$E$1205,$E15+INDEX('Cenários'!$J$6:$J$105,INT((ROW()-6)/12)+1))),0))</f>
        <v/>
      </c>
      <c r="Q15" s="25">
        <f>IF($A15="","",$L15+$O15)</f>
        <v/>
      </c>
      <c r="R15" s="25">
        <f>IF($A15="","",IF($E15&gt;0,MAX(0,$Q15-$N15),0))</f>
        <v/>
      </c>
      <c r="S15" s="25">
        <f>IF($A15="","",$Q15-$R15)</f>
        <v/>
      </c>
      <c r="T15" s="25">
        <f>IF($A15="","",MAX(0,-$S15))</f>
        <v/>
      </c>
      <c r="U15" s="25">
        <f>IF($A15="","",MAX(0,$Q15-INDEX('Cenários'!$K$6:$K$105,INT((ROW()-6)/12)+1)))</f>
        <v/>
      </c>
      <c r="V15" s="24">
        <f>IF($A15="","",IF($Y15&lt;&gt;"OK","Dados inválidos",IF($X15="Pausado","Pausado",IF($T15&gt;0,"Ruptura",IF($U15&gt;0,"Excesso de capacidade",IF($M15&gt;INDEX('Cenários'!$K$6:$K$105,INT((ROW()-6)/12)+1),"Capacidade insuficiente",IF(AND($E15&lt;=0,$S15&lt;INDEX('Cenários'!$H$6:$H$105,INT((ROW()-6)/12)+1)),"Atenção",IF($R15&gt;0,"Desmobilizar","Adequado"))))))))</f>
        <v/>
      </c>
      <c r="W15" s="24">
        <f>IF($A15="","",IF($Y15&lt;&gt;"OK","Corrigir cadastro do cenário",IF($X15="Pausado","",IF($T15&gt;0,"Ruptura projetada de "&amp;TEXT($T15,"0")&amp;" un.",IF($U15&gt;0,"Reduzir entrada ou transferir "&amp;TEXT($U15,"0")&amp;" un.",IF($M15&gt;INDEX('Cenários'!$K$6:$K$105,INT((ROW()-6)/12)+1),"Capacidade abaixo do saldo-alvo em "&amp;TEXT($M15-INDEX('Cenários'!$K$6:$K$105,INT((ROW()-6)/12)+1),"0")&amp;" un.",IF(AND($O15&gt;0,$E15-INDEX('Cenários'!$J$6:$J$105,INT((ROW()-6)/12)+1)&lt;-4),"Recebimento depende de pedido anterior ao horizonte",IF($R15&gt;0,"Desmobilizar "&amp;TEXT($R15,"0")&amp;" un. nesta semana",IF($P15&gt;0,"Emitir pedido de "&amp;TEXT($P15,"0")&amp;" un. nesta semana",IF($O15&gt;0,"Programar recebimento de "&amp;TEXT($O15,"0")&amp;" un.","Sem ação imediata")))))))))</f>
        <v/>
      </c>
      <c r="X15" s="24">
        <f>IF($A15="","",INDEX('Cenários'!$M$6:$M$105,INT((ROW()-6)/12)+1))</f>
        <v/>
      </c>
      <c r="Y15" s="24">
        <f>IF($A15="","",INDEX('Cenários'!$Z$6:$Z$105,INT((ROW()-6)/12)+1))</f>
        <v/>
      </c>
    </row>
    <row r="16" ht="19" customHeight="1">
      <c r="A16" s="24">
        <f>IF(INDEX('Cenários'!$A$6:$A$105,INT((ROW()-6)/12)+1)="","",INDEX('Cenários'!$A$6:$A$105,INT((ROW()-6)/12)+1))</f>
        <v/>
      </c>
      <c r="B16" s="24">
        <f>IF($A16="","",INDEX('Cenários'!$B$6:$B$105,INT((ROW()-6)/12)+1))</f>
        <v/>
      </c>
      <c r="C16" s="24">
        <f>IF($A16="","",INDEX('Cenários'!$C$6:$C$105,INT((ROW()-6)/12)+1))</f>
        <v/>
      </c>
      <c r="D16" s="24">
        <f>IF($A16="","",INDEX('Cenários'!$D$6:$D$105,INT((ROW()-6)/12)+1))</f>
        <v/>
      </c>
      <c r="E16" s="25">
        <f>IF($A16="","",MOD(ROW()-6,12)-4)</f>
        <v/>
      </c>
      <c r="F16" s="24">
        <f>IF($A16="","",IF($E16&lt;0,"Antes do pico",IF($E16=0,"Semana de pico","Depois do pico")))</f>
        <v/>
      </c>
      <c r="G16" s="36">
        <f>IF($A16="","",IFERROR(IF(INDEX('Cenários'!$E$6:$E$105,INT((ROW()-6)/12)+1)="","",INDEX('Cenários'!$E$6:$E$105,INT((ROW()-6)/12)+1)+7*$E16),""))</f>
        <v/>
      </c>
      <c r="H16" s="37">
        <f>IF($A16="","",INDEX('Cenários'!$N$6:$Y$105,INT((ROW()-6)/12)+1,$E16+5))</f>
        <v/>
      </c>
      <c r="I16" s="25">
        <f>IF(OR($A16="",$H16=""),"",IFERROR(ROUNDUP(INDEX('Cenários'!$F$6:$F$105,INT((ROW()-6)/12)+1)*$H16,0),""))</f>
        <v/>
      </c>
      <c r="J16" s="19" t="n"/>
      <c r="K16" s="25">
        <f>IF($A16="","",IF($E16=-4,INDEX('Cenários'!$G$6:$G$105,INT((ROW()-6)/12)+1),$S15))</f>
        <v/>
      </c>
      <c r="L16" s="25">
        <f>IF($A16="","",$K16+IF($J16="",0,$J16)-IF($I16="",0,$I16))</f>
        <v/>
      </c>
      <c r="M16" s="25">
        <f>IF($A16="","",IF($E16&lt;=0,INDEX('Cenários'!$H$6:$H$105,INT((ROW()-6)/12)+1)+SUMIFS($I$6:$I$1205,$A$6:$A$1205,$A16,$E$6:$E$1205,"&gt;"&amp;$E16,$E$6:$E$1205,"&lt;="&amp;($E16+INDEX('Cenários'!$J$6:$J$105,INT((ROW()-6)/12)+1))),INDEX('Cenários'!$L$6:$L$105,INT((ROW()-6)/12)+1)+SUMIFS($I$6:$I$1205,$A$6:$A$1205,$A16,$E$6:$E$1205,"&gt;"&amp;$E16,$E$6:$E$1205,"&lt;=7")))</f>
        <v/>
      </c>
      <c r="N16" s="25">
        <f>IF($A16="","",MIN(INDEX('Cenários'!$K$6:$K$105,INT((ROW()-6)/12)+1),MAX(0,$M16)))</f>
        <v/>
      </c>
      <c r="O16" s="25">
        <f>IF($A16="","",IFERROR(IF($L16&gt;=$N16,0,MIN(CEILING(MAX(0,$N16-$L16),INDEX('Cenários'!$I$6:$I$105,INT((ROW()-6)/12)+1)),FLOOR(MAX(0,INDEX('Cenários'!$K$6:$K$105,INT((ROW()-6)/12)+1)-$L16),INDEX('Cenários'!$I$6:$I$105,INT((ROW()-6)/12)+1)))),0))</f>
        <v/>
      </c>
      <c r="P16" s="25">
        <f>IF($A16="","",IFERROR(IF($E16+INDEX('Cenários'!$J$6:$J$105,INT((ROW()-6)/12)+1)&gt;7,0,SUMIFS($O$6:$O$1205,$A$6:$A$1205,$A16,$E$6:$E$1205,$E16+INDEX('Cenários'!$J$6:$J$105,INT((ROW()-6)/12)+1))),0))</f>
        <v/>
      </c>
      <c r="Q16" s="25">
        <f>IF($A16="","",$L16+$O16)</f>
        <v/>
      </c>
      <c r="R16" s="25">
        <f>IF($A16="","",IF($E16&gt;0,MAX(0,$Q16-$N16),0))</f>
        <v/>
      </c>
      <c r="S16" s="25">
        <f>IF($A16="","",$Q16-$R16)</f>
        <v/>
      </c>
      <c r="T16" s="25">
        <f>IF($A16="","",MAX(0,-$S16))</f>
        <v/>
      </c>
      <c r="U16" s="25">
        <f>IF($A16="","",MAX(0,$Q16-INDEX('Cenários'!$K$6:$K$105,INT((ROW()-6)/12)+1)))</f>
        <v/>
      </c>
      <c r="V16" s="24">
        <f>IF($A16="","",IF($Y16&lt;&gt;"OK","Dados inválidos",IF($X16="Pausado","Pausado",IF($T16&gt;0,"Ruptura",IF($U16&gt;0,"Excesso de capacidade",IF($M16&gt;INDEX('Cenários'!$K$6:$K$105,INT((ROW()-6)/12)+1),"Capacidade insuficiente",IF(AND($E16&lt;=0,$S16&lt;INDEX('Cenários'!$H$6:$H$105,INT((ROW()-6)/12)+1)),"Atenção",IF($R16&gt;0,"Desmobilizar","Adequado"))))))))</f>
        <v/>
      </c>
      <c r="W16" s="24">
        <f>IF($A16="","",IF($Y16&lt;&gt;"OK","Corrigir cadastro do cenário",IF($X16="Pausado","",IF($T16&gt;0,"Ruptura projetada de "&amp;TEXT($T16,"0")&amp;" un.",IF($U16&gt;0,"Reduzir entrada ou transferir "&amp;TEXT($U16,"0")&amp;" un.",IF($M16&gt;INDEX('Cenários'!$K$6:$K$105,INT((ROW()-6)/12)+1),"Capacidade abaixo do saldo-alvo em "&amp;TEXT($M16-INDEX('Cenários'!$K$6:$K$105,INT((ROW()-6)/12)+1),"0")&amp;" un.",IF(AND($O16&gt;0,$E16-INDEX('Cenários'!$J$6:$J$105,INT((ROW()-6)/12)+1)&lt;-4),"Recebimento depende de pedido anterior ao horizonte",IF($R16&gt;0,"Desmobilizar "&amp;TEXT($R16,"0")&amp;" un. nesta semana",IF($P16&gt;0,"Emitir pedido de "&amp;TEXT($P16,"0")&amp;" un. nesta semana",IF($O16&gt;0,"Programar recebimento de "&amp;TEXT($O16,"0")&amp;" un.","Sem ação imediata")))))))))</f>
        <v/>
      </c>
      <c r="X16" s="24">
        <f>IF($A16="","",INDEX('Cenários'!$M$6:$M$105,INT((ROW()-6)/12)+1))</f>
        <v/>
      </c>
      <c r="Y16" s="24">
        <f>IF($A16="","",INDEX('Cenários'!$Z$6:$Z$105,INT((ROW()-6)/12)+1))</f>
        <v/>
      </c>
    </row>
    <row r="17" ht="19" customHeight="1">
      <c r="A17" s="24">
        <f>IF(INDEX('Cenários'!$A$6:$A$105,INT((ROW()-6)/12)+1)="","",INDEX('Cenários'!$A$6:$A$105,INT((ROW()-6)/12)+1))</f>
        <v/>
      </c>
      <c r="B17" s="24">
        <f>IF($A17="","",INDEX('Cenários'!$B$6:$B$105,INT((ROW()-6)/12)+1))</f>
        <v/>
      </c>
      <c r="C17" s="24">
        <f>IF($A17="","",INDEX('Cenários'!$C$6:$C$105,INT((ROW()-6)/12)+1))</f>
        <v/>
      </c>
      <c r="D17" s="24">
        <f>IF($A17="","",INDEX('Cenários'!$D$6:$D$105,INT((ROW()-6)/12)+1))</f>
        <v/>
      </c>
      <c r="E17" s="25">
        <f>IF($A17="","",MOD(ROW()-6,12)-4)</f>
        <v/>
      </c>
      <c r="F17" s="24">
        <f>IF($A17="","",IF($E17&lt;0,"Antes do pico",IF($E17=0,"Semana de pico","Depois do pico")))</f>
        <v/>
      </c>
      <c r="G17" s="36">
        <f>IF($A17="","",IFERROR(IF(INDEX('Cenários'!$E$6:$E$105,INT((ROW()-6)/12)+1)="","",INDEX('Cenários'!$E$6:$E$105,INT((ROW()-6)/12)+1)+7*$E17),""))</f>
        <v/>
      </c>
      <c r="H17" s="37">
        <f>IF($A17="","",INDEX('Cenários'!$N$6:$Y$105,INT((ROW()-6)/12)+1,$E17+5))</f>
        <v/>
      </c>
      <c r="I17" s="25">
        <f>IF(OR($A17="",$H17=""),"",IFERROR(ROUNDUP(INDEX('Cenários'!$F$6:$F$105,INT((ROW()-6)/12)+1)*$H17,0),""))</f>
        <v/>
      </c>
      <c r="J17" s="19" t="n"/>
      <c r="K17" s="25">
        <f>IF($A17="","",IF($E17=-4,INDEX('Cenários'!$G$6:$G$105,INT((ROW()-6)/12)+1),$S16))</f>
        <v/>
      </c>
      <c r="L17" s="25">
        <f>IF($A17="","",$K17+IF($J17="",0,$J17)-IF($I17="",0,$I17))</f>
        <v/>
      </c>
      <c r="M17" s="25">
        <f>IF($A17="","",IF($E17&lt;=0,INDEX('Cenários'!$H$6:$H$105,INT((ROW()-6)/12)+1)+SUMIFS($I$6:$I$1205,$A$6:$A$1205,$A17,$E$6:$E$1205,"&gt;"&amp;$E17,$E$6:$E$1205,"&lt;="&amp;($E17+INDEX('Cenários'!$J$6:$J$105,INT((ROW()-6)/12)+1))),INDEX('Cenários'!$L$6:$L$105,INT((ROW()-6)/12)+1)+SUMIFS($I$6:$I$1205,$A$6:$A$1205,$A17,$E$6:$E$1205,"&gt;"&amp;$E17,$E$6:$E$1205,"&lt;=7")))</f>
        <v/>
      </c>
      <c r="N17" s="25">
        <f>IF($A17="","",MIN(INDEX('Cenários'!$K$6:$K$105,INT((ROW()-6)/12)+1),MAX(0,$M17)))</f>
        <v/>
      </c>
      <c r="O17" s="25">
        <f>IF($A17="","",IFERROR(IF($L17&gt;=$N17,0,MIN(CEILING(MAX(0,$N17-$L17),INDEX('Cenários'!$I$6:$I$105,INT((ROW()-6)/12)+1)),FLOOR(MAX(0,INDEX('Cenários'!$K$6:$K$105,INT((ROW()-6)/12)+1)-$L17),INDEX('Cenários'!$I$6:$I$105,INT((ROW()-6)/12)+1)))),0))</f>
        <v/>
      </c>
      <c r="P17" s="25">
        <f>IF($A17="","",IFERROR(IF($E17+INDEX('Cenários'!$J$6:$J$105,INT((ROW()-6)/12)+1)&gt;7,0,SUMIFS($O$6:$O$1205,$A$6:$A$1205,$A17,$E$6:$E$1205,$E17+INDEX('Cenários'!$J$6:$J$105,INT((ROW()-6)/12)+1))),0))</f>
        <v/>
      </c>
      <c r="Q17" s="25">
        <f>IF($A17="","",$L17+$O17)</f>
        <v/>
      </c>
      <c r="R17" s="25">
        <f>IF($A17="","",IF($E17&gt;0,MAX(0,$Q17-$N17),0))</f>
        <v/>
      </c>
      <c r="S17" s="25">
        <f>IF($A17="","",$Q17-$R17)</f>
        <v/>
      </c>
      <c r="T17" s="25">
        <f>IF($A17="","",MAX(0,-$S17))</f>
        <v/>
      </c>
      <c r="U17" s="25">
        <f>IF($A17="","",MAX(0,$Q17-INDEX('Cenários'!$K$6:$K$105,INT((ROW()-6)/12)+1)))</f>
        <v/>
      </c>
      <c r="V17" s="24">
        <f>IF($A17="","",IF($Y17&lt;&gt;"OK","Dados inválidos",IF($X17="Pausado","Pausado",IF($T17&gt;0,"Ruptura",IF($U17&gt;0,"Excesso de capacidade",IF($M17&gt;INDEX('Cenários'!$K$6:$K$105,INT((ROW()-6)/12)+1),"Capacidade insuficiente",IF(AND($E17&lt;=0,$S17&lt;INDEX('Cenários'!$H$6:$H$105,INT((ROW()-6)/12)+1)),"Atenção",IF($R17&gt;0,"Desmobilizar","Adequado"))))))))</f>
        <v/>
      </c>
      <c r="W17" s="24">
        <f>IF($A17="","",IF($Y17&lt;&gt;"OK","Corrigir cadastro do cenário",IF($X17="Pausado","",IF($T17&gt;0,"Ruptura projetada de "&amp;TEXT($T17,"0")&amp;" un.",IF($U17&gt;0,"Reduzir entrada ou transferir "&amp;TEXT($U17,"0")&amp;" un.",IF($M17&gt;INDEX('Cenários'!$K$6:$K$105,INT((ROW()-6)/12)+1),"Capacidade abaixo do saldo-alvo em "&amp;TEXT($M17-INDEX('Cenários'!$K$6:$K$105,INT((ROW()-6)/12)+1),"0")&amp;" un.",IF(AND($O17&gt;0,$E17-INDEX('Cenários'!$J$6:$J$105,INT((ROW()-6)/12)+1)&lt;-4),"Recebimento depende de pedido anterior ao horizonte",IF($R17&gt;0,"Desmobilizar "&amp;TEXT($R17,"0")&amp;" un. nesta semana",IF($P17&gt;0,"Emitir pedido de "&amp;TEXT($P17,"0")&amp;" un. nesta semana",IF($O17&gt;0,"Programar recebimento de "&amp;TEXT($O17,"0")&amp;" un.","Sem ação imediata")))))))))</f>
        <v/>
      </c>
      <c r="X17" s="24">
        <f>IF($A17="","",INDEX('Cenários'!$M$6:$M$105,INT((ROW()-6)/12)+1))</f>
        <v/>
      </c>
      <c r="Y17" s="24">
        <f>IF($A17="","",INDEX('Cenários'!$Z$6:$Z$105,INT((ROW()-6)/12)+1))</f>
        <v/>
      </c>
    </row>
    <row r="18" ht="19" customHeight="1">
      <c r="A18" s="24">
        <f>IF(INDEX('Cenários'!$A$6:$A$105,INT((ROW()-6)/12)+1)="","",INDEX('Cenários'!$A$6:$A$105,INT((ROW()-6)/12)+1))</f>
        <v/>
      </c>
      <c r="B18" s="24">
        <f>IF($A18="","",INDEX('Cenários'!$B$6:$B$105,INT((ROW()-6)/12)+1))</f>
        <v/>
      </c>
      <c r="C18" s="24">
        <f>IF($A18="","",INDEX('Cenários'!$C$6:$C$105,INT((ROW()-6)/12)+1))</f>
        <v/>
      </c>
      <c r="D18" s="24">
        <f>IF($A18="","",INDEX('Cenários'!$D$6:$D$105,INT((ROW()-6)/12)+1))</f>
        <v/>
      </c>
      <c r="E18" s="25">
        <f>IF($A18="","",MOD(ROW()-6,12)-4)</f>
        <v/>
      </c>
      <c r="F18" s="24">
        <f>IF($A18="","",IF($E18&lt;0,"Antes do pico",IF($E18=0,"Semana de pico","Depois do pico")))</f>
        <v/>
      </c>
      <c r="G18" s="36">
        <f>IF($A18="","",IFERROR(IF(INDEX('Cenários'!$E$6:$E$105,INT((ROW()-6)/12)+1)="","",INDEX('Cenários'!$E$6:$E$105,INT((ROW()-6)/12)+1)+7*$E18),""))</f>
        <v/>
      </c>
      <c r="H18" s="37">
        <f>IF($A18="","",INDEX('Cenários'!$N$6:$Y$105,INT((ROW()-6)/12)+1,$E18+5))</f>
        <v/>
      </c>
      <c r="I18" s="25">
        <f>IF(OR($A18="",$H18=""),"",IFERROR(ROUNDUP(INDEX('Cenários'!$F$6:$F$105,INT((ROW()-6)/12)+1)*$H18,0),""))</f>
        <v/>
      </c>
      <c r="J18" s="19" t="n"/>
      <c r="K18" s="25">
        <f>IF($A18="","",IF($E18=-4,INDEX('Cenários'!$G$6:$G$105,INT((ROW()-6)/12)+1),$S17))</f>
        <v/>
      </c>
      <c r="L18" s="25">
        <f>IF($A18="","",$K18+IF($J18="",0,$J18)-IF($I18="",0,$I18))</f>
        <v/>
      </c>
      <c r="M18" s="25">
        <f>IF($A18="","",IF($E18&lt;=0,INDEX('Cenários'!$H$6:$H$105,INT((ROW()-6)/12)+1)+SUMIFS($I$6:$I$1205,$A$6:$A$1205,$A18,$E$6:$E$1205,"&gt;"&amp;$E18,$E$6:$E$1205,"&lt;="&amp;($E18+INDEX('Cenários'!$J$6:$J$105,INT((ROW()-6)/12)+1))),INDEX('Cenários'!$L$6:$L$105,INT((ROW()-6)/12)+1)+SUMIFS($I$6:$I$1205,$A$6:$A$1205,$A18,$E$6:$E$1205,"&gt;"&amp;$E18,$E$6:$E$1205,"&lt;=7")))</f>
        <v/>
      </c>
      <c r="N18" s="25">
        <f>IF($A18="","",MIN(INDEX('Cenários'!$K$6:$K$105,INT((ROW()-6)/12)+1),MAX(0,$M18)))</f>
        <v/>
      </c>
      <c r="O18" s="25">
        <f>IF($A18="","",IFERROR(IF($L18&gt;=$N18,0,MIN(CEILING(MAX(0,$N18-$L18),INDEX('Cenários'!$I$6:$I$105,INT((ROW()-6)/12)+1)),FLOOR(MAX(0,INDEX('Cenários'!$K$6:$K$105,INT((ROW()-6)/12)+1)-$L18),INDEX('Cenários'!$I$6:$I$105,INT((ROW()-6)/12)+1)))),0))</f>
        <v/>
      </c>
      <c r="P18" s="25">
        <f>IF($A18="","",IFERROR(IF($E18+INDEX('Cenários'!$J$6:$J$105,INT((ROW()-6)/12)+1)&gt;7,0,SUMIFS($O$6:$O$1205,$A$6:$A$1205,$A18,$E$6:$E$1205,$E18+INDEX('Cenários'!$J$6:$J$105,INT((ROW()-6)/12)+1))),0))</f>
        <v/>
      </c>
      <c r="Q18" s="25">
        <f>IF($A18="","",$L18+$O18)</f>
        <v/>
      </c>
      <c r="R18" s="25">
        <f>IF($A18="","",IF($E18&gt;0,MAX(0,$Q18-$N18),0))</f>
        <v/>
      </c>
      <c r="S18" s="25">
        <f>IF($A18="","",$Q18-$R18)</f>
        <v/>
      </c>
      <c r="T18" s="25">
        <f>IF($A18="","",MAX(0,-$S18))</f>
        <v/>
      </c>
      <c r="U18" s="25">
        <f>IF($A18="","",MAX(0,$Q18-INDEX('Cenários'!$K$6:$K$105,INT((ROW()-6)/12)+1)))</f>
        <v/>
      </c>
      <c r="V18" s="24">
        <f>IF($A18="","",IF($Y18&lt;&gt;"OK","Dados inválidos",IF($X18="Pausado","Pausado",IF($T18&gt;0,"Ruptura",IF($U18&gt;0,"Excesso de capacidade",IF($M18&gt;INDEX('Cenários'!$K$6:$K$105,INT((ROW()-6)/12)+1),"Capacidade insuficiente",IF(AND($E18&lt;=0,$S18&lt;INDEX('Cenários'!$H$6:$H$105,INT((ROW()-6)/12)+1)),"Atenção",IF($R18&gt;0,"Desmobilizar","Adequado"))))))))</f>
        <v/>
      </c>
      <c r="W18" s="24">
        <f>IF($A18="","",IF($Y18&lt;&gt;"OK","Corrigir cadastro do cenário",IF($X18="Pausado","",IF($T18&gt;0,"Ruptura projetada de "&amp;TEXT($T18,"0")&amp;" un.",IF($U18&gt;0,"Reduzir entrada ou transferir "&amp;TEXT($U18,"0")&amp;" un.",IF($M18&gt;INDEX('Cenários'!$K$6:$K$105,INT((ROW()-6)/12)+1),"Capacidade abaixo do saldo-alvo em "&amp;TEXT($M18-INDEX('Cenários'!$K$6:$K$105,INT((ROW()-6)/12)+1),"0")&amp;" un.",IF(AND($O18&gt;0,$E18-INDEX('Cenários'!$J$6:$J$105,INT((ROW()-6)/12)+1)&lt;-4),"Recebimento depende de pedido anterior ao horizonte",IF($R18&gt;0,"Desmobilizar "&amp;TEXT($R18,"0")&amp;" un. nesta semana",IF($P18&gt;0,"Emitir pedido de "&amp;TEXT($P18,"0")&amp;" un. nesta semana",IF($O18&gt;0,"Programar recebimento de "&amp;TEXT($O18,"0")&amp;" un.","Sem ação imediata")))))))))</f>
        <v/>
      </c>
      <c r="X18" s="24">
        <f>IF($A18="","",INDEX('Cenários'!$M$6:$M$105,INT((ROW()-6)/12)+1))</f>
        <v/>
      </c>
      <c r="Y18" s="24">
        <f>IF($A18="","",INDEX('Cenários'!$Z$6:$Z$105,INT((ROW()-6)/12)+1))</f>
        <v/>
      </c>
    </row>
    <row r="19" ht="19" customHeight="1">
      <c r="A19" s="24">
        <f>IF(INDEX('Cenários'!$A$6:$A$105,INT((ROW()-6)/12)+1)="","",INDEX('Cenários'!$A$6:$A$105,INT((ROW()-6)/12)+1))</f>
        <v/>
      </c>
      <c r="B19" s="24">
        <f>IF($A19="","",INDEX('Cenários'!$B$6:$B$105,INT((ROW()-6)/12)+1))</f>
        <v/>
      </c>
      <c r="C19" s="24">
        <f>IF($A19="","",INDEX('Cenários'!$C$6:$C$105,INT((ROW()-6)/12)+1))</f>
        <v/>
      </c>
      <c r="D19" s="24">
        <f>IF($A19="","",INDEX('Cenários'!$D$6:$D$105,INT((ROW()-6)/12)+1))</f>
        <v/>
      </c>
      <c r="E19" s="25">
        <f>IF($A19="","",MOD(ROW()-6,12)-4)</f>
        <v/>
      </c>
      <c r="F19" s="24">
        <f>IF($A19="","",IF($E19&lt;0,"Antes do pico",IF($E19=0,"Semana de pico","Depois do pico")))</f>
        <v/>
      </c>
      <c r="G19" s="36">
        <f>IF($A19="","",IFERROR(IF(INDEX('Cenários'!$E$6:$E$105,INT((ROW()-6)/12)+1)="","",INDEX('Cenários'!$E$6:$E$105,INT((ROW()-6)/12)+1)+7*$E19),""))</f>
        <v/>
      </c>
      <c r="H19" s="37">
        <f>IF($A19="","",INDEX('Cenários'!$N$6:$Y$105,INT((ROW()-6)/12)+1,$E19+5))</f>
        <v/>
      </c>
      <c r="I19" s="25">
        <f>IF(OR($A19="",$H19=""),"",IFERROR(ROUNDUP(INDEX('Cenários'!$F$6:$F$105,INT((ROW()-6)/12)+1)*$H19,0),""))</f>
        <v/>
      </c>
      <c r="J19" s="19" t="n"/>
      <c r="K19" s="25">
        <f>IF($A19="","",IF($E19=-4,INDEX('Cenários'!$G$6:$G$105,INT((ROW()-6)/12)+1),$S18))</f>
        <v/>
      </c>
      <c r="L19" s="25">
        <f>IF($A19="","",$K19+IF($J19="",0,$J19)-IF($I19="",0,$I19))</f>
        <v/>
      </c>
      <c r="M19" s="25">
        <f>IF($A19="","",IF($E19&lt;=0,INDEX('Cenários'!$H$6:$H$105,INT((ROW()-6)/12)+1)+SUMIFS($I$6:$I$1205,$A$6:$A$1205,$A19,$E$6:$E$1205,"&gt;"&amp;$E19,$E$6:$E$1205,"&lt;="&amp;($E19+INDEX('Cenários'!$J$6:$J$105,INT((ROW()-6)/12)+1))),INDEX('Cenários'!$L$6:$L$105,INT((ROW()-6)/12)+1)+SUMIFS($I$6:$I$1205,$A$6:$A$1205,$A19,$E$6:$E$1205,"&gt;"&amp;$E19,$E$6:$E$1205,"&lt;=7")))</f>
        <v/>
      </c>
      <c r="N19" s="25">
        <f>IF($A19="","",MIN(INDEX('Cenários'!$K$6:$K$105,INT((ROW()-6)/12)+1),MAX(0,$M19)))</f>
        <v/>
      </c>
      <c r="O19" s="25">
        <f>IF($A19="","",IFERROR(IF($L19&gt;=$N19,0,MIN(CEILING(MAX(0,$N19-$L19),INDEX('Cenários'!$I$6:$I$105,INT((ROW()-6)/12)+1)),FLOOR(MAX(0,INDEX('Cenários'!$K$6:$K$105,INT((ROW()-6)/12)+1)-$L19),INDEX('Cenários'!$I$6:$I$105,INT((ROW()-6)/12)+1)))),0))</f>
        <v/>
      </c>
      <c r="P19" s="25">
        <f>IF($A19="","",IFERROR(IF($E19+INDEX('Cenários'!$J$6:$J$105,INT((ROW()-6)/12)+1)&gt;7,0,SUMIFS($O$6:$O$1205,$A$6:$A$1205,$A19,$E$6:$E$1205,$E19+INDEX('Cenários'!$J$6:$J$105,INT((ROW()-6)/12)+1))),0))</f>
        <v/>
      </c>
      <c r="Q19" s="25">
        <f>IF($A19="","",$L19+$O19)</f>
        <v/>
      </c>
      <c r="R19" s="25">
        <f>IF($A19="","",IF($E19&gt;0,MAX(0,$Q19-$N19),0))</f>
        <v/>
      </c>
      <c r="S19" s="25">
        <f>IF($A19="","",$Q19-$R19)</f>
        <v/>
      </c>
      <c r="T19" s="25">
        <f>IF($A19="","",MAX(0,-$S19))</f>
        <v/>
      </c>
      <c r="U19" s="25">
        <f>IF($A19="","",MAX(0,$Q19-INDEX('Cenários'!$K$6:$K$105,INT((ROW()-6)/12)+1)))</f>
        <v/>
      </c>
      <c r="V19" s="24">
        <f>IF($A19="","",IF($Y19&lt;&gt;"OK","Dados inválidos",IF($X19="Pausado","Pausado",IF($T19&gt;0,"Ruptura",IF($U19&gt;0,"Excesso de capacidade",IF($M19&gt;INDEX('Cenários'!$K$6:$K$105,INT((ROW()-6)/12)+1),"Capacidade insuficiente",IF(AND($E19&lt;=0,$S19&lt;INDEX('Cenários'!$H$6:$H$105,INT((ROW()-6)/12)+1)),"Atenção",IF($R19&gt;0,"Desmobilizar","Adequado"))))))))</f>
        <v/>
      </c>
      <c r="W19" s="24">
        <f>IF($A19="","",IF($Y19&lt;&gt;"OK","Corrigir cadastro do cenário",IF($X19="Pausado","",IF($T19&gt;0,"Ruptura projetada de "&amp;TEXT($T19,"0")&amp;" un.",IF($U19&gt;0,"Reduzir entrada ou transferir "&amp;TEXT($U19,"0")&amp;" un.",IF($M19&gt;INDEX('Cenários'!$K$6:$K$105,INT((ROW()-6)/12)+1),"Capacidade abaixo do saldo-alvo em "&amp;TEXT($M19-INDEX('Cenários'!$K$6:$K$105,INT((ROW()-6)/12)+1),"0")&amp;" un.",IF(AND($O19&gt;0,$E19-INDEX('Cenários'!$J$6:$J$105,INT((ROW()-6)/12)+1)&lt;-4),"Recebimento depende de pedido anterior ao horizonte",IF($R19&gt;0,"Desmobilizar "&amp;TEXT($R19,"0")&amp;" un. nesta semana",IF($P19&gt;0,"Emitir pedido de "&amp;TEXT($P19,"0")&amp;" un. nesta semana",IF($O19&gt;0,"Programar recebimento de "&amp;TEXT($O19,"0")&amp;" un.","Sem ação imediata")))))))))</f>
        <v/>
      </c>
      <c r="X19" s="24">
        <f>IF($A19="","",INDEX('Cenários'!$M$6:$M$105,INT((ROW()-6)/12)+1))</f>
        <v/>
      </c>
      <c r="Y19" s="24">
        <f>IF($A19="","",INDEX('Cenários'!$Z$6:$Z$105,INT((ROW()-6)/12)+1))</f>
        <v/>
      </c>
    </row>
    <row r="20" ht="19" customHeight="1">
      <c r="A20" s="24">
        <f>IF(INDEX('Cenários'!$A$6:$A$105,INT((ROW()-6)/12)+1)="","",INDEX('Cenários'!$A$6:$A$105,INT((ROW()-6)/12)+1))</f>
        <v/>
      </c>
      <c r="B20" s="24">
        <f>IF($A20="","",INDEX('Cenários'!$B$6:$B$105,INT((ROW()-6)/12)+1))</f>
        <v/>
      </c>
      <c r="C20" s="24">
        <f>IF($A20="","",INDEX('Cenários'!$C$6:$C$105,INT((ROW()-6)/12)+1))</f>
        <v/>
      </c>
      <c r="D20" s="24">
        <f>IF($A20="","",INDEX('Cenários'!$D$6:$D$105,INT((ROW()-6)/12)+1))</f>
        <v/>
      </c>
      <c r="E20" s="25">
        <f>IF($A20="","",MOD(ROW()-6,12)-4)</f>
        <v/>
      </c>
      <c r="F20" s="24">
        <f>IF($A20="","",IF($E20&lt;0,"Antes do pico",IF($E20=0,"Semana de pico","Depois do pico")))</f>
        <v/>
      </c>
      <c r="G20" s="36">
        <f>IF($A20="","",IFERROR(IF(INDEX('Cenários'!$E$6:$E$105,INT((ROW()-6)/12)+1)="","",INDEX('Cenários'!$E$6:$E$105,INT((ROW()-6)/12)+1)+7*$E20),""))</f>
        <v/>
      </c>
      <c r="H20" s="37">
        <f>IF($A20="","",INDEX('Cenários'!$N$6:$Y$105,INT((ROW()-6)/12)+1,$E20+5))</f>
        <v/>
      </c>
      <c r="I20" s="25">
        <f>IF(OR($A20="",$H20=""),"",IFERROR(ROUNDUP(INDEX('Cenários'!$F$6:$F$105,INT((ROW()-6)/12)+1)*$H20,0),""))</f>
        <v/>
      </c>
      <c r="J20" s="19" t="n"/>
      <c r="K20" s="25">
        <f>IF($A20="","",IF($E20=-4,INDEX('Cenários'!$G$6:$G$105,INT((ROW()-6)/12)+1),$S19))</f>
        <v/>
      </c>
      <c r="L20" s="25">
        <f>IF($A20="","",$K20+IF($J20="",0,$J20)-IF($I20="",0,$I20))</f>
        <v/>
      </c>
      <c r="M20" s="25">
        <f>IF($A20="","",IF($E20&lt;=0,INDEX('Cenários'!$H$6:$H$105,INT((ROW()-6)/12)+1)+SUMIFS($I$6:$I$1205,$A$6:$A$1205,$A20,$E$6:$E$1205,"&gt;"&amp;$E20,$E$6:$E$1205,"&lt;="&amp;($E20+INDEX('Cenários'!$J$6:$J$105,INT((ROW()-6)/12)+1))),INDEX('Cenários'!$L$6:$L$105,INT((ROW()-6)/12)+1)+SUMIFS($I$6:$I$1205,$A$6:$A$1205,$A20,$E$6:$E$1205,"&gt;"&amp;$E20,$E$6:$E$1205,"&lt;=7")))</f>
        <v/>
      </c>
      <c r="N20" s="25">
        <f>IF($A20="","",MIN(INDEX('Cenários'!$K$6:$K$105,INT((ROW()-6)/12)+1),MAX(0,$M20)))</f>
        <v/>
      </c>
      <c r="O20" s="25">
        <f>IF($A20="","",IFERROR(IF($L20&gt;=$N20,0,MIN(CEILING(MAX(0,$N20-$L20),INDEX('Cenários'!$I$6:$I$105,INT((ROW()-6)/12)+1)),FLOOR(MAX(0,INDEX('Cenários'!$K$6:$K$105,INT((ROW()-6)/12)+1)-$L20),INDEX('Cenários'!$I$6:$I$105,INT((ROW()-6)/12)+1)))),0))</f>
        <v/>
      </c>
      <c r="P20" s="25">
        <f>IF($A20="","",IFERROR(IF($E20+INDEX('Cenários'!$J$6:$J$105,INT((ROW()-6)/12)+1)&gt;7,0,SUMIFS($O$6:$O$1205,$A$6:$A$1205,$A20,$E$6:$E$1205,$E20+INDEX('Cenários'!$J$6:$J$105,INT((ROW()-6)/12)+1))),0))</f>
        <v/>
      </c>
      <c r="Q20" s="25">
        <f>IF($A20="","",$L20+$O20)</f>
        <v/>
      </c>
      <c r="R20" s="25">
        <f>IF($A20="","",IF($E20&gt;0,MAX(0,$Q20-$N20),0))</f>
        <v/>
      </c>
      <c r="S20" s="25">
        <f>IF($A20="","",$Q20-$R20)</f>
        <v/>
      </c>
      <c r="T20" s="25">
        <f>IF($A20="","",MAX(0,-$S20))</f>
        <v/>
      </c>
      <c r="U20" s="25">
        <f>IF($A20="","",MAX(0,$Q20-INDEX('Cenários'!$K$6:$K$105,INT((ROW()-6)/12)+1)))</f>
        <v/>
      </c>
      <c r="V20" s="24">
        <f>IF($A20="","",IF($Y20&lt;&gt;"OK","Dados inválidos",IF($X20="Pausado","Pausado",IF($T20&gt;0,"Ruptura",IF($U20&gt;0,"Excesso de capacidade",IF($M20&gt;INDEX('Cenários'!$K$6:$K$105,INT((ROW()-6)/12)+1),"Capacidade insuficiente",IF(AND($E20&lt;=0,$S20&lt;INDEX('Cenários'!$H$6:$H$105,INT((ROW()-6)/12)+1)),"Atenção",IF($R20&gt;0,"Desmobilizar","Adequado"))))))))</f>
        <v/>
      </c>
      <c r="W20" s="24">
        <f>IF($A20="","",IF($Y20&lt;&gt;"OK","Corrigir cadastro do cenário",IF($X20="Pausado","",IF($T20&gt;0,"Ruptura projetada de "&amp;TEXT($T20,"0")&amp;" un.",IF($U20&gt;0,"Reduzir entrada ou transferir "&amp;TEXT($U20,"0")&amp;" un.",IF($M20&gt;INDEX('Cenários'!$K$6:$K$105,INT((ROW()-6)/12)+1),"Capacidade abaixo do saldo-alvo em "&amp;TEXT($M20-INDEX('Cenários'!$K$6:$K$105,INT((ROW()-6)/12)+1),"0")&amp;" un.",IF(AND($O20&gt;0,$E20-INDEX('Cenários'!$J$6:$J$105,INT((ROW()-6)/12)+1)&lt;-4),"Recebimento depende de pedido anterior ao horizonte",IF($R20&gt;0,"Desmobilizar "&amp;TEXT($R20,"0")&amp;" un. nesta semana",IF($P20&gt;0,"Emitir pedido de "&amp;TEXT($P20,"0")&amp;" un. nesta semana",IF($O20&gt;0,"Programar recebimento de "&amp;TEXT($O20,"0")&amp;" un.","Sem ação imediata")))))))))</f>
        <v/>
      </c>
      <c r="X20" s="24">
        <f>IF($A20="","",INDEX('Cenários'!$M$6:$M$105,INT((ROW()-6)/12)+1))</f>
        <v/>
      </c>
      <c r="Y20" s="24">
        <f>IF($A20="","",INDEX('Cenários'!$Z$6:$Z$105,INT((ROW()-6)/12)+1))</f>
        <v/>
      </c>
    </row>
    <row r="21" ht="19" customHeight="1">
      <c r="A21" s="24">
        <f>IF(INDEX('Cenários'!$A$6:$A$105,INT((ROW()-6)/12)+1)="","",INDEX('Cenários'!$A$6:$A$105,INT((ROW()-6)/12)+1))</f>
        <v/>
      </c>
      <c r="B21" s="24">
        <f>IF($A21="","",INDEX('Cenários'!$B$6:$B$105,INT((ROW()-6)/12)+1))</f>
        <v/>
      </c>
      <c r="C21" s="24">
        <f>IF($A21="","",INDEX('Cenários'!$C$6:$C$105,INT((ROW()-6)/12)+1))</f>
        <v/>
      </c>
      <c r="D21" s="24">
        <f>IF($A21="","",INDEX('Cenários'!$D$6:$D$105,INT((ROW()-6)/12)+1))</f>
        <v/>
      </c>
      <c r="E21" s="25">
        <f>IF($A21="","",MOD(ROW()-6,12)-4)</f>
        <v/>
      </c>
      <c r="F21" s="24">
        <f>IF($A21="","",IF($E21&lt;0,"Antes do pico",IF($E21=0,"Semana de pico","Depois do pico")))</f>
        <v/>
      </c>
      <c r="G21" s="36">
        <f>IF($A21="","",IFERROR(IF(INDEX('Cenários'!$E$6:$E$105,INT((ROW()-6)/12)+1)="","",INDEX('Cenários'!$E$6:$E$105,INT((ROW()-6)/12)+1)+7*$E21),""))</f>
        <v/>
      </c>
      <c r="H21" s="37">
        <f>IF($A21="","",INDEX('Cenários'!$N$6:$Y$105,INT((ROW()-6)/12)+1,$E21+5))</f>
        <v/>
      </c>
      <c r="I21" s="25">
        <f>IF(OR($A21="",$H21=""),"",IFERROR(ROUNDUP(INDEX('Cenários'!$F$6:$F$105,INT((ROW()-6)/12)+1)*$H21,0),""))</f>
        <v/>
      </c>
      <c r="J21" s="19" t="n">
        <v>100</v>
      </c>
      <c r="K21" s="25">
        <f>IF($A21="","",IF($E21=-4,INDEX('Cenários'!$G$6:$G$105,INT((ROW()-6)/12)+1),$S20))</f>
        <v/>
      </c>
      <c r="L21" s="25">
        <f>IF($A21="","",$K21+IF($J21="",0,$J21)-IF($I21="",0,$I21))</f>
        <v/>
      </c>
      <c r="M21" s="25">
        <f>IF($A21="","",IF($E21&lt;=0,INDEX('Cenários'!$H$6:$H$105,INT((ROW()-6)/12)+1)+SUMIFS($I$6:$I$1205,$A$6:$A$1205,$A21,$E$6:$E$1205,"&gt;"&amp;$E21,$E$6:$E$1205,"&lt;="&amp;($E21+INDEX('Cenários'!$J$6:$J$105,INT((ROW()-6)/12)+1))),INDEX('Cenários'!$L$6:$L$105,INT((ROW()-6)/12)+1)+SUMIFS($I$6:$I$1205,$A$6:$A$1205,$A21,$E$6:$E$1205,"&gt;"&amp;$E21,$E$6:$E$1205,"&lt;=7")))</f>
        <v/>
      </c>
      <c r="N21" s="25">
        <f>IF($A21="","",MIN(INDEX('Cenários'!$K$6:$K$105,INT((ROW()-6)/12)+1),MAX(0,$M21)))</f>
        <v/>
      </c>
      <c r="O21" s="25">
        <f>IF($A21="","",IFERROR(IF($L21&gt;=$N21,0,MIN(CEILING(MAX(0,$N21-$L21),INDEX('Cenários'!$I$6:$I$105,INT((ROW()-6)/12)+1)),FLOOR(MAX(0,INDEX('Cenários'!$K$6:$K$105,INT((ROW()-6)/12)+1)-$L21),INDEX('Cenários'!$I$6:$I$105,INT((ROW()-6)/12)+1)))),0))</f>
        <v/>
      </c>
      <c r="P21" s="25">
        <f>IF($A21="","",IFERROR(IF($E21+INDEX('Cenários'!$J$6:$J$105,INT((ROW()-6)/12)+1)&gt;7,0,SUMIFS($O$6:$O$1205,$A$6:$A$1205,$A21,$E$6:$E$1205,$E21+INDEX('Cenários'!$J$6:$J$105,INT((ROW()-6)/12)+1))),0))</f>
        <v/>
      </c>
      <c r="Q21" s="25">
        <f>IF($A21="","",$L21+$O21)</f>
        <v/>
      </c>
      <c r="R21" s="25">
        <f>IF($A21="","",IF($E21&gt;0,MAX(0,$Q21-$N21),0))</f>
        <v/>
      </c>
      <c r="S21" s="25">
        <f>IF($A21="","",$Q21-$R21)</f>
        <v/>
      </c>
      <c r="T21" s="25">
        <f>IF($A21="","",MAX(0,-$S21))</f>
        <v/>
      </c>
      <c r="U21" s="25">
        <f>IF($A21="","",MAX(0,$Q21-INDEX('Cenários'!$K$6:$K$105,INT((ROW()-6)/12)+1)))</f>
        <v/>
      </c>
      <c r="V21" s="24">
        <f>IF($A21="","",IF($Y21&lt;&gt;"OK","Dados inválidos",IF($X21="Pausado","Pausado",IF($T21&gt;0,"Ruptura",IF($U21&gt;0,"Excesso de capacidade",IF($M21&gt;INDEX('Cenários'!$K$6:$K$105,INT((ROW()-6)/12)+1),"Capacidade insuficiente",IF(AND($E21&lt;=0,$S21&lt;INDEX('Cenários'!$H$6:$H$105,INT((ROW()-6)/12)+1)),"Atenção",IF($R21&gt;0,"Desmobilizar","Adequado"))))))))</f>
        <v/>
      </c>
      <c r="W21" s="24">
        <f>IF($A21="","",IF($Y21&lt;&gt;"OK","Corrigir cadastro do cenário",IF($X21="Pausado","",IF($T21&gt;0,"Ruptura projetada de "&amp;TEXT($T21,"0")&amp;" un.",IF($U21&gt;0,"Reduzir entrada ou transferir "&amp;TEXT($U21,"0")&amp;" un.",IF($M21&gt;INDEX('Cenários'!$K$6:$K$105,INT((ROW()-6)/12)+1),"Capacidade abaixo do saldo-alvo em "&amp;TEXT($M21-INDEX('Cenários'!$K$6:$K$105,INT((ROW()-6)/12)+1),"0")&amp;" un.",IF(AND($O21&gt;0,$E21-INDEX('Cenários'!$J$6:$J$105,INT((ROW()-6)/12)+1)&lt;-4),"Recebimento depende de pedido anterior ao horizonte",IF($R21&gt;0,"Desmobilizar "&amp;TEXT($R21,"0")&amp;" un. nesta semana",IF($P21&gt;0,"Emitir pedido de "&amp;TEXT($P21,"0")&amp;" un. nesta semana",IF($O21&gt;0,"Programar recebimento de "&amp;TEXT($O21,"0")&amp;" un.","Sem ação imediata")))))))))</f>
        <v/>
      </c>
      <c r="X21" s="24">
        <f>IF($A21="","",INDEX('Cenários'!$M$6:$M$105,INT((ROW()-6)/12)+1))</f>
        <v/>
      </c>
      <c r="Y21" s="24">
        <f>IF($A21="","",INDEX('Cenários'!$Z$6:$Z$105,INT((ROW()-6)/12)+1))</f>
        <v/>
      </c>
    </row>
    <row r="22" ht="19" customHeight="1">
      <c r="A22" s="24">
        <f>IF(INDEX('Cenários'!$A$6:$A$105,INT((ROW()-6)/12)+1)="","",INDEX('Cenários'!$A$6:$A$105,INT((ROW()-6)/12)+1))</f>
        <v/>
      </c>
      <c r="B22" s="24">
        <f>IF($A22="","",INDEX('Cenários'!$B$6:$B$105,INT((ROW()-6)/12)+1))</f>
        <v/>
      </c>
      <c r="C22" s="24">
        <f>IF($A22="","",INDEX('Cenários'!$C$6:$C$105,INT((ROW()-6)/12)+1))</f>
        <v/>
      </c>
      <c r="D22" s="24">
        <f>IF($A22="","",INDEX('Cenários'!$D$6:$D$105,INT((ROW()-6)/12)+1))</f>
        <v/>
      </c>
      <c r="E22" s="25">
        <f>IF($A22="","",MOD(ROW()-6,12)-4)</f>
        <v/>
      </c>
      <c r="F22" s="24">
        <f>IF($A22="","",IF($E22&lt;0,"Antes do pico",IF($E22=0,"Semana de pico","Depois do pico")))</f>
        <v/>
      </c>
      <c r="G22" s="36">
        <f>IF($A22="","",IFERROR(IF(INDEX('Cenários'!$E$6:$E$105,INT((ROW()-6)/12)+1)="","",INDEX('Cenários'!$E$6:$E$105,INT((ROW()-6)/12)+1)+7*$E22),""))</f>
        <v/>
      </c>
      <c r="H22" s="37">
        <f>IF($A22="","",INDEX('Cenários'!$N$6:$Y$105,INT((ROW()-6)/12)+1,$E22+5))</f>
        <v/>
      </c>
      <c r="I22" s="25">
        <f>IF(OR($A22="",$H22=""),"",IFERROR(ROUNDUP(INDEX('Cenários'!$F$6:$F$105,INT((ROW()-6)/12)+1)*$H22,0),""))</f>
        <v/>
      </c>
      <c r="J22" s="19" t="n"/>
      <c r="K22" s="25">
        <f>IF($A22="","",IF($E22=-4,INDEX('Cenários'!$G$6:$G$105,INT((ROW()-6)/12)+1),$S21))</f>
        <v/>
      </c>
      <c r="L22" s="25">
        <f>IF($A22="","",$K22+IF($J22="",0,$J22)-IF($I22="",0,$I22))</f>
        <v/>
      </c>
      <c r="M22" s="25">
        <f>IF($A22="","",IF($E22&lt;=0,INDEX('Cenários'!$H$6:$H$105,INT((ROW()-6)/12)+1)+SUMIFS($I$6:$I$1205,$A$6:$A$1205,$A22,$E$6:$E$1205,"&gt;"&amp;$E22,$E$6:$E$1205,"&lt;="&amp;($E22+INDEX('Cenários'!$J$6:$J$105,INT((ROW()-6)/12)+1))),INDEX('Cenários'!$L$6:$L$105,INT((ROW()-6)/12)+1)+SUMIFS($I$6:$I$1205,$A$6:$A$1205,$A22,$E$6:$E$1205,"&gt;"&amp;$E22,$E$6:$E$1205,"&lt;=7")))</f>
        <v/>
      </c>
      <c r="N22" s="25">
        <f>IF($A22="","",MIN(INDEX('Cenários'!$K$6:$K$105,INT((ROW()-6)/12)+1),MAX(0,$M22)))</f>
        <v/>
      </c>
      <c r="O22" s="25">
        <f>IF($A22="","",IFERROR(IF($L22&gt;=$N22,0,MIN(CEILING(MAX(0,$N22-$L22),INDEX('Cenários'!$I$6:$I$105,INT((ROW()-6)/12)+1)),FLOOR(MAX(0,INDEX('Cenários'!$K$6:$K$105,INT((ROW()-6)/12)+1)-$L22),INDEX('Cenários'!$I$6:$I$105,INT((ROW()-6)/12)+1)))),0))</f>
        <v/>
      </c>
      <c r="P22" s="25">
        <f>IF($A22="","",IFERROR(IF($E22+INDEX('Cenários'!$J$6:$J$105,INT((ROW()-6)/12)+1)&gt;7,0,SUMIFS($O$6:$O$1205,$A$6:$A$1205,$A22,$E$6:$E$1205,$E22+INDEX('Cenários'!$J$6:$J$105,INT((ROW()-6)/12)+1))),0))</f>
        <v/>
      </c>
      <c r="Q22" s="25">
        <f>IF($A22="","",$L22+$O22)</f>
        <v/>
      </c>
      <c r="R22" s="25">
        <f>IF($A22="","",IF($E22&gt;0,MAX(0,$Q22-$N22),0))</f>
        <v/>
      </c>
      <c r="S22" s="25">
        <f>IF($A22="","",$Q22-$R22)</f>
        <v/>
      </c>
      <c r="T22" s="25">
        <f>IF($A22="","",MAX(0,-$S22))</f>
        <v/>
      </c>
      <c r="U22" s="25">
        <f>IF($A22="","",MAX(0,$Q22-INDEX('Cenários'!$K$6:$K$105,INT((ROW()-6)/12)+1)))</f>
        <v/>
      </c>
      <c r="V22" s="24">
        <f>IF($A22="","",IF($Y22&lt;&gt;"OK","Dados inválidos",IF($X22="Pausado","Pausado",IF($T22&gt;0,"Ruptura",IF($U22&gt;0,"Excesso de capacidade",IF($M22&gt;INDEX('Cenários'!$K$6:$K$105,INT((ROW()-6)/12)+1),"Capacidade insuficiente",IF(AND($E22&lt;=0,$S22&lt;INDEX('Cenários'!$H$6:$H$105,INT((ROW()-6)/12)+1)),"Atenção",IF($R22&gt;0,"Desmobilizar","Adequado"))))))))</f>
        <v/>
      </c>
      <c r="W22" s="24">
        <f>IF($A22="","",IF($Y22&lt;&gt;"OK","Corrigir cadastro do cenário",IF($X22="Pausado","",IF($T22&gt;0,"Ruptura projetada de "&amp;TEXT($T22,"0")&amp;" un.",IF($U22&gt;0,"Reduzir entrada ou transferir "&amp;TEXT($U22,"0")&amp;" un.",IF($M22&gt;INDEX('Cenários'!$K$6:$K$105,INT((ROW()-6)/12)+1),"Capacidade abaixo do saldo-alvo em "&amp;TEXT($M22-INDEX('Cenários'!$K$6:$K$105,INT((ROW()-6)/12)+1),"0")&amp;" un.",IF(AND($O22&gt;0,$E22-INDEX('Cenários'!$J$6:$J$105,INT((ROW()-6)/12)+1)&lt;-4),"Recebimento depende de pedido anterior ao horizonte",IF($R22&gt;0,"Desmobilizar "&amp;TEXT($R22,"0")&amp;" un. nesta semana",IF($P22&gt;0,"Emitir pedido de "&amp;TEXT($P22,"0")&amp;" un. nesta semana",IF($O22&gt;0,"Programar recebimento de "&amp;TEXT($O22,"0")&amp;" un.","Sem ação imediata")))))))))</f>
        <v/>
      </c>
      <c r="X22" s="24">
        <f>IF($A22="","",INDEX('Cenários'!$M$6:$M$105,INT((ROW()-6)/12)+1))</f>
        <v/>
      </c>
      <c r="Y22" s="24">
        <f>IF($A22="","",INDEX('Cenários'!$Z$6:$Z$105,INT((ROW()-6)/12)+1))</f>
        <v/>
      </c>
    </row>
    <row r="23" ht="19" customHeight="1">
      <c r="A23" s="24">
        <f>IF(INDEX('Cenários'!$A$6:$A$105,INT((ROW()-6)/12)+1)="","",INDEX('Cenários'!$A$6:$A$105,INT((ROW()-6)/12)+1))</f>
        <v/>
      </c>
      <c r="B23" s="24">
        <f>IF($A23="","",INDEX('Cenários'!$B$6:$B$105,INT((ROW()-6)/12)+1))</f>
        <v/>
      </c>
      <c r="C23" s="24">
        <f>IF($A23="","",INDEX('Cenários'!$C$6:$C$105,INT((ROW()-6)/12)+1))</f>
        <v/>
      </c>
      <c r="D23" s="24">
        <f>IF($A23="","",INDEX('Cenários'!$D$6:$D$105,INT((ROW()-6)/12)+1))</f>
        <v/>
      </c>
      <c r="E23" s="25">
        <f>IF($A23="","",MOD(ROW()-6,12)-4)</f>
        <v/>
      </c>
      <c r="F23" s="24">
        <f>IF($A23="","",IF($E23&lt;0,"Antes do pico",IF($E23=0,"Semana de pico","Depois do pico")))</f>
        <v/>
      </c>
      <c r="G23" s="36">
        <f>IF($A23="","",IFERROR(IF(INDEX('Cenários'!$E$6:$E$105,INT((ROW()-6)/12)+1)="","",INDEX('Cenários'!$E$6:$E$105,INT((ROW()-6)/12)+1)+7*$E23),""))</f>
        <v/>
      </c>
      <c r="H23" s="37">
        <f>IF($A23="","",INDEX('Cenários'!$N$6:$Y$105,INT((ROW()-6)/12)+1,$E23+5))</f>
        <v/>
      </c>
      <c r="I23" s="25">
        <f>IF(OR($A23="",$H23=""),"",IFERROR(ROUNDUP(INDEX('Cenários'!$F$6:$F$105,INT((ROW()-6)/12)+1)*$H23,0),""))</f>
        <v/>
      </c>
      <c r="J23" s="19" t="n"/>
      <c r="K23" s="25">
        <f>IF($A23="","",IF($E23=-4,INDEX('Cenários'!$G$6:$G$105,INT((ROW()-6)/12)+1),$S22))</f>
        <v/>
      </c>
      <c r="L23" s="25">
        <f>IF($A23="","",$K23+IF($J23="",0,$J23)-IF($I23="",0,$I23))</f>
        <v/>
      </c>
      <c r="M23" s="25">
        <f>IF($A23="","",IF($E23&lt;=0,INDEX('Cenários'!$H$6:$H$105,INT((ROW()-6)/12)+1)+SUMIFS($I$6:$I$1205,$A$6:$A$1205,$A23,$E$6:$E$1205,"&gt;"&amp;$E23,$E$6:$E$1205,"&lt;="&amp;($E23+INDEX('Cenários'!$J$6:$J$105,INT((ROW()-6)/12)+1))),INDEX('Cenários'!$L$6:$L$105,INT((ROW()-6)/12)+1)+SUMIFS($I$6:$I$1205,$A$6:$A$1205,$A23,$E$6:$E$1205,"&gt;"&amp;$E23,$E$6:$E$1205,"&lt;=7")))</f>
        <v/>
      </c>
      <c r="N23" s="25">
        <f>IF($A23="","",MIN(INDEX('Cenários'!$K$6:$K$105,INT((ROW()-6)/12)+1),MAX(0,$M23)))</f>
        <v/>
      </c>
      <c r="O23" s="25">
        <f>IF($A23="","",IFERROR(IF($L23&gt;=$N23,0,MIN(CEILING(MAX(0,$N23-$L23),INDEX('Cenários'!$I$6:$I$105,INT((ROW()-6)/12)+1)),FLOOR(MAX(0,INDEX('Cenários'!$K$6:$K$105,INT((ROW()-6)/12)+1)-$L23),INDEX('Cenários'!$I$6:$I$105,INT((ROW()-6)/12)+1)))),0))</f>
        <v/>
      </c>
      <c r="P23" s="25">
        <f>IF($A23="","",IFERROR(IF($E23+INDEX('Cenários'!$J$6:$J$105,INT((ROW()-6)/12)+1)&gt;7,0,SUMIFS($O$6:$O$1205,$A$6:$A$1205,$A23,$E$6:$E$1205,$E23+INDEX('Cenários'!$J$6:$J$105,INT((ROW()-6)/12)+1))),0))</f>
        <v/>
      </c>
      <c r="Q23" s="25">
        <f>IF($A23="","",$L23+$O23)</f>
        <v/>
      </c>
      <c r="R23" s="25">
        <f>IF($A23="","",IF($E23&gt;0,MAX(0,$Q23-$N23),0))</f>
        <v/>
      </c>
      <c r="S23" s="25">
        <f>IF($A23="","",$Q23-$R23)</f>
        <v/>
      </c>
      <c r="T23" s="25">
        <f>IF($A23="","",MAX(0,-$S23))</f>
        <v/>
      </c>
      <c r="U23" s="25">
        <f>IF($A23="","",MAX(0,$Q23-INDEX('Cenários'!$K$6:$K$105,INT((ROW()-6)/12)+1)))</f>
        <v/>
      </c>
      <c r="V23" s="24">
        <f>IF($A23="","",IF($Y23&lt;&gt;"OK","Dados inválidos",IF($X23="Pausado","Pausado",IF($T23&gt;0,"Ruptura",IF($U23&gt;0,"Excesso de capacidade",IF($M23&gt;INDEX('Cenários'!$K$6:$K$105,INT((ROW()-6)/12)+1),"Capacidade insuficiente",IF(AND($E23&lt;=0,$S23&lt;INDEX('Cenários'!$H$6:$H$105,INT((ROW()-6)/12)+1)),"Atenção",IF($R23&gt;0,"Desmobilizar","Adequado"))))))))</f>
        <v/>
      </c>
      <c r="W23" s="24">
        <f>IF($A23="","",IF($Y23&lt;&gt;"OK","Corrigir cadastro do cenário",IF($X23="Pausado","",IF($T23&gt;0,"Ruptura projetada de "&amp;TEXT($T23,"0")&amp;" un.",IF($U23&gt;0,"Reduzir entrada ou transferir "&amp;TEXT($U23,"0")&amp;" un.",IF($M23&gt;INDEX('Cenários'!$K$6:$K$105,INT((ROW()-6)/12)+1),"Capacidade abaixo do saldo-alvo em "&amp;TEXT($M23-INDEX('Cenários'!$K$6:$K$105,INT((ROW()-6)/12)+1),"0")&amp;" un.",IF(AND($O23&gt;0,$E23-INDEX('Cenários'!$J$6:$J$105,INT((ROW()-6)/12)+1)&lt;-4),"Recebimento depende de pedido anterior ao horizonte",IF($R23&gt;0,"Desmobilizar "&amp;TEXT($R23,"0")&amp;" un. nesta semana",IF($P23&gt;0,"Emitir pedido de "&amp;TEXT($P23,"0")&amp;" un. nesta semana",IF($O23&gt;0,"Programar recebimento de "&amp;TEXT($O23,"0")&amp;" un.","Sem ação imediata")))))))))</f>
        <v/>
      </c>
      <c r="X23" s="24">
        <f>IF($A23="","",INDEX('Cenários'!$M$6:$M$105,INT((ROW()-6)/12)+1))</f>
        <v/>
      </c>
      <c r="Y23" s="24">
        <f>IF($A23="","",INDEX('Cenários'!$Z$6:$Z$105,INT((ROW()-6)/12)+1))</f>
        <v/>
      </c>
    </row>
    <row r="24" ht="19" customHeight="1">
      <c r="A24" s="24">
        <f>IF(INDEX('Cenários'!$A$6:$A$105,INT((ROW()-6)/12)+1)="","",INDEX('Cenários'!$A$6:$A$105,INT((ROW()-6)/12)+1))</f>
        <v/>
      </c>
      <c r="B24" s="24">
        <f>IF($A24="","",INDEX('Cenários'!$B$6:$B$105,INT((ROW()-6)/12)+1))</f>
        <v/>
      </c>
      <c r="C24" s="24">
        <f>IF($A24="","",INDEX('Cenários'!$C$6:$C$105,INT((ROW()-6)/12)+1))</f>
        <v/>
      </c>
      <c r="D24" s="24">
        <f>IF($A24="","",INDEX('Cenários'!$D$6:$D$105,INT((ROW()-6)/12)+1))</f>
        <v/>
      </c>
      <c r="E24" s="25">
        <f>IF($A24="","",MOD(ROW()-6,12)-4)</f>
        <v/>
      </c>
      <c r="F24" s="24">
        <f>IF($A24="","",IF($E24&lt;0,"Antes do pico",IF($E24=0,"Semana de pico","Depois do pico")))</f>
        <v/>
      </c>
      <c r="G24" s="36">
        <f>IF($A24="","",IFERROR(IF(INDEX('Cenários'!$E$6:$E$105,INT((ROW()-6)/12)+1)="","",INDEX('Cenários'!$E$6:$E$105,INT((ROW()-6)/12)+1)+7*$E24),""))</f>
        <v/>
      </c>
      <c r="H24" s="37">
        <f>IF($A24="","",INDEX('Cenários'!$N$6:$Y$105,INT((ROW()-6)/12)+1,$E24+5))</f>
        <v/>
      </c>
      <c r="I24" s="25">
        <f>IF(OR($A24="",$H24=""),"",IFERROR(ROUNDUP(INDEX('Cenários'!$F$6:$F$105,INT((ROW()-6)/12)+1)*$H24,0),""))</f>
        <v/>
      </c>
      <c r="J24" s="19" t="n"/>
      <c r="K24" s="25">
        <f>IF($A24="","",IF($E24=-4,INDEX('Cenários'!$G$6:$G$105,INT((ROW()-6)/12)+1),$S23))</f>
        <v/>
      </c>
      <c r="L24" s="25">
        <f>IF($A24="","",$K24+IF($J24="",0,$J24)-IF($I24="",0,$I24))</f>
        <v/>
      </c>
      <c r="M24" s="25">
        <f>IF($A24="","",IF($E24&lt;=0,INDEX('Cenários'!$H$6:$H$105,INT((ROW()-6)/12)+1)+SUMIFS($I$6:$I$1205,$A$6:$A$1205,$A24,$E$6:$E$1205,"&gt;"&amp;$E24,$E$6:$E$1205,"&lt;="&amp;($E24+INDEX('Cenários'!$J$6:$J$105,INT((ROW()-6)/12)+1))),INDEX('Cenários'!$L$6:$L$105,INT((ROW()-6)/12)+1)+SUMIFS($I$6:$I$1205,$A$6:$A$1205,$A24,$E$6:$E$1205,"&gt;"&amp;$E24,$E$6:$E$1205,"&lt;=7")))</f>
        <v/>
      </c>
      <c r="N24" s="25">
        <f>IF($A24="","",MIN(INDEX('Cenários'!$K$6:$K$105,INT((ROW()-6)/12)+1),MAX(0,$M24)))</f>
        <v/>
      </c>
      <c r="O24" s="25">
        <f>IF($A24="","",IFERROR(IF($L24&gt;=$N24,0,MIN(CEILING(MAX(0,$N24-$L24),INDEX('Cenários'!$I$6:$I$105,INT((ROW()-6)/12)+1)),FLOOR(MAX(0,INDEX('Cenários'!$K$6:$K$105,INT((ROW()-6)/12)+1)-$L24),INDEX('Cenários'!$I$6:$I$105,INT((ROW()-6)/12)+1)))),0))</f>
        <v/>
      </c>
      <c r="P24" s="25">
        <f>IF($A24="","",IFERROR(IF($E24+INDEX('Cenários'!$J$6:$J$105,INT((ROW()-6)/12)+1)&gt;7,0,SUMIFS($O$6:$O$1205,$A$6:$A$1205,$A24,$E$6:$E$1205,$E24+INDEX('Cenários'!$J$6:$J$105,INT((ROW()-6)/12)+1))),0))</f>
        <v/>
      </c>
      <c r="Q24" s="25">
        <f>IF($A24="","",$L24+$O24)</f>
        <v/>
      </c>
      <c r="R24" s="25">
        <f>IF($A24="","",IF($E24&gt;0,MAX(0,$Q24-$N24),0))</f>
        <v/>
      </c>
      <c r="S24" s="25">
        <f>IF($A24="","",$Q24-$R24)</f>
        <v/>
      </c>
      <c r="T24" s="25">
        <f>IF($A24="","",MAX(0,-$S24))</f>
        <v/>
      </c>
      <c r="U24" s="25">
        <f>IF($A24="","",MAX(0,$Q24-INDEX('Cenários'!$K$6:$K$105,INT((ROW()-6)/12)+1)))</f>
        <v/>
      </c>
      <c r="V24" s="24">
        <f>IF($A24="","",IF($Y24&lt;&gt;"OK","Dados inválidos",IF($X24="Pausado","Pausado",IF($T24&gt;0,"Ruptura",IF($U24&gt;0,"Excesso de capacidade",IF($M24&gt;INDEX('Cenários'!$K$6:$K$105,INT((ROW()-6)/12)+1),"Capacidade insuficiente",IF(AND($E24&lt;=0,$S24&lt;INDEX('Cenários'!$H$6:$H$105,INT((ROW()-6)/12)+1)),"Atenção",IF($R24&gt;0,"Desmobilizar","Adequado"))))))))</f>
        <v/>
      </c>
      <c r="W24" s="24">
        <f>IF($A24="","",IF($Y24&lt;&gt;"OK","Corrigir cadastro do cenário",IF($X24="Pausado","",IF($T24&gt;0,"Ruptura projetada de "&amp;TEXT($T24,"0")&amp;" un.",IF($U24&gt;0,"Reduzir entrada ou transferir "&amp;TEXT($U24,"0")&amp;" un.",IF($M24&gt;INDEX('Cenários'!$K$6:$K$105,INT((ROW()-6)/12)+1),"Capacidade abaixo do saldo-alvo em "&amp;TEXT($M24-INDEX('Cenários'!$K$6:$K$105,INT((ROW()-6)/12)+1),"0")&amp;" un.",IF(AND($O24&gt;0,$E24-INDEX('Cenários'!$J$6:$J$105,INT((ROW()-6)/12)+1)&lt;-4),"Recebimento depende de pedido anterior ao horizonte",IF($R24&gt;0,"Desmobilizar "&amp;TEXT($R24,"0")&amp;" un. nesta semana",IF($P24&gt;0,"Emitir pedido de "&amp;TEXT($P24,"0")&amp;" un. nesta semana",IF($O24&gt;0,"Programar recebimento de "&amp;TEXT($O24,"0")&amp;" un.","Sem ação imediata")))))))))</f>
        <v/>
      </c>
      <c r="X24" s="24">
        <f>IF($A24="","",INDEX('Cenários'!$M$6:$M$105,INT((ROW()-6)/12)+1))</f>
        <v/>
      </c>
      <c r="Y24" s="24">
        <f>IF($A24="","",INDEX('Cenários'!$Z$6:$Z$105,INT((ROW()-6)/12)+1))</f>
        <v/>
      </c>
    </row>
    <row r="25" ht="19" customHeight="1">
      <c r="A25" s="24">
        <f>IF(INDEX('Cenários'!$A$6:$A$105,INT((ROW()-6)/12)+1)="","",INDEX('Cenários'!$A$6:$A$105,INT((ROW()-6)/12)+1))</f>
        <v/>
      </c>
      <c r="B25" s="24">
        <f>IF($A25="","",INDEX('Cenários'!$B$6:$B$105,INT((ROW()-6)/12)+1))</f>
        <v/>
      </c>
      <c r="C25" s="24">
        <f>IF($A25="","",INDEX('Cenários'!$C$6:$C$105,INT((ROW()-6)/12)+1))</f>
        <v/>
      </c>
      <c r="D25" s="24">
        <f>IF($A25="","",INDEX('Cenários'!$D$6:$D$105,INT((ROW()-6)/12)+1))</f>
        <v/>
      </c>
      <c r="E25" s="25">
        <f>IF($A25="","",MOD(ROW()-6,12)-4)</f>
        <v/>
      </c>
      <c r="F25" s="24">
        <f>IF($A25="","",IF($E25&lt;0,"Antes do pico",IF($E25=0,"Semana de pico","Depois do pico")))</f>
        <v/>
      </c>
      <c r="G25" s="36">
        <f>IF($A25="","",IFERROR(IF(INDEX('Cenários'!$E$6:$E$105,INT((ROW()-6)/12)+1)="","",INDEX('Cenários'!$E$6:$E$105,INT((ROW()-6)/12)+1)+7*$E25),""))</f>
        <v/>
      </c>
      <c r="H25" s="37">
        <f>IF($A25="","",INDEX('Cenários'!$N$6:$Y$105,INT((ROW()-6)/12)+1,$E25+5))</f>
        <v/>
      </c>
      <c r="I25" s="25">
        <f>IF(OR($A25="",$H25=""),"",IFERROR(ROUNDUP(INDEX('Cenários'!$F$6:$F$105,INT((ROW()-6)/12)+1)*$H25,0),""))</f>
        <v/>
      </c>
      <c r="J25" s="19" t="n"/>
      <c r="K25" s="25">
        <f>IF($A25="","",IF($E25=-4,INDEX('Cenários'!$G$6:$G$105,INT((ROW()-6)/12)+1),$S24))</f>
        <v/>
      </c>
      <c r="L25" s="25">
        <f>IF($A25="","",$K25+IF($J25="",0,$J25)-IF($I25="",0,$I25))</f>
        <v/>
      </c>
      <c r="M25" s="25">
        <f>IF($A25="","",IF($E25&lt;=0,INDEX('Cenários'!$H$6:$H$105,INT((ROW()-6)/12)+1)+SUMIFS($I$6:$I$1205,$A$6:$A$1205,$A25,$E$6:$E$1205,"&gt;"&amp;$E25,$E$6:$E$1205,"&lt;="&amp;($E25+INDEX('Cenários'!$J$6:$J$105,INT((ROW()-6)/12)+1))),INDEX('Cenários'!$L$6:$L$105,INT((ROW()-6)/12)+1)+SUMIFS($I$6:$I$1205,$A$6:$A$1205,$A25,$E$6:$E$1205,"&gt;"&amp;$E25,$E$6:$E$1205,"&lt;=7")))</f>
        <v/>
      </c>
      <c r="N25" s="25">
        <f>IF($A25="","",MIN(INDEX('Cenários'!$K$6:$K$105,INT((ROW()-6)/12)+1),MAX(0,$M25)))</f>
        <v/>
      </c>
      <c r="O25" s="25">
        <f>IF($A25="","",IFERROR(IF($L25&gt;=$N25,0,MIN(CEILING(MAX(0,$N25-$L25),INDEX('Cenários'!$I$6:$I$105,INT((ROW()-6)/12)+1)),FLOOR(MAX(0,INDEX('Cenários'!$K$6:$K$105,INT((ROW()-6)/12)+1)-$L25),INDEX('Cenários'!$I$6:$I$105,INT((ROW()-6)/12)+1)))),0))</f>
        <v/>
      </c>
      <c r="P25" s="25">
        <f>IF($A25="","",IFERROR(IF($E25+INDEX('Cenários'!$J$6:$J$105,INT((ROW()-6)/12)+1)&gt;7,0,SUMIFS($O$6:$O$1205,$A$6:$A$1205,$A25,$E$6:$E$1205,$E25+INDEX('Cenários'!$J$6:$J$105,INT((ROW()-6)/12)+1))),0))</f>
        <v/>
      </c>
      <c r="Q25" s="25">
        <f>IF($A25="","",$L25+$O25)</f>
        <v/>
      </c>
      <c r="R25" s="25">
        <f>IF($A25="","",IF($E25&gt;0,MAX(0,$Q25-$N25),0))</f>
        <v/>
      </c>
      <c r="S25" s="25">
        <f>IF($A25="","",$Q25-$R25)</f>
        <v/>
      </c>
      <c r="T25" s="25">
        <f>IF($A25="","",MAX(0,-$S25))</f>
        <v/>
      </c>
      <c r="U25" s="25">
        <f>IF($A25="","",MAX(0,$Q25-INDEX('Cenários'!$K$6:$K$105,INT((ROW()-6)/12)+1)))</f>
        <v/>
      </c>
      <c r="V25" s="24">
        <f>IF($A25="","",IF($Y25&lt;&gt;"OK","Dados inválidos",IF($X25="Pausado","Pausado",IF($T25&gt;0,"Ruptura",IF($U25&gt;0,"Excesso de capacidade",IF($M25&gt;INDEX('Cenários'!$K$6:$K$105,INT((ROW()-6)/12)+1),"Capacidade insuficiente",IF(AND($E25&lt;=0,$S25&lt;INDEX('Cenários'!$H$6:$H$105,INT((ROW()-6)/12)+1)),"Atenção",IF($R25&gt;0,"Desmobilizar","Adequado"))))))))</f>
        <v/>
      </c>
      <c r="W25" s="24">
        <f>IF($A25="","",IF($Y25&lt;&gt;"OK","Corrigir cadastro do cenário",IF($X25="Pausado","",IF($T25&gt;0,"Ruptura projetada de "&amp;TEXT($T25,"0")&amp;" un.",IF($U25&gt;0,"Reduzir entrada ou transferir "&amp;TEXT($U25,"0")&amp;" un.",IF($M25&gt;INDEX('Cenários'!$K$6:$K$105,INT((ROW()-6)/12)+1),"Capacidade abaixo do saldo-alvo em "&amp;TEXT($M25-INDEX('Cenários'!$K$6:$K$105,INT((ROW()-6)/12)+1),"0")&amp;" un.",IF(AND($O25&gt;0,$E25-INDEX('Cenários'!$J$6:$J$105,INT((ROW()-6)/12)+1)&lt;-4),"Recebimento depende de pedido anterior ao horizonte",IF($R25&gt;0,"Desmobilizar "&amp;TEXT($R25,"0")&amp;" un. nesta semana",IF($P25&gt;0,"Emitir pedido de "&amp;TEXT($P25,"0")&amp;" un. nesta semana",IF($O25&gt;0,"Programar recebimento de "&amp;TEXT($O25,"0")&amp;" un.","Sem ação imediata")))))))))</f>
        <v/>
      </c>
      <c r="X25" s="24">
        <f>IF($A25="","",INDEX('Cenários'!$M$6:$M$105,INT((ROW()-6)/12)+1))</f>
        <v/>
      </c>
      <c r="Y25" s="24">
        <f>IF($A25="","",INDEX('Cenários'!$Z$6:$Z$105,INT((ROW()-6)/12)+1))</f>
        <v/>
      </c>
    </row>
    <row r="26" ht="19" customHeight="1">
      <c r="A26" s="24">
        <f>IF(INDEX('Cenários'!$A$6:$A$105,INT((ROW()-6)/12)+1)="","",INDEX('Cenários'!$A$6:$A$105,INT((ROW()-6)/12)+1))</f>
        <v/>
      </c>
      <c r="B26" s="24">
        <f>IF($A26="","",INDEX('Cenários'!$B$6:$B$105,INT((ROW()-6)/12)+1))</f>
        <v/>
      </c>
      <c r="C26" s="24">
        <f>IF($A26="","",INDEX('Cenários'!$C$6:$C$105,INT((ROW()-6)/12)+1))</f>
        <v/>
      </c>
      <c r="D26" s="24">
        <f>IF($A26="","",INDEX('Cenários'!$D$6:$D$105,INT((ROW()-6)/12)+1))</f>
        <v/>
      </c>
      <c r="E26" s="25">
        <f>IF($A26="","",MOD(ROW()-6,12)-4)</f>
        <v/>
      </c>
      <c r="F26" s="24">
        <f>IF($A26="","",IF($E26&lt;0,"Antes do pico",IF($E26=0,"Semana de pico","Depois do pico")))</f>
        <v/>
      </c>
      <c r="G26" s="36">
        <f>IF($A26="","",IFERROR(IF(INDEX('Cenários'!$E$6:$E$105,INT((ROW()-6)/12)+1)="","",INDEX('Cenários'!$E$6:$E$105,INT((ROW()-6)/12)+1)+7*$E26),""))</f>
        <v/>
      </c>
      <c r="H26" s="37">
        <f>IF($A26="","",INDEX('Cenários'!$N$6:$Y$105,INT((ROW()-6)/12)+1,$E26+5))</f>
        <v/>
      </c>
      <c r="I26" s="25">
        <f>IF(OR($A26="",$H26=""),"",IFERROR(ROUNDUP(INDEX('Cenários'!$F$6:$F$105,INT((ROW()-6)/12)+1)*$H26,0),""))</f>
        <v/>
      </c>
      <c r="J26" s="19" t="n"/>
      <c r="K26" s="25">
        <f>IF($A26="","",IF($E26=-4,INDEX('Cenários'!$G$6:$G$105,INT((ROW()-6)/12)+1),$S25))</f>
        <v/>
      </c>
      <c r="L26" s="25">
        <f>IF($A26="","",$K26+IF($J26="",0,$J26)-IF($I26="",0,$I26))</f>
        <v/>
      </c>
      <c r="M26" s="25">
        <f>IF($A26="","",IF($E26&lt;=0,INDEX('Cenários'!$H$6:$H$105,INT((ROW()-6)/12)+1)+SUMIFS($I$6:$I$1205,$A$6:$A$1205,$A26,$E$6:$E$1205,"&gt;"&amp;$E26,$E$6:$E$1205,"&lt;="&amp;($E26+INDEX('Cenários'!$J$6:$J$105,INT((ROW()-6)/12)+1))),INDEX('Cenários'!$L$6:$L$105,INT((ROW()-6)/12)+1)+SUMIFS($I$6:$I$1205,$A$6:$A$1205,$A26,$E$6:$E$1205,"&gt;"&amp;$E26,$E$6:$E$1205,"&lt;=7")))</f>
        <v/>
      </c>
      <c r="N26" s="25">
        <f>IF($A26="","",MIN(INDEX('Cenários'!$K$6:$K$105,INT((ROW()-6)/12)+1),MAX(0,$M26)))</f>
        <v/>
      </c>
      <c r="O26" s="25">
        <f>IF($A26="","",IFERROR(IF($L26&gt;=$N26,0,MIN(CEILING(MAX(0,$N26-$L26),INDEX('Cenários'!$I$6:$I$105,INT((ROW()-6)/12)+1)),FLOOR(MAX(0,INDEX('Cenários'!$K$6:$K$105,INT((ROW()-6)/12)+1)-$L26),INDEX('Cenários'!$I$6:$I$105,INT((ROW()-6)/12)+1)))),0))</f>
        <v/>
      </c>
      <c r="P26" s="25">
        <f>IF($A26="","",IFERROR(IF($E26+INDEX('Cenários'!$J$6:$J$105,INT((ROW()-6)/12)+1)&gt;7,0,SUMIFS($O$6:$O$1205,$A$6:$A$1205,$A26,$E$6:$E$1205,$E26+INDEX('Cenários'!$J$6:$J$105,INT((ROW()-6)/12)+1))),0))</f>
        <v/>
      </c>
      <c r="Q26" s="25">
        <f>IF($A26="","",$L26+$O26)</f>
        <v/>
      </c>
      <c r="R26" s="25">
        <f>IF($A26="","",IF($E26&gt;0,MAX(0,$Q26-$N26),0))</f>
        <v/>
      </c>
      <c r="S26" s="25">
        <f>IF($A26="","",$Q26-$R26)</f>
        <v/>
      </c>
      <c r="T26" s="25">
        <f>IF($A26="","",MAX(0,-$S26))</f>
        <v/>
      </c>
      <c r="U26" s="25">
        <f>IF($A26="","",MAX(0,$Q26-INDEX('Cenários'!$K$6:$K$105,INT((ROW()-6)/12)+1)))</f>
        <v/>
      </c>
      <c r="V26" s="24">
        <f>IF($A26="","",IF($Y26&lt;&gt;"OK","Dados inválidos",IF($X26="Pausado","Pausado",IF($T26&gt;0,"Ruptura",IF($U26&gt;0,"Excesso de capacidade",IF($M26&gt;INDEX('Cenários'!$K$6:$K$105,INT((ROW()-6)/12)+1),"Capacidade insuficiente",IF(AND($E26&lt;=0,$S26&lt;INDEX('Cenários'!$H$6:$H$105,INT((ROW()-6)/12)+1)),"Atenção",IF($R26&gt;0,"Desmobilizar","Adequado"))))))))</f>
        <v/>
      </c>
      <c r="W26" s="24">
        <f>IF($A26="","",IF($Y26&lt;&gt;"OK","Corrigir cadastro do cenário",IF($X26="Pausado","",IF($T26&gt;0,"Ruptura projetada de "&amp;TEXT($T26,"0")&amp;" un.",IF($U26&gt;0,"Reduzir entrada ou transferir "&amp;TEXT($U26,"0")&amp;" un.",IF($M26&gt;INDEX('Cenários'!$K$6:$K$105,INT((ROW()-6)/12)+1),"Capacidade abaixo do saldo-alvo em "&amp;TEXT($M26-INDEX('Cenários'!$K$6:$K$105,INT((ROW()-6)/12)+1),"0")&amp;" un.",IF(AND($O26&gt;0,$E26-INDEX('Cenários'!$J$6:$J$105,INT((ROW()-6)/12)+1)&lt;-4),"Recebimento depende de pedido anterior ao horizonte",IF($R26&gt;0,"Desmobilizar "&amp;TEXT($R26,"0")&amp;" un. nesta semana",IF($P26&gt;0,"Emitir pedido de "&amp;TEXT($P26,"0")&amp;" un. nesta semana",IF($O26&gt;0,"Programar recebimento de "&amp;TEXT($O26,"0")&amp;" un.","Sem ação imediata")))))))))</f>
        <v/>
      </c>
      <c r="X26" s="24">
        <f>IF($A26="","",INDEX('Cenários'!$M$6:$M$105,INT((ROW()-6)/12)+1))</f>
        <v/>
      </c>
      <c r="Y26" s="24">
        <f>IF($A26="","",INDEX('Cenários'!$Z$6:$Z$105,INT((ROW()-6)/12)+1))</f>
        <v/>
      </c>
    </row>
    <row r="27" ht="19" customHeight="1">
      <c r="A27" s="24">
        <f>IF(INDEX('Cenários'!$A$6:$A$105,INT((ROW()-6)/12)+1)="","",INDEX('Cenários'!$A$6:$A$105,INT((ROW()-6)/12)+1))</f>
        <v/>
      </c>
      <c r="B27" s="24">
        <f>IF($A27="","",INDEX('Cenários'!$B$6:$B$105,INT((ROW()-6)/12)+1))</f>
        <v/>
      </c>
      <c r="C27" s="24">
        <f>IF($A27="","",INDEX('Cenários'!$C$6:$C$105,INT((ROW()-6)/12)+1))</f>
        <v/>
      </c>
      <c r="D27" s="24">
        <f>IF($A27="","",INDEX('Cenários'!$D$6:$D$105,INT((ROW()-6)/12)+1))</f>
        <v/>
      </c>
      <c r="E27" s="25">
        <f>IF($A27="","",MOD(ROW()-6,12)-4)</f>
        <v/>
      </c>
      <c r="F27" s="24">
        <f>IF($A27="","",IF($E27&lt;0,"Antes do pico",IF($E27=0,"Semana de pico","Depois do pico")))</f>
        <v/>
      </c>
      <c r="G27" s="36">
        <f>IF($A27="","",IFERROR(IF(INDEX('Cenários'!$E$6:$E$105,INT((ROW()-6)/12)+1)="","",INDEX('Cenários'!$E$6:$E$105,INT((ROW()-6)/12)+1)+7*$E27),""))</f>
        <v/>
      </c>
      <c r="H27" s="37">
        <f>IF($A27="","",INDEX('Cenários'!$N$6:$Y$105,INT((ROW()-6)/12)+1,$E27+5))</f>
        <v/>
      </c>
      <c r="I27" s="25">
        <f>IF(OR($A27="",$H27=""),"",IFERROR(ROUNDUP(INDEX('Cenários'!$F$6:$F$105,INT((ROW()-6)/12)+1)*$H27,0),""))</f>
        <v/>
      </c>
      <c r="J27" s="19" t="n"/>
      <c r="K27" s="25">
        <f>IF($A27="","",IF($E27=-4,INDEX('Cenários'!$G$6:$G$105,INT((ROW()-6)/12)+1),$S26))</f>
        <v/>
      </c>
      <c r="L27" s="25">
        <f>IF($A27="","",$K27+IF($J27="",0,$J27)-IF($I27="",0,$I27))</f>
        <v/>
      </c>
      <c r="M27" s="25">
        <f>IF($A27="","",IF($E27&lt;=0,INDEX('Cenários'!$H$6:$H$105,INT((ROW()-6)/12)+1)+SUMIFS($I$6:$I$1205,$A$6:$A$1205,$A27,$E$6:$E$1205,"&gt;"&amp;$E27,$E$6:$E$1205,"&lt;="&amp;($E27+INDEX('Cenários'!$J$6:$J$105,INT((ROW()-6)/12)+1))),INDEX('Cenários'!$L$6:$L$105,INT((ROW()-6)/12)+1)+SUMIFS($I$6:$I$1205,$A$6:$A$1205,$A27,$E$6:$E$1205,"&gt;"&amp;$E27,$E$6:$E$1205,"&lt;=7")))</f>
        <v/>
      </c>
      <c r="N27" s="25">
        <f>IF($A27="","",MIN(INDEX('Cenários'!$K$6:$K$105,INT((ROW()-6)/12)+1),MAX(0,$M27)))</f>
        <v/>
      </c>
      <c r="O27" s="25">
        <f>IF($A27="","",IFERROR(IF($L27&gt;=$N27,0,MIN(CEILING(MAX(0,$N27-$L27),INDEX('Cenários'!$I$6:$I$105,INT((ROW()-6)/12)+1)),FLOOR(MAX(0,INDEX('Cenários'!$K$6:$K$105,INT((ROW()-6)/12)+1)-$L27),INDEX('Cenários'!$I$6:$I$105,INT((ROW()-6)/12)+1)))),0))</f>
        <v/>
      </c>
      <c r="P27" s="25">
        <f>IF($A27="","",IFERROR(IF($E27+INDEX('Cenários'!$J$6:$J$105,INT((ROW()-6)/12)+1)&gt;7,0,SUMIFS($O$6:$O$1205,$A$6:$A$1205,$A27,$E$6:$E$1205,$E27+INDEX('Cenários'!$J$6:$J$105,INT((ROW()-6)/12)+1))),0))</f>
        <v/>
      </c>
      <c r="Q27" s="25">
        <f>IF($A27="","",$L27+$O27)</f>
        <v/>
      </c>
      <c r="R27" s="25">
        <f>IF($A27="","",IF($E27&gt;0,MAX(0,$Q27-$N27),0))</f>
        <v/>
      </c>
      <c r="S27" s="25">
        <f>IF($A27="","",$Q27-$R27)</f>
        <v/>
      </c>
      <c r="T27" s="25">
        <f>IF($A27="","",MAX(0,-$S27))</f>
        <v/>
      </c>
      <c r="U27" s="25">
        <f>IF($A27="","",MAX(0,$Q27-INDEX('Cenários'!$K$6:$K$105,INT((ROW()-6)/12)+1)))</f>
        <v/>
      </c>
      <c r="V27" s="24">
        <f>IF($A27="","",IF($Y27&lt;&gt;"OK","Dados inválidos",IF($X27="Pausado","Pausado",IF($T27&gt;0,"Ruptura",IF($U27&gt;0,"Excesso de capacidade",IF($M27&gt;INDEX('Cenários'!$K$6:$K$105,INT((ROW()-6)/12)+1),"Capacidade insuficiente",IF(AND($E27&lt;=0,$S27&lt;INDEX('Cenários'!$H$6:$H$105,INT((ROW()-6)/12)+1)),"Atenção",IF($R27&gt;0,"Desmobilizar","Adequado"))))))))</f>
        <v/>
      </c>
      <c r="W27" s="24">
        <f>IF($A27="","",IF($Y27&lt;&gt;"OK","Corrigir cadastro do cenário",IF($X27="Pausado","",IF($T27&gt;0,"Ruptura projetada de "&amp;TEXT($T27,"0")&amp;" un.",IF($U27&gt;0,"Reduzir entrada ou transferir "&amp;TEXT($U27,"0")&amp;" un.",IF($M27&gt;INDEX('Cenários'!$K$6:$K$105,INT((ROW()-6)/12)+1),"Capacidade abaixo do saldo-alvo em "&amp;TEXT($M27-INDEX('Cenários'!$K$6:$K$105,INT((ROW()-6)/12)+1),"0")&amp;" un.",IF(AND($O27&gt;0,$E27-INDEX('Cenários'!$J$6:$J$105,INT((ROW()-6)/12)+1)&lt;-4),"Recebimento depende de pedido anterior ao horizonte",IF($R27&gt;0,"Desmobilizar "&amp;TEXT($R27,"0")&amp;" un. nesta semana",IF($P27&gt;0,"Emitir pedido de "&amp;TEXT($P27,"0")&amp;" un. nesta semana",IF($O27&gt;0,"Programar recebimento de "&amp;TEXT($O27,"0")&amp;" un.","Sem ação imediata")))))))))</f>
        <v/>
      </c>
      <c r="X27" s="24">
        <f>IF($A27="","",INDEX('Cenários'!$M$6:$M$105,INT((ROW()-6)/12)+1))</f>
        <v/>
      </c>
      <c r="Y27" s="24">
        <f>IF($A27="","",INDEX('Cenários'!$Z$6:$Z$105,INT((ROW()-6)/12)+1))</f>
        <v/>
      </c>
    </row>
    <row r="28" ht="19" customHeight="1">
      <c r="A28" s="24">
        <f>IF(INDEX('Cenários'!$A$6:$A$105,INT((ROW()-6)/12)+1)="","",INDEX('Cenários'!$A$6:$A$105,INT((ROW()-6)/12)+1))</f>
        <v/>
      </c>
      <c r="B28" s="24">
        <f>IF($A28="","",INDEX('Cenários'!$B$6:$B$105,INT((ROW()-6)/12)+1))</f>
        <v/>
      </c>
      <c r="C28" s="24">
        <f>IF($A28="","",INDEX('Cenários'!$C$6:$C$105,INT((ROW()-6)/12)+1))</f>
        <v/>
      </c>
      <c r="D28" s="24">
        <f>IF($A28="","",INDEX('Cenários'!$D$6:$D$105,INT((ROW()-6)/12)+1))</f>
        <v/>
      </c>
      <c r="E28" s="25">
        <f>IF($A28="","",MOD(ROW()-6,12)-4)</f>
        <v/>
      </c>
      <c r="F28" s="24">
        <f>IF($A28="","",IF($E28&lt;0,"Antes do pico",IF($E28=0,"Semana de pico","Depois do pico")))</f>
        <v/>
      </c>
      <c r="G28" s="36">
        <f>IF($A28="","",IFERROR(IF(INDEX('Cenários'!$E$6:$E$105,INT((ROW()-6)/12)+1)="","",INDEX('Cenários'!$E$6:$E$105,INT((ROW()-6)/12)+1)+7*$E28),""))</f>
        <v/>
      </c>
      <c r="H28" s="37">
        <f>IF($A28="","",INDEX('Cenários'!$N$6:$Y$105,INT((ROW()-6)/12)+1,$E28+5))</f>
        <v/>
      </c>
      <c r="I28" s="25">
        <f>IF(OR($A28="",$H28=""),"",IFERROR(ROUNDUP(INDEX('Cenários'!$F$6:$F$105,INT((ROW()-6)/12)+1)*$H28,0),""))</f>
        <v/>
      </c>
      <c r="J28" s="19" t="n"/>
      <c r="K28" s="25">
        <f>IF($A28="","",IF($E28=-4,INDEX('Cenários'!$G$6:$G$105,INT((ROW()-6)/12)+1),$S27))</f>
        <v/>
      </c>
      <c r="L28" s="25">
        <f>IF($A28="","",$K28+IF($J28="",0,$J28)-IF($I28="",0,$I28))</f>
        <v/>
      </c>
      <c r="M28" s="25">
        <f>IF($A28="","",IF($E28&lt;=0,INDEX('Cenários'!$H$6:$H$105,INT((ROW()-6)/12)+1)+SUMIFS($I$6:$I$1205,$A$6:$A$1205,$A28,$E$6:$E$1205,"&gt;"&amp;$E28,$E$6:$E$1205,"&lt;="&amp;($E28+INDEX('Cenários'!$J$6:$J$105,INT((ROW()-6)/12)+1))),INDEX('Cenários'!$L$6:$L$105,INT((ROW()-6)/12)+1)+SUMIFS($I$6:$I$1205,$A$6:$A$1205,$A28,$E$6:$E$1205,"&gt;"&amp;$E28,$E$6:$E$1205,"&lt;=7")))</f>
        <v/>
      </c>
      <c r="N28" s="25">
        <f>IF($A28="","",MIN(INDEX('Cenários'!$K$6:$K$105,INT((ROW()-6)/12)+1),MAX(0,$M28)))</f>
        <v/>
      </c>
      <c r="O28" s="25">
        <f>IF($A28="","",IFERROR(IF($L28&gt;=$N28,0,MIN(CEILING(MAX(0,$N28-$L28),INDEX('Cenários'!$I$6:$I$105,INT((ROW()-6)/12)+1)),FLOOR(MAX(0,INDEX('Cenários'!$K$6:$K$105,INT((ROW()-6)/12)+1)-$L28),INDEX('Cenários'!$I$6:$I$105,INT((ROW()-6)/12)+1)))),0))</f>
        <v/>
      </c>
      <c r="P28" s="25">
        <f>IF($A28="","",IFERROR(IF($E28+INDEX('Cenários'!$J$6:$J$105,INT((ROW()-6)/12)+1)&gt;7,0,SUMIFS($O$6:$O$1205,$A$6:$A$1205,$A28,$E$6:$E$1205,$E28+INDEX('Cenários'!$J$6:$J$105,INT((ROW()-6)/12)+1))),0))</f>
        <v/>
      </c>
      <c r="Q28" s="25">
        <f>IF($A28="","",$L28+$O28)</f>
        <v/>
      </c>
      <c r="R28" s="25">
        <f>IF($A28="","",IF($E28&gt;0,MAX(0,$Q28-$N28),0))</f>
        <v/>
      </c>
      <c r="S28" s="25">
        <f>IF($A28="","",$Q28-$R28)</f>
        <v/>
      </c>
      <c r="T28" s="25">
        <f>IF($A28="","",MAX(0,-$S28))</f>
        <v/>
      </c>
      <c r="U28" s="25">
        <f>IF($A28="","",MAX(0,$Q28-INDEX('Cenários'!$K$6:$K$105,INT((ROW()-6)/12)+1)))</f>
        <v/>
      </c>
      <c r="V28" s="24">
        <f>IF($A28="","",IF($Y28&lt;&gt;"OK","Dados inválidos",IF($X28="Pausado","Pausado",IF($T28&gt;0,"Ruptura",IF($U28&gt;0,"Excesso de capacidade",IF($M28&gt;INDEX('Cenários'!$K$6:$K$105,INT((ROW()-6)/12)+1),"Capacidade insuficiente",IF(AND($E28&lt;=0,$S28&lt;INDEX('Cenários'!$H$6:$H$105,INT((ROW()-6)/12)+1)),"Atenção",IF($R28&gt;0,"Desmobilizar","Adequado"))))))))</f>
        <v/>
      </c>
      <c r="W28" s="24">
        <f>IF($A28="","",IF($Y28&lt;&gt;"OK","Corrigir cadastro do cenário",IF($X28="Pausado","",IF($T28&gt;0,"Ruptura projetada de "&amp;TEXT($T28,"0")&amp;" un.",IF($U28&gt;0,"Reduzir entrada ou transferir "&amp;TEXT($U28,"0")&amp;" un.",IF($M28&gt;INDEX('Cenários'!$K$6:$K$105,INT((ROW()-6)/12)+1),"Capacidade abaixo do saldo-alvo em "&amp;TEXT($M28-INDEX('Cenários'!$K$6:$K$105,INT((ROW()-6)/12)+1),"0")&amp;" un.",IF(AND($O28&gt;0,$E28-INDEX('Cenários'!$J$6:$J$105,INT((ROW()-6)/12)+1)&lt;-4),"Recebimento depende de pedido anterior ao horizonte",IF($R28&gt;0,"Desmobilizar "&amp;TEXT($R28,"0")&amp;" un. nesta semana",IF($P28&gt;0,"Emitir pedido de "&amp;TEXT($P28,"0")&amp;" un. nesta semana",IF($O28&gt;0,"Programar recebimento de "&amp;TEXT($O28,"0")&amp;" un.","Sem ação imediata")))))))))</f>
        <v/>
      </c>
      <c r="X28" s="24">
        <f>IF($A28="","",INDEX('Cenários'!$M$6:$M$105,INT((ROW()-6)/12)+1))</f>
        <v/>
      </c>
      <c r="Y28" s="24">
        <f>IF($A28="","",INDEX('Cenários'!$Z$6:$Z$105,INT((ROW()-6)/12)+1))</f>
        <v/>
      </c>
    </row>
    <row r="29" ht="19" customHeight="1">
      <c r="A29" s="24">
        <f>IF(INDEX('Cenários'!$A$6:$A$105,INT((ROW()-6)/12)+1)="","",INDEX('Cenários'!$A$6:$A$105,INT((ROW()-6)/12)+1))</f>
        <v/>
      </c>
      <c r="B29" s="24">
        <f>IF($A29="","",INDEX('Cenários'!$B$6:$B$105,INT((ROW()-6)/12)+1))</f>
        <v/>
      </c>
      <c r="C29" s="24">
        <f>IF($A29="","",INDEX('Cenários'!$C$6:$C$105,INT((ROW()-6)/12)+1))</f>
        <v/>
      </c>
      <c r="D29" s="24">
        <f>IF($A29="","",INDEX('Cenários'!$D$6:$D$105,INT((ROW()-6)/12)+1))</f>
        <v/>
      </c>
      <c r="E29" s="25">
        <f>IF($A29="","",MOD(ROW()-6,12)-4)</f>
        <v/>
      </c>
      <c r="F29" s="24">
        <f>IF($A29="","",IF($E29&lt;0,"Antes do pico",IF($E29=0,"Semana de pico","Depois do pico")))</f>
        <v/>
      </c>
      <c r="G29" s="36">
        <f>IF($A29="","",IFERROR(IF(INDEX('Cenários'!$E$6:$E$105,INT((ROW()-6)/12)+1)="","",INDEX('Cenários'!$E$6:$E$105,INT((ROW()-6)/12)+1)+7*$E29),""))</f>
        <v/>
      </c>
      <c r="H29" s="37">
        <f>IF($A29="","",INDEX('Cenários'!$N$6:$Y$105,INT((ROW()-6)/12)+1,$E29+5))</f>
        <v/>
      </c>
      <c r="I29" s="25">
        <f>IF(OR($A29="",$H29=""),"",IFERROR(ROUNDUP(INDEX('Cenários'!$F$6:$F$105,INT((ROW()-6)/12)+1)*$H29,0),""))</f>
        <v/>
      </c>
      <c r="J29" s="19" t="n"/>
      <c r="K29" s="25">
        <f>IF($A29="","",IF($E29=-4,INDEX('Cenários'!$G$6:$G$105,INT((ROW()-6)/12)+1),$S28))</f>
        <v/>
      </c>
      <c r="L29" s="25">
        <f>IF($A29="","",$K29+IF($J29="",0,$J29)-IF($I29="",0,$I29))</f>
        <v/>
      </c>
      <c r="M29" s="25">
        <f>IF($A29="","",IF($E29&lt;=0,INDEX('Cenários'!$H$6:$H$105,INT((ROW()-6)/12)+1)+SUMIFS($I$6:$I$1205,$A$6:$A$1205,$A29,$E$6:$E$1205,"&gt;"&amp;$E29,$E$6:$E$1205,"&lt;="&amp;($E29+INDEX('Cenários'!$J$6:$J$105,INT((ROW()-6)/12)+1))),INDEX('Cenários'!$L$6:$L$105,INT((ROW()-6)/12)+1)+SUMIFS($I$6:$I$1205,$A$6:$A$1205,$A29,$E$6:$E$1205,"&gt;"&amp;$E29,$E$6:$E$1205,"&lt;=7")))</f>
        <v/>
      </c>
      <c r="N29" s="25">
        <f>IF($A29="","",MIN(INDEX('Cenários'!$K$6:$K$105,INT((ROW()-6)/12)+1),MAX(0,$M29)))</f>
        <v/>
      </c>
      <c r="O29" s="25">
        <f>IF($A29="","",IFERROR(IF($L29&gt;=$N29,0,MIN(CEILING(MAX(0,$N29-$L29),INDEX('Cenários'!$I$6:$I$105,INT((ROW()-6)/12)+1)),FLOOR(MAX(0,INDEX('Cenários'!$K$6:$K$105,INT((ROW()-6)/12)+1)-$L29),INDEX('Cenários'!$I$6:$I$105,INT((ROW()-6)/12)+1)))),0))</f>
        <v/>
      </c>
      <c r="P29" s="25">
        <f>IF($A29="","",IFERROR(IF($E29+INDEX('Cenários'!$J$6:$J$105,INT((ROW()-6)/12)+1)&gt;7,0,SUMIFS($O$6:$O$1205,$A$6:$A$1205,$A29,$E$6:$E$1205,$E29+INDEX('Cenários'!$J$6:$J$105,INT((ROW()-6)/12)+1))),0))</f>
        <v/>
      </c>
      <c r="Q29" s="25">
        <f>IF($A29="","",$L29+$O29)</f>
        <v/>
      </c>
      <c r="R29" s="25">
        <f>IF($A29="","",IF($E29&gt;0,MAX(0,$Q29-$N29),0))</f>
        <v/>
      </c>
      <c r="S29" s="25">
        <f>IF($A29="","",$Q29-$R29)</f>
        <v/>
      </c>
      <c r="T29" s="25">
        <f>IF($A29="","",MAX(0,-$S29))</f>
        <v/>
      </c>
      <c r="U29" s="25">
        <f>IF($A29="","",MAX(0,$Q29-INDEX('Cenários'!$K$6:$K$105,INT((ROW()-6)/12)+1)))</f>
        <v/>
      </c>
      <c r="V29" s="24">
        <f>IF($A29="","",IF($Y29&lt;&gt;"OK","Dados inválidos",IF($X29="Pausado","Pausado",IF($T29&gt;0,"Ruptura",IF($U29&gt;0,"Excesso de capacidade",IF($M29&gt;INDEX('Cenários'!$K$6:$K$105,INT((ROW()-6)/12)+1),"Capacidade insuficiente",IF(AND($E29&lt;=0,$S29&lt;INDEX('Cenários'!$H$6:$H$105,INT((ROW()-6)/12)+1)),"Atenção",IF($R29&gt;0,"Desmobilizar","Adequado"))))))))</f>
        <v/>
      </c>
      <c r="W29" s="24">
        <f>IF($A29="","",IF($Y29&lt;&gt;"OK","Corrigir cadastro do cenário",IF($X29="Pausado","",IF($T29&gt;0,"Ruptura projetada de "&amp;TEXT($T29,"0")&amp;" un.",IF($U29&gt;0,"Reduzir entrada ou transferir "&amp;TEXT($U29,"0")&amp;" un.",IF($M29&gt;INDEX('Cenários'!$K$6:$K$105,INT((ROW()-6)/12)+1),"Capacidade abaixo do saldo-alvo em "&amp;TEXT($M29-INDEX('Cenários'!$K$6:$K$105,INT((ROW()-6)/12)+1),"0")&amp;" un.",IF(AND($O29&gt;0,$E29-INDEX('Cenários'!$J$6:$J$105,INT((ROW()-6)/12)+1)&lt;-4),"Recebimento depende de pedido anterior ao horizonte",IF($R29&gt;0,"Desmobilizar "&amp;TEXT($R29,"0")&amp;" un. nesta semana",IF($P29&gt;0,"Emitir pedido de "&amp;TEXT($P29,"0")&amp;" un. nesta semana",IF($O29&gt;0,"Programar recebimento de "&amp;TEXT($O29,"0")&amp;" un.","Sem ação imediata")))))))))</f>
        <v/>
      </c>
      <c r="X29" s="24">
        <f>IF($A29="","",INDEX('Cenários'!$M$6:$M$105,INT((ROW()-6)/12)+1))</f>
        <v/>
      </c>
      <c r="Y29" s="24">
        <f>IF($A29="","",INDEX('Cenários'!$Z$6:$Z$105,INT((ROW()-6)/12)+1))</f>
        <v/>
      </c>
    </row>
    <row r="30" ht="19" customHeight="1">
      <c r="A30" s="24">
        <f>IF(INDEX('Cenários'!$A$6:$A$105,INT((ROW()-6)/12)+1)="","",INDEX('Cenários'!$A$6:$A$105,INT((ROW()-6)/12)+1))</f>
        <v/>
      </c>
      <c r="B30" s="24">
        <f>IF($A30="","",INDEX('Cenários'!$B$6:$B$105,INT((ROW()-6)/12)+1))</f>
        <v/>
      </c>
      <c r="C30" s="24">
        <f>IF($A30="","",INDEX('Cenários'!$C$6:$C$105,INT((ROW()-6)/12)+1))</f>
        <v/>
      </c>
      <c r="D30" s="24">
        <f>IF($A30="","",INDEX('Cenários'!$D$6:$D$105,INT((ROW()-6)/12)+1))</f>
        <v/>
      </c>
      <c r="E30" s="25">
        <f>IF($A30="","",MOD(ROW()-6,12)-4)</f>
        <v/>
      </c>
      <c r="F30" s="24">
        <f>IF($A30="","",IF($E30&lt;0,"Antes do pico",IF($E30=0,"Semana de pico","Depois do pico")))</f>
        <v/>
      </c>
      <c r="G30" s="36">
        <f>IF($A30="","",IFERROR(IF(INDEX('Cenários'!$E$6:$E$105,INT((ROW()-6)/12)+1)="","",INDEX('Cenários'!$E$6:$E$105,INT((ROW()-6)/12)+1)+7*$E30),""))</f>
        <v/>
      </c>
      <c r="H30" s="37">
        <f>IF($A30="","",INDEX('Cenários'!$N$6:$Y$105,INT((ROW()-6)/12)+1,$E30+5))</f>
        <v/>
      </c>
      <c r="I30" s="25">
        <f>IF(OR($A30="",$H30=""),"",IFERROR(ROUNDUP(INDEX('Cenários'!$F$6:$F$105,INT((ROW()-6)/12)+1)*$H30,0),""))</f>
        <v/>
      </c>
      <c r="J30" s="19" t="n"/>
      <c r="K30" s="25">
        <f>IF($A30="","",IF($E30=-4,INDEX('Cenários'!$G$6:$G$105,INT((ROW()-6)/12)+1),$S29))</f>
        <v/>
      </c>
      <c r="L30" s="25">
        <f>IF($A30="","",$K30+IF($J30="",0,$J30)-IF($I30="",0,$I30))</f>
        <v/>
      </c>
      <c r="M30" s="25">
        <f>IF($A30="","",IF($E30&lt;=0,INDEX('Cenários'!$H$6:$H$105,INT((ROW()-6)/12)+1)+SUMIFS($I$6:$I$1205,$A$6:$A$1205,$A30,$E$6:$E$1205,"&gt;"&amp;$E30,$E$6:$E$1205,"&lt;="&amp;($E30+INDEX('Cenários'!$J$6:$J$105,INT((ROW()-6)/12)+1))),INDEX('Cenários'!$L$6:$L$105,INT((ROW()-6)/12)+1)+SUMIFS($I$6:$I$1205,$A$6:$A$1205,$A30,$E$6:$E$1205,"&gt;"&amp;$E30,$E$6:$E$1205,"&lt;=7")))</f>
        <v/>
      </c>
      <c r="N30" s="25">
        <f>IF($A30="","",MIN(INDEX('Cenários'!$K$6:$K$105,INT((ROW()-6)/12)+1),MAX(0,$M30)))</f>
        <v/>
      </c>
      <c r="O30" s="25">
        <f>IF($A30="","",IFERROR(IF($L30&gt;=$N30,0,MIN(CEILING(MAX(0,$N30-$L30),INDEX('Cenários'!$I$6:$I$105,INT((ROW()-6)/12)+1)),FLOOR(MAX(0,INDEX('Cenários'!$K$6:$K$105,INT((ROW()-6)/12)+1)-$L30),INDEX('Cenários'!$I$6:$I$105,INT((ROW()-6)/12)+1)))),0))</f>
        <v/>
      </c>
      <c r="P30" s="25">
        <f>IF($A30="","",IFERROR(IF($E30+INDEX('Cenários'!$J$6:$J$105,INT((ROW()-6)/12)+1)&gt;7,0,SUMIFS($O$6:$O$1205,$A$6:$A$1205,$A30,$E$6:$E$1205,$E30+INDEX('Cenários'!$J$6:$J$105,INT((ROW()-6)/12)+1))),0))</f>
        <v/>
      </c>
      <c r="Q30" s="25">
        <f>IF($A30="","",$L30+$O30)</f>
        <v/>
      </c>
      <c r="R30" s="25">
        <f>IF($A30="","",IF($E30&gt;0,MAX(0,$Q30-$N30),0))</f>
        <v/>
      </c>
      <c r="S30" s="25">
        <f>IF($A30="","",$Q30-$R30)</f>
        <v/>
      </c>
      <c r="T30" s="25">
        <f>IF($A30="","",MAX(0,-$S30))</f>
        <v/>
      </c>
      <c r="U30" s="25">
        <f>IF($A30="","",MAX(0,$Q30-INDEX('Cenários'!$K$6:$K$105,INT((ROW()-6)/12)+1)))</f>
        <v/>
      </c>
      <c r="V30" s="24">
        <f>IF($A30="","",IF($Y30&lt;&gt;"OK","Dados inválidos",IF($X30="Pausado","Pausado",IF($T30&gt;0,"Ruptura",IF($U30&gt;0,"Excesso de capacidade",IF($M30&gt;INDEX('Cenários'!$K$6:$K$105,INT((ROW()-6)/12)+1),"Capacidade insuficiente",IF(AND($E30&lt;=0,$S30&lt;INDEX('Cenários'!$H$6:$H$105,INT((ROW()-6)/12)+1)),"Atenção",IF($R30&gt;0,"Desmobilizar","Adequado"))))))))</f>
        <v/>
      </c>
      <c r="W30" s="24">
        <f>IF($A30="","",IF($Y30&lt;&gt;"OK","Corrigir cadastro do cenário",IF($X30="Pausado","",IF($T30&gt;0,"Ruptura projetada de "&amp;TEXT($T30,"0")&amp;" un.",IF($U30&gt;0,"Reduzir entrada ou transferir "&amp;TEXT($U30,"0")&amp;" un.",IF($M30&gt;INDEX('Cenários'!$K$6:$K$105,INT((ROW()-6)/12)+1),"Capacidade abaixo do saldo-alvo em "&amp;TEXT($M30-INDEX('Cenários'!$K$6:$K$105,INT((ROW()-6)/12)+1),"0")&amp;" un.",IF(AND($O30&gt;0,$E30-INDEX('Cenários'!$J$6:$J$105,INT((ROW()-6)/12)+1)&lt;-4),"Recebimento depende de pedido anterior ao horizonte",IF($R30&gt;0,"Desmobilizar "&amp;TEXT($R30,"0")&amp;" un. nesta semana",IF($P30&gt;0,"Emitir pedido de "&amp;TEXT($P30,"0")&amp;" un. nesta semana",IF($O30&gt;0,"Programar recebimento de "&amp;TEXT($O30,"0")&amp;" un.","Sem ação imediata")))))))))</f>
        <v/>
      </c>
      <c r="X30" s="24">
        <f>IF($A30="","",INDEX('Cenários'!$M$6:$M$105,INT((ROW()-6)/12)+1))</f>
        <v/>
      </c>
      <c r="Y30" s="24">
        <f>IF($A30="","",INDEX('Cenários'!$Z$6:$Z$105,INT((ROW()-6)/12)+1))</f>
        <v/>
      </c>
    </row>
    <row r="31" ht="19" customHeight="1">
      <c r="A31" s="24">
        <f>IF(INDEX('Cenários'!$A$6:$A$105,INT((ROW()-6)/12)+1)="","",INDEX('Cenários'!$A$6:$A$105,INT((ROW()-6)/12)+1))</f>
        <v/>
      </c>
      <c r="B31" s="24">
        <f>IF($A31="","",INDEX('Cenários'!$B$6:$B$105,INT((ROW()-6)/12)+1))</f>
        <v/>
      </c>
      <c r="C31" s="24">
        <f>IF($A31="","",INDEX('Cenários'!$C$6:$C$105,INT((ROW()-6)/12)+1))</f>
        <v/>
      </c>
      <c r="D31" s="24">
        <f>IF($A31="","",INDEX('Cenários'!$D$6:$D$105,INT((ROW()-6)/12)+1))</f>
        <v/>
      </c>
      <c r="E31" s="25">
        <f>IF($A31="","",MOD(ROW()-6,12)-4)</f>
        <v/>
      </c>
      <c r="F31" s="24">
        <f>IF($A31="","",IF($E31&lt;0,"Antes do pico",IF($E31=0,"Semana de pico","Depois do pico")))</f>
        <v/>
      </c>
      <c r="G31" s="36">
        <f>IF($A31="","",IFERROR(IF(INDEX('Cenários'!$E$6:$E$105,INT((ROW()-6)/12)+1)="","",INDEX('Cenários'!$E$6:$E$105,INT((ROW()-6)/12)+1)+7*$E31),""))</f>
        <v/>
      </c>
      <c r="H31" s="37">
        <f>IF($A31="","",INDEX('Cenários'!$N$6:$Y$105,INT((ROW()-6)/12)+1,$E31+5))</f>
        <v/>
      </c>
      <c r="I31" s="25">
        <f>IF(OR($A31="",$H31=""),"",IFERROR(ROUNDUP(INDEX('Cenários'!$F$6:$F$105,INT((ROW()-6)/12)+1)*$H31,0),""))</f>
        <v/>
      </c>
      <c r="J31" s="19" t="n">
        <v>120</v>
      </c>
      <c r="K31" s="25">
        <f>IF($A31="","",IF($E31=-4,INDEX('Cenários'!$G$6:$G$105,INT((ROW()-6)/12)+1),$S30))</f>
        <v/>
      </c>
      <c r="L31" s="25">
        <f>IF($A31="","",$K31+IF($J31="",0,$J31)-IF($I31="",0,$I31))</f>
        <v/>
      </c>
      <c r="M31" s="25">
        <f>IF($A31="","",IF($E31&lt;=0,INDEX('Cenários'!$H$6:$H$105,INT((ROW()-6)/12)+1)+SUMIFS($I$6:$I$1205,$A$6:$A$1205,$A31,$E$6:$E$1205,"&gt;"&amp;$E31,$E$6:$E$1205,"&lt;="&amp;($E31+INDEX('Cenários'!$J$6:$J$105,INT((ROW()-6)/12)+1))),INDEX('Cenários'!$L$6:$L$105,INT((ROW()-6)/12)+1)+SUMIFS($I$6:$I$1205,$A$6:$A$1205,$A31,$E$6:$E$1205,"&gt;"&amp;$E31,$E$6:$E$1205,"&lt;=7")))</f>
        <v/>
      </c>
      <c r="N31" s="25">
        <f>IF($A31="","",MIN(INDEX('Cenários'!$K$6:$K$105,INT((ROW()-6)/12)+1),MAX(0,$M31)))</f>
        <v/>
      </c>
      <c r="O31" s="25">
        <f>IF($A31="","",IFERROR(IF($L31&gt;=$N31,0,MIN(CEILING(MAX(0,$N31-$L31),INDEX('Cenários'!$I$6:$I$105,INT((ROW()-6)/12)+1)),FLOOR(MAX(0,INDEX('Cenários'!$K$6:$K$105,INT((ROW()-6)/12)+1)-$L31),INDEX('Cenários'!$I$6:$I$105,INT((ROW()-6)/12)+1)))),0))</f>
        <v/>
      </c>
      <c r="P31" s="25">
        <f>IF($A31="","",IFERROR(IF($E31+INDEX('Cenários'!$J$6:$J$105,INT((ROW()-6)/12)+1)&gt;7,0,SUMIFS($O$6:$O$1205,$A$6:$A$1205,$A31,$E$6:$E$1205,$E31+INDEX('Cenários'!$J$6:$J$105,INT((ROW()-6)/12)+1))),0))</f>
        <v/>
      </c>
      <c r="Q31" s="25">
        <f>IF($A31="","",$L31+$O31)</f>
        <v/>
      </c>
      <c r="R31" s="25">
        <f>IF($A31="","",IF($E31&gt;0,MAX(0,$Q31-$N31),0))</f>
        <v/>
      </c>
      <c r="S31" s="25">
        <f>IF($A31="","",$Q31-$R31)</f>
        <v/>
      </c>
      <c r="T31" s="25">
        <f>IF($A31="","",MAX(0,-$S31))</f>
        <v/>
      </c>
      <c r="U31" s="25">
        <f>IF($A31="","",MAX(0,$Q31-INDEX('Cenários'!$K$6:$K$105,INT((ROW()-6)/12)+1)))</f>
        <v/>
      </c>
      <c r="V31" s="24">
        <f>IF($A31="","",IF($Y31&lt;&gt;"OK","Dados inválidos",IF($X31="Pausado","Pausado",IF($T31&gt;0,"Ruptura",IF($U31&gt;0,"Excesso de capacidade",IF($M31&gt;INDEX('Cenários'!$K$6:$K$105,INT((ROW()-6)/12)+1),"Capacidade insuficiente",IF(AND($E31&lt;=0,$S31&lt;INDEX('Cenários'!$H$6:$H$105,INT((ROW()-6)/12)+1)),"Atenção",IF($R31&gt;0,"Desmobilizar","Adequado"))))))))</f>
        <v/>
      </c>
      <c r="W31" s="24">
        <f>IF($A31="","",IF($Y31&lt;&gt;"OK","Corrigir cadastro do cenário",IF($X31="Pausado","",IF($T31&gt;0,"Ruptura projetada de "&amp;TEXT($T31,"0")&amp;" un.",IF($U31&gt;0,"Reduzir entrada ou transferir "&amp;TEXT($U31,"0")&amp;" un.",IF($M31&gt;INDEX('Cenários'!$K$6:$K$105,INT((ROW()-6)/12)+1),"Capacidade abaixo do saldo-alvo em "&amp;TEXT($M31-INDEX('Cenários'!$K$6:$K$105,INT((ROW()-6)/12)+1),"0")&amp;" un.",IF(AND($O31&gt;0,$E31-INDEX('Cenários'!$J$6:$J$105,INT((ROW()-6)/12)+1)&lt;-4),"Recebimento depende de pedido anterior ao horizonte",IF($R31&gt;0,"Desmobilizar "&amp;TEXT($R31,"0")&amp;" un. nesta semana",IF($P31&gt;0,"Emitir pedido de "&amp;TEXT($P31,"0")&amp;" un. nesta semana",IF($O31&gt;0,"Programar recebimento de "&amp;TEXT($O31,"0")&amp;" un.","Sem ação imediata")))))))))</f>
        <v/>
      </c>
      <c r="X31" s="24">
        <f>IF($A31="","",INDEX('Cenários'!$M$6:$M$105,INT((ROW()-6)/12)+1))</f>
        <v/>
      </c>
      <c r="Y31" s="24">
        <f>IF($A31="","",INDEX('Cenários'!$Z$6:$Z$105,INT((ROW()-6)/12)+1))</f>
        <v/>
      </c>
    </row>
    <row r="32" ht="19" customHeight="1">
      <c r="A32" s="24">
        <f>IF(INDEX('Cenários'!$A$6:$A$105,INT((ROW()-6)/12)+1)="","",INDEX('Cenários'!$A$6:$A$105,INT((ROW()-6)/12)+1))</f>
        <v/>
      </c>
      <c r="B32" s="24">
        <f>IF($A32="","",INDEX('Cenários'!$B$6:$B$105,INT((ROW()-6)/12)+1))</f>
        <v/>
      </c>
      <c r="C32" s="24">
        <f>IF($A32="","",INDEX('Cenários'!$C$6:$C$105,INT((ROW()-6)/12)+1))</f>
        <v/>
      </c>
      <c r="D32" s="24">
        <f>IF($A32="","",INDEX('Cenários'!$D$6:$D$105,INT((ROW()-6)/12)+1))</f>
        <v/>
      </c>
      <c r="E32" s="25">
        <f>IF($A32="","",MOD(ROW()-6,12)-4)</f>
        <v/>
      </c>
      <c r="F32" s="24">
        <f>IF($A32="","",IF($E32&lt;0,"Antes do pico",IF($E32=0,"Semana de pico","Depois do pico")))</f>
        <v/>
      </c>
      <c r="G32" s="36">
        <f>IF($A32="","",IFERROR(IF(INDEX('Cenários'!$E$6:$E$105,INT((ROW()-6)/12)+1)="","",INDEX('Cenários'!$E$6:$E$105,INT((ROW()-6)/12)+1)+7*$E32),""))</f>
        <v/>
      </c>
      <c r="H32" s="37">
        <f>IF($A32="","",INDEX('Cenários'!$N$6:$Y$105,INT((ROW()-6)/12)+1,$E32+5))</f>
        <v/>
      </c>
      <c r="I32" s="25">
        <f>IF(OR($A32="",$H32=""),"",IFERROR(ROUNDUP(INDEX('Cenários'!$F$6:$F$105,INT((ROW()-6)/12)+1)*$H32,0),""))</f>
        <v/>
      </c>
      <c r="J32" s="19" t="n"/>
      <c r="K32" s="25">
        <f>IF($A32="","",IF($E32=-4,INDEX('Cenários'!$G$6:$G$105,INT((ROW()-6)/12)+1),$S31))</f>
        <v/>
      </c>
      <c r="L32" s="25">
        <f>IF($A32="","",$K32+IF($J32="",0,$J32)-IF($I32="",0,$I32))</f>
        <v/>
      </c>
      <c r="M32" s="25">
        <f>IF($A32="","",IF($E32&lt;=0,INDEX('Cenários'!$H$6:$H$105,INT((ROW()-6)/12)+1)+SUMIFS($I$6:$I$1205,$A$6:$A$1205,$A32,$E$6:$E$1205,"&gt;"&amp;$E32,$E$6:$E$1205,"&lt;="&amp;($E32+INDEX('Cenários'!$J$6:$J$105,INT((ROW()-6)/12)+1))),INDEX('Cenários'!$L$6:$L$105,INT((ROW()-6)/12)+1)+SUMIFS($I$6:$I$1205,$A$6:$A$1205,$A32,$E$6:$E$1205,"&gt;"&amp;$E32,$E$6:$E$1205,"&lt;=7")))</f>
        <v/>
      </c>
      <c r="N32" s="25">
        <f>IF($A32="","",MIN(INDEX('Cenários'!$K$6:$K$105,INT((ROW()-6)/12)+1),MAX(0,$M32)))</f>
        <v/>
      </c>
      <c r="O32" s="25">
        <f>IF($A32="","",IFERROR(IF($L32&gt;=$N32,0,MIN(CEILING(MAX(0,$N32-$L32),INDEX('Cenários'!$I$6:$I$105,INT((ROW()-6)/12)+1)),FLOOR(MAX(0,INDEX('Cenários'!$K$6:$K$105,INT((ROW()-6)/12)+1)-$L32),INDEX('Cenários'!$I$6:$I$105,INT((ROW()-6)/12)+1)))),0))</f>
        <v/>
      </c>
      <c r="P32" s="25">
        <f>IF($A32="","",IFERROR(IF($E32+INDEX('Cenários'!$J$6:$J$105,INT((ROW()-6)/12)+1)&gt;7,0,SUMIFS($O$6:$O$1205,$A$6:$A$1205,$A32,$E$6:$E$1205,$E32+INDEX('Cenários'!$J$6:$J$105,INT((ROW()-6)/12)+1))),0))</f>
        <v/>
      </c>
      <c r="Q32" s="25">
        <f>IF($A32="","",$L32+$O32)</f>
        <v/>
      </c>
      <c r="R32" s="25">
        <f>IF($A32="","",IF($E32&gt;0,MAX(0,$Q32-$N32),0))</f>
        <v/>
      </c>
      <c r="S32" s="25">
        <f>IF($A32="","",$Q32-$R32)</f>
        <v/>
      </c>
      <c r="T32" s="25">
        <f>IF($A32="","",MAX(0,-$S32))</f>
        <v/>
      </c>
      <c r="U32" s="25">
        <f>IF($A32="","",MAX(0,$Q32-INDEX('Cenários'!$K$6:$K$105,INT((ROW()-6)/12)+1)))</f>
        <v/>
      </c>
      <c r="V32" s="24">
        <f>IF($A32="","",IF($Y32&lt;&gt;"OK","Dados inválidos",IF($X32="Pausado","Pausado",IF($T32&gt;0,"Ruptura",IF($U32&gt;0,"Excesso de capacidade",IF($M32&gt;INDEX('Cenários'!$K$6:$K$105,INT((ROW()-6)/12)+1),"Capacidade insuficiente",IF(AND($E32&lt;=0,$S32&lt;INDEX('Cenários'!$H$6:$H$105,INT((ROW()-6)/12)+1)),"Atenção",IF($R32&gt;0,"Desmobilizar","Adequado"))))))))</f>
        <v/>
      </c>
      <c r="W32" s="24">
        <f>IF($A32="","",IF($Y32&lt;&gt;"OK","Corrigir cadastro do cenário",IF($X32="Pausado","",IF($T32&gt;0,"Ruptura projetada de "&amp;TEXT($T32,"0")&amp;" un.",IF($U32&gt;0,"Reduzir entrada ou transferir "&amp;TEXT($U32,"0")&amp;" un.",IF($M32&gt;INDEX('Cenários'!$K$6:$K$105,INT((ROW()-6)/12)+1),"Capacidade abaixo do saldo-alvo em "&amp;TEXT($M32-INDEX('Cenários'!$K$6:$K$105,INT((ROW()-6)/12)+1),"0")&amp;" un.",IF(AND($O32&gt;0,$E32-INDEX('Cenários'!$J$6:$J$105,INT((ROW()-6)/12)+1)&lt;-4),"Recebimento depende de pedido anterior ao horizonte",IF($R32&gt;0,"Desmobilizar "&amp;TEXT($R32,"0")&amp;" un. nesta semana",IF($P32&gt;0,"Emitir pedido de "&amp;TEXT($P32,"0")&amp;" un. nesta semana",IF($O32&gt;0,"Programar recebimento de "&amp;TEXT($O32,"0")&amp;" un.","Sem ação imediata")))))))))</f>
        <v/>
      </c>
      <c r="X32" s="24">
        <f>IF($A32="","",INDEX('Cenários'!$M$6:$M$105,INT((ROW()-6)/12)+1))</f>
        <v/>
      </c>
      <c r="Y32" s="24">
        <f>IF($A32="","",INDEX('Cenários'!$Z$6:$Z$105,INT((ROW()-6)/12)+1))</f>
        <v/>
      </c>
    </row>
    <row r="33" ht="19" customHeight="1">
      <c r="A33" s="24">
        <f>IF(INDEX('Cenários'!$A$6:$A$105,INT((ROW()-6)/12)+1)="","",INDEX('Cenários'!$A$6:$A$105,INT((ROW()-6)/12)+1))</f>
        <v/>
      </c>
      <c r="B33" s="24">
        <f>IF($A33="","",INDEX('Cenários'!$B$6:$B$105,INT((ROW()-6)/12)+1))</f>
        <v/>
      </c>
      <c r="C33" s="24">
        <f>IF($A33="","",INDEX('Cenários'!$C$6:$C$105,INT((ROW()-6)/12)+1))</f>
        <v/>
      </c>
      <c r="D33" s="24">
        <f>IF($A33="","",INDEX('Cenários'!$D$6:$D$105,INT((ROW()-6)/12)+1))</f>
        <v/>
      </c>
      <c r="E33" s="25">
        <f>IF($A33="","",MOD(ROW()-6,12)-4)</f>
        <v/>
      </c>
      <c r="F33" s="24">
        <f>IF($A33="","",IF($E33&lt;0,"Antes do pico",IF($E33=0,"Semana de pico","Depois do pico")))</f>
        <v/>
      </c>
      <c r="G33" s="36">
        <f>IF($A33="","",IFERROR(IF(INDEX('Cenários'!$E$6:$E$105,INT((ROW()-6)/12)+1)="","",INDEX('Cenários'!$E$6:$E$105,INT((ROW()-6)/12)+1)+7*$E33),""))</f>
        <v/>
      </c>
      <c r="H33" s="37">
        <f>IF($A33="","",INDEX('Cenários'!$N$6:$Y$105,INT((ROW()-6)/12)+1,$E33+5))</f>
        <v/>
      </c>
      <c r="I33" s="25">
        <f>IF(OR($A33="",$H33=""),"",IFERROR(ROUNDUP(INDEX('Cenários'!$F$6:$F$105,INT((ROW()-6)/12)+1)*$H33,0),""))</f>
        <v/>
      </c>
      <c r="J33" s="19" t="n"/>
      <c r="K33" s="25">
        <f>IF($A33="","",IF($E33=-4,INDEX('Cenários'!$G$6:$G$105,INT((ROW()-6)/12)+1),$S32))</f>
        <v/>
      </c>
      <c r="L33" s="25">
        <f>IF($A33="","",$K33+IF($J33="",0,$J33)-IF($I33="",0,$I33))</f>
        <v/>
      </c>
      <c r="M33" s="25">
        <f>IF($A33="","",IF($E33&lt;=0,INDEX('Cenários'!$H$6:$H$105,INT((ROW()-6)/12)+1)+SUMIFS($I$6:$I$1205,$A$6:$A$1205,$A33,$E$6:$E$1205,"&gt;"&amp;$E33,$E$6:$E$1205,"&lt;="&amp;($E33+INDEX('Cenários'!$J$6:$J$105,INT((ROW()-6)/12)+1))),INDEX('Cenários'!$L$6:$L$105,INT((ROW()-6)/12)+1)+SUMIFS($I$6:$I$1205,$A$6:$A$1205,$A33,$E$6:$E$1205,"&gt;"&amp;$E33,$E$6:$E$1205,"&lt;=7")))</f>
        <v/>
      </c>
      <c r="N33" s="25">
        <f>IF($A33="","",MIN(INDEX('Cenários'!$K$6:$K$105,INT((ROW()-6)/12)+1),MAX(0,$M33)))</f>
        <v/>
      </c>
      <c r="O33" s="25">
        <f>IF($A33="","",IFERROR(IF($L33&gt;=$N33,0,MIN(CEILING(MAX(0,$N33-$L33),INDEX('Cenários'!$I$6:$I$105,INT((ROW()-6)/12)+1)),FLOOR(MAX(0,INDEX('Cenários'!$K$6:$K$105,INT((ROW()-6)/12)+1)-$L33),INDEX('Cenários'!$I$6:$I$105,INT((ROW()-6)/12)+1)))),0))</f>
        <v/>
      </c>
      <c r="P33" s="25">
        <f>IF($A33="","",IFERROR(IF($E33+INDEX('Cenários'!$J$6:$J$105,INT((ROW()-6)/12)+1)&gt;7,0,SUMIFS($O$6:$O$1205,$A$6:$A$1205,$A33,$E$6:$E$1205,$E33+INDEX('Cenários'!$J$6:$J$105,INT((ROW()-6)/12)+1))),0))</f>
        <v/>
      </c>
      <c r="Q33" s="25">
        <f>IF($A33="","",$L33+$O33)</f>
        <v/>
      </c>
      <c r="R33" s="25">
        <f>IF($A33="","",IF($E33&gt;0,MAX(0,$Q33-$N33),0))</f>
        <v/>
      </c>
      <c r="S33" s="25">
        <f>IF($A33="","",$Q33-$R33)</f>
        <v/>
      </c>
      <c r="T33" s="25">
        <f>IF($A33="","",MAX(0,-$S33))</f>
        <v/>
      </c>
      <c r="U33" s="25">
        <f>IF($A33="","",MAX(0,$Q33-INDEX('Cenários'!$K$6:$K$105,INT((ROW()-6)/12)+1)))</f>
        <v/>
      </c>
      <c r="V33" s="24">
        <f>IF($A33="","",IF($Y33&lt;&gt;"OK","Dados inválidos",IF($X33="Pausado","Pausado",IF($T33&gt;0,"Ruptura",IF($U33&gt;0,"Excesso de capacidade",IF($M33&gt;INDEX('Cenários'!$K$6:$K$105,INT((ROW()-6)/12)+1),"Capacidade insuficiente",IF(AND($E33&lt;=0,$S33&lt;INDEX('Cenários'!$H$6:$H$105,INT((ROW()-6)/12)+1)),"Atenção",IF($R33&gt;0,"Desmobilizar","Adequado"))))))))</f>
        <v/>
      </c>
      <c r="W33" s="24">
        <f>IF($A33="","",IF($Y33&lt;&gt;"OK","Corrigir cadastro do cenário",IF($X33="Pausado","",IF($T33&gt;0,"Ruptura projetada de "&amp;TEXT($T33,"0")&amp;" un.",IF($U33&gt;0,"Reduzir entrada ou transferir "&amp;TEXT($U33,"0")&amp;" un.",IF($M33&gt;INDEX('Cenários'!$K$6:$K$105,INT((ROW()-6)/12)+1),"Capacidade abaixo do saldo-alvo em "&amp;TEXT($M33-INDEX('Cenários'!$K$6:$K$105,INT((ROW()-6)/12)+1),"0")&amp;" un.",IF(AND($O33&gt;0,$E33-INDEX('Cenários'!$J$6:$J$105,INT((ROW()-6)/12)+1)&lt;-4),"Recebimento depende de pedido anterior ao horizonte",IF($R33&gt;0,"Desmobilizar "&amp;TEXT($R33,"0")&amp;" un. nesta semana",IF($P33&gt;0,"Emitir pedido de "&amp;TEXT($P33,"0")&amp;" un. nesta semana",IF($O33&gt;0,"Programar recebimento de "&amp;TEXT($O33,"0")&amp;" un.","Sem ação imediata")))))))))</f>
        <v/>
      </c>
      <c r="X33" s="24">
        <f>IF($A33="","",INDEX('Cenários'!$M$6:$M$105,INT((ROW()-6)/12)+1))</f>
        <v/>
      </c>
      <c r="Y33" s="24">
        <f>IF($A33="","",INDEX('Cenários'!$Z$6:$Z$105,INT((ROW()-6)/12)+1))</f>
        <v/>
      </c>
    </row>
    <row r="34" ht="19" customHeight="1">
      <c r="A34" s="24">
        <f>IF(INDEX('Cenários'!$A$6:$A$105,INT((ROW()-6)/12)+1)="","",INDEX('Cenários'!$A$6:$A$105,INT((ROW()-6)/12)+1))</f>
        <v/>
      </c>
      <c r="B34" s="24">
        <f>IF($A34="","",INDEX('Cenários'!$B$6:$B$105,INT((ROW()-6)/12)+1))</f>
        <v/>
      </c>
      <c r="C34" s="24">
        <f>IF($A34="","",INDEX('Cenários'!$C$6:$C$105,INT((ROW()-6)/12)+1))</f>
        <v/>
      </c>
      <c r="D34" s="24">
        <f>IF($A34="","",INDEX('Cenários'!$D$6:$D$105,INT((ROW()-6)/12)+1))</f>
        <v/>
      </c>
      <c r="E34" s="25">
        <f>IF($A34="","",MOD(ROW()-6,12)-4)</f>
        <v/>
      </c>
      <c r="F34" s="24">
        <f>IF($A34="","",IF($E34&lt;0,"Antes do pico",IF($E34=0,"Semana de pico","Depois do pico")))</f>
        <v/>
      </c>
      <c r="G34" s="36">
        <f>IF($A34="","",IFERROR(IF(INDEX('Cenários'!$E$6:$E$105,INT((ROW()-6)/12)+1)="","",INDEX('Cenários'!$E$6:$E$105,INT((ROW()-6)/12)+1)+7*$E34),""))</f>
        <v/>
      </c>
      <c r="H34" s="37">
        <f>IF($A34="","",INDEX('Cenários'!$N$6:$Y$105,INT((ROW()-6)/12)+1,$E34+5))</f>
        <v/>
      </c>
      <c r="I34" s="25">
        <f>IF(OR($A34="",$H34=""),"",IFERROR(ROUNDUP(INDEX('Cenários'!$F$6:$F$105,INT((ROW()-6)/12)+1)*$H34,0),""))</f>
        <v/>
      </c>
      <c r="J34" s="19" t="n"/>
      <c r="K34" s="25">
        <f>IF($A34="","",IF($E34=-4,INDEX('Cenários'!$G$6:$G$105,INT((ROW()-6)/12)+1),$S33))</f>
        <v/>
      </c>
      <c r="L34" s="25">
        <f>IF($A34="","",$K34+IF($J34="",0,$J34)-IF($I34="",0,$I34))</f>
        <v/>
      </c>
      <c r="M34" s="25">
        <f>IF($A34="","",IF($E34&lt;=0,INDEX('Cenários'!$H$6:$H$105,INT((ROW()-6)/12)+1)+SUMIFS($I$6:$I$1205,$A$6:$A$1205,$A34,$E$6:$E$1205,"&gt;"&amp;$E34,$E$6:$E$1205,"&lt;="&amp;($E34+INDEX('Cenários'!$J$6:$J$105,INT((ROW()-6)/12)+1))),INDEX('Cenários'!$L$6:$L$105,INT((ROW()-6)/12)+1)+SUMIFS($I$6:$I$1205,$A$6:$A$1205,$A34,$E$6:$E$1205,"&gt;"&amp;$E34,$E$6:$E$1205,"&lt;=7")))</f>
        <v/>
      </c>
      <c r="N34" s="25">
        <f>IF($A34="","",MIN(INDEX('Cenários'!$K$6:$K$105,INT((ROW()-6)/12)+1),MAX(0,$M34)))</f>
        <v/>
      </c>
      <c r="O34" s="25">
        <f>IF($A34="","",IFERROR(IF($L34&gt;=$N34,0,MIN(CEILING(MAX(0,$N34-$L34),INDEX('Cenários'!$I$6:$I$105,INT((ROW()-6)/12)+1)),FLOOR(MAX(0,INDEX('Cenários'!$K$6:$K$105,INT((ROW()-6)/12)+1)-$L34),INDEX('Cenários'!$I$6:$I$105,INT((ROW()-6)/12)+1)))),0))</f>
        <v/>
      </c>
      <c r="P34" s="25">
        <f>IF($A34="","",IFERROR(IF($E34+INDEX('Cenários'!$J$6:$J$105,INT((ROW()-6)/12)+1)&gt;7,0,SUMIFS($O$6:$O$1205,$A$6:$A$1205,$A34,$E$6:$E$1205,$E34+INDEX('Cenários'!$J$6:$J$105,INT((ROW()-6)/12)+1))),0))</f>
        <v/>
      </c>
      <c r="Q34" s="25">
        <f>IF($A34="","",$L34+$O34)</f>
        <v/>
      </c>
      <c r="R34" s="25">
        <f>IF($A34="","",IF($E34&gt;0,MAX(0,$Q34-$N34),0))</f>
        <v/>
      </c>
      <c r="S34" s="25">
        <f>IF($A34="","",$Q34-$R34)</f>
        <v/>
      </c>
      <c r="T34" s="25">
        <f>IF($A34="","",MAX(0,-$S34))</f>
        <v/>
      </c>
      <c r="U34" s="25">
        <f>IF($A34="","",MAX(0,$Q34-INDEX('Cenários'!$K$6:$K$105,INT((ROW()-6)/12)+1)))</f>
        <v/>
      </c>
      <c r="V34" s="24">
        <f>IF($A34="","",IF($Y34&lt;&gt;"OK","Dados inválidos",IF($X34="Pausado","Pausado",IF($T34&gt;0,"Ruptura",IF($U34&gt;0,"Excesso de capacidade",IF($M34&gt;INDEX('Cenários'!$K$6:$K$105,INT((ROW()-6)/12)+1),"Capacidade insuficiente",IF(AND($E34&lt;=0,$S34&lt;INDEX('Cenários'!$H$6:$H$105,INT((ROW()-6)/12)+1)),"Atenção",IF($R34&gt;0,"Desmobilizar","Adequado"))))))))</f>
        <v/>
      </c>
      <c r="W34" s="24">
        <f>IF($A34="","",IF($Y34&lt;&gt;"OK","Corrigir cadastro do cenário",IF($X34="Pausado","",IF($T34&gt;0,"Ruptura projetada de "&amp;TEXT($T34,"0")&amp;" un.",IF($U34&gt;0,"Reduzir entrada ou transferir "&amp;TEXT($U34,"0")&amp;" un.",IF($M34&gt;INDEX('Cenários'!$K$6:$K$105,INT((ROW()-6)/12)+1),"Capacidade abaixo do saldo-alvo em "&amp;TEXT($M34-INDEX('Cenários'!$K$6:$K$105,INT((ROW()-6)/12)+1),"0")&amp;" un.",IF(AND($O34&gt;0,$E34-INDEX('Cenários'!$J$6:$J$105,INT((ROW()-6)/12)+1)&lt;-4),"Recebimento depende de pedido anterior ao horizonte",IF($R34&gt;0,"Desmobilizar "&amp;TEXT($R34,"0")&amp;" un. nesta semana",IF($P34&gt;0,"Emitir pedido de "&amp;TEXT($P34,"0")&amp;" un. nesta semana",IF($O34&gt;0,"Programar recebimento de "&amp;TEXT($O34,"0")&amp;" un.","Sem ação imediata")))))))))</f>
        <v/>
      </c>
      <c r="X34" s="24">
        <f>IF($A34="","",INDEX('Cenários'!$M$6:$M$105,INT((ROW()-6)/12)+1))</f>
        <v/>
      </c>
      <c r="Y34" s="24">
        <f>IF($A34="","",INDEX('Cenários'!$Z$6:$Z$105,INT((ROW()-6)/12)+1))</f>
        <v/>
      </c>
    </row>
    <row r="35" ht="19" customHeight="1">
      <c r="A35" s="24">
        <f>IF(INDEX('Cenários'!$A$6:$A$105,INT((ROW()-6)/12)+1)="","",INDEX('Cenários'!$A$6:$A$105,INT((ROW()-6)/12)+1))</f>
        <v/>
      </c>
      <c r="B35" s="24">
        <f>IF($A35="","",INDEX('Cenários'!$B$6:$B$105,INT((ROW()-6)/12)+1))</f>
        <v/>
      </c>
      <c r="C35" s="24">
        <f>IF($A35="","",INDEX('Cenários'!$C$6:$C$105,INT((ROW()-6)/12)+1))</f>
        <v/>
      </c>
      <c r="D35" s="24">
        <f>IF($A35="","",INDEX('Cenários'!$D$6:$D$105,INT((ROW()-6)/12)+1))</f>
        <v/>
      </c>
      <c r="E35" s="25">
        <f>IF($A35="","",MOD(ROW()-6,12)-4)</f>
        <v/>
      </c>
      <c r="F35" s="24">
        <f>IF($A35="","",IF($E35&lt;0,"Antes do pico",IF($E35=0,"Semana de pico","Depois do pico")))</f>
        <v/>
      </c>
      <c r="G35" s="36">
        <f>IF($A35="","",IFERROR(IF(INDEX('Cenários'!$E$6:$E$105,INT((ROW()-6)/12)+1)="","",INDEX('Cenários'!$E$6:$E$105,INT((ROW()-6)/12)+1)+7*$E35),""))</f>
        <v/>
      </c>
      <c r="H35" s="37">
        <f>IF($A35="","",INDEX('Cenários'!$N$6:$Y$105,INT((ROW()-6)/12)+1,$E35+5))</f>
        <v/>
      </c>
      <c r="I35" s="25">
        <f>IF(OR($A35="",$H35=""),"",IFERROR(ROUNDUP(INDEX('Cenários'!$F$6:$F$105,INT((ROW()-6)/12)+1)*$H35,0),""))</f>
        <v/>
      </c>
      <c r="J35" s="19" t="n"/>
      <c r="K35" s="25">
        <f>IF($A35="","",IF($E35=-4,INDEX('Cenários'!$G$6:$G$105,INT((ROW()-6)/12)+1),$S34))</f>
        <v/>
      </c>
      <c r="L35" s="25">
        <f>IF($A35="","",$K35+IF($J35="",0,$J35)-IF($I35="",0,$I35))</f>
        <v/>
      </c>
      <c r="M35" s="25">
        <f>IF($A35="","",IF($E35&lt;=0,INDEX('Cenários'!$H$6:$H$105,INT((ROW()-6)/12)+1)+SUMIFS($I$6:$I$1205,$A$6:$A$1205,$A35,$E$6:$E$1205,"&gt;"&amp;$E35,$E$6:$E$1205,"&lt;="&amp;($E35+INDEX('Cenários'!$J$6:$J$105,INT((ROW()-6)/12)+1))),INDEX('Cenários'!$L$6:$L$105,INT((ROW()-6)/12)+1)+SUMIFS($I$6:$I$1205,$A$6:$A$1205,$A35,$E$6:$E$1205,"&gt;"&amp;$E35,$E$6:$E$1205,"&lt;=7")))</f>
        <v/>
      </c>
      <c r="N35" s="25">
        <f>IF($A35="","",MIN(INDEX('Cenários'!$K$6:$K$105,INT((ROW()-6)/12)+1),MAX(0,$M35)))</f>
        <v/>
      </c>
      <c r="O35" s="25">
        <f>IF($A35="","",IFERROR(IF($L35&gt;=$N35,0,MIN(CEILING(MAX(0,$N35-$L35),INDEX('Cenários'!$I$6:$I$105,INT((ROW()-6)/12)+1)),FLOOR(MAX(0,INDEX('Cenários'!$K$6:$K$105,INT((ROW()-6)/12)+1)-$L35),INDEX('Cenários'!$I$6:$I$105,INT((ROW()-6)/12)+1)))),0))</f>
        <v/>
      </c>
      <c r="P35" s="25">
        <f>IF($A35="","",IFERROR(IF($E35+INDEX('Cenários'!$J$6:$J$105,INT((ROW()-6)/12)+1)&gt;7,0,SUMIFS($O$6:$O$1205,$A$6:$A$1205,$A35,$E$6:$E$1205,$E35+INDEX('Cenários'!$J$6:$J$105,INT((ROW()-6)/12)+1))),0))</f>
        <v/>
      </c>
      <c r="Q35" s="25">
        <f>IF($A35="","",$L35+$O35)</f>
        <v/>
      </c>
      <c r="R35" s="25">
        <f>IF($A35="","",IF($E35&gt;0,MAX(0,$Q35-$N35),0))</f>
        <v/>
      </c>
      <c r="S35" s="25">
        <f>IF($A35="","",$Q35-$R35)</f>
        <v/>
      </c>
      <c r="T35" s="25">
        <f>IF($A35="","",MAX(0,-$S35))</f>
        <v/>
      </c>
      <c r="U35" s="25">
        <f>IF($A35="","",MAX(0,$Q35-INDEX('Cenários'!$K$6:$K$105,INT((ROW()-6)/12)+1)))</f>
        <v/>
      </c>
      <c r="V35" s="24">
        <f>IF($A35="","",IF($Y35&lt;&gt;"OK","Dados inválidos",IF($X35="Pausado","Pausado",IF($T35&gt;0,"Ruptura",IF($U35&gt;0,"Excesso de capacidade",IF($M35&gt;INDEX('Cenários'!$K$6:$K$105,INT((ROW()-6)/12)+1),"Capacidade insuficiente",IF(AND($E35&lt;=0,$S35&lt;INDEX('Cenários'!$H$6:$H$105,INT((ROW()-6)/12)+1)),"Atenção",IF($R35&gt;0,"Desmobilizar","Adequado"))))))))</f>
        <v/>
      </c>
      <c r="W35" s="24">
        <f>IF($A35="","",IF($Y35&lt;&gt;"OK","Corrigir cadastro do cenário",IF($X35="Pausado","",IF($T35&gt;0,"Ruptura projetada de "&amp;TEXT($T35,"0")&amp;" un.",IF($U35&gt;0,"Reduzir entrada ou transferir "&amp;TEXT($U35,"0")&amp;" un.",IF($M35&gt;INDEX('Cenários'!$K$6:$K$105,INT((ROW()-6)/12)+1),"Capacidade abaixo do saldo-alvo em "&amp;TEXT($M35-INDEX('Cenários'!$K$6:$K$105,INT((ROW()-6)/12)+1),"0")&amp;" un.",IF(AND($O35&gt;0,$E35-INDEX('Cenários'!$J$6:$J$105,INT((ROW()-6)/12)+1)&lt;-4),"Recebimento depende de pedido anterior ao horizonte",IF($R35&gt;0,"Desmobilizar "&amp;TEXT($R35,"0")&amp;" un. nesta semana",IF($P35&gt;0,"Emitir pedido de "&amp;TEXT($P35,"0")&amp;" un. nesta semana",IF($O35&gt;0,"Programar recebimento de "&amp;TEXT($O35,"0")&amp;" un.","Sem ação imediata")))))))))</f>
        <v/>
      </c>
      <c r="X35" s="24">
        <f>IF($A35="","",INDEX('Cenários'!$M$6:$M$105,INT((ROW()-6)/12)+1))</f>
        <v/>
      </c>
      <c r="Y35" s="24">
        <f>IF($A35="","",INDEX('Cenários'!$Z$6:$Z$105,INT((ROW()-6)/12)+1))</f>
        <v/>
      </c>
    </row>
    <row r="36" ht="19" customHeight="1">
      <c r="A36" s="24">
        <f>IF(INDEX('Cenários'!$A$6:$A$105,INT((ROW()-6)/12)+1)="","",INDEX('Cenários'!$A$6:$A$105,INT((ROW()-6)/12)+1))</f>
        <v/>
      </c>
      <c r="B36" s="24">
        <f>IF($A36="","",INDEX('Cenários'!$B$6:$B$105,INT((ROW()-6)/12)+1))</f>
        <v/>
      </c>
      <c r="C36" s="24">
        <f>IF($A36="","",INDEX('Cenários'!$C$6:$C$105,INT((ROW()-6)/12)+1))</f>
        <v/>
      </c>
      <c r="D36" s="24">
        <f>IF($A36="","",INDEX('Cenários'!$D$6:$D$105,INT((ROW()-6)/12)+1))</f>
        <v/>
      </c>
      <c r="E36" s="25">
        <f>IF($A36="","",MOD(ROW()-6,12)-4)</f>
        <v/>
      </c>
      <c r="F36" s="24">
        <f>IF($A36="","",IF($E36&lt;0,"Antes do pico",IF($E36=0,"Semana de pico","Depois do pico")))</f>
        <v/>
      </c>
      <c r="G36" s="36">
        <f>IF($A36="","",IFERROR(IF(INDEX('Cenários'!$E$6:$E$105,INT((ROW()-6)/12)+1)="","",INDEX('Cenários'!$E$6:$E$105,INT((ROW()-6)/12)+1)+7*$E36),""))</f>
        <v/>
      </c>
      <c r="H36" s="37">
        <f>IF($A36="","",INDEX('Cenários'!$N$6:$Y$105,INT((ROW()-6)/12)+1,$E36+5))</f>
        <v/>
      </c>
      <c r="I36" s="25">
        <f>IF(OR($A36="",$H36=""),"",IFERROR(ROUNDUP(INDEX('Cenários'!$F$6:$F$105,INT((ROW()-6)/12)+1)*$H36,0),""))</f>
        <v/>
      </c>
      <c r="J36" s="19" t="n"/>
      <c r="K36" s="25">
        <f>IF($A36="","",IF($E36=-4,INDEX('Cenários'!$G$6:$G$105,INT((ROW()-6)/12)+1),$S35))</f>
        <v/>
      </c>
      <c r="L36" s="25">
        <f>IF($A36="","",$K36+IF($J36="",0,$J36)-IF($I36="",0,$I36))</f>
        <v/>
      </c>
      <c r="M36" s="25">
        <f>IF($A36="","",IF($E36&lt;=0,INDEX('Cenários'!$H$6:$H$105,INT((ROW()-6)/12)+1)+SUMIFS($I$6:$I$1205,$A$6:$A$1205,$A36,$E$6:$E$1205,"&gt;"&amp;$E36,$E$6:$E$1205,"&lt;="&amp;($E36+INDEX('Cenários'!$J$6:$J$105,INT((ROW()-6)/12)+1))),INDEX('Cenários'!$L$6:$L$105,INT((ROW()-6)/12)+1)+SUMIFS($I$6:$I$1205,$A$6:$A$1205,$A36,$E$6:$E$1205,"&gt;"&amp;$E36,$E$6:$E$1205,"&lt;=7")))</f>
        <v/>
      </c>
      <c r="N36" s="25">
        <f>IF($A36="","",MIN(INDEX('Cenários'!$K$6:$K$105,INT((ROW()-6)/12)+1),MAX(0,$M36)))</f>
        <v/>
      </c>
      <c r="O36" s="25">
        <f>IF($A36="","",IFERROR(IF($L36&gt;=$N36,0,MIN(CEILING(MAX(0,$N36-$L36),INDEX('Cenários'!$I$6:$I$105,INT((ROW()-6)/12)+1)),FLOOR(MAX(0,INDEX('Cenários'!$K$6:$K$105,INT((ROW()-6)/12)+1)-$L36),INDEX('Cenários'!$I$6:$I$105,INT((ROW()-6)/12)+1)))),0))</f>
        <v/>
      </c>
      <c r="P36" s="25">
        <f>IF($A36="","",IFERROR(IF($E36+INDEX('Cenários'!$J$6:$J$105,INT((ROW()-6)/12)+1)&gt;7,0,SUMIFS($O$6:$O$1205,$A$6:$A$1205,$A36,$E$6:$E$1205,$E36+INDEX('Cenários'!$J$6:$J$105,INT((ROW()-6)/12)+1))),0))</f>
        <v/>
      </c>
      <c r="Q36" s="25">
        <f>IF($A36="","",$L36+$O36)</f>
        <v/>
      </c>
      <c r="R36" s="25">
        <f>IF($A36="","",IF($E36&gt;0,MAX(0,$Q36-$N36),0))</f>
        <v/>
      </c>
      <c r="S36" s="25">
        <f>IF($A36="","",$Q36-$R36)</f>
        <v/>
      </c>
      <c r="T36" s="25">
        <f>IF($A36="","",MAX(0,-$S36))</f>
        <v/>
      </c>
      <c r="U36" s="25">
        <f>IF($A36="","",MAX(0,$Q36-INDEX('Cenários'!$K$6:$K$105,INT((ROW()-6)/12)+1)))</f>
        <v/>
      </c>
      <c r="V36" s="24">
        <f>IF($A36="","",IF($Y36&lt;&gt;"OK","Dados inválidos",IF($X36="Pausado","Pausado",IF($T36&gt;0,"Ruptura",IF($U36&gt;0,"Excesso de capacidade",IF($M36&gt;INDEX('Cenários'!$K$6:$K$105,INT((ROW()-6)/12)+1),"Capacidade insuficiente",IF(AND($E36&lt;=0,$S36&lt;INDEX('Cenários'!$H$6:$H$105,INT((ROW()-6)/12)+1)),"Atenção",IF($R36&gt;0,"Desmobilizar","Adequado"))))))))</f>
        <v/>
      </c>
      <c r="W36" s="24">
        <f>IF($A36="","",IF($Y36&lt;&gt;"OK","Corrigir cadastro do cenário",IF($X36="Pausado","",IF($T36&gt;0,"Ruptura projetada de "&amp;TEXT($T36,"0")&amp;" un.",IF($U36&gt;0,"Reduzir entrada ou transferir "&amp;TEXT($U36,"0")&amp;" un.",IF($M36&gt;INDEX('Cenários'!$K$6:$K$105,INT((ROW()-6)/12)+1),"Capacidade abaixo do saldo-alvo em "&amp;TEXT($M36-INDEX('Cenários'!$K$6:$K$105,INT((ROW()-6)/12)+1),"0")&amp;" un.",IF(AND($O36&gt;0,$E36-INDEX('Cenários'!$J$6:$J$105,INT((ROW()-6)/12)+1)&lt;-4),"Recebimento depende de pedido anterior ao horizonte",IF($R36&gt;0,"Desmobilizar "&amp;TEXT($R36,"0")&amp;" un. nesta semana",IF($P36&gt;0,"Emitir pedido de "&amp;TEXT($P36,"0")&amp;" un. nesta semana",IF($O36&gt;0,"Programar recebimento de "&amp;TEXT($O36,"0")&amp;" un.","Sem ação imediata")))))))))</f>
        <v/>
      </c>
      <c r="X36" s="24">
        <f>IF($A36="","",INDEX('Cenários'!$M$6:$M$105,INT((ROW()-6)/12)+1))</f>
        <v/>
      </c>
      <c r="Y36" s="24">
        <f>IF($A36="","",INDEX('Cenários'!$Z$6:$Z$105,INT((ROW()-6)/12)+1))</f>
        <v/>
      </c>
    </row>
    <row r="37" ht="19" customHeight="1">
      <c r="A37" s="24">
        <f>IF(INDEX('Cenários'!$A$6:$A$105,INT((ROW()-6)/12)+1)="","",INDEX('Cenários'!$A$6:$A$105,INT((ROW()-6)/12)+1))</f>
        <v/>
      </c>
      <c r="B37" s="24">
        <f>IF($A37="","",INDEX('Cenários'!$B$6:$B$105,INT((ROW()-6)/12)+1))</f>
        <v/>
      </c>
      <c r="C37" s="24">
        <f>IF($A37="","",INDEX('Cenários'!$C$6:$C$105,INT((ROW()-6)/12)+1))</f>
        <v/>
      </c>
      <c r="D37" s="24">
        <f>IF($A37="","",INDEX('Cenários'!$D$6:$D$105,INT((ROW()-6)/12)+1))</f>
        <v/>
      </c>
      <c r="E37" s="25">
        <f>IF($A37="","",MOD(ROW()-6,12)-4)</f>
        <v/>
      </c>
      <c r="F37" s="24">
        <f>IF($A37="","",IF($E37&lt;0,"Antes do pico",IF($E37=0,"Semana de pico","Depois do pico")))</f>
        <v/>
      </c>
      <c r="G37" s="36">
        <f>IF($A37="","",IFERROR(IF(INDEX('Cenários'!$E$6:$E$105,INT((ROW()-6)/12)+1)="","",INDEX('Cenários'!$E$6:$E$105,INT((ROW()-6)/12)+1)+7*$E37),""))</f>
        <v/>
      </c>
      <c r="H37" s="37">
        <f>IF($A37="","",INDEX('Cenários'!$N$6:$Y$105,INT((ROW()-6)/12)+1,$E37+5))</f>
        <v/>
      </c>
      <c r="I37" s="25">
        <f>IF(OR($A37="",$H37=""),"",IFERROR(ROUNDUP(INDEX('Cenários'!$F$6:$F$105,INT((ROW()-6)/12)+1)*$H37,0),""))</f>
        <v/>
      </c>
      <c r="J37" s="19" t="n"/>
      <c r="K37" s="25">
        <f>IF($A37="","",IF($E37=-4,INDEX('Cenários'!$G$6:$G$105,INT((ROW()-6)/12)+1),$S36))</f>
        <v/>
      </c>
      <c r="L37" s="25">
        <f>IF($A37="","",$K37+IF($J37="",0,$J37)-IF($I37="",0,$I37))</f>
        <v/>
      </c>
      <c r="M37" s="25">
        <f>IF($A37="","",IF($E37&lt;=0,INDEX('Cenários'!$H$6:$H$105,INT((ROW()-6)/12)+1)+SUMIFS($I$6:$I$1205,$A$6:$A$1205,$A37,$E$6:$E$1205,"&gt;"&amp;$E37,$E$6:$E$1205,"&lt;="&amp;($E37+INDEX('Cenários'!$J$6:$J$105,INT((ROW()-6)/12)+1))),INDEX('Cenários'!$L$6:$L$105,INT((ROW()-6)/12)+1)+SUMIFS($I$6:$I$1205,$A$6:$A$1205,$A37,$E$6:$E$1205,"&gt;"&amp;$E37,$E$6:$E$1205,"&lt;=7")))</f>
        <v/>
      </c>
      <c r="N37" s="25">
        <f>IF($A37="","",MIN(INDEX('Cenários'!$K$6:$K$105,INT((ROW()-6)/12)+1),MAX(0,$M37)))</f>
        <v/>
      </c>
      <c r="O37" s="25">
        <f>IF($A37="","",IFERROR(IF($L37&gt;=$N37,0,MIN(CEILING(MAX(0,$N37-$L37),INDEX('Cenários'!$I$6:$I$105,INT((ROW()-6)/12)+1)),FLOOR(MAX(0,INDEX('Cenários'!$K$6:$K$105,INT((ROW()-6)/12)+1)-$L37),INDEX('Cenários'!$I$6:$I$105,INT((ROW()-6)/12)+1)))),0))</f>
        <v/>
      </c>
      <c r="P37" s="25">
        <f>IF($A37="","",IFERROR(IF($E37+INDEX('Cenários'!$J$6:$J$105,INT((ROW()-6)/12)+1)&gt;7,0,SUMIFS($O$6:$O$1205,$A$6:$A$1205,$A37,$E$6:$E$1205,$E37+INDEX('Cenários'!$J$6:$J$105,INT((ROW()-6)/12)+1))),0))</f>
        <v/>
      </c>
      <c r="Q37" s="25">
        <f>IF($A37="","",$L37+$O37)</f>
        <v/>
      </c>
      <c r="R37" s="25">
        <f>IF($A37="","",IF($E37&gt;0,MAX(0,$Q37-$N37),0))</f>
        <v/>
      </c>
      <c r="S37" s="25">
        <f>IF($A37="","",$Q37-$R37)</f>
        <v/>
      </c>
      <c r="T37" s="25">
        <f>IF($A37="","",MAX(0,-$S37))</f>
        <v/>
      </c>
      <c r="U37" s="25">
        <f>IF($A37="","",MAX(0,$Q37-INDEX('Cenários'!$K$6:$K$105,INT((ROW()-6)/12)+1)))</f>
        <v/>
      </c>
      <c r="V37" s="24">
        <f>IF($A37="","",IF($Y37&lt;&gt;"OK","Dados inválidos",IF($X37="Pausado","Pausado",IF($T37&gt;0,"Ruptura",IF($U37&gt;0,"Excesso de capacidade",IF($M37&gt;INDEX('Cenários'!$K$6:$K$105,INT((ROW()-6)/12)+1),"Capacidade insuficiente",IF(AND($E37&lt;=0,$S37&lt;INDEX('Cenários'!$H$6:$H$105,INT((ROW()-6)/12)+1)),"Atenção",IF($R37&gt;0,"Desmobilizar","Adequado"))))))))</f>
        <v/>
      </c>
      <c r="W37" s="24">
        <f>IF($A37="","",IF($Y37&lt;&gt;"OK","Corrigir cadastro do cenário",IF($X37="Pausado","",IF($T37&gt;0,"Ruptura projetada de "&amp;TEXT($T37,"0")&amp;" un.",IF($U37&gt;0,"Reduzir entrada ou transferir "&amp;TEXT($U37,"0")&amp;" un.",IF($M37&gt;INDEX('Cenários'!$K$6:$K$105,INT((ROW()-6)/12)+1),"Capacidade abaixo do saldo-alvo em "&amp;TEXT($M37-INDEX('Cenários'!$K$6:$K$105,INT((ROW()-6)/12)+1),"0")&amp;" un.",IF(AND($O37&gt;0,$E37-INDEX('Cenários'!$J$6:$J$105,INT((ROW()-6)/12)+1)&lt;-4),"Recebimento depende de pedido anterior ao horizonte",IF($R37&gt;0,"Desmobilizar "&amp;TEXT($R37,"0")&amp;" un. nesta semana",IF($P37&gt;0,"Emitir pedido de "&amp;TEXT($P37,"0")&amp;" un. nesta semana",IF($O37&gt;0,"Programar recebimento de "&amp;TEXT($O37,"0")&amp;" un.","Sem ação imediata")))))))))</f>
        <v/>
      </c>
      <c r="X37" s="24">
        <f>IF($A37="","",INDEX('Cenários'!$M$6:$M$105,INT((ROW()-6)/12)+1))</f>
        <v/>
      </c>
      <c r="Y37" s="24">
        <f>IF($A37="","",INDEX('Cenários'!$Z$6:$Z$105,INT((ROW()-6)/12)+1))</f>
        <v/>
      </c>
    </row>
    <row r="38" ht="19" customHeight="1">
      <c r="A38" s="24">
        <f>IF(INDEX('Cenários'!$A$6:$A$105,INT((ROW()-6)/12)+1)="","",INDEX('Cenários'!$A$6:$A$105,INT((ROW()-6)/12)+1))</f>
        <v/>
      </c>
      <c r="B38" s="24">
        <f>IF($A38="","",INDEX('Cenários'!$B$6:$B$105,INT((ROW()-6)/12)+1))</f>
        <v/>
      </c>
      <c r="C38" s="24">
        <f>IF($A38="","",INDEX('Cenários'!$C$6:$C$105,INT((ROW()-6)/12)+1))</f>
        <v/>
      </c>
      <c r="D38" s="24">
        <f>IF($A38="","",INDEX('Cenários'!$D$6:$D$105,INT((ROW()-6)/12)+1))</f>
        <v/>
      </c>
      <c r="E38" s="25">
        <f>IF($A38="","",MOD(ROW()-6,12)-4)</f>
        <v/>
      </c>
      <c r="F38" s="24">
        <f>IF($A38="","",IF($E38&lt;0,"Antes do pico",IF($E38=0,"Semana de pico","Depois do pico")))</f>
        <v/>
      </c>
      <c r="G38" s="36">
        <f>IF($A38="","",IFERROR(IF(INDEX('Cenários'!$E$6:$E$105,INT((ROW()-6)/12)+1)="","",INDEX('Cenários'!$E$6:$E$105,INT((ROW()-6)/12)+1)+7*$E38),""))</f>
        <v/>
      </c>
      <c r="H38" s="37">
        <f>IF($A38="","",INDEX('Cenários'!$N$6:$Y$105,INT((ROW()-6)/12)+1,$E38+5))</f>
        <v/>
      </c>
      <c r="I38" s="25">
        <f>IF(OR($A38="",$H38=""),"",IFERROR(ROUNDUP(INDEX('Cenários'!$F$6:$F$105,INT((ROW()-6)/12)+1)*$H38,0),""))</f>
        <v/>
      </c>
      <c r="J38" s="19" t="n"/>
      <c r="K38" s="25">
        <f>IF($A38="","",IF($E38=-4,INDEX('Cenários'!$G$6:$G$105,INT((ROW()-6)/12)+1),$S37))</f>
        <v/>
      </c>
      <c r="L38" s="25">
        <f>IF($A38="","",$K38+IF($J38="",0,$J38)-IF($I38="",0,$I38))</f>
        <v/>
      </c>
      <c r="M38" s="25">
        <f>IF($A38="","",IF($E38&lt;=0,INDEX('Cenários'!$H$6:$H$105,INT((ROW()-6)/12)+1)+SUMIFS($I$6:$I$1205,$A$6:$A$1205,$A38,$E$6:$E$1205,"&gt;"&amp;$E38,$E$6:$E$1205,"&lt;="&amp;($E38+INDEX('Cenários'!$J$6:$J$105,INT((ROW()-6)/12)+1))),INDEX('Cenários'!$L$6:$L$105,INT((ROW()-6)/12)+1)+SUMIFS($I$6:$I$1205,$A$6:$A$1205,$A38,$E$6:$E$1205,"&gt;"&amp;$E38,$E$6:$E$1205,"&lt;=7")))</f>
        <v/>
      </c>
      <c r="N38" s="25">
        <f>IF($A38="","",MIN(INDEX('Cenários'!$K$6:$K$105,INT((ROW()-6)/12)+1),MAX(0,$M38)))</f>
        <v/>
      </c>
      <c r="O38" s="25">
        <f>IF($A38="","",IFERROR(IF($L38&gt;=$N38,0,MIN(CEILING(MAX(0,$N38-$L38),INDEX('Cenários'!$I$6:$I$105,INT((ROW()-6)/12)+1)),FLOOR(MAX(0,INDEX('Cenários'!$K$6:$K$105,INT((ROW()-6)/12)+1)-$L38),INDEX('Cenários'!$I$6:$I$105,INT((ROW()-6)/12)+1)))),0))</f>
        <v/>
      </c>
      <c r="P38" s="25">
        <f>IF($A38="","",IFERROR(IF($E38+INDEX('Cenários'!$J$6:$J$105,INT((ROW()-6)/12)+1)&gt;7,0,SUMIFS($O$6:$O$1205,$A$6:$A$1205,$A38,$E$6:$E$1205,$E38+INDEX('Cenários'!$J$6:$J$105,INT((ROW()-6)/12)+1))),0))</f>
        <v/>
      </c>
      <c r="Q38" s="25">
        <f>IF($A38="","",$L38+$O38)</f>
        <v/>
      </c>
      <c r="R38" s="25">
        <f>IF($A38="","",IF($E38&gt;0,MAX(0,$Q38-$N38),0))</f>
        <v/>
      </c>
      <c r="S38" s="25">
        <f>IF($A38="","",$Q38-$R38)</f>
        <v/>
      </c>
      <c r="T38" s="25">
        <f>IF($A38="","",MAX(0,-$S38))</f>
        <v/>
      </c>
      <c r="U38" s="25">
        <f>IF($A38="","",MAX(0,$Q38-INDEX('Cenários'!$K$6:$K$105,INT((ROW()-6)/12)+1)))</f>
        <v/>
      </c>
      <c r="V38" s="24">
        <f>IF($A38="","",IF($Y38&lt;&gt;"OK","Dados inválidos",IF($X38="Pausado","Pausado",IF($T38&gt;0,"Ruptura",IF($U38&gt;0,"Excesso de capacidade",IF($M38&gt;INDEX('Cenários'!$K$6:$K$105,INT((ROW()-6)/12)+1),"Capacidade insuficiente",IF(AND($E38&lt;=0,$S38&lt;INDEX('Cenários'!$H$6:$H$105,INT((ROW()-6)/12)+1)),"Atenção",IF($R38&gt;0,"Desmobilizar","Adequado"))))))))</f>
        <v/>
      </c>
      <c r="W38" s="24">
        <f>IF($A38="","",IF($Y38&lt;&gt;"OK","Corrigir cadastro do cenário",IF($X38="Pausado","",IF($T38&gt;0,"Ruptura projetada de "&amp;TEXT($T38,"0")&amp;" un.",IF($U38&gt;0,"Reduzir entrada ou transferir "&amp;TEXT($U38,"0")&amp;" un.",IF($M38&gt;INDEX('Cenários'!$K$6:$K$105,INT((ROW()-6)/12)+1),"Capacidade abaixo do saldo-alvo em "&amp;TEXT($M38-INDEX('Cenários'!$K$6:$K$105,INT((ROW()-6)/12)+1),"0")&amp;" un.",IF(AND($O38&gt;0,$E38-INDEX('Cenários'!$J$6:$J$105,INT((ROW()-6)/12)+1)&lt;-4),"Recebimento depende de pedido anterior ao horizonte",IF($R38&gt;0,"Desmobilizar "&amp;TEXT($R38,"0")&amp;" un. nesta semana",IF($P38&gt;0,"Emitir pedido de "&amp;TEXT($P38,"0")&amp;" un. nesta semana",IF($O38&gt;0,"Programar recebimento de "&amp;TEXT($O38,"0")&amp;" un.","Sem ação imediata")))))))))</f>
        <v/>
      </c>
      <c r="X38" s="24">
        <f>IF($A38="","",INDEX('Cenários'!$M$6:$M$105,INT((ROW()-6)/12)+1))</f>
        <v/>
      </c>
      <c r="Y38" s="24">
        <f>IF($A38="","",INDEX('Cenários'!$Z$6:$Z$105,INT((ROW()-6)/12)+1))</f>
        <v/>
      </c>
    </row>
    <row r="39" ht="19" customHeight="1">
      <c r="A39" s="24">
        <f>IF(INDEX('Cenários'!$A$6:$A$105,INT((ROW()-6)/12)+1)="","",INDEX('Cenários'!$A$6:$A$105,INT((ROW()-6)/12)+1))</f>
        <v/>
      </c>
      <c r="B39" s="24">
        <f>IF($A39="","",INDEX('Cenários'!$B$6:$B$105,INT((ROW()-6)/12)+1))</f>
        <v/>
      </c>
      <c r="C39" s="24">
        <f>IF($A39="","",INDEX('Cenários'!$C$6:$C$105,INT((ROW()-6)/12)+1))</f>
        <v/>
      </c>
      <c r="D39" s="24">
        <f>IF($A39="","",INDEX('Cenários'!$D$6:$D$105,INT((ROW()-6)/12)+1))</f>
        <v/>
      </c>
      <c r="E39" s="25">
        <f>IF($A39="","",MOD(ROW()-6,12)-4)</f>
        <v/>
      </c>
      <c r="F39" s="24">
        <f>IF($A39="","",IF($E39&lt;0,"Antes do pico",IF($E39=0,"Semana de pico","Depois do pico")))</f>
        <v/>
      </c>
      <c r="G39" s="36">
        <f>IF($A39="","",IFERROR(IF(INDEX('Cenários'!$E$6:$E$105,INT((ROW()-6)/12)+1)="","",INDEX('Cenários'!$E$6:$E$105,INT((ROW()-6)/12)+1)+7*$E39),""))</f>
        <v/>
      </c>
      <c r="H39" s="37">
        <f>IF($A39="","",INDEX('Cenários'!$N$6:$Y$105,INT((ROW()-6)/12)+1,$E39+5))</f>
        <v/>
      </c>
      <c r="I39" s="25">
        <f>IF(OR($A39="",$H39=""),"",IFERROR(ROUNDUP(INDEX('Cenários'!$F$6:$F$105,INT((ROW()-6)/12)+1)*$H39,0),""))</f>
        <v/>
      </c>
      <c r="J39" s="19" t="n"/>
      <c r="K39" s="25">
        <f>IF($A39="","",IF($E39=-4,INDEX('Cenários'!$G$6:$G$105,INT((ROW()-6)/12)+1),$S38))</f>
        <v/>
      </c>
      <c r="L39" s="25">
        <f>IF($A39="","",$K39+IF($J39="",0,$J39)-IF($I39="",0,$I39))</f>
        <v/>
      </c>
      <c r="M39" s="25">
        <f>IF($A39="","",IF($E39&lt;=0,INDEX('Cenários'!$H$6:$H$105,INT((ROW()-6)/12)+1)+SUMIFS($I$6:$I$1205,$A$6:$A$1205,$A39,$E$6:$E$1205,"&gt;"&amp;$E39,$E$6:$E$1205,"&lt;="&amp;($E39+INDEX('Cenários'!$J$6:$J$105,INT((ROW()-6)/12)+1))),INDEX('Cenários'!$L$6:$L$105,INT((ROW()-6)/12)+1)+SUMIFS($I$6:$I$1205,$A$6:$A$1205,$A39,$E$6:$E$1205,"&gt;"&amp;$E39,$E$6:$E$1205,"&lt;=7")))</f>
        <v/>
      </c>
      <c r="N39" s="25">
        <f>IF($A39="","",MIN(INDEX('Cenários'!$K$6:$K$105,INT((ROW()-6)/12)+1),MAX(0,$M39)))</f>
        <v/>
      </c>
      <c r="O39" s="25">
        <f>IF($A39="","",IFERROR(IF($L39&gt;=$N39,0,MIN(CEILING(MAX(0,$N39-$L39),INDEX('Cenários'!$I$6:$I$105,INT((ROW()-6)/12)+1)),FLOOR(MAX(0,INDEX('Cenários'!$K$6:$K$105,INT((ROW()-6)/12)+1)-$L39),INDEX('Cenários'!$I$6:$I$105,INT((ROW()-6)/12)+1)))),0))</f>
        <v/>
      </c>
      <c r="P39" s="25">
        <f>IF($A39="","",IFERROR(IF($E39+INDEX('Cenários'!$J$6:$J$105,INT((ROW()-6)/12)+1)&gt;7,0,SUMIFS($O$6:$O$1205,$A$6:$A$1205,$A39,$E$6:$E$1205,$E39+INDEX('Cenários'!$J$6:$J$105,INT((ROW()-6)/12)+1))),0))</f>
        <v/>
      </c>
      <c r="Q39" s="25">
        <f>IF($A39="","",$L39+$O39)</f>
        <v/>
      </c>
      <c r="R39" s="25">
        <f>IF($A39="","",IF($E39&gt;0,MAX(0,$Q39-$N39),0))</f>
        <v/>
      </c>
      <c r="S39" s="25">
        <f>IF($A39="","",$Q39-$R39)</f>
        <v/>
      </c>
      <c r="T39" s="25">
        <f>IF($A39="","",MAX(0,-$S39))</f>
        <v/>
      </c>
      <c r="U39" s="25">
        <f>IF($A39="","",MAX(0,$Q39-INDEX('Cenários'!$K$6:$K$105,INT((ROW()-6)/12)+1)))</f>
        <v/>
      </c>
      <c r="V39" s="24">
        <f>IF($A39="","",IF($Y39&lt;&gt;"OK","Dados inválidos",IF($X39="Pausado","Pausado",IF($T39&gt;0,"Ruptura",IF($U39&gt;0,"Excesso de capacidade",IF($M39&gt;INDEX('Cenários'!$K$6:$K$105,INT((ROW()-6)/12)+1),"Capacidade insuficiente",IF(AND($E39&lt;=0,$S39&lt;INDEX('Cenários'!$H$6:$H$105,INT((ROW()-6)/12)+1)),"Atenção",IF($R39&gt;0,"Desmobilizar","Adequado"))))))))</f>
        <v/>
      </c>
      <c r="W39" s="24">
        <f>IF($A39="","",IF($Y39&lt;&gt;"OK","Corrigir cadastro do cenário",IF($X39="Pausado","",IF($T39&gt;0,"Ruptura projetada de "&amp;TEXT($T39,"0")&amp;" un.",IF($U39&gt;0,"Reduzir entrada ou transferir "&amp;TEXT($U39,"0")&amp;" un.",IF($M39&gt;INDEX('Cenários'!$K$6:$K$105,INT((ROW()-6)/12)+1),"Capacidade abaixo do saldo-alvo em "&amp;TEXT($M39-INDEX('Cenários'!$K$6:$K$105,INT((ROW()-6)/12)+1),"0")&amp;" un.",IF(AND($O39&gt;0,$E39-INDEX('Cenários'!$J$6:$J$105,INT((ROW()-6)/12)+1)&lt;-4),"Recebimento depende de pedido anterior ao horizonte",IF($R39&gt;0,"Desmobilizar "&amp;TEXT($R39,"0")&amp;" un. nesta semana",IF($P39&gt;0,"Emitir pedido de "&amp;TEXT($P39,"0")&amp;" un. nesta semana",IF($O39&gt;0,"Programar recebimento de "&amp;TEXT($O39,"0")&amp;" un.","Sem ação imediata")))))))))</f>
        <v/>
      </c>
      <c r="X39" s="24">
        <f>IF($A39="","",INDEX('Cenários'!$M$6:$M$105,INT((ROW()-6)/12)+1))</f>
        <v/>
      </c>
      <c r="Y39" s="24">
        <f>IF($A39="","",INDEX('Cenários'!$Z$6:$Z$105,INT((ROW()-6)/12)+1))</f>
        <v/>
      </c>
    </row>
    <row r="40" ht="19" customHeight="1">
      <c r="A40" s="24">
        <f>IF(INDEX('Cenários'!$A$6:$A$105,INT((ROW()-6)/12)+1)="","",INDEX('Cenários'!$A$6:$A$105,INT((ROW()-6)/12)+1))</f>
        <v/>
      </c>
      <c r="B40" s="24">
        <f>IF($A40="","",INDEX('Cenários'!$B$6:$B$105,INT((ROW()-6)/12)+1))</f>
        <v/>
      </c>
      <c r="C40" s="24">
        <f>IF($A40="","",INDEX('Cenários'!$C$6:$C$105,INT((ROW()-6)/12)+1))</f>
        <v/>
      </c>
      <c r="D40" s="24">
        <f>IF($A40="","",INDEX('Cenários'!$D$6:$D$105,INT((ROW()-6)/12)+1))</f>
        <v/>
      </c>
      <c r="E40" s="25">
        <f>IF($A40="","",MOD(ROW()-6,12)-4)</f>
        <v/>
      </c>
      <c r="F40" s="24">
        <f>IF($A40="","",IF($E40&lt;0,"Antes do pico",IF($E40=0,"Semana de pico","Depois do pico")))</f>
        <v/>
      </c>
      <c r="G40" s="36">
        <f>IF($A40="","",IFERROR(IF(INDEX('Cenários'!$E$6:$E$105,INT((ROW()-6)/12)+1)="","",INDEX('Cenários'!$E$6:$E$105,INT((ROW()-6)/12)+1)+7*$E40),""))</f>
        <v/>
      </c>
      <c r="H40" s="37">
        <f>IF($A40="","",INDEX('Cenários'!$N$6:$Y$105,INT((ROW()-6)/12)+1,$E40+5))</f>
        <v/>
      </c>
      <c r="I40" s="25">
        <f>IF(OR($A40="",$H40=""),"",IFERROR(ROUNDUP(INDEX('Cenários'!$F$6:$F$105,INT((ROW()-6)/12)+1)*$H40,0),""))</f>
        <v/>
      </c>
      <c r="J40" s="19" t="n"/>
      <c r="K40" s="25">
        <f>IF($A40="","",IF($E40=-4,INDEX('Cenários'!$G$6:$G$105,INT((ROW()-6)/12)+1),$S39))</f>
        <v/>
      </c>
      <c r="L40" s="25">
        <f>IF($A40="","",$K40+IF($J40="",0,$J40)-IF($I40="",0,$I40))</f>
        <v/>
      </c>
      <c r="M40" s="25">
        <f>IF($A40="","",IF($E40&lt;=0,INDEX('Cenários'!$H$6:$H$105,INT((ROW()-6)/12)+1)+SUMIFS($I$6:$I$1205,$A$6:$A$1205,$A40,$E$6:$E$1205,"&gt;"&amp;$E40,$E$6:$E$1205,"&lt;="&amp;($E40+INDEX('Cenários'!$J$6:$J$105,INT((ROW()-6)/12)+1))),INDEX('Cenários'!$L$6:$L$105,INT((ROW()-6)/12)+1)+SUMIFS($I$6:$I$1205,$A$6:$A$1205,$A40,$E$6:$E$1205,"&gt;"&amp;$E40,$E$6:$E$1205,"&lt;=7")))</f>
        <v/>
      </c>
      <c r="N40" s="25">
        <f>IF($A40="","",MIN(INDEX('Cenários'!$K$6:$K$105,INT((ROW()-6)/12)+1),MAX(0,$M40)))</f>
        <v/>
      </c>
      <c r="O40" s="25">
        <f>IF($A40="","",IFERROR(IF($L40&gt;=$N40,0,MIN(CEILING(MAX(0,$N40-$L40),INDEX('Cenários'!$I$6:$I$105,INT((ROW()-6)/12)+1)),FLOOR(MAX(0,INDEX('Cenários'!$K$6:$K$105,INT((ROW()-6)/12)+1)-$L40),INDEX('Cenários'!$I$6:$I$105,INT((ROW()-6)/12)+1)))),0))</f>
        <v/>
      </c>
      <c r="P40" s="25">
        <f>IF($A40="","",IFERROR(IF($E40+INDEX('Cenários'!$J$6:$J$105,INT((ROW()-6)/12)+1)&gt;7,0,SUMIFS($O$6:$O$1205,$A$6:$A$1205,$A40,$E$6:$E$1205,$E40+INDEX('Cenários'!$J$6:$J$105,INT((ROW()-6)/12)+1))),0))</f>
        <v/>
      </c>
      <c r="Q40" s="25">
        <f>IF($A40="","",$L40+$O40)</f>
        <v/>
      </c>
      <c r="R40" s="25">
        <f>IF($A40="","",IF($E40&gt;0,MAX(0,$Q40-$N40),0))</f>
        <v/>
      </c>
      <c r="S40" s="25">
        <f>IF($A40="","",$Q40-$R40)</f>
        <v/>
      </c>
      <c r="T40" s="25">
        <f>IF($A40="","",MAX(0,-$S40))</f>
        <v/>
      </c>
      <c r="U40" s="25">
        <f>IF($A40="","",MAX(0,$Q40-INDEX('Cenários'!$K$6:$K$105,INT((ROW()-6)/12)+1)))</f>
        <v/>
      </c>
      <c r="V40" s="24">
        <f>IF($A40="","",IF($Y40&lt;&gt;"OK","Dados inválidos",IF($X40="Pausado","Pausado",IF($T40&gt;0,"Ruptura",IF($U40&gt;0,"Excesso de capacidade",IF($M40&gt;INDEX('Cenários'!$K$6:$K$105,INT((ROW()-6)/12)+1),"Capacidade insuficiente",IF(AND($E40&lt;=0,$S40&lt;INDEX('Cenários'!$H$6:$H$105,INT((ROW()-6)/12)+1)),"Atenção",IF($R40&gt;0,"Desmobilizar","Adequado"))))))))</f>
        <v/>
      </c>
      <c r="W40" s="24">
        <f>IF($A40="","",IF($Y40&lt;&gt;"OK","Corrigir cadastro do cenário",IF($X40="Pausado","",IF($T40&gt;0,"Ruptura projetada de "&amp;TEXT($T40,"0")&amp;" un.",IF($U40&gt;0,"Reduzir entrada ou transferir "&amp;TEXT($U40,"0")&amp;" un.",IF($M40&gt;INDEX('Cenários'!$K$6:$K$105,INT((ROW()-6)/12)+1),"Capacidade abaixo do saldo-alvo em "&amp;TEXT($M40-INDEX('Cenários'!$K$6:$K$105,INT((ROW()-6)/12)+1),"0")&amp;" un.",IF(AND($O40&gt;0,$E40-INDEX('Cenários'!$J$6:$J$105,INT((ROW()-6)/12)+1)&lt;-4),"Recebimento depende de pedido anterior ao horizonte",IF($R40&gt;0,"Desmobilizar "&amp;TEXT($R40,"0")&amp;" un. nesta semana",IF($P40&gt;0,"Emitir pedido de "&amp;TEXT($P40,"0")&amp;" un. nesta semana",IF($O40&gt;0,"Programar recebimento de "&amp;TEXT($O40,"0")&amp;" un.","Sem ação imediata")))))))))</f>
        <v/>
      </c>
      <c r="X40" s="24">
        <f>IF($A40="","",INDEX('Cenários'!$M$6:$M$105,INT((ROW()-6)/12)+1))</f>
        <v/>
      </c>
      <c r="Y40" s="24">
        <f>IF($A40="","",INDEX('Cenários'!$Z$6:$Z$105,INT((ROW()-6)/12)+1))</f>
        <v/>
      </c>
    </row>
    <row r="41" ht="19" customHeight="1">
      <c r="A41" s="24">
        <f>IF(INDEX('Cenários'!$A$6:$A$105,INT((ROW()-6)/12)+1)="","",INDEX('Cenários'!$A$6:$A$105,INT((ROW()-6)/12)+1))</f>
        <v/>
      </c>
      <c r="B41" s="24">
        <f>IF($A41="","",INDEX('Cenários'!$B$6:$B$105,INT((ROW()-6)/12)+1))</f>
        <v/>
      </c>
      <c r="C41" s="24">
        <f>IF($A41="","",INDEX('Cenários'!$C$6:$C$105,INT((ROW()-6)/12)+1))</f>
        <v/>
      </c>
      <c r="D41" s="24">
        <f>IF($A41="","",INDEX('Cenários'!$D$6:$D$105,INT((ROW()-6)/12)+1))</f>
        <v/>
      </c>
      <c r="E41" s="25">
        <f>IF($A41="","",MOD(ROW()-6,12)-4)</f>
        <v/>
      </c>
      <c r="F41" s="24">
        <f>IF($A41="","",IF($E41&lt;0,"Antes do pico",IF($E41=0,"Semana de pico","Depois do pico")))</f>
        <v/>
      </c>
      <c r="G41" s="36">
        <f>IF($A41="","",IFERROR(IF(INDEX('Cenários'!$E$6:$E$105,INT((ROW()-6)/12)+1)="","",INDEX('Cenários'!$E$6:$E$105,INT((ROW()-6)/12)+1)+7*$E41),""))</f>
        <v/>
      </c>
      <c r="H41" s="37">
        <f>IF($A41="","",INDEX('Cenários'!$N$6:$Y$105,INT((ROW()-6)/12)+1,$E41+5))</f>
        <v/>
      </c>
      <c r="I41" s="25">
        <f>IF(OR($A41="",$H41=""),"",IFERROR(ROUNDUP(INDEX('Cenários'!$F$6:$F$105,INT((ROW()-6)/12)+1)*$H41,0),""))</f>
        <v/>
      </c>
      <c r="J41" s="19" t="n"/>
      <c r="K41" s="25">
        <f>IF($A41="","",IF($E41=-4,INDEX('Cenários'!$G$6:$G$105,INT((ROW()-6)/12)+1),$S40))</f>
        <v/>
      </c>
      <c r="L41" s="25">
        <f>IF($A41="","",$K41+IF($J41="",0,$J41)-IF($I41="",0,$I41))</f>
        <v/>
      </c>
      <c r="M41" s="25">
        <f>IF($A41="","",IF($E41&lt;=0,INDEX('Cenários'!$H$6:$H$105,INT((ROW()-6)/12)+1)+SUMIFS($I$6:$I$1205,$A$6:$A$1205,$A41,$E$6:$E$1205,"&gt;"&amp;$E41,$E$6:$E$1205,"&lt;="&amp;($E41+INDEX('Cenários'!$J$6:$J$105,INT((ROW()-6)/12)+1))),INDEX('Cenários'!$L$6:$L$105,INT((ROW()-6)/12)+1)+SUMIFS($I$6:$I$1205,$A$6:$A$1205,$A41,$E$6:$E$1205,"&gt;"&amp;$E41,$E$6:$E$1205,"&lt;=7")))</f>
        <v/>
      </c>
      <c r="N41" s="25">
        <f>IF($A41="","",MIN(INDEX('Cenários'!$K$6:$K$105,INT((ROW()-6)/12)+1),MAX(0,$M41)))</f>
        <v/>
      </c>
      <c r="O41" s="25">
        <f>IF($A41="","",IFERROR(IF($L41&gt;=$N41,0,MIN(CEILING(MAX(0,$N41-$L41),INDEX('Cenários'!$I$6:$I$105,INT((ROW()-6)/12)+1)),FLOOR(MAX(0,INDEX('Cenários'!$K$6:$K$105,INT((ROW()-6)/12)+1)-$L41),INDEX('Cenários'!$I$6:$I$105,INT((ROW()-6)/12)+1)))),0))</f>
        <v/>
      </c>
      <c r="P41" s="25">
        <f>IF($A41="","",IFERROR(IF($E41+INDEX('Cenários'!$J$6:$J$105,INT((ROW()-6)/12)+1)&gt;7,0,SUMIFS($O$6:$O$1205,$A$6:$A$1205,$A41,$E$6:$E$1205,$E41+INDEX('Cenários'!$J$6:$J$105,INT((ROW()-6)/12)+1))),0))</f>
        <v/>
      </c>
      <c r="Q41" s="25">
        <f>IF($A41="","",$L41+$O41)</f>
        <v/>
      </c>
      <c r="R41" s="25">
        <f>IF($A41="","",IF($E41&gt;0,MAX(0,$Q41-$N41),0))</f>
        <v/>
      </c>
      <c r="S41" s="25">
        <f>IF($A41="","",$Q41-$R41)</f>
        <v/>
      </c>
      <c r="T41" s="25">
        <f>IF($A41="","",MAX(0,-$S41))</f>
        <v/>
      </c>
      <c r="U41" s="25">
        <f>IF($A41="","",MAX(0,$Q41-INDEX('Cenários'!$K$6:$K$105,INT((ROW()-6)/12)+1)))</f>
        <v/>
      </c>
      <c r="V41" s="24">
        <f>IF($A41="","",IF($Y41&lt;&gt;"OK","Dados inválidos",IF($X41="Pausado","Pausado",IF($T41&gt;0,"Ruptura",IF($U41&gt;0,"Excesso de capacidade",IF($M41&gt;INDEX('Cenários'!$K$6:$K$105,INT((ROW()-6)/12)+1),"Capacidade insuficiente",IF(AND($E41&lt;=0,$S41&lt;INDEX('Cenários'!$H$6:$H$105,INT((ROW()-6)/12)+1)),"Atenção",IF($R41&gt;0,"Desmobilizar","Adequado"))))))))</f>
        <v/>
      </c>
      <c r="W41" s="24">
        <f>IF($A41="","",IF($Y41&lt;&gt;"OK","Corrigir cadastro do cenário",IF($X41="Pausado","",IF($T41&gt;0,"Ruptura projetada de "&amp;TEXT($T41,"0")&amp;" un.",IF($U41&gt;0,"Reduzir entrada ou transferir "&amp;TEXT($U41,"0")&amp;" un.",IF($M41&gt;INDEX('Cenários'!$K$6:$K$105,INT((ROW()-6)/12)+1),"Capacidade abaixo do saldo-alvo em "&amp;TEXT($M41-INDEX('Cenários'!$K$6:$K$105,INT((ROW()-6)/12)+1),"0")&amp;" un.",IF(AND($O41&gt;0,$E41-INDEX('Cenários'!$J$6:$J$105,INT((ROW()-6)/12)+1)&lt;-4),"Recebimento depende de pedido anterior ao horizonte",IF($R41&gt;0,"Desmobilizar "&amp;TEXT($R41,"0")&amp;" un. nesta semana",IF($P41&gt;0,"Emitir pedido de "&amp;TEXT($P41,"0")&amp;" un. nesta semana",IF($O41&gt;0,"Programar recebimento de "&amp;TEXT($O41,"0")&amp;" un.","Sem ação imediata")))))))))</f>
        <v/>
      </c>
      <c r="X41" s="24">
        <f>IF($A41="","",INDEX('Cenários'!$M$6:$M$105,INT((ROW()-6)/12)+1))</f>
        <v/>
      </c>
      <c r="Y41" s="24">
        <f>IF($A41="","",INDEX('Cenários'!$Z$6:$Z$105,INT((ROW()-6)/12)+1))</f>
        <v/>
      </c>
    </row>
    <row r="42" ht="19" customHeight="1">
      <c r="A42" s="24">
        <f>IF(INDEX('Cenários'!$A$6:$A$105,INT((ROW()-6)/12)+1)="","",INDEX('Cenários'!$A$6:$A$105,INT((ROW()-6)/12)+1))</f>
        <v/>
      </c>
      <c r="B42" s="24">
        <f>IF($A42="","",INDEX('Cenários'!$B$6:$B$105,INT((ROW()-6)/12)+1))</f>
        <v/>
      </c>
      <c r="C42" s="24">
        <f>IF($A42="","",INDEX('Cenários'!$C$6:$C$105,INT((ROW()-6)/12)+1))</f>
        <v/>
      </c>
      <c r="D42" s="24">
        <f>IF($A42="","",INDEX('Cenários'!$D$6:$D$105,INT((ROW()-6)/12)+1))</f>
        <v/>
      </c>
      <c r="E42" s="25">
        <f>IF($A42="","",MOD(ROW()-6,12)-4)</f>
        <v/>
      </c>
      <c r="F42" s="24">
        <f>IF($A42="","",IF($E42&lt;0,"Antes do pico",IF($E42=0,"Semana de pico","Depois do pico")))</f>
        <v/>
      </c>
      <c r="G42" s="36">
        <f>IF($A42="","",IFERROR(IF(INDEX('Cenários'!$E$6:$E$105,INT((ROW()-6)/12)+1)="","",INDEX('Cenários'!$E$6:$E$105,INT((ROW()-6)/12)+1)+7*$E42),""))</f>
        <v/>
      </c>
      <c r="H42" s="37">
        <f>IF($A42="","",INDEX('Cenários'!$N$6:$Y$105,INT((ROW()-6)/12)+1,$E42+5))</f>
        <v/>
      </c>
      <c r="I42" s="25">
        <f>IF(OR($A42="",$H42=""),"",IFERROR(ROUNDUP(INDEX('Cenários'!$F$6:$F$105,INT((ROW()-6)/12)+1)*$H42,0),""))</f>
        <v/>
      </c>
      <c r="J42" s="19" t="n"/>
      <c r="K42" s="25">
        <f>IF($A42="","",IF($E42=-4,INDEX('Cenários'!$G$6:$G$105,INT((ROW()-6)/12)+1),$S41))</f>
        <v/>
      </c>
      <c r="L42" s="25">
        <f>IF($A42="","",$K42+IF($J42="",0,$J42)-IF($I42="",0,$I42))</f>
        <v/>
      </c>
      <c r="M42" s="25">
        <f>IF($A42="","",IF($E42&lt;=0,INDEX('Cenários'!$H$6:$H$105,INT((ROW()-6)/12)+1)+SUMIFS($I$6:$I$1205,$A$6:$A$1205,$A42,$E$6:$E$1205,"&gt;"&amp;$E42,$E$6:$E$1205,"&lt;="&amp;($E42+INDEX('Cenários'!$J$6:$J$105,INT((ROW()-6)/12)+1))),INDEX('Cenários'!$L$6:$L$105,INT((ROW()-6)/12)+1)+SUMIFS($I$6:$I$1205,$A$6:$A$1205,$A42,$E$6:$E$1205,"&gt;"&amp;$E42,$E$6:$E$1205,"&lt;=7")))</f>
        <v/>
      </c>
      <c r="N42" s="25">
        <f>IF($A42="","",MIN(INDEX('Cenários'!$K$6:$K$105,INT((ROW()-6)/12)+1),MAX(0,$M42)))</f>
        <v/>
      </c>
      <c r="O42" s="25">
        <f>IF($A42="","",IFERROR(IF($L42&gt;=$N42,0,MIN(CEILING(MAX(0,$N42-$L42),INDEX('Cenários'!$I$6:$I$105,INT((ROW()-6)/12)+1)),FLOOR(MAX(0,INDEX('Cenários'!$K$6:$K$105,INT((ROW()-6)/12)+1)-$L42),INDEX('Cenários'!$I$6:$I$105,INT((ROW()-6)/12)+1)))),0))</f>
        <v/>
      </c>
      <c r="P42" s="25">
        <f>IF($A42="","",IFERROR(IF($E42+INDEX('Cenários'!$J$6:$J$105,INT((ROW()-6)/12)+1)&gt;7,0,SUMIFS($O$6:$O$1205,$A$6:$A$1205,$A42,$E$6:$E$1205,$E42+INDEX('Cenários'!$J$6:$J$105,INT((ROW()-6)/12)+1))),0))</f>
        <v/>
      </c>
      <c r="Q42" s="25">
        <f>IF($A42="","",$L42+$O42)</f>
        <v/>
      </c>
      <c r="R42" s="25">
        <f>IF($A42="","",IF($E42&gt;0,MAX(0,$Q42-$N42),0))</f>
        <v/>
      </c>
      <c r="S42" s="25">
        <f>IF($A42="","",$Q42-$R42)</f>
        <v/>
      </c>
      <c r="T42" s="25">
        <f>IF($A42="","",MAX(0,-$S42))</f>
        <v/>
      </c>
      <c r="U42" s="25">
        <f>IF($A42="","",MAX(0,$Q42-INDEX('Cenários'!$K$6:$K$105,INT((ROW()-6)/12)+1)))</f>
        <v/>
      </c>
      <c r="V42" s="24">
        <f>IF($A42="","",IF($Y42&lt;&gt;"OK","Dados inválidos",IF($X42="Pausado","Pausado",IF($T42&gt;0,"Ruptura",IF($U42&gt;0,"Excesso de capacidade",IF($M42&gt;INDEX('Cenários'!$K$6:$K$105,INT((ROW()-6)/12)+1),"Capacidade insuficiente",IF(AND($E42&lt;=0,$S42&lt;INDEX('Cenários'!$H$6:$H$105,INT((ROW()-6)/12)+1)),"Atenção",IF($R42&gt;0,"Desmobilizar","Adequado"))))))))</f>
        <v/>
      </c>
      <c r="W42" s="24">
        <f>IF($A42="","",IF($Y42&lt;&gt;"OK","Corrigir cadastro do cenário",IF($X42="Pausado","",IF($T42&gt;0,"Ruptura projetada de "&amp;TEXT($T42,"0")&amp;" un.",IF($U42&gt;0,"Reduzir entrada ou transferir "&amp;TEXT($U42,"0")&amp;" un.",IF($M42&gt;INDEX('Cenários'!$K$6:$K$105,INT((ROW()-6)/12)+1),"Capacidade abaixo do saldo-alvo em "&amp;TEXT($M42-INDEX('Cenários'!$K$6:$K$105,INT((ROW()-6)/12)+1),"0")&amp;" un.",IF(AND($O42&gt;0,$E42-INDEX('Cenários'!$J$6:$J$105,INT((ROW()-6)/12)+1)&lt;-4),"Recebimento depende de pedido anterior ao horizonte",IF($R42&gt;0,"Desmobilizar "&amp;TEXT($R42,"0")&amp;" un. nesta semana",IF($P42&gt;0,"Emitir pedido de "&amp;TEXT($P42,"0")&amp;" un. nesta semana",IF($O42&gt;0,"Programar recebimento de "&amp;TEXT($O42,"0")&amp;" un.","Sem ação imediata")))))))))</f>
        <v/>
      </c>
      <c r="X42" s="24">
        <f>IF($A42="","",INDEX('Cenários'!$M$6:$M$105,INT((ROW()-6)/12)+1))</f>
        <v/>
      </c>
      <c r="Y42" s="24">
        <f>IF($A42="","",INDEX('Cenários'!$Z$6:$Z$105,INT((ROW()-6)/12)+1))</f>
        <v/>
      </c>
    </row>
    <row r="43" ht="19" customHeight="1">
      <c r="A43" s="24">
        <f>IF(INDEX('Cenários'!$A$6:$A$105,INT((ROW()-6)/12)+1)="","",INDEX('Cenários'!$A$6:$A$105,INT((ROW()-6)/12)+1))</f>
        <v/>
      </c>
      <c r="B43" s="24">
        <f>IF($A43="","",INDEX('Cenários'!$B$6:$B$105,INT((ROW()-6)/12)+1))</f>
        <v/>
      </c>
      <c r="C43" s="24">
        <f>IF($A43="","",INDEX('Cenários'!$C$6:$C$105,INT((ROW()-6)/12)+1))</f>
        <v/>
      </c>
      <c r="D43" s="24">
        <f>IF($A43="","",INDEX('Cenários'!$D$6:$D$105,INT((ROW()-6)/12)+1))</f>
        <v/>
      </c>
      <c r="E43" s="25">
        <f>IF($A43="","",MOD(ROW()-6,12)-4)</f>
        <v/>
      </c>
      <c r="F43" s="24">
        <f>IF($A43="","",IF($E43&lt;0,"Antes do pico",IF($E43=0,"Semana de pico","Depois do pico")))</f>
        <v/>
      </c>
      <c r="G43" s="36">
        <f>IF($A43="","",IFERROR(IF(INDEX('Cenários'!$E$6:$E$105,INT((ROW()-6)/12)+1)="","",INDEX('Cenários'!$E$6:$E$105,INT((ROW()-6)/12)+1)+7*$E43),""))</f>
        <v/>
      </c>
      <c r="H43" s="37">
        <f>IF($A43="","",INDEX('Cenários'!$N$6:$Y$105,INT((ROW()-6)/12)+1,$E43+5))</f>
        <v/>
      </c>
      <c r="I43" s="25">
        <f>IF(OR($A43="",$H43=""),"",IFERROR(ROUNDUP(INDEX('Cenários'!$F$6:$F$105,INT((ROW()-6)/12)+1)*$H43,0),""))</f>
        <v/>
      </c>
      <c r="J43" s="19" t="n"/>
      <c r="K43" s="25">
        <f>IF($A43="","",IF($E43=-4,INDEX('Cenários'!$G$6:$G$105,INT((ROW()-6)/12)+1),$S42))</f>
        <v/>
      </c>
      <c r="L43" s="25">
        <f>IF($A43="","",$K43+IF($J43="",0,$J43)-IF($I43="",0,$I43))</f>
        <v/>
      </c>
      <c r="M43" s="25">
        <f>IF($A43="","",IF($E43&lt;=0,INDEX('Cenários'!$H$6:$H$105,INT((ROW()-6)/12)+1)+SUMIFS($I$6:$I$1205,$A$6:$A$1205,$A43,$E$6:$E$1205,"&gt;"&amp;$E43,$E$6:$E$1205,"&lt;="&amp;($E43+INDEX('Cenários'!$J$6:$J$105,INT((ROW()-6)/12)+1))),INDEX('Cenários'!$L$6:$L$105,INT((ROW()-6)/12)+1)+SUMIFS($I$6:$I$1205,$A$6:$A$1205,$A43,$E$6:$E$1205,"&gt;"&amp;$E43,$E$6:$E$1205,"&lt;=7")))</f>
        <v/>
      </c>
      <c r="N43" s="25">
        <f>IF($A43="","",MIN(INDEX('Cenários'!$K$6:$K$105,INT((ROW()-6)/12)+1),MAX(0,$M43)))</f>
        <v/>
      </c>
      <c r="O43" s="25">
        <f>IF($A43="","",IFERROR(IF($L43&gt;=$N43,0,MIN(CEILING(MAX(0,$N43-$L43),INDEX('Cenários'!$I$6:$I$105,INT((ROW()-6)/12)+1)),FLOOR(MAX(0,INDEX('Cenários'!$K$6:$K$105,INT((ROW()-6)/12)+1)-$L43),INDEX('Cenários'!$I$6:$I$105,INT((ROW()-6)/12)+1)))),0))</f>
        <v/>
      </c>
      <c r="P43" s="25">
        <f>IF($A43="","",IFERROR(IF($E43+INDEX('Cenários'!$J$6:$J$105,INT((ROW()-6)/12)+1)&gt;7,0,SUMIFS($O$6:$O$1205,$A$6:$A$1205,$A43,$E$6:$E$1205,$E43+INDEX('Cenários'!$J$6:$J$105,INT((ROW()-6)/12)+1))),0))</f>
        <v/>
      </c>
      <c r="Q43" s="25">
        <f>IF($A43="","",$L43+$O43)</f>
        <v/>
      </c>
      <c r="R43" s="25">
        <f>IF($A43="","",IF($E43&gt;0,MAX(0,$Q43-$N43),0))</f>
        <v/>
      </c>
      <c r="S43" s="25">
        <f>IF($A43="","",$Q43-$R43)</f>
        <v/>
      </c>
      <c r="T43" s="25">
        <f>IF($A43="","",MAX(0,-$S43))</f>
        <v/>
      </c>
      <c r="U43" s="25">
        <f>IF($A43="","",MAX(0,$Q43-INDEX('Cenários'!$K$6:$K$105,INT((ROW()-6)/12)+1)))</f>
        <v/>
      </c>
      <c r="V43" s="24">
        <f>IF($A43="","",IF($Y43&lt;&gt;"OK","Dados inválidos",IF($X43="Pausado","Pausado",IF($T43&gt;0,"Ruptura",IF($U43&gt;0,"Excesso de capacidade",IF($M43&gt;INDEX('Cenários'!$K$6:$K$105,INT((ROW()-6)/12)+1),"Capacidade insuficiente",IF(AND($E43&lt;=0,$S43&lt;INDEX('Cenários'!$H$6:$H$105,INT((ROW()-6)/12)+1)),"Atenção",IF($R43&gt;0,"Desmobilizar","Adequado"))))))))</f>
        <v/>
      </c>
      <c r="W43" s="24">
        <f>IF($A43="","",IF($Y43&lt;&gt;"OK","Corrigir cadastro do cenário",IF($X43="Pausado","",IF($T43&gt;0,"Ruptura projetada de "&amp;TEXT($T43,"0")&amp;" un.",IF($U43&gt;0,"Reduzir entrada ou transferir "&amp;TEXT($U43,"0")&amp;" un.",IF($M43&gt;INDEX('Cenários'!$K$6:$K$105,INT((ROW()-6)/12)+1),"Capacidade abaixo do saldo-alvo em "&amp;TEXT($M43-INDEX('Cenários'!$K$6:$K$105,INT((ROW()-6)/12)+1),"0")&amp;" un.",IF(AND($O43&gt;0,$E43-INDEX('Cenários'!$J$6:$J$105,INT((ROW()-6)/12)+1)&lt;-4),"Recebimento depende de pedido anterior ao horizonte",IF($R43&gt;0,"Desmobilizar "&amp;TEXT($R43,"0")&amp;" un. nesta semana",IF($P43&gt;0,"Emitir pedido de "&amp;TEXT($P43,"0")&amp;" un. nesta semana",IF($O43&gt;0,"Programar recebimento de "&amp;TEXT($O43,"0")&amp;" un.","Sem ação imediata")))))))))</f>
        <v/>
      </c>
      <c r="X43" s="24">
        <f>IF($A43="","",INDEX('Cenários'!$M$6:$M$105,INT((ROW()-6)/12)+1))</f>
        <v/>
      </c>
      <c r="Y43" s="24">
        <f>IF($A43="","",INDEX('Cenários'!$Z$6:$Z$105,INT((ROW()-6)/12)+1))</f>
        <v/>
      </c>
    </row>
    <row r="44" ht="19" customHeight="1">
      <c r="A44" s="24">
        <f>IF(INDEX('Cenários'!$A$6:$A$105,INT((ROW()-6)/12)+1)="","",INDEX('Cenários'!$A$6:$A$105,INT((ROW()-6)/12)+1))</f>
        <v/>
      </c>
      <c r="B44" s="24">
        <f>IF($A44="","",INDEX('Cenários'!$B$6:$B$105,INT((ROW()-6)/12)+1))</f>
        <v/>
      </c>
      <c r="C44" s="24">
        <f>IF($A44="","",INDEX('Cenários'!$C$6:$C$105,INT((ROW()-6)/12)+1))</f>
        <v/>
      </c>
      <c r="D44" s="24">
        <f>IF($A44="","",INDEX('Cenários'!$D$6:$D$105,INT((ROW()-6)/12)+1))</f>
        <v/>
      </c>
      <c r="E44" s="25">
        <f>IF($A44="","",MOD(ROW()-6,12)-4)</f>
        <v/>
      </c>
      <c r="F44" s="24">
        <f>IF($A44="","",IF($E44&lt;0,"Antes do pico",IF($E44=0,"Semana de pico","Depois do pico")))</f>
        <v/>
      </c>
      <c r="G44" s="36">
        <f>IF($A44="","",IFERROR(IF(INDEX('Cenários'!$E$6:$E$105,INT((ROW()-6)/12)+1)="","",INDEX('Cenários'!$E$6:$E$105,INT((ROW()-6)/12)+1)+7*$E44),""))</f>
        <v/>
      </c>
      <c r="H44" s="37">
        <f>IF($A44="","",INDEX('Cenários'!$N$6:$Y$105,INT((ROW()-6)/12)+1,$E44+5))</f>
        <v/>
      </c>
      <c r="I44" s="25">
        <f>IF(OR($A44="",$H44=""),"",IFERROR(ROUNDUP(INDEX('Cenários'!$F$6:$F$105,INT((ROW()-6)/12)+1)*$H44,0),""))</f>
        <v/>
      </c>
      <c r="J44" s="19" t="n">
        <v>60</v>
      </c>
      <c r="K44" s="25">
        <f>IF($A44="","",IF($E44=-4,INDEX('Cenários'!$G$6:$G$105,INT((ROW()-6)/12)+1),$S43))</f>
        <v/>
      </c>
      <c r="L44" s="25">
        <f>IF($A44="","",$K44+IF($J44="",0,$J44)-IF($I44="",0,$I44))</f>
        <v/>
      </c>
      <c r="M44" s="25">
        <f>IF($A44="","",IF($E44&lt;=0,INDEX('Cenários'!$H$6:$H$105,INT((ROW()-6)/12)+1)+SUMIFS($I$6:$I$1205,$A$6:$A$1205,$A44,$E$6:$E$1205,"&gt;"&amp;$E44,$E$6:$E$1205,"&lt;="&amp;($E44+INDEX('Cenários'!$J$6:$J$105,INT((ROW()-6)/12)+1))),INDEX('Cenários'!$L$6:$L$105,INT((ROW()-6)/12)+1)+SUMIFS($I$6:$I$1205,$A$6:$A$1205,$A44,$E$6:$E$1205,"&gt;"&amp;$E44,$E$6:$E$1205,"&lt;=7")))</f>
        <v/>
      </c>
      <c r="N44" s="25">
        <f>IF($A44="","",MIN(INDEX('Cenários'!$K$6:$K$105,INT((ROW()-6)/12)+1),MAX(0,$M44)))</f>
        <v/>
      </c>
      <c r="O44" s="25">
        <f>IF($A44="","",IFERROR(IF($L44&gt;=$N44,0,MIN(CEILING(MAX(0,$N44-$L44),INDEX('Cenários'!$I$6:$I$105,INT((ROW()-6)/12)+1)),FLOOR(MAX(0,INDEX('Cenários'!$K$6:$K$105,INT((ROW()-6)/12)+1)-$L44),INDEX('Cenários'!$I$6:$I$105,INT((ROW()-6)/12)+1)))),0))</f>
        <v/>
      </c>
      <c r="P44" s="25">
        <f>IF($A44="","",IFERROR(IF($E44+INDEX('Cenários'!$J$6:$J$105,INT((ROW()-6)/12)+1)&gt;7,0,SUMIFS($O$6:$O$1205,$A$6:$A$1205,$A44,$E$6:$E$1205,$E44+INDEX('Cenários'!$J$6:$J$105,INT((ROW()-6)/12)+1))),0))</f>
        <v/>
      </c>
      <c r="Q44" s="25">
        <f>IF($A44="","",$L44+$O44)</f>
        <v/>
      </c>
      <c r="R44" s="25">
        <f>IF($A44="","",IF($E44&gt;0,MAX(0,$Q44-$N44),0))</f>
        <v/>
      </c>
      <c r="S44" s="25">
        <f>IF($A44="","",$Q44-$R44)</f>
        <v/>
      </c>
      <c r="T44" s="25">
        <f>IF($A44="","",MAX(0,-$S44))</f>
        <v/>
      </c>
      <c r="U44" s="25">
        <f>IF($A44="","",MAX(0,$Q44-INDEX('Cenários'!$K$6:$K$105,INT((ROW()-6)/12)+1)))</f>
        <v/>
      </c>
      <c r="V44" s="24">
        <f>IF($A44="","",IF($Y44&lt;&gt;"OK","Dados inválidos",IF($X44="Pausado","Pausado",IF($T44&gt;0,"Ruptura",IF($U44&gt;0,"Excesso de capacidade",IF($M44&gt;INDEX('Cenários'!$K$6:$K$105,INT((ROW()-6)/12)+1),"Capacidade insuficiente",IF(AND($E44&lt;=0,$S44&lt;INDEX('Cenários'!$H$6:$H$105,INT((ROW()-6)/12)+1)),"Atenção",IF($R44&gt;0,"Desmobilizar","Adequado"))))))))</f>
        <v/>
      </c>
      <c r="W44" s="24">
        <f>IF($A44="","",IF($Y44&lt;&gt;"OK","Corrigir cadastro do cenário",IF($X44="Pausado","",IF($T44&gt;0,"Ruptura projetada de "&amp;TEXT($T44,"0")&amp;" un.",IF($U44&gt;0,"Reduzir entrada ou transferir "&amp;TEXT($U44,"0")&amp;" un.",IF($M44&gt;INDEX('Cenários'!$K$6:$K$105,INT((ROW()-6)/12)+1),"Capacidade abaixo do saldo-alvo em "&amp;TEXT($M44-INDEX('Cenários'!$K$6:$K$105,INT((ROW()-6)/12)+1),"0")&amp;" un.",IF(AND($O44&gt;0,$E44-INDEX('Cenários'!$J$6:$J$105,INT((ROW()-6)/12)+1)&lt;-4),"Recebimento depende de pedido anterior ao horizonte",IF($R44&gt;0,"Desmobilizar "&amp;TEXT($R44,"0")&amp;" un. nesta semana",IF($P44&gt;0,"Emitir pedido de "&amp;TEXT($P44,"0")&amp;" un. nesta semana",IF($O44&gt;0,"Programar recebimento de "&amp;TEXT($O44,"0")&amp;" un.","Sem ação imediata")))))))))</f>
        <v/>
      </c>
      <c r="X44" s="24">
        <f>IF($A44="","",INDEX('Cenários'!$M$6:$M$105,INT((ROW()-6)/12)+1))</f>
        <v/>
      </c>
      <c r="Y44" s="24">
        <f>IF($A44="","",INDEX('Cenários'!$Z$6:$Z$105,INT((ROW()-6)/12)+1))</f>
        <v/>
      </c>
    </row>
    <row r="45" ht="19" customHeight="1">
      <c r="A45" s="24">
        <f>IF(INDEX('Cenários'!$A$6:$A$105,INT((ROW()-6)/12)+1)="","",INDEX('Cenários'!$A$6:$A$105,INT((ROW()-6)/12)+1))</f>
        <v/>
      </c>
      <c r="B45" s="24">
        <f>IF($A45="","",INDEX('Cenários'!$B$6:$B$105,INT((ROW()-6)/12)+1))</f>
        <v/>
      </c>
      <c r="C45" s="24">
        <f>IF($A45="","",INDEX('Cenários'!$C$6:$C$105,INT((ROW()-6)/12)+1))</f>
        <v/>
      </c>
      <c r="D45" s="24">
        <f>IF($A45="","",INDEX('Cenários'!$D$6:$D$105,INT((ROW()-6)/12)+1))</f>
        <v/>
      </c>
      <c r="E45" s="25">
        <f>IF($A45="","",MOD(ROW()-6,12)-4)</f>
        <v/>
      </c>
      <c r="F45" s="24">
        <f>IF($A45="","",IF($E45&lt;0,"Antes do pico",IF($E45=0,"Semana de pico","Depois do pico")))</f>
        <v/>
      </c>
      <c r="G45" s="36">
        <f>IF($A45="","",IFERROR(IF(INDEX('Cenários'!$E$6:$E$105,INT((ROW()-6)/12)+1)="","",INDEX('Cenários'!$E$6:$E$105,INT((ROW()-6)/12)+1)+7*$E45),""))</f>
        <v/>
      </c>
      <c r="H45" s="37">
        <f>IF($A45="","",INDEX('Cenários'!$N$6:$Y$105,INT((ROW()-6)/12)+1,$E45+5))</f>
        <v/>
      </c>
      <c r="I45" s="25">
        <f>IF(OR($A45="",$H45=""),"",IFERROR(ROUNDUP(INDEX('Cenários'!$F$6:$F$105,INT((ROW()-6)/12)+1)*$H45,0),""))</f>
        <v/>
      </c>
      <c r="J45" s="19" t="n"/>
      <c r="K45" s="25">
        <f>IF($A45="","",IF($E45=-4,INDEX('Cenários'!$G$6:$G$105,INT((ROW()-6)/12)+1),$S44))</f>
        <v/>
      </c>
      <c r="L45" s="25">
        <f>IF($A45="","",$K45+IF($J45="",0,$J45)-IF($I45="",0,$I45))</f>
        <v/>
      </c>
      <c r="M45" s="25">
        <f>IF($A45="","",IF($E45&lt;=0,INDEX('Cenários'!$H$6:$H$105,INT((ROW()-6)/12)+1)+SUMIFS($I$6:$I$1205,$A$6:$A$1205,$A45,$E$6:$E$1205,"&gt;"&amp;$E45,$E$6:$E$1205,"&lt;="&amp;($E45+INDEX('Cenários'!$J$6:$J$105,INT((ROW()-6)/12)+1))),INDEX('Cenários'!$L$6:$L$105,INT((ROW()-6)/12)+1)+SUMIFS($I$6:$I$1205,$A$6:$A$1205,$A45,$E$6:$E$1205,"&gt;"&amp;$E45,$E$6:$E$1205,"&lt;=7")))</f>
        <v/>
      </c>
      <c r="N45" s="25">
        <f>IF($A45="","",MIN(INDEX('Cenários'!$K$6:$K$105,INT((ROW()-6)/12)+1),MAX(0,$M45)))</f>
        <v/>
      </c>
      <c r="O45" s="25">
        <f>IF($A45="","",IFERROR(IF($L45&gt;=$N45,0,MIN(CEILING(MAX(0,$N45-$L45),INDEX('Cenários'!$I$6:$I$105,INT((ROW()-6)/12)+1)),FLOOR(MAX(0,INDEX('Cenários'!$K$6:$K$105,INT((ROW()-6)/12)+1)-$L45),INDEX('Cenários'!$I$6:$I$105,INT((ROW()-6)/12)+1)))),0))</f>
        <v/>
      </c>
      <c r="P45" s="25">
        <f>IF($A45="","",IFERROR(IF($E45+INDEX('Cenários'!$J$6:$J$105,INT((ROW()-6)/12)+1)&gt;7,0,SUMIFS($O$6:$O$1205,$A$6:$A$1205,$A45,$E$6:$E$1205,$E45+INDEX('Cenários'!$J$6:$J$105,INT((ROW()-6)/12)+1))),0))</f>
        <v/>
      </c>
      <c r="Q45" s="25">
        <f>IF($A45="","",$L45+$O45)</f>
        <v/>
      </c>
      <c r="R45" s="25">
        <f>IF($A45="","",IF($E45&gt;0,MAX(0,$Q45-$N45),0))</f>
        <v/>
      </c>
      <c r="S45" s="25">
        <f>IF($A45="","",$Q45-$R45)</f>
        <v/>
      </c>
      <c r="T45" s="25">
        <f>IF($A45="","",MAX(0,-$S45))</f>
        <v/>
      </c>
      <c r="U45" s="25">
        <f>IF($A45="","",MAX(0,$Q45-INDEX('Cenários'!$K$6:$K$105,INT((ROW()-6)/12)+1)))</f>
        <v/>
      </c>
      <c r="V45" s="24">
        <f>IF($A45="","",IF($Y45&lt;&gt;"OK","Dados inválidos",IF($X45="Pausado","Pausado",IF($T45&gt;0,"Ruptura",IF($U45&gt;0,"Excesso de capacidade",IF($M45&gt;INDEX('Cenários'!$K$6:$K$105,INT((ROW()-6)/12)+1),"Capacidade insuficiente",IF(AND($E45&lt;=0,$S45&lt;INDEX('Cenários'!$H$6:$H$105,INT((ROW()-6)/12)+1)),"Atenção",IF($R45&gt;0,"Desmobilizar","Adequado"))))))))</f>
        <v/>
      </c>
      <c r="W45" s="24">
        <f>IF($A45="","",IF($Y45&lt;&gt;"OK","Corrigir cadastro do cenário",IF($X45="Pausado","",IF($T45&gt;0,"Ruptura projetada de "&amp;TEXT($T45,"0")&amp;" un.",IF($U45&gt;0,"Reduzir entrada ou transferir "&amp;TEXT($U45,"0")&amp;" un.",IF($M45&gt;INDEX('Cenários'!$K$6:$K$105,INT((ROW()-6)/12)+1),"Capacidade abaixo do saldo-alvo em "&amp;TEXT($M45-INDEX('Cenários'!$K$6:$K$105,INT((ROW()-6)/12)+1),"0")&amp;" un.",IF(AND($O45&gt;0,$E45-INDEX('Cenários'!$J$6:$J$105,INT((ROW()-6)/12)+1)&lt;-4),"Recebimento depende de pedido anterior ao horizonte",IF($R45&gt;0,"Desmobilizar "&amp;TEXT($R45,"0")&amp;" un. nesta semana",IF($P45&gt;0,"Emitir pedido de "&amp;TEXT($P45,"0")&amp;" un. nesta semana",IF($O45&gt;0,"Programar recebimento de "&amp;TEXT($O45,"0")&amp;" un.","Sem ação imediata")))))))))</f>
        <v/>
      </c>
      <c r="X45" s="24">
        <f>IF($A45="","",INDEX('Cenários'!$M$6:$M$105,INT((ROW()-6)/12)+1))</f>
        <v/>
      </c>
      <c r="Y45" s="24">
        <f>IF($A45="","",INDEX('Cenários'!$Z$6:$Z$105,INT((ROW()-6)/12)+1))</f>
        <v/>
      </c>
    </row>
    <row r="46" ht="19" customHeight="1">
      <c r="A46" s="24">
        <f>IF(INDEX('Cenários'!$A$6:$A$105,INT((ROW()-6)/12)+1)="","",INDEX('Cenários'!$A$6:$A$105,INT((ROW()-6)/12)+1))</f>
        <v/>
      </c>
      <c r="B46" s="24">
        <f>IF($A46="","",INDEX('Cenários'!$B$6:$B$105,INT((ROW()-6)/12)+1))</f>
        <v/>
      </c>
      <c r="C46" s="24">
        <f>IF($A46="","",INDEX('Cenários'!$C$6:$C$105,INT((ROW()-6)/12)+1))</f>
        <v/>
      </c>
      <c r="D46" s="24">
        <f>IF($A46="","",INDEX('Cenários'!$D$6:$D$105,INT((ROW()-6)/12)+1))</f>
        <v/>
      </c>
      <c r="E46" s="25">
        <f>IF($A46="","",MOD(ROW()-6,12)-4)</f>
        <v/>
      </c>
      <c r="F46" s="24">
        <f>IF($A46="","",IF($E46&lt;0,"Antes do pico",IF($E46=0,"Semana de pico","Depois do pico")))</f>
        <v/>
      </c>
      <c r="G46" s="36">
        <f>IF($A46="","",IFERROR(IF(INDEX('Cenários'!$E$6:$E$105,INT((ROW()-6)/12)+1)="","",INDEX('Cenários'!$E$6:$E$105,INT((ROW()-6)/12)+1)+7*$E46),""))</f>
        <v/>
      </c>
      <c r="H46" s="37">
        <f>IF($A46="","",INDEX('Cenários'!$N$6:$Y$105,INT((ROW()-6)/12)+1,$E46+5))</f>
        <v/>
      </c>
      <c r="I46" s="25">
        <f>IF(OR($A46="",$H46=""),"",IFERROR(ROUNDUP(INDEX('Cenários'!$F$6:$F$105,INT((ROW()-6)/12)+1)*$H46,0),""))</f>
        <v/>
      </c>
      <c r="J46" s="19" t="n"/>
      <c r="K46" s="25">
        <f>IF($A46="","",IF($E46=-4,INDEX('Cenários'!$G$6:$G$105,INT((ROW()-6)/12)+1),$S45))</f>
        <v/>
      </c>
      <c r="L46" s="25">
        <f>IF($A46="","",$K46+IF($J46="",0,$J46)-IF($I46="",0,$I46))</f>
        <v/>
      </c>
      <c r="M46" s="25">
        <f>IF($A46="","",IF($E46&lt;=0,INDEX('Cenários'!$H$6:$H$105,INT((ROW()-6)/12)+1)+SUMIFS($I$6:$I$1205,$A$6:$A$1205,$A46,$E$6:$E$1205,"&gt;"&amp;$E46,$E$6:$E$1205,"&lt;="&amp;($E46+INDEX('Cenários'!$J$6:$J$105,INT((ROW()-6)/12)+1))),INDEX('Cenários'!$L$6:$L$105,INT((ROW()-6)/12)+1)+SUMIFS($I$6:$I$1205,$A$6:$A$1205,$A46,$E$6:$E$1205,"&gt;"&amp;$E46,$E$6:$E$1205,"&lt;=7")))</f>
        <v/>
      </c>
      <c r="N46" s="25">
        <f>IF($A46="","",MIN(INDEX('Cenários'!$K$6:$K$105,INT((ROW()-6)/12)+1),MAX(0,$M46)))</f>
        <v/>
      </c>
      <c r="O46" s="25">
        <f>IF($A46="","",IFERROR(IF($L46&gt;=$N46,0,MIN(CEILING(MAX(0,$N46-$L46),INDEX('Cenários'!$I$6:$I$105,INT((ROW()-6)/12)+1)),FLOOR(MAX(0,INDEX('Cenários'!$K$6:$K$105,INT((ROW()-6)/12)+1)-$L46),INDEX('Cenários'!$I$6:$I$105,INT((ROW()-6)/12)+1)))),0))</f>
        <v/>
      </c>
      <c r="P46" s="25">
        <f>IF($A46="","",IFERROR(IF($E46+INDEX('Cenários'!$J$6:$J$105,INT((ROW()-6)/12)+1)&gt;7,0,SUMIFS($O$6:$O$1205,$A$6:$A$1205,$A46,$E$6:$E$1205,$E46+INDEX('Cenários'!$J$6:$J$105,INT((ROW()-6)/12)+1))),0))</f>
        <v/>
      </c>
      <c r="Q46" s="25">
        <f>IF($A46="","",$L46+$O46)</f>
        <v/>
      </c>
      <c r="R46" s="25">
        <f>IF($A46="","",IF($E46&gt;0,MAX(0,$Q46-$N46),0))</f>
        <v/>
      </c>
      <c r="S46" s="25">
        <f>IF($A46="","",$Q46-$R46)</f>
        <v/>
      </c>
      <c r="T46" s="25">
        <f>IF($A46="","",MAX(0,-$S46))</f>
        <v/>
      </c>
      <c r="U46" s="25">
        <f>IF($A46="","",MAX(0,$Q46-INDEX('Cenários'!$K$6:$K$105,INT((ROW()-6)/12)+1)))</f>
        <v/>
      </c>
      <c r="V46" s="24">
        <f>IF($A46="","",IF($Y46&lt;&gt;"OK","Dados inválidos",IF($X46="Pausado","Pausado",IF($T46&gt;0,"Ruptura",IF($U46&gt;0,"Excesso de capacidade",IF($M46&gt;INDEX('Cenários'!$K$6:$K$105,INT((ROW()-6)/12)+1),"Capacidade insuficiente",IF(AND($E46&lt;=0,$S46&lt;INDEX('Cenários'!$H$6:$H$105,INT((ROW()-6)/12)+1)),"Atenção",IF($R46&gt;0,"Desmobilizar","Adequado"))))))))</f>
        <v/>
      </c>
      <c r="W46" s="24">
        <f>IF($A46="","",IF($Y46&lt;&gt;"OK","Corrigir cadastro do cenário",IF($X46="Pausado","",IF($T46&gt;0,"Ruptura projetada de "&amp;TEXT($T46,"0")&amp;" un.",IF($U46&gt;0,"Reduzir entrada ou transferir "&amp;TEXT($U46,"0")&amp;" un.",IF($M46&gt;INDEX('Cenários'!$K$6:$K$105,INT((ROW()-6)/12)+1),"Capacidade abaixo do saldo-alvo em "&amp;TEXT($M46-INDEX('Cenários'!$K$6:$K$105,INT((ROW()-6)/12)+1),"0")&amp;" un.",IF(AND($O46&gt;0,$E46-INDEX('Cenários'!$J$6:$J$105,INT((ROW()-6)/12)+1)&lt;-4),"Recebimento depende de pedido anterior ao horizonte",IF($R46&gt;0,"Desmobilizar "&amp;TEXT($R46,"0")&amp;" un. nesta semana",IF($P46&gt;0,"Emitir pedido de "&amp;TEXT($P46,"0")&amp;" un. nesta semana",IF($O46&gt;0,"Programar recebimento de "&amp;TEXT($O46,"0")&amp;" un.","Sem ação imediata")))))))))</f>
        <v/>
      </c>
      <c r="X46" s="24">
        <f>IF($A46="","",INDEX('Cenários'!$M$6:$M$105,INT((ROW()-6)/12)+1))</f>
        <v/>
      </c>
      <c r="Y46" s="24">
        <f>IF($A46="","",INDEX('Cenários'!$Z$6:$Z$105,INT((ROW()-6)/12)+1))</f>
        <v/>
      </c>
    </row>
    <row r="47" ht="19" customHeight="1">
      <c r="A47" s="24">
        <f>IF(INDEX('Cenários'!$A$6:$A$105,INT((ROW()-6)/12)+1)="","",INDEX('Cenários'!$A$6:$A$105,INT((ROW()-6)/12)+1))</f>
        <v/>
      </c>
      <c r="B47" s="24">
        <f>IF($A47="","",INDEX('Cenários'!$B$6:$B$105,INT((ROW()-6)/12)+1))</f>
        <v/>
      </c>
      <c r="C47" s="24">
        <f>IF($A47="","",INDEX('Cenários'!$C$6:$C$105,INT((ROW()-6)/12)+1))</f>
        <v/>
      </c>
      <c r="D47" s="24">
        <f>IF($A47="","",INDEX('Cenários'!$D$6:$D$105,INT((ROW()-6)/12)+1))</f>
        <v/>
      </c>
      <c r="E47" s="25">
        <f>IF($A47="","",MOD(ROW()-6,12)-4)</f>
        <v/>
      </c>
      <c r="F47" s="24">
        <f>IF($A47="","",IF($E47&lt;0,"Antes do pico",IF($E47=0,"Semana de pico","Depois do pico")))</f>
        <v/>
      </c>
      <c r="G47" s="36">
        <f>IF($A47="","",IFERROR(IF(INDEX('Cenários'!$E$6:$E$105,INT((ROW()-6)/12)+1)="","",INDEX('Cenários'!$E$6:$E$105,INT((ROW()-6)/12)+1)+7*$E47),""))</f>
        <v/>
      </c>
      <c r="H47" s="37">
        <f>IF($A47="","",INDEX('Cenários'!$N$6:$Y$105,INT((ROW()-6)/12)+1,$E47+5))</f>
        <v/>
      </c>
      <c r="I47" s="25">
        <f>IF(OR($A47="",$H47=""),"",IFERROR(ROUNDUP(INDEX('Cenários'!$F$6:$F$105,INT((ROW()-6)/12)+1)*$H47,0),""))</f>
        <v/>
      </c>
      <c r="J47" s="19" t="n"/>
      <c r="K47" s="25">
        <f>IF($A47="","",IF($E47=-4,INDEX('Cenários'!$G$6:$G$105,INT((ROW()-6)/12)+1),$S46))</f>
        <v/>
      </c>
      <c r="L47" s="25">
        <f>IF($A47="","",$K47+IF($J47="",0,$J47)-IF($I47="",0,$I47))</f>
        <v/>
      </c>
      <c r="M47" s="25">
        <f>IF($A47="","",IF($E47&lt;=0,INDEX('Cenários'!$H$6:$H$105,INT((ROW()-6)/12)+1)+SUMIFS($I$6:$I$1205,$A$6:$A$1205,$A47,$E$6:$E$1205,"&gt;"&amp;$E47,$E$6:$E$1205,"&lt;="&amp;($E47+INDEX('Cenários'!$J$6:$J$105,INT((ROW()-6)/12)+1))),INDEX('Cenários'!$L$6:$L$105,INT((ROW()-6)/12)+1)+SUMIFS($I$6:$I$1205,$A$6:$A$1205,$A47,$E$6:$E$1205,"&gt;"&amp;$E47,$E$6:$E$1205,"&lt;=7")))</f>
        <v/>
      </c>
      <c r="N47" s="25">
        <f>IF($A47="","",MIN(INDEX('Cenários'!$K$6:$K$105,INT((ROW()-6)/12)+1),MAX(0,$M47)))</f>
        <v/>
      </c>
      <c r="O47" s="25">
        <f>IF($A47="","",IFERROR(IF($L47&gt;=$N47,0,MIN(CEILING(MAX(0,$N47-$L47),INDEX('Cenários'!$I$6:$I$105,INT((ROW()-6)/12)+1)),FLOOR(MAX(0,INDEX('Cenários'!$K$6:$K$105,INT((ROW()-6)/12)+1)-$L47),INDEX('Cenários'!$I$6:$I$105,INT((ROW()-6)/12)+1)))),0))</f>
        <v/>
      </c>
      <c r="P47" s="25">
        <f>IF($A47="","",IFERROR(IF($E47+INDEX('Cenários'!$J$6:$J$105,INT((ROW()-6)/12)+1)&gt;7,0,SUMIFS($O$6:$O$1205,$A$6:$A$1205,$A47,$E$6:$E$1205,$E47+INDEX('Cenários'!$J$6:$J$105,INT((ROW()-6)/12)+1))),0))</f>
        <v/>
      </c>
      <c r="Q47" s="25">
        <f>IF($A47="","",$L47+$O47)</f>
        <v/>
      </c>
      <c r="R47" s="25">
        <f>IF($A47="","",IF($E47&gt;0,MAX(0,$Q47-$N47),0))</f>
        <v/>
      </c>
      <c r="S47" s="25">
        <f>IF($A47="","",$Q47-$R47)</f>
        <v/>
      </c>
      <c r="T47" s="25">
        <f>IF($A47="","",MAX(0,-$S47))</f>
        <v/>
      </c>
      <c r="U47" s="25">
        <f>IF($A47="","",MAX(0,$Q47-INDEX('Cenários'!$K$6:$K$105,INT((ROW()-6)/12)+1)))</f>
        <v/>
      </c>
      <c r="V47" s="24">
        <f>IF($A47="","",IF($Y47&lt;&gt;"OK","Dados inválidos",IF($X47="Pausado","Pausado",IF($T47&gt;0,"Ruptura",IF($U47&gt;0,"Excesso de capacidade",IF($M47&gt;INDEX('Cenários'!$K$6:$K$105,INT((ROW()-6)/12)+1),"Capacidade insuficiente",IF(AND($E47&lt;=0,$S47&lt;INDEX('Cenários'!$H$6:$H$105,INT((ROW()-6)/12)+1)),"Atenção",IF($R47&gt;0,"Desmobilizar","Adequado"))))))))</f>
        <v/>
      </c>
      <c r="W47" s="24">
        <f>IF($A47="","",IF($Y47&lt;&gt;"OK","Corrigir cadastro do cenário",IF($X47="Pausado","",IF($T47&gt;0,"Ruptura projetada de "&amp;TEXT($T47,"0")&amp;" un.",IF($U47&gt;0,"Reduzir entrada ou transferir "&amp;TEXT($U47,"0")&amp;" un.",IF($M47&gt;INDEX('Cenários'!$K$6:$K$105,INT((ROW()-6)/12)+1),"Capacidade abaixo do saldo-alvo em "&amp;TEXT($M47-INDEX('Cenários'!$K$6:$K$105,INT((ROW()-6)/12)+1),"0")&amp;" un.",IF(AND($O47&gt;0,$E47-INDEX('Cenários'!$J$6:$J$105,INT((ROW()-6)/12)+1)&lt;-4),"Recebimento depende de pedido anterior ao horizonte",IF($R47&gt;0,"Desmobilizar "&amp;TEXT($R47,"0")&amp;" un. nesta semana",IF($P47&gt;0,"Emitir pedido de "&amp;TEXT($P47,"0")&amp;" un. nesta semana",IF($O47&gt;0,"Programar recebimento de "&amp;TEXT($O47,"0")&amp;" un.","Sem ação imediata")))))))))</f>
        <v/>
      </c>
      <c r="X47" s="24">
        <f>IF($A47="","",INDEX('Cenários'!$M$6:$M$105,INT((ROW()-6)/12)+1))</f>
        <v/>
      </c>
      <c r="Y47" s="24">
        <f>IF($A47="","",INDEX('Cenários'!$Z$6:$Z$105,INT((ROW()-6)/12)+1))</f>
        <v/>
      </c>
    </row>
    <row r="48" ht="19" customHeight="1">
      <c r="A48" s="24">
        <f>IF(INDEX('Cenários'!$A$6:$A$105,INT((ROW()-6)/12)+1)="","",INDEX('Cenários'!$A$6:$A$105,INT((ROW()-6)/12)+1))</f>
        <v/>
      </c>
      <c r="B48" s="24">
        <f>IF($A48="","",INDEX('Cenários'!$B$6:$B$105,INT((ROW()-6)/12)+1))</f>
        <v/>
      </c>
      <c r="C48" s="24">
        <f>IF($A48="","",INDEX('Cenários'!$C$6:$C$105,INT((ROW()-6)/12)+1))</f>
        <v/>
      </c>
      <c r="D48" s="24">
        <f>IF($A48="","",INDEX('Cenários'!$D$6:$D$105,INT((ROW()-6)/12)+1))</f>
        <v/>
      </c>
      <c r="E48" s="25">
        <f>IF($A48="","",MOD(ROW()-6,12)-4)</f>
        <v/>
      </c>
      <c r="F48" s="24">
        <f>IF($A48="","",IF($E48&lt;0,"Antes do pico",IF($E48=0,"Semana de pico","Depois do pico")))</f>
        <v/>
      </c>
      <c r="G48" s="36">
        <f>IF($A48="","",IFERROR(IF(INDEX('Cenários'!$E$6:$E$105,INT((ROW()-6)/12)+1)="","",INDEX('Cenários'!$E$6:$E$105,INT((ROW()-6)/12)+1)+7*$E48),""))</f>
        <v/>
      </c>
      <c r="H48" s="37">
        <f>IF($A48="","",INDEX('Cenários'!$N$6:$Y$105,INT((ROW()-6)/12)+1,$E48+5))</f>
        <v/>
      </c>
      <c r="I48" s="25">
        <f>IF(OR($A48="",$H48=""),"",IFERROR(ROUNDUP(INDEX('Cenários'!$F$6:$F$105,INT((ROW()-6)/12)+1)*$H48,0),""))</f>
        <v/>
      </c>
      <c r="J48" s="19" t="n"/>
      <c r="K48" s="25">
        <f>IF($A48="","",IF($E48=-4,INDEX('Cenários'!$G$6:$G$105,INT((ROW()-6)/12)+1),$S47))</f>
        <v/>
      </c>
      <c r="L48" s="25">
        <f>IF($A48="","",$K48+IF($J48="",0,$J48)-IF($I48="",0,$I48))</f>
        <v/>
      </c>
      <c r="M48" s="25">
        <f>IF($A48="","",IF($E48&lt;=0,INDEX('Cenários'!$H$6:$H$105,INT((ROW()-6)/12)+1)+SUMIFS($I$6:$I$1205,$A$6:$A$1205,$A48,$E$6:$E$1205,"&gt;"&amp;$E48,$E$6:$E$1205,"&lt;="&amp;($E48+INDEX('Cenários'!$J$6:$J$105,INT((ROW()-6)/12)+1))),INDEX('Cenários'!$L$6:$L$105,INT((ROW()-6)/12)+1)+SUMIFS($I$6:$I$1205,$A$6:$A$1205,$A48,$E$6:$E$1205,"&gt;"&amp;$E48,$E$6:$E$1205,"&lt;=7")))</f>
        <v/>
      </c>
      <c r="N48" s="25">
        <f>IF($A48="","",MIN(INDEX('Cenários'!$K$6:$K$105,INT((ROW()-6)/12)+1),MAX(0,$M48)))</f>
        <v/>
      </c>
      <c r="O48" s="25">
        <f>IF($A48="","",IFERROR(IF($L48&gt;=$N48,0,MIN(CEILING(MAX(0,$N48-$L48),INDEX('Cenários'!$I$6:$I$105,INT((ROW()-6)/12)+1)),FLOOR(MAX(0,INDEX('Cenários'!$K$6:$K$105,INT((ROW()-6)/12)+1)-$L48),INDEX('Cenários'!$I$6:$I$105,INT((ROW()-6)/12)+1)))),0))</f>
        <v/>
      </c>
      <c r="P48" s="25">
        <f>IF($A48="","",IFERROR(IF($E48+INDEX('Cenários'!$J$6:$J$105,INT((ROW()-6)/12)+1)&gt;7,0,SUMIFS($O$6:$O$1205,$A$6:$A$1205,$A48,$E$6:$E$1205,$E48+INDEX('Cenários'!$J$6:$J$105,INT((ROW()-6)/12)+1))),0))</f>
        <v/>
      </c>
      <c r="Q48" s="25">
        <f>IF($A48="","",$L48+$O48)</f>
        <v/>
      </c>
      <c r="R48" s="25">
        <f>IF($A48="","",IF($E48&gt;0,MAX(0,$Q48-$N48),0))</f>
        <v/>
      </c>
      <c r="S48" s="25">
        <f>IF($A48="","",$Q48-$R48)</f>
        <v/>
      </c>
      <c r="T48" s="25">
        <f>IF($A48="","",MAX(0,-$S48))</f>
        <v/>
      </c>
      <c r="U48" s="25">
        <f>IF($A48="","",MAX(0,$Q48-INDEX('Cenários'!$K$6:$K$105,INT((ROW()-6)/12)+1)))</f>
        <v/>
      </c>
      <c r="V48" s="24">
        <f>IF($A48="","",IF($Y48&lt;&gt;"OK","Dados inválidos",IF($X48="Pausado","Pausado",IF($T48&gt;0,"Ruptura",IF($U48&gt;0,"Excesso de capacidade",IF($M48&gt;INDEX('Cenários'!$K$6:$K$105,INT((ROW()-6)/12)+1),"Capacidade insuficiente",IF(AND($E48&lt;=0,$S48&lt;INDEX('Cenários'!$H$6:$H$105,INT((ROW()-6)/12)+1)),"Atenção",IF($R48&gt;0,"Desmobilizar","Adequado"))))))))</f>
        <v/>
      </c>
      <c r="W48" s="24">
        <f>IF($A48="","",IF($Y48&lt;&gt;"OK","Corrigir cadastro do cenário",IF($X48="Pausado","",IF($T48&gt;0,"Ruptura projetada de "&amp;TEXT($T48,"0")&amp;" un.",IF($U48&gt;0,"Reduzir entrada ou transferir "&amp;TEXT($U48,"0")&amp;" un.",IF($M48&gt;INDEX('Cenários'!$K$6:$K$105,INT((ROW()-6)/12)+1),"Capacidade abaixo do saldo-alvo em "&amp;TEXT($M48-INDEX('Cenários'!$K$6:$K$105,INT((ROW()-6)/12)+1),"0")&amp;" un.",IF(AND($O48&gt;0,$E48-INDEX('Cenários'!$J$6:$J$105,INT((ROW()-6)/12)+1)&lt;-4),"Recebimento depende de pedido anterior ao horizonte",IF($R48&gt;0,"Desmobilizar "&amp;TEXT($R48,"0")&amp;" un. nesta semana",IF($P48&gt;0,"Emitir pedido de "&amp;TEXT($P48,"0")&amp;" un. nesta semana",IF($O48&gt;0,"Programar recebimento de "&amp;TEXT($O48,"0")&amp;" un.","Sem ação imediata")))))))))</f>
        <v/>
      </c>
      <c r="X48" s="24">
        <f>IF($A48="","",INDEX('Cenários'!$M$6:$M$105,INT((ROW()-6)/12)+1))</f>
        <v/>
      </c>
      <c r="Y48" s="24">
        <f>IF($A48="","",INDEX('Cenários'!$Z$6:$Z$105,INT((ROW()-6)/12)+1))</f>
        <v/>
      </c>
    </row>
    <row r="49" ht="19" customHeight="1">
      <c r="A49" s="24">
        <f>IF(INDEX('Cenários'!$A$6:$A$105,INT((ROW()-6)/12)+1)="","",INDEX('Cenários'!$A$6:$A$105,INT((ROW()-6)/12)+1))</f>
        <v/>
      </c>
      <c r="B49" s="24">
        <f>IF($A49="","",INDEX('Cenários'!$B$6:$B$105,INT((ROW()-6)/12)+1))</f>
        <v/>
      </c>
      <c r="C49" s="24">
        <f>IF($A49="","",INDEX('Cenários'!$C$6:$C$105,INT((ROW()-6)/12)+1))</f>
        <v/>
      </c>
      <c r="D49" s="24">
        <f>IF($A49="","",INDEX('Cenários'!$D$6:$D$105,INT((ROW()-6)/12)+1))</f>
        <v/>
      </c>
      <c r="E49" s="25">
        <f>IF($A49="","",MOD(ROW()-6,12)-4)</f>
        <v/>
      </c>
      <c r="F49" s="24">
        <f>IF($A49="","",IF($E49&lt;0,"Antes do pico",IF($E49=0,"Semana de pico","Depois do pico")))</f>
        <v/>
      </c>
      <c r="G49" s="36">
        <f>IF($A49="","",IFERROR(IF(INDEX('Cenários'!$E$6:$E$105,INT((ROW()-6)/12)+1)="","",INDEX('Cenários'!$E$6:$E$105,INT((ROW()-6)/12)+1)+7*$E49),""))</f>
        <v/>
      </c>
      <c r="H49" s="37">
        <f>IF($A49="","",INDEX('Cenários'!$N$6:$Y$105,INT((ROW()-6)/12)+1,$E49+5))</f>
        <v/>
      </c>
      <c r="I49" s="25">
        <f>IF(OR($A49="",$H49=""),"",IFERROR(ROUNDUP(INDEX('Cenários'!$F$6:$F$105,INT((ROW()-6)/12)+1)*$H49,0),""))</f>
        <v/>
      </c>
      <c r="J49" s="19" t="n"/>
      <c r="K49" s="25">
        <f>IF($A49="","",IF($E49=-4,INDEX('Cenários'!$G$6:$G$105,INT((ROW()-6)/12)+1),$S48))</f>
        <v/>
      </c>
      <c r="L49" s="25">
        <f>IF($A49="","",$K49+IF($J49="",0,$J49)-IF($I49="",0,$I49))</f>
        <v/>
      </c>
      <c r="M49" s="25">
        <f>IF($A49="","",IF($E49&lt;=0,INDEX('Cenários'!$H$6:$H$105,INT((ROW()-6)/12)+1)+SUMIFS($I$6:$I$1205,$A$6:$A$1205,$A49,$E$6:$E$1205,"&gt;"&amp;$E49,$E$6:$E$1205,"&lt;="&amp;($E49+INDEX('Cenários'!$J$6:$J$105,INT((ROW()-6)/12)+1))),INDEX('Cenários'!$L$6:$L$105,INT((ROW()-6)/12)+1)+SUMIFS($I$6:$I$1205,$A$6:$A$1205,$A49,$E$6:$E$1205,"&gt;"&amp;$E49,$E$6:$E$1205,"&lt;=7")))</f>
        <v/>
      </c>
      <c r="N49" s="25">
        <f>IF($A49="","",MIN(INDEX('Cenários'!$K$6:$K$105,INT((ROW()-6)/12)+1),MAX(0,$M49)))</f>
        <v/>
      </c>
      <c r="O49" s="25">
        <f>IF($A49="","",IFERROR(IF($L49&gt;=$N49,0,MIN(CEILING(MAX(0,$N49-$L49),INDEX('Cenários'!$I$6:$I$105,INT((ROW()-6)/12)+1)),FLOOR(MAX(0,INDEX('Cenários'!$K$6:$K$105,INT((ROW()-6)/12)+1)-$L49),INDEX('Cenários'!$I$6:$I$105,INT((ROW()-6)/12)+1)))),0))</f>
        <v/>
      </c>
      <c r="P49" s="25">
        <f>IF($A49="","",IFERROR(IF($E49+INDEX('Cenários'!$J$6:$J$105,INT((ROW()-6)/12)+1)&gt;7,0,SUMIFS($O$6:$O$1205,$A$6:$A$1205,$A49,$E$6:$E$1205,$E49+INDEX('Cenários'!$J$6:$J$105,INT((ROW()-6)/12)+1))),0))</f>
        <v/>
      </c>
      <c r="Q49" s="25">
        <f>IF($A49="","",$L49+$O49)</f>
        <v/>
      </c>
      <c r="R49" s="25">
        <f>IF($A49="","",IF($E49&gt;0,MAX(0,$Q49-$N49),0))</f>
        <v/>
      </c>
      <c r="S49" s="25">
        <f>IF($A49="","",$Q49-$R49)</f>
        <v/>
      </c>
      <c r="T49" s="25">
        <f>IF($A49="","",MAX(0,-$S49))</f>
        <v/>
      </c>
      <c r="U49" s="25">
        <f>IF($A49="","",MAX(0,$Q49-INDEX('Cenários'!$K$6:$K$105,INT((ROW()-6)/12)+1)))</f>
        <v/>
      </c>
      <c r="V49" s="24">
        <f>IF($A49="","",IF($Y49&lt;&gt;"OK","Dados inválidos",IF($X49="Pausado","Pausado",IF($T49&gt;0,"Ruptura",IF($U49&gt;0,"Excesso de capacidade",IF($M49&gt;INDEX('Cenários'!$K$6:$K$105,INT((ROW()-6)/12)+1),"Capacidade insuficiente",IF(AND($E49&lt;=0,$S49&lt;INDEX('Cenários'!$H$6:$H$105,INT((ROW()-6)/12)+1)),"Atenção",IF($R49&gt;0,"Desmobilizar","Adequado"))))))))</f>
        <v/>
      </c>
      <c r="W49" s="24">
        <f>IF($A49="","",IF($Y49&lt;&gt;"OK","Corrigir cadastro do cenário",IF($X49="Pausado","",IF($T49&gt;0,"Ruptura projetada de "&amp;TEXT($T49,"0")&amp;" un.",IF($U49&gt;0,"Reduzir entrada ou transferir "&amp;TEXT($U49,"0")&amp;" un.",IF($M49&gt;INDEX('Cenários'!$K$6:$K$105,INT((ROW()-6)/12)+1),"Capacidade abaixo do saldo-alvo em "&amp;TEXT($M49-INDEX('Cenários'!$K$6:$K$105,INT((ROW()-6)/12)+1),"0")&amp;" un.",IF(AND($O49&gt;0,$E49-INDEX('Cenários'!$J$6:$J$105,INT((ROW()-6)/12)+1)&lt;-4),"Recebimento depende de pedido anterior ao horizonte",IF($R49&gt;0,"Desmobilizar "&amp;TEXT($R49,"0")&amp;" un. nesta semana",IF($P49&gt;0,"Emitir pedido de "&amp;TEXT($P49,"0")&amp;" un. nesta semana",IF($O49&gt;0,"Programar recebimento de "&amp;TEXT($O49,"0")&amp;" un.","Sem ação imediata")))))))))</f>
        <v/>
      </c>
      <c r="X49" s="24">
        <f>IF($A49="","",INDEX('Cenários'!$M$6:$M$105,INT((ROW()-6)/12)+1))</f>
        <v/>
      </c>
      <c r="Y49" s="24">
        <f>IF($A49="","",INDEX('Cenários'!$Z$6:$Z$105,INT((ROW()-6)/12)+1))</f>
        <v/>
      </c>
    </row>
    <row r="50" ht="19" customHeight="1">
      <c r="A50" s="24">
        <f>IF(INDEX('Cenários'!$A$6:$A$105,INT((ROW()-6)/12)+1)="","",INDEX('Cenários'!$A$6:$A$105,INT((ROW()-6)/12)+1))</f>
        <v/>
      </c>
      <c r="B50" s="24">
        <f>IF($A50="","",INDEX('Cenários'!$B$6:$B$105,INT((ROW()-6)/12)+1))</f>
        <v/>
      </c>
      <c r="C50" s="24">
        <f>IF($A50="","",INDEX('Cenários'!$C$6:$C$105,INT((ROW()-6)/12)+1))</f>
        <v/>
      </c>
      <c r="D50" s="24">
        <f>IF($A50="","",INDEX('Cenários'!$D$6:$D$105,INT((ROW()-6)/12)+1))</f>
        <v/>
      </c>
      <c r="E50" s="25">
        <f>IF($A50="","",MOD(ROW()-6,12)-4)</f>
        <v/>
      </c>
      <c r="F50" s="24">
        <f>IF($A50="","",IF($E50&lt;0,"Antes do pico",IF($E50=0,"Semana de pico","Depois do pico")))</f>
        <v/>
      </c>
      <c r="G50" s="36">
        <f>IF($A50="","",IFERROR(IF(INDEX('Cenários'!$E$6:$E$105,INT((ROW()-6)/12)+1)="","",INDEX('Cenários'!$E$6:$E$105,INT((ROW()-6)/12)+1)+7*$E50),""))</f>
        <v/>
      </c>
      <c r="H50" s="37">
        <f>IF($A50="","",INDEX('Cenários'!$N$6:$Y$105,INT((ROW()-6)/12)+1,$E50+5))</f>
        <v/>
      </c>
      <c r="I50" s="25">
        <f>IF(OR($A50="",$H50=""),"",IFERROR(ROUNDUP(INDEX('Cenários'!$F$6:$F$105,INT((ROW()-6)/12)+1)*$H50,0),""))</f>
        <v/>
      </c>
      <c r="J50" s="19" t="n"/>
      <c r="K50" s="25">
        <f>IF($A50="","",IF($E50=-4,INDEX('Cenários'!$G$6:$G$105,INT((ROW()-6)/12)+1),$S49))</f>
        <v/>
      </c>
      <c r="L50" s="25">
        <f>IF($A50="","",$K50+IF($J50="",0,$J50)-IF($I50="",0,$I50))</f>
        <v/>
      </c>
      <c r="M50" s="25">
        <f>IF($A50="","",IF($E50&lt;=0,INDEX('Cenários'!$H$6:$H$105,INT((ROW()-6)/12)+1)+SUMIFS($I$6:$I$1205,$A$6:$A$1205,$A50,$E$6:$E$1205,"&gt;"&amp;$E50,$E$6:$E$1205,"&lt;="&amp;($E50+INDEX('Cenários'!$J$6:$J$105,INT((ROW()-6)/12)+1))),INDEX('Cenários'!$L$6:$L$105,INT((ROW()-6)/12)+1)+SUMIFS($I$6:$I$1205,$A$6:$A$1205,$A50,$E$6:$E$1205,"&gt;"&amp;$E50,$E$6:$E$1205,"&lt;=7")))</f>
        <v/>
      </c>
      <c r="N50" s="25">
        <f>IF($A50="","",MIN(INDEX('Cenários'!$K$6:$K$105,INT((ROW()-6)/12)+1),MAX(0,$M50)))</f>
        <v/>
      </c>
      <c r="O50" s="25">
        <f>IF($A50="","",IFERROR(IF($L50&gt;=$N50,0,MIN(CEILING(MAX(0,$N50-$L50),INDEX('Cenários'!$I$6:$I$105,INT((ROW()-6)/12)+1)),FLOOR(MAX(0,INDEX('Cenários'!$K$6:$K$105,INT((ROW()-6)/12)+1)-$L50),INDEX('Cenários'!$I$6:$I$105,INT((ROW()-6)/12)+1)))),0))</f>
        <v/>
      </c>
      <c r="P50" s="25">
        <f>IF($A50="","",IFERROR(IF($E50+INDEX('Cenários'!$J$6:$J$105,INT((ROW()-6)/12)+1)&gt;7,0,SUMIFS($O$6:$O$1205,$A$6:$A$1205,$A50,$E$6:$E$1205,$E50+INDEX('Cenários'!$J$6:$J$105,INT((ROW()-6)/12)+1))),0))</f>
        <v/>
      </c>
      <c r="Q50" s="25">
        <f>IF($A50="","",$L50+$O50)</f>
        <v/>
      </c>
      <c r="R50" s="25">
        <f>IF($A50="","",IF($E50&gt;0,MAX(0,$Q50-$N50),0))</f>
        <v/>
      </c>
      <c r="S50" s="25">
        <f>IF($A50="","",$Q50-$R50)</f>
        <v/>
      </c>
      <c r="T50" s="25">
        <f>IF($A50="","",MAX(0,-$S50))</f>
        <v/>
      </c>
      <c r="U50" s="25">
        <f>IF($A50="","",MAX(0,$Q50-INDEX('Cenários'!$K$6:$K$105,INT((ROW()-6)/12)+1)))</f>
        <v/>
      </c>
      <c r="V50" s="24">
        <f>IF($A50="","",IF($Y50&lt;&gt;"OK","Dados inválidos",IF($X50="Pausado","Pausado",IF($T50&gt;0,"Ruptura",IF($U50&gt;0,"Excesso de capacidade",IF($M50&gt;INDEX('Cenários'!$K$6:$K$105,INT((ROW()-6)/12)+1),"Capacidade insuficiente",IF(AND($E50&lt;=0,$S50&lt;INDEX('Cenários'!$H$6:$H$105,INT((ROW()-6)/12)+1)),"Atenção",IF($R50&gt;0,"Desmobilizar","Adequado"))))))))</f>
        <v/>
      </c>
      <c r="W50" s="24">
        <f>IF($A50="","",IF($Y50&lt;&gt;"OK","Corrigir cadastro do cenário",IF($X50="Pausado","",IF($T50&gt;0,"Ruptura projetada de "&amp;TEXT($T50,"0")&amp;" un.",IF($U50&gt;0,"Reduzir entrada ou transferir "&amp;TEXT($U50,"0")&amp;" un.",IF($M50&gt;INDEX('Cenários'!$K$6:$K$105,INT((ROW()-6)/12)+1),"Capacidade abaixo do saldo-alvo em "&amp;TEXT($M50-INDEX('Cenários'!$K$6:$K$105,INT((ROW()-6)/12)+1),"0")&amp;" un.",IF(AND($O50&gt;0,$E50-INDEX('Cenários'!$J$6:$J$105,INT((ROW()-6)/12)+1)&lt;-4),"Recebimento depende de pedido anterior ao horizonte",IF($R50&gt;0,"Desmobilizar "&amp;TEXT($R50,"0")&amp;" un. nesta semana",IF($P50&gt;0,"Emitir pedido de "&amp;TEXT($P50,"0")&amp;" un. nesta semana",IF($O50&gt;0,"Programar recebimento de "&amp;TEXT($O50,"0")&amp;" un.","Sem ação imediata")))))))))</f>
        <v/>
      </c>
      <c r="X50" s="24">
        <f>IF($A50="","",INDEX('Cenários'!$M$6:$M$105,INT((ROW()-6)/12)+1))</f>
        <v/>
      </c>
      <c r="Y50" s="24">
        <f>IF($A50="","",INDEX('Cenários'!$Z$6:$Z$105,INT((ROW()-6)/12)+1))</f>
        <v/>
      </c>
    </row>
    <row r="51" ht="19" customHeight="1">
      <c r="A51" s="24">
        <f>IF(INDEX('Cenários'!$A$6:$A$105,INT((ROW()-6)/12)+1)="","",INDEX('Cenários'!$A$6:$A$105,INT((ROW()-6)/12)+1))</f>
        <v/>
      </c>
      <c r="B51" s="24">
        <f>IF($A51="","",INDEX('Cenários'!$B$6:$B$105,INT((ROW()-6)/12)+1))</f>
        <v/>
      </c>
      <c r="C51" s="24">
        <f>IF($A51="","",INDEX('Cenários'!$C$6:$C$105,INT((ROW()-6)/12)+1))</f>
        <v/>
      </c>
      <c r="D51" s="24">
        <f>IF($A51="","",INDEX('Cenários'!$D$6:$D$105,INT((ROW()-6)/12)+1))</f>
        <v/>
      </c>
      <c r="E51" s="25">
        <f>IF($A51="","",MOD(ROW()-6,12)-4)</f>
        <v/>
      </c>
      <c r="F51" s="24">
        <f>IF($A51="","",IF($E51&lt;0,"Antes do pico",IF($E51=0,"Semana de pico","Depois do pico")))</f>
        <v/>
      </c>
      <c r="G51" s="36">
        <f>IF($A51="","",IFERROR(IF(INDEX('Cenários'!$E$6:$E$105,INT((ROW()-6)/12)+1)="","",INDEX('Cenários'!$E$6:$E$105,INT((ROW()-6)/12)+1)+7*$E51),""))</f>
        <v/>
      </c>
      <c r="H51" s="37">
        <f>IF($A51="","",INDEX('Cenários'!$N$6:$Y$105,INT((ROW()-6)/12)+1,$E51+5))</f>
        <v/>
      </c>
      <c r="I51" s="25">
        <f>IF(OR($A51="",$H51=""),"",IFERROR(ROUNDUP(INDEX('Cenários'!$F$6:$F$105,INT((ROW()-6)/12)+1)*$H51,0),""))</f>
        <v/>
      </c>
      <c r="J51" s="19" t="n"/>
      <c r="K51" s="25">
        <f>IF($A51="","",IF($E51=-4,INDEX('Cenários'!$G$6:$G$105,INT((ROW()-6)/12)+1),$S50))</f>
        <v/>
      </c>
      <c r="L51" s="25">
        <f>IF($A51="","",$K51+IF($J51="",0,$J51)-IF($I51="",0,$I51))</f>
        <v/>
      </c>
      <c r="M51" s="25">
        <f>IF($A51="","",IF($E51&lt;=0,INDEX('Cenários'!$H$6:$H$105,INT((ROW()-6)/12)+1)+SUMIFS($I$6:$I$1205,$A$6:$A$1205,$A51,$E$6:$E$1205,"&gt;"&amp;$E51,$E$6:$E$1205,"&lt;="&amp;($E51+INDEX('Cenários'!$J$6:$J$105,INT((ROW()-6)/12)+1))),INDEX('Cenários'!$L$6:$L$105,INT((ROW()-6)/12)+1)+SUMIFS($I$6:$I$1205,$A$6:$A$1205,$A51,$E$6:$E$1205,"&gt;"&amp;$E51,$E$6:$E$1205,"&lt;=7")))</f>
        <v/>
      </c>
      <c r="N51" s="25">
        <f>IF($A51="","",MIN(INDEX('Cenários'!$K$6:$K$105,INT((ROW()-6)/12)+1),MAX(0,$M51)))</f>
        <v/>
      </c>
      <c r="O51" s="25">
        <f>IF($A51="","",IFERROR(IF($L51&gt;=$N51,0,MIN(CEILING(MAX(0,$N51-$L51),INDEX('Cenários'!$I$6:$I$105,INT((ROW()-6)/12)+1)),FLOOR(MAX(0,INDEX('Cenários'!$K$6:$K$105,INT((ROW()-6)/12)+1)-$L51),INDEX('Cenários'!$I$6:$I$105,INT((ROW()-6)/12)+1)))),0))</f>
        <v/>
      </c>
      <c r="P51" s="25">
        <f>IF($A51="","",IFERROR(IF($E51+INDEX('Cenários'!$J$6:$J$105,INT((ROW()-6)/12)+1)&gt;7,0,SUMIFS($O$6:$O$1205,$A$6:$A$1205,$A51,$E$6:$E$1205,$E51+INDEX('Cenários'!$J$6:$J$105,INT((ROW()-6)/12)+1))),0))</f>
        <v/>
      </c>
      <c r="Q51" s="25">
        <f>IF($A51="","",$L51+$O51)</f>
        <v/>
      </c>
      <c r="R51" s="25">
        <f>IF($A51="","",IF($E51&gt;0,MAX(0,$Q51-$N51),0))</f>
        <v/>
      </c>
      <c r="S51" s="25">
        <f>IF($A51="","",$Q51-$R51)</f>
        <v/>
      </c>
      <c r="T51" s="25">
        <f>IF($A51="","",MAX(0,-$S51))</f>
        <v/>
      </c>
      <c r="U51" s="25">
        <f>IF($A51="","",MAX(0,$Q51-INDEX('Cenários'!$K$6:$K$105,INT((ROW()-6)/12)+1)))</f>
        <v/>
      </c>
      <c r="V51" s="24">
        <f>IF($A51="","",IF($Y51&lt;&gt;"OK","Dados inválidos",IF($X51="Pausado","Pausado",IF($T51&gt;0,"Ruptura",IF($U51&gt;0,"Excesso de capacidade",IF($M51&gt;INDEX('Cenários'!$K$6:$K$105,INT((ROW()-6)/12)+1),"Capacidade insuficiente",IF(AND($E51&lt;=0,$S51&lt;INDEX('Cenários'!$H$6:$H$105,INT((ROW()-6)/12)+1)),"Atenção",IF($R51&gt;0,"Desmobilizar","Adequado"))))))))</f>
        <v/>
      </c>
      <c r="W51" s="24">
        <f>IF($A51="","",IF($Y51&lt;&gt;"OK","Corrigir cadastro do cenário",IF($X51="Pausado","",IF($T51&gt;0,"Ruptura projetada de "&amp;TEXT($T51,"0")&amp;" un.",IF($U51&gt;0,"Reduzir entrada ou transferir "&amp;TEXT($U51,"0")&amp;" un.",IF($M51&gt;INDEX('Cenários'!$K$6:$K$105,INT((ROW()-6)/12)+1),"Capacidade abaixo do saldo-alvo em "&amp;TEXT($M51-INDEX('Cenários'!$K$6:$K$105,INT((ROW()-6)/12)+1),"0")&amp;" un.",IF(AND($O51&gt;0,$E51-INDEX('Cenários'!$J$6:$J$105,INT((ROW()-6)/12)+1)&lt;-4),"Recebimento depende de pedido anterior ao horizonte",IF($R51&gt;0,"Desmobilizar "&amp;TEXT($R51,"0")&amp;" un. nesta semana",IF($P51&gt;0,"Emitir pedido de "&amp;TEXT($P51,"0")&amp;" un. nesta semana",IF($O51&gt;0,"Programar recebimento de "&amp;TEXT($O51,"0")&amp;" un.","Sem ação imediata")))))))))</f>
        <v/>
      </c>
      <c r="X51" s="24">
        <f>IF($A51="","",INDEX('Cenários'!$M$6:$M$105,INT((ROW()-6)/12)+1))</f>
        <v/>
      </c>
      <c r="Y51" s="24">
        <f>IF($A51="","",INDEX('Cenários'!$Z$6:$Z$105,INT((ROW()-6)/12)+1))</f>
        <v/>
      </c>
    </row>
    <row r="52" ht="19" customHeight="1">
      <c r="A52" s="24">
        <f>IF(INDEX('Cenários'!$A$6:$A$105,INT((ROW()-6)/12)+1)="","",INDEX('Cenários'!$A$6:$A$105,INT((ROW()-6)/12)+1))</f>
        <v/>
      </c>
      <c r="B52" s="24">
        <f>IF($A52="","",INDEX('Cenários'!$B$6:$B$105,INT((ROW()-6)/12)+1))</f>
        <v/>
      </c>
      <c r="C52" s="24">
        <f>IF($A52="","",INDEX('Cenários'!$C$6:$C$105,INT((ROW()-6)/12)+1))</f>
        <v/>
      </c>
      <c r="D52" s="24">
        <f>IF($A52="","",INDEX('Cenários'!$D$6:$D$105,INT((ROW()-6)/12)+1))</f>
        <v/>
      </c>
      <c r="E52" s="25">
        <f>IF($A52="","",MOD(ROW()-6,12)-4)</f>
        <v/>
      </c>
      <c r="F52" s="24">
        <f>IF($A52="","",IF($E52&lt;0,"Antes do pico",IF($E52=0,"Semana de pico","Depois do pico")))</f>
        <v/>
      </c>
      <c r="G52" s="36">
        <f>IF($A52="","",IFERROR(IF(INDEX('Cenários'!$E$6:$E$105,INT((ROW()-6)/12)+1)="","",INDEX('Cenários'!$E$6:$E$105,INT((ROW()-6)/12)+1)+7*$E52),""))</f>
        <v/>
      </c>
      <c r="H52" s="37">
        <f>IF($A52="","",INDEX('Cenários'!$N$6:$Y$105,INT((ROW()-6)/12)+1,$E52+5))</f>
        <v/>
      </c>
      <c r="I52" s="25">
        <f>IF(OR($A52="",$H52=""),"",IFERROR(ROUNDUP(INDEX('Cenários'!$F$6:$F$105,INT((ROW()-6)/12)+1)*$H52,0),""))</f>
        <v/>
      </c>
      <c r="J52" s="19" t="n"/>
      <c r="K52" s="25">
        <f>IF($A52="","",IF($E52=-4,INDEX('Cenários'!$G$6:$G$105,INT((ROW()-6)/12)+1),$S51))</f>
        <v/>
      </c>
      <c r="L52" s="25">
        <f>IF($A52="","",$K52+IF($J52="",0,$J52)-IF($I52="",0,$I52))</f>
        <v/>
      </c>
      <c r="M52" s="25">
        <f>IF($A52="","",IF($E52&lt;=0,INDEX('Cenários'!$H$6:$H$105,INT((ROW()-6)/12)+1)+SUMIFS($I$6:$I$1205,$A$6:$A$1205,$A52,$E$6:$E$1205,"&gt;"&amp;$E52,$E$6:$E$1205,"&lt;="&amp;($E52+INDEX('Cenários'!$J$6:$J$105,INT((ROW()-6)/12)+1))),INDEX('Cenários'!$L$6:$L$105,INT((ROW()-6)/12)+1)+SUMIFS($I$6:$I$1205,$A$6:$A$1205,$A52,$E$6:$E$1205,"&gt;"&amp;$E52,$E$6:$E$1205,"&lt;=7")))</f>
        <v/>
      </c>
      <c r="N52" s="25">
        <f>IF($A52="","",MIN(INDEX('Cenários'!$K$6:$K$105,INT((ROW()-6)/12)+1),MAX(0,$M52)))</f>
        <v/>
      </c>
      <c r="O52" s="25">
        <f>IF($A52="","",IFERROR(IF($L52&gt;=$N52,0,MIN(CEILING(MAX(0,$N52-$L52),INDEX('Cenários'!$I$6:$I$105,INT((ROW()-6)/12)+1)),FLOOR(MAX(0,INDEX('Cenários'!$K$6:$K$105,INT((ROW()-6)/12)+1)-$L52),INDEX('Cenários'!$I$6:$I$105,INT((ROW()-6)/12)+1)))),0))</f>
        <v/>
      </c>
      <c r="P52" s="25">
        <f>IF($A52="","",IFERROR(IF($E52+INDEX('Cenários'!$J$6:$J$105,INT((ROW()-6)/12)+1)&gt;7,0,SUMIFS($O$6:$O$1205,$A$6:$A$1205,$A52,$E$6:$E$1205,$E52+INDEX('Cenários'!$J$6:$J$105,INT((ROW()-6)/12)+1))),0))</f>
        <v/>
      </c>
      <c r="Q52" s="25">
        <f>IF($A52="","",$L52+$O52)</f>
        <v/>
      </c>
      <c r="R52" s="25">
        <f>IF($A52="","",IF($E52&gt;0,MAX(0,$Q52-$N52),0))</f>
        <v/>
      </c>
      <c r="S52" s="25">
        <f>IF($A52="","",$Q52-$R52)</f>
        <v/>
      </c>
      <c r="T52" s="25">
        <f>IF($A52="","",MAX(0,-$S52))</f>
        <v/>
      </c>
      <c r="U52" s="25">
        <f>IF($A52="","",MAX(0,$Q52-INDEX('Cenários'!$K$6:$K$105,INT((ROW()-6)/12)+1)))</f>
        <v/>
      </c>
      <c r="V52" s="24">
        <f>IF($A52="","",IF($Y52&lt;&gt;"OK","Dados inválidos",IF($X52="Pausado","Pausado",IF($T52&gt;0,"Ruptura",IF($U52&gt;0,"Excesso de capacidade",IF($M52&gt;INDEX('Cenários'!$K$6:$K$105,INT((ROW()-6)/12)+1),"Capacidade insuficiente",IF(AND($E52&lt;=0,$S52&lt;INDEX('Cenários'!$H$6:$H$105,INT((ROW()-6)/12)+1)),"Atenção",IF($R52&gt;0,"Desmobilizar","Adequado"))))))))</f>
        <v/>
      </c>
      <c r="W52" s="24">
        <f>IF($A52="","",IF($Y52&lt;&gt;"OK","Corrigir cadastro do cenário",IF($X52="Pausado","",IF($T52&gt;0,"Ruptura projetada de "&amp;TEXT($T52,"0")&amp;" un.",IF($U52&gt;0,"Reduzir entrada ou transferir "&amp;TEXT($U52,"0")&amp;" un.",IF($M52&gt;INDEX('Cenários'!$K$6:$K$105,INT((ROW()-6)/12)+1),"Capacidade abaixo do saldo-alvo em "&amp;TEXT($M52-INDEX('Cenários'!$K$6:$K$105,INT((ROW()-6)/12)+1),"0")&amp;" un.",IF(AND($O52&gt;0,$E52-INDEX('Cenários'!$J$6:$J$105,INT((ROW()-6)/12)+1)&lt;-4),"Recebimento depende de pedido anterior ao horizonte",IF($R52&gt;0,"Desmobilizar "&amp;TEXT($R52,"0")&amp;" un. nesta semana",IF($P52&gt;0,"Emitir pedido de "&amp;TEXT($P52,"0")&amp;" un. nesta semana",IF($O52&gt;0,"Programar recebimento de "&amp;TEXT($O52,"0")&amp;" un.","Sem ação imediata")))))))))</f>
        <v/>
      </c>
      <c r="X52" s="24">
        <f>IF($A52="","",INDEX('Cenários'!$M$6:$M$105,INT((ROW()-6)/12)+1))</f>
        <v/>
      </c>
      <c r="Y52" s="24">
        <f>IF($A52="","",INDEX('Cenários'!$Z$6:$Z$105,INT((ROW()-6)/12)+1))</f>
        <v/>
      </c>
    </row>
    <row r="53" ht="19" customHeight="1">
      <c r="A53" s="24">
        <f>IF(INDEX('Cenários'!$A$6:$A$105,INT((ROW()-6)/12)+1)="","",INDEX('Cenários'!$A$6:$A$105,INT((ROW()-6)/12)+1))</f>
        <v/>
      </c>
      <c r="B53" s="24">
        <f>IF($A53="","",INDEX('Cenários'!$B$6:$B$105,INT((ROW()-6)/12)+1))</f>
        <v/>
      </c>
      <c r="C53" s="24">
        <f>IF($A53="","",INDEX('Cenários'!$C$6:$C$105,INT((ROW()-6)/12)+1))</f>
        <v/>
      </c>
      <c r="D53" s="24">
        <f>IF($A53="","",INDEX('Cenários'!$D$6:$D$105,INT((ROW()-6)/12)+1))</f>
        <v/>
      </c>
      <c r="E53" s="25">
        <f>IF($A53="","",MOD(ROW()-6,12)-4)</f>
        <v/>
      </c>
      <c r="F53" s="24">
        <f>IF($A53="","",IF($E53&lt;0,"Antes do pico",IF($E53=0,"Semana de pico","Depois do pico")))</f>
        <v/>
      </c>
      <c r="G53" s="36">
        <f>IF($A53="","",IFERROR(IF(INDEX('Cenários'!$E$6:$E$105,INT((ROW()-6)/12)+1)="","",INDEX('Cenários'!$E$6:$E$105,INT((ROW()-6)/12)+1)+7*$E53),""))</f>
        <v/>
      </c>
      <c r="H53" s="37">
        <f>IF($A53="","",INDEX('Cenários'!$N$6:$Y$105,INT((ROW()-6)/12)+1,$E53+5))</f>
        <v/>
      </c>
      <c r="I53" s="25">
        <f>IF(OR($A53="",$H53=""),"",IFERROR(ROUNDUP(INDEX('Cenários'!$F$6:$F$105,INT((ROW()-6)/12)+1)*$H53,0),""))</f>
        <v/>
      </c>
      <c r="J53" s="19" t="n"/>
      <c r="K53" s="25">
        <f>IF($A53="","",IF($E53=-4,INDEX('Cenários'!$G$6:$G$105,INT((ROW()-6)/12)+1),$S52))</f>
        <v/>
      </c>
      <c r="L53" s="25">
        <f>IF($A53="","",$K53+IF($J53="",0,$J53)-IF($I53="",0,$I53))</f>
        <v/>
      </c>
      <c r="M53" s="25">
        <f>IF($A53="","",IF($E53&lt;=0,INDEX('Cenários'!$H$6:$H$105,INT((ROW()-6)/12)+1)+SUMIFS($I$6:$I$1205,$A$6:$A$1205,$A53,$E$6:$E$1205,"&gt;"&amp;$E53,$E$6:$E$1205,"&lt;="&amp;($E53+INDEX('Cenários'!$J$6:$J$105,INT((ROW()-6)/12)+1))),INDEX('Cenários'!$L$6:$L$105,INT((ROW()-6)/12)+1)+SUMIFS($I$6:$I$1205,$A$6:$A$1205,$A53,$E$6:$E$1205,"&gt;"&amp;$E53,$E$6:$E$1205,"&lt;=7")))</f>
        <v/>
      </c>
      <c r="N53" s="25">
        <f>IF($A53="","",MIN(INDEX('Cenários'!$K$6:$K$105,INT((ROW()-6)/12)+1),MAX(0,$M53)))</f>
        <v/>
      </c>
      <c r="O53" s="25">
        <f>IF($A53="","",IFERROR(IF($L53&gt;=$N53,0,MIN(CEILING(MAX(0,$N53-$L53),INDEX('Cenários'!$I$6:$I$105,INT((ROW()-6)/12)+1)),FLOOR(MAX(0,INDEX('Cenários'!$K$6:$K$105,INT((ROW()-6)/12)+1)-$L53),INDEX('Cenários'!$I$6:$I$105,INT((ROW()-6)/12)+1)))),0))</f>
        <v/>
      </c>
      <c r="P53" s="25">
        <f>IF($A53="","",IFERROR(IF($E53+INDEX('Cenários'!$J$6:$J$105,INT((ROW()-6)/12)+1)&gt;7,0,SUMIFS($O$6:$O$1205,$A$6:$A$1205,$A53,$E$6:$E$1205,$E53+INDEX('Cenários'!$J$6:$J$105,INT((ROW()-6)/12)+1))),0))</f>
        <v/>
      </c>
      <c r="Q53" s="25">
        <f>IF($A53="","",$L53+$O53)</f>
        <v/>
      </c>
      <c r="R53" s="25">
        <f>IF($A53="","",IF($E53&gt;0,MAX(0,$Q53-$N53),0))</f>
        <v/>
      </c>
      <c r="S53" s="25">
        <f>IF($A53="","",$Q53-$R53)</f>
        <v/>
      </c>
      <c r="T53" s="25">
        <f>IF($A53="","",MAX(0,-$S53))</f>
        <v/>
      </c>
      <c r="U53" s="25">
        <f>IF($A53="","",MAX(0,$Q53-INDEX('Cenários'!$K$6:$K$105,INT((ROW()-6)/12)+1)))</f>
        <v/>
      </c>
      <c r="V53" s="24">
        <f>IF($A53="","",IF($Y53&lt;&gt;"OK","Dados inválidos",IF($X53="Pausado","Pausado",IF($T53&gt;0,"Ruptura",IF($U53&gt;0,"Excesso de capacidade",IF($M53&gt;INDEX('Cenários'!$K$6:$K$105,INT((ROW()-6)/12)+1),"Capacidade insuficiente",IF(AND($E53&lt;=0,$S53&lt;INDEX('Cenários'!$H$6:$H$105,INT((ROW()-6)/12)+1)),"Atenção",IF($R53&gt;0,"Desmobilizar","Adequado"))))))))</f>
        <v/>
      </c>
      <c r="W53" s="24">
        <f>IF($A53="","",IF($Y53&lt;&gt;"OK","Corrigir cadastro do cenário",IF($X53="Pausado","",IF($T53&gt;0,"Ruptura projetada de "&amp;TEXT($T53,"0")&amp;" un.",IF($U53&gt;0,"Reduzir entrada ou transferir "&amp;TEXT($U53,"0")&amp;" un.",IF($M53&gt;INDEX('Cenários'!$K$6:$K$105,INT((ROW()-6)/12)+1),"Capacidade abaixo do saldo-alvo em "&amp;TEXT($M53-INDEX('Cenários'!$K$6:$K$105,INT((ROW()-6)/12)+1),"0")&amp;" un.",IF(AND($O53&gt;0,$E53-INDEX('Cenários'!$J$6:$J$105,INT((ROW()-6)/12)+1)&lt;-4),"Recebimento depende de pedido anterior ao horizonte",IF($R53&gt;0,"Desmobilizar "&amp;TEXT($R53,"0")&amp;" un. nesta semana",IF($P53&gt;0,"Emitir pedido de "&amp;TEXT($P53,"0")&amp;" un. nesta semana",IF($O53&gt;0,"Programar recebimento de "&amp;TEXT($O53,"0")&amp;" un.","Sem ação imediata")))))))))</f>
        <v/>
      </c>
      <c r="X53" s="24">
        <f>IF($A53="","",INDEX('Cenários'!$M$6:$M$105,INT((ROW()-6)/12)+1))</f>
        <v/>
      </c>
      <c r="Y53" s="24">
        <f>IF($A53="","",INDEX('Cenários'!$Z$6:$Z$105,INT((ROW()-6)/12)+1))</f>
        <v/>
      </c>
    </row>
    <row r="54" ht="19" customHeight="1">
      <c r="A54" s="24">
        <f>IF(INDEX('Cenários'!$A$6:$A$105,INT((ROW()-6)/12)+1)="","",INDEX('Cenários'!$A$6:$A$105,INT((ROW()-6)/12)+1))</f>
        <v/>
      </c>
      <c r="B54" s="24">
        <f>IF($A54="","",INDEX('Cenários'!$B$6:$B$105,INT((ROW()-6)/12)+1))</f>
        <v/>
      </c>
      <c r="C54" s="24">
        <f>IF($A54="","",INDEX('Cenários'!$C$6:$C$105,INT((ROW()-6)/12)+1))</f>
        <v/>
      </c>
      <c r="D54" s="24">
        <f>IF($A54="","",INDEX('Cenários'!$D$6:$D$105,INT((ROW()-6)/12)+1))</f>
        <v/>
      </c>
      <c r="E54" s="25">
        <f>IF($A54="","",MOD(ROW()-6,12)-4)</f>
        <v/>
      </c>
      <c r="F54" s="24">
        <f>IF($A54="","",IF($E54&lt;0,"Antes do pico",IF($E54=0,"Semana de pico","Depois do pico")))</f>
        <v/>
      </c>
      <c r="G54" s="36">
        <f>IF($A54="","",IFERROR(IF(INDEX('Cenários'!$E$6:$E$105,INT((ROW()-6)/12)+1)="","",INDEX('Cenários'!$E$6:$E$105,INT((ROW()-6)/12)+1)+7*$E54),""))</f>
        <v/>
      </c>
      <c r="H54" s="37">
        <f>IF($A54="","",INDEX('Cenários'!$N$6:$Y$105,INT((ROW()-6)/12)+1,$E54+5))</f>
        <v/>
      </c>
      <c r="I54" s="25">
        <f>IF(OR($A54="",$H54=""),"",IFERROR(ROUNDUP(INDEX('Cenários'!$F$6:$F$105,INT((ROW()-6)/12)+1)*$H54,0),""))</f>
        <v/>
      </c>
      <c r="J54" s="19" t="n"/>
      <c r="K54" s="25">
        <f>IF($A54="","",IF($E54=-4,INDEX('Cenários'!$G$6:$G$105,INT((ROW()-6)/12)+1),$S53))</f>
        <v/>
      </c>
      <c r="L54" s="25">
        <f>IF($A54="","",$K54+IF($J54="",0,$J54)-IF($I54="",0,$I54))</f>
        <v/>
      </c>
      <c r="M54" s="25">
        <f>IF($A54="","",IF($E54&lt;=0,INDEX('Cenários'!$H$6:$H$105,INT((ROW()-6)/12)+1)+SUMIFS($I$6:$I$1205,$A$6:$A$1205,$A54,$E$6:$E$1205,"&gt;"&amp;$E54,$E$6:$E$1205,"&lt;="&amp;($E54+INDEX('Cenários'!$J$6:$J$105,INT((ROW()-6)/12)+1))),INDEX('Cenários'!$L$6:$L$105,INT((ROW()-6)/12)+1)+SUMIFS($I$6:$I$1205,$A$6:$A$1205,$A54,$E$6:$E$1205,"&gt;"&amp;$E54,$E$6:$E$1205,"&lt;=7")))</f>
        <v/>
      </c>
      <c r="N54" s="25">
        <f>IF($A54="","",MIN(INDEX('Cenários'!$K$6:$K$105,INT((ROW()-6)/12)+1),MAX(0,$M54)))</f>
        <v/>
      </c>
      <c r="O54" s="25">
        <f>IF($A54="","",IFERROR(IF($L54&gt;=$N54,0,MIN(CEILING(MAX(0,$N54-$L54),INDEX('Cenários'!$I$6:$I$105,INT((ROW()-6)/12)+1)),FLOOR(MAX(0,INDEX('Cenários'!$K$6:$K$105,INT((ROW()-6)/12)+1)-$L54),INDEX('Cenários'!$I$6:$I$105,INT((ROW()-6)/12)+1)))),0))</f>
        <v/>
      </c>
      <c r="P54" s="25">
        <f>IF($A54="","",IFERROR(IF($E54+INDEX('Cenários'!$J$6:$J$105,INT((ROW()-6)/12)+1)&gt;7,0,SUMIFS($O$6:$O$1205,$A$6:$A$1205,$A54,$E$6:$E$1205,$E54+INDEX('Cenários'!$J$6:$J$105,INT((ROW()-6)/12)+1))),0))</f>
        <v/>
      </c>
      <c r="Q54" s="25">
        <f>IF($A54="","",$L54+$O54)</f>
        <v/>
      </c>
      <c r="R54" s="25">
        <f>IF($A54="","",IF($E54&gt;0,MAX(0,$Q54-$N54),0))</f>
        <v/>
      </c>
      <c r="S54" s="25">
        <f>IF($A54="","",$Q54-$R54)</f>
        <v/>
      </c>
      <c r="T54" s="25">
        <f>IF($A54="","",MAX(0,-$S54))</f>
        <v/>
      </c>
      <c r="U54" s="25">
        <f>IF($A54="","",MAX(0,$Q54-INDEX('Cenários'!$K$6:$K$105,INT((ROW()-6)/12)+1)))</f>
        <v/>
      </c>
      <c r="V54" s="24">
        <f>IF($A54="","",IF($Y54&lt;&gt;"OK","Dados inválidos",IF($X54="Pausado","Pausado",IF($T54&gt;0,"Ruptura",IF($U54&gt;0,"Excesso de capacidade",IF($M54&gt;INDEX('Cenários'!$K$6:$K$105,INT((ROW()-6)/12)+1),"Capacidade insuficiente",IF(AND($E54&lt;=0,$S54&lt;INDEX('Cenários'!$H$6:$H$105,INT((ROW()-6)/12)+1)),"Atenção",IF($R54&gt;0,"Desmobilizar","Adequado"))))))))</f>
        <v/>
      </c>
      <c r="W54" s="24">
        <f>IF($A54="","",IF($Y54&lt;&gt;"OK","Corrigir cadastro do cenário",IF($X54="Pausado","",IF($T54&gt;0,"Ruptura projetada de "&amp;TEXT($T54,"0")&amp;" un.",IF($U54&gt;0,"Reduzir entrada ou transferir "&amp;TEXT($U54,"0")&amp;" un.",IF($M54&gt;INDEX('Cenários'!$K$6:$K$105,INT((ROW()-6)/12)+1),"Capacidade abaixo do saldo-alvo em "&amp;TEXT($M54-INDEX('Cenários'!$K$6:$K$105,INT((ROW()-6)/12)+1),"0")&amp;" un.",IF(AND($O54&gt;0,$E54-INDEX('Cenários'!$J$6:$J$105,INT((ROW()-6)/12)+1)&lt;-4),"Recebimento depende de pedido anterior ao horizonte",IF($R54&gt;0,"Desmobilizar "&amp;TEXT($R54,"0")&amp;" un. nesta semana",IF($P54&gt;0,"Emitir pedido de "&amp;TEXT($P54,"0")&amp;" un. nesta semana",IF($O54&gt;0,"Programar recebimento de "&amp;TEXT($O54,"0")&amp;" un.","Sem ação imediata")))))))))</f>
        <v/>
      </c>
      <c r="X54" s="24">
        <f>IF($A54="","",INDEX('Cenários'!$M$6:$M$105,INT((ROW()-6)/12)+1))</f>
        <v/>
      </c>
      <c r="Y54" s="24">
        <f>IF($A54="","",INDEX('Cenários'!$Z$6:$Z$105,INT((ROW()-6)/12)+1))</f>
        <v/>
      </c>
    </row>
    <row r="55" ht="19" customHeight="1">
      <c r="A55" s="24">
        <f>IF(INDEX('Cenários'!$A$6:$A$105,INT((ROW()-6)/12)+1)="","",INDEX('Cenários'!$A$6:$A$105,INT((ROW()-6)/12)+1))</f>
        <v/>
      </c>
      <c r="B55" s="24">
        <f>IF($A55="","",INDEX('Cenários'!$B$6:$B$105,INT((ROW()-6)/12)+1))</f>
        <v/>
      </c>
      <c r="C55" s="24">
        <f>IF($A55="","",INDEX('Cenários'!$C$6:$C$105,INT((ROW()-6)/12)+1))</f>
        <v/>
      </c>
      <c r="D55" s="24">
        <f>IF($A55="","",INDEX('Cenários'!$D$6:$D$105,INT((ROW()-6)/12)+1))</f>
        <v/>
      </c>
      <c r="E55" s="25">
        <f>IF($A55="","",MOD(ROW()-6,12)-4)</f>
        <v/>
      </c>
      <c r="F55" s="24">
        <f>IF($A55="","",IF($E55&lt;0,"Antes do pico",IF($E55=0,"Semana de pico","Depois do pico")))</f>
        <v/>
      </c>
      <c r="G55" s="36">
        <f>IF($A55="","",IFERROR(IF(INDEX('Cenários'!$E$6:$E$105,INT((ROW()-6)/12)+1)="","",INDEX('Cenários'!$E$6:$E$105,INT((ROW()-6)/12)+1)+7*$E55),""))</f>
        <v/>
      </c>
      <c r="H55" s="37">
        <f>IF($A55="","",INDEX('Cenários'!$N$6:$Y$105,INT((ROW()-6)/12)+1,$E55+5))</f>
        <v/>
      </c>
      <c r="I55" s="25">
        <f>IF(OR($A55="",$H55=""),"",IFERROR(ROUNDUP(INDEX('Cenários'!$F$6:$F$105,INT((ROW()-6)/12)+1)*$H55,0),""))</f>
        <v/>
      </c>
      <c r="J55" s="19" t="n"/>
      <c r="K55" s="25">
        <f>IF($A55="","",IF($E55=-4,INDEX('Cenários'!$G$6:$G$105,INT((ROW()-6)/12)+1),$S54))</f>
        <v/>
      </c>
      <c r="L55" s="25">
        <f>IF($A55="","",$K55+IF($J55="",0,$J55)-IF($I55="",0,$I55))</f>
        <v/>
      </c>
      <c r="M55" s="25">
        <f>IF($A55="","",IF($E55&lt;=0,INDEX('Cenários'!$H$6:$H$105,INT((ROW()-6)/12)+1)+SUMIFS($I$6:$I$1205,$A$6:$A$1205,$A55,$E$6:$E$1205,"&gt;"&amp;$E55,$E$6:$E$1205,"&lt;="&amp;($E55+INDEX('Cenários'!$J$6:$J$105,INT((ROW()-6)/12)+1))),INDEX('Cenários'!$L$6:$L$105,INT((ROW()-6)/12)+1)+SUMIFS($I$6:$I$1205,$A$6:$A$1205,$A55,$E$6:$E$1205,"&gt;"&amp;$E55,$E$6:$E$1205,"&lt;=7")))</f>
        <v/>
      </c>
      <c r="N55" s="25">
        <f>IF($A55="","",MIN(INDEX('Cenários'!$K$6:$K$105,INT((ROW()-6)/12)+1),MAX(0,$M55)))</f>
        <v/>
      </c>
      <c r="O55" s="25">
        <f>IF($A55="","",IFERROR(IF($L55&gt;=$N55,0,MIN(CEILING(MAX(0,$N55-$L55),INDEX('Cenários'!$I$6:$I$105,INT((ROW()-6)/12)+1)),FLOOR(MAX(0,INDEX('Cenários'!$K$6:$K$105,INT((ROW()-6)/12)+1)-$L55),INDEX('Cenários'!$I$6:$I$105,INT((ROW()-6)/12)+1)))),0))</f>
        <v/>
      </c>
      <c r="P55" s="25">
        <f>IF($A55="","",IFERROR(IF($E55+INDEX('Cenários'!$J$6:$J$105,INT((ROW()-6)/12)+1)&gt;7,0,SUMIFS($O$6:$O$1205,$A$6:$A$1205,$A55,$E$6:$E$1205,$E55+INDEX('Cenários'!$J$6:$J$105,INT((ROW()-6)/12)+1))),0))</f>
        <v/>
      </c>
      <c r="Q55" s="25">
        <f>IF($A55="","",$L55+$O55)</f>
        <v/>
      </c>
      <c r="R55" s="25">
        <f>IF($A55="","",IF($E55&gt;0,MAX(0,$Q55-$N55),0))</f>
        <v/>
      </c>
      <c r="S55" s="25">
        <f>IF($A55="","",$Q55-$R55)</f>
        <v/>
      </c>
      <c r="T55" s="25">
        <f>IF($A55="","",MAX(0,-$S55))</f>
        <v/>
      </c>
      <c r="U55" s="25">
        <f>IF($A55="","",MAX(0,$Q55-INDEX('Cenários'!$K$6:$K$105,INT((ROW()-6)/12)+1)))</f>
        <v/>
      </c>
      <c r="V55" s="24">
        <f>IF($A55="","",IF($Y55&lt;&gt;"OK","Dados inválidos",IF($X55="Pausado","Pausado",IF($T55&gt;0,"Ruptura",IF($U55&gt;0,"Excesso de capacidade",IF($M55&gt;INDEX('Cenários'!$K$6:$K$105,INT((ROW()-6)/12)+1),"Capacidade insuficiente",IF(AND($E55&lt;=0,$S55&lt;INDEX('Cenários'!$H$6:$H$105,INT((ROW()-6)/12)+1)),"Atenção",IF($R55&gt;0,"Desmobilizar","Adequado"))))))))</f>
        <v/>
      </c>
      <c r="W55" s="24">
        <f>IF($A55="","",IF($Y55&lt;&gt;"OK","Corrigir cadastro do cenário",IF($X55="Pausado","",IF($T55&gt;0,"Ruptura projetada de "&amp;TEXT($T55,"0")&amp;" un.",IF($U55&gt;0,"Reduzir entrada ou transferir "&amp;TEXT($U55,"0")&amp;" un.",IF($M55&gt;INDEX('Cenários'!$K$6:$K$105,INT((ROW()-6)/12)+1),"Capacidade abaixo do saldo-alvo em "&amp;TEXT($M55-INDEX('Cenários'!$K$6:$K$105,INT((ROW()-6)/12)+1),"0")&amp;" un.",IF(AND($O55&gt;0,$E55-INDEX('Cenários'!$J$6:$J$105,INT((ROW()-6)/12)+1)&lt;-4),"Recebimento depende de pedido anterior ao horizonte",IF($R55&gt;0,"Desmobilizar "&amp;TEXT($R55,"0")&amp;" un. nesta semana",IF($P55&gt;0,"Emitir pedido de "&amp;TEXT($P55,"0")&amp;" un. nesta semana",IF($O55&gt;0,"Programar recebimento de "&amp;TEXT($O55,"0")&amp;" un.","Sem ação imediata")))))))))</f>
        <v/>
      </c>
      <c r="X55" s="24">
        <f>IF($A55="","",INDEX('Cenários'!$M$6:$M$105,INT((ROW()-6)/12)+1))</f>
        <v/>
      </c>
      <c r="Y55" s="24">
        <f>IF($A55="","",INDEX('Cenários'!$Z$6:$Z$105,INT((ROW()-6)/12)+1))</f>
        <v/>
      </c>
    </row>
    <row r="56" ht="19" customHeight="1">
      <c r="A56" s="24">
        <f>IF(INDEX('Cenários'!$A$6:$A$105,INT((ROW()-6)/12)+1)="","",INDEX('Cenários'!$A$6:$A$105,INT((ROW()-6)/12)+1))</f>
        <v/>
      </c>
      <c r="B56" s="24">
        <f>IF($A56="","",INDEX('Cenários'!$B$6:$B$105,INT((ROW()-6)/12)+1))</f>
        <v/>
      </c>
      <c r="C56" s="24">
        <f>IF($A56="","",INDEX('Cenários'!$C$6:$C$105,INT((ROW()-6)/12)+1))</f>
        <v/>
      </c>
      <c r="D56" s="24">
        <f>IF($A56="","",INDEX('Cenários'!$D$6:$D$105,INT((ROW()-6)/12)+1))</f>
        <v/>
      </c>
      <c r="E56" s="25">
        <f>IF($A56="","",MOD(ROW()-6,12)-4)</f>
        <v/>
      </c>
      <c r="F56" s="24">
        <f>IF($A56="","",IF($E56&lt;0,"Antes do pico",IF($E56=0,"Semana de pico","Depois do pico")))</f>
        <v/>
      </c>
      <c r="G56" s="36">
        <f>IF($A56="","",IFERROR(IF(INDEX('Cenários'!$E$6:$E$105,INT((ROW()-6)/12)+1)="","",INDEX('Cenários'!$E$6:$E$105,INT((ROW()-6)/12)+1)+7*$E56),""))</f>
        <v/>
      </c>
      <c r="H56" s="37">
        <f>IF($A56="","",INDEX('Cenários'!$N$6:$Y$105,INT((ROW()-6)/12)+1,$E56+5))</f>
        <v/>
      </c>
      <c r="I56" s="25">
        <f>IF(OR($A56="",$H56=""),"",IFERROR(ROUNDUP(INDEX('Cenários'!$F$6:$F$105,INT((ROW()-6)/12)+1)*$H56,0),""))</f>
        <v/>
      </c>
      <c r="J56" s="19" t="n"/>
      <c r="K56" s="25">
        <f>IF($A56="","",IF($E56=-4,INDEX('Cenários'!$G$6:$G$105,INT((ROW()-6)/12)+1),$S55))</f>
        <v/>
      </c>
      <c r="L56" s="25">
        <f>IF($A56="","",$K56+IF($J56="",0,$J56)-IF($I56="",0,$I56))</f>
        <v/>
      </c>
      <c r="M56" s="25">
        <f>IF($A56="","",IF($E56&lt;=0,INDEX('Cenários'!$H$6:$H$105,INT((ROW()-6)/12)+1)+SUMIFS($I$6:$I$1205,$A$6:$A$1205,$A56,$E$6:$E$1205,"&gt;"&amp;$E56,$E$6:$E$1205,"&lt;="&amp;($E56+INDEX('Cenários'!$J$6:$J$105,INT((ROW()-6)/12)+1))),INDEX('Cenários'!$L$6:$L$105,INT((ROW()-6)/12)+1)+SUMIFS($I$6:$I$1205,$A$6:$A$1205,$A56,$E$6:$E$1205,"&gt;"&amp;$E56,$E$6:$E$1205,"&lt;=7")))</f>
        <v/>
      </c>
      <c r="N56" s="25">
        <f>IF($A56="","",MIN(INDEX('Cenários'!$K$6:$K$105,INT((ROW()-6)/12)+1),MAX(0,$M56)))</f>
        <v/>
      </c>
      <c r="O56" s="25">
        <f>IF($A56="","",IFERROR(IF($L56&gt;=$N56,0,MIN(CEILING(MAX(0,$N56-$L56),INDEX('Cenários'!$I$6:$I$105,INT((ROW()-6)/12)+1)),FLOOR(MAX(0,INDEX('Cenários'!$K$6:$K$105,INT((ROW()-6)/12)+1)-$L56),INDEX('Cenários'!$I$6:$I$105,INT((ROW()-6)/12)+1)))),0))</f>
        <v/>
      </c>
      <c r="P56" s="25">
        <f>IF($A56="","",IFERROR(IF($E56+INDEX('Cenários'!$J$6:$J$105,INT((ROW()-6)/12)+1)&gt;7,0,SUMIFS($O$6:$O$1205,$A$6:$A$1205,$A56,$E$6:$E$1205,$E56+INDEX('Cenários'!$J$6:$J$105,INT((ROW()-6)/12)+1))),0))</f>
        <v/>
      </c>
      <c r="Q56" s="25">
        <f>IF($A56="","",$L56+$O56)</f>
        <v/>
      </c>
      <c r="R56" s="25">
        <f>IF($A56="","",IF($E56&gt;0,MAX(0,$Q56-$N56),0))</f>
        <v/>
      </c>
      <c r="S56" s="25">
        <f>IF($A56="","",$Q56-$R56)</f>
        <v/>
      </c>
      <c r="T56" s="25">
        <f>IF($A56="","",MAX(0,-$S56))</f>
        <v/>
      </c>
      <c r="U56" s="25">
        <f>IF($A56="","",MAX(0,$Q56-INDEX('Cenários'!$K$6:$K$105,INT((ROW()-6)/12)+1)))</f>
        <v/>
      </c>
      <c r="V56" s="24">
        <f>IF($A56="","",IF($Y56&lt;&gt;"OK","Dados inválidos",IF($X56="Pausado","Pausado",IF($T56&gt;0,"Ruptura",IF($U56&gt;0,"Excesso de capacidade",IF($M56&gt;INDEX('Cenários'!$K$6:$K$105,INT((ROW()-6)/12)+1),"Capacidade insuficiente",IF(AND($E56&lt;=0,$S56&lt;INDEX('Cenários'!$H$6:$H$105,INT((ROW()-6)/12)+1)),"Atenção",IF($R56&gt;0,"Desmobilizar","Adequado"))))))))</f>
        <v/>
      </c>
      <c r="W56" s="24">
        <f>IF($A56="","",IF($Y56&lt;&gt;"OK","Corrigir cadastro do cenário",IF($X56="Pausado","",IF($T56&gt;0,"Ruptura projetada de "&amp;TEXT($T56,"0")&amp;" un.",IF($U56&gt;0,"Reduzir entrada ou transferir "&amp;TEXT($U56,"0")&amp;" un.",IF($M56&gt;INDEX('Cenários'!$K$6:$K$105,INT((ROW()-6)/12)+1),"Capacidade abaixo do saldo-alvo em "&amp;TEXT($M56-INDEX('Cenários'!$K$6:$K$105,INT((ROW()-6)/12)+1),"0")&amp;" un.",IF(AND($O56&gt;0,$E56-INDEX('Cenários'!$J$6:$J$105,INT((ROW()-6)/12)+1)&lt;-4),"Recebimento depende de pedido anterior ao horizonte",IF($R56&gt;0,"Desmobilizar "&amp;TEXT($R56,"0")&amp;" un. nesta semana",IF($P56&gt;0,"Emitir pedido de "&amp;TEXT($P56,"0")&amp;" un. nesta semana",IF($O56&gt;0,"Programar recebimento de "&amp;TEXT($O56,"0")&amp;" un.","Sem ação imediata")))))))))</f>
        <v/>
      </c>
      <c r="X56" s="24">
        <f>IF($A56="","",INDEX('Cenários'!$M$6:$M$105,INT((ROW()-6)/12)+1))</f>
        <v/>
      </c>
      <c r="Y56" s="24">
        <f>IF($A56="","",INDEX('Cenários'!$Z$6:$Z$105,INT((ROW()-6)/12)+1))</f>
        <v/>
      </c>
    </row>
    <row r="57" ht="19" customHeight="1">
      <c r="A57" s="24">
        <f>IF(INDEX('Cenários'!$A$6:$A$105,INT((ROW()-6)/12)+1)="","",INDEX('Cenários'!$A$6:$A$105,INT((ROW()-6)/12)+1))</f>
        <v/>
      </c>
      <c r="B57" s="24">
        <f>IF($A57="","",INDEX('Cenários'!$B$6:$B$105,INT((ROW()-6)/12)+1))</f>
        <v/>
      </c>
      <c r="C57" s="24">
        <f>IF($A57="","",INDEX('Cenários'!$C$6:$C$105,INT((ROW()-6)/12)+1))</f>
        <v/>
      </c>
      <c r="D57" s="24">
        <f>IF($A57="","",INDEX('Cenários'!$D$6:$D$105,INT((ROW()-6)/12)+1))</f>
        <v/>
      </c>
      <c r="E57" s="25">
        <f>IF($A57="","",MOD(ROW()-6,12)-4)</f>
        <v/>
      </c>
      <c r="F57" s="24">
        <f>IF($A57="","",IF($E57&lt;0,"Antes do pico",IF($E57=0,"Semana de pico","Depois do pico")))</f>
        <v/>
      </c>
      <c r="G57" s="36">
        <f>IF($A57="","",IFERROR(IF(INDEX('Cenários'!$E$6:$E$105,INT((ROW()-6)/12)+1)="","",INDEX('Cenários'!$E$6:$E$105,INT((ROW()-6)/12)+1)+7*$E57),""))</f>
        <v/>
      </c>
      <c r="H57" s="37">
        <f>IF($A57="","",INDEX('Cenários'!$N$6:$Y$105,INT((ROW()-6)/12)+1,$E57+5))</f>
        <v/>
      </c>
      <c r="I57" s="25">
        <f>IF(OR($A57="",$H57=""),"",IFERROR(ROUNDUP(INDEX('Cenários'!$F$6:$F$105,INT((ROW()-6)/12)+1)*$H57,0),""))</f>
        <v/>
      </c>
      <c r="J57" s="19" t="n">
        <v>160</v>
      </c>
      <c r="K57" s="25">
        <f>IF($A57="","",IF($E57=-4,INDEX('Cenários'!$G$6:$G$105,INT((ROW()-6)/12)+1),$S56))</f>
        <v/>
      </c>
      <c r="L57" s="25">
        <f>IF($A57="","",$K57+IF($J57="",0,$J57)-IF($I57="",0,$I57))</f>
        <v/>
      </c>
      <c r="M57" s="25">
        <f>IF($A57="","",IF($E57&lt;=0,INDEX('Cenários'!$H$6:$H$105,INT((ROW()-6)/12)+1)+SUMIFS($I$6:$I$1205,$A$6:$A$1205,$A57,$E$6:$E$1205,"&gt;"&amp;$E57,$E$6:$E$1205,"&lt;="&amp;($E57+INDEX('Cenários'!$J$6:$J$105,INT((ROW()-6)/12)+1))),INDEX('Cenários'!$L$6:$L$105,INT((ROW()-6)/12)+1)+SUMIFS($I$6:$I$1205,$A$6:$A$1205,$A57,$E$6:$E$1205,"&gt;"&amp;$E57,$E$6:$E$1205,"&lt;=7")))</f>
        <v/>
      </c>
      <c r="N57" s="25">
        <f>IF($A57="","",MIN(INDEX('Cenários'!$K$6:$K$105,INT((ROW()-6)/12)+1),MAX(0,$M57)))</f>
        <v/>
      </c>
      <c r="O57" s="25">
        <f>IF($A57="","",IFERROR(IF($L57&gt;=$N57,0,MIN(CEILING(MAX(0,$N57-$L57),INDEX('Cenários'!$I$6:$I$105,INT((ROW()-6)/12)+1)),FLOOR(MAX(0,INDEX('Cenários'!$K$6:$K$105,INT((ROW()-6)/12)+1)-$L57),INDEX('Cenários'!$I$6:$I$105,INT((ROW()-6)/12)+1)))),0))</f>
        <v/>
      </c>
      <c r="P57" s="25">
        <f>IF($A57="","",IFERROR(IF($E57+INDEX('Cenários'!$J$6:$J$105,INT((ROW()-6)/12)+1)&gt;7,0,SUMIFS($O$6:$O$1205,$A$6:$A$1205,$A57,$E$6:$E$1205,$E57+INDEX('Cenários'!$J$6:$J$105,INT((ROW()-6)/12)+1))),0))</f>
        <v/>
      </c>
      <c r="Q57" s="25">
        <f>IF($A57="","",$L57+$O57)</f>
        <v/>
      </c>
      <c r="R57" s="25">
        <f>IF($A57="","",IF($E57&gt;0,MAX(0,$Q57-$N57),0))</f>
        <v/>
      </c>
      <c r="S57" s="25">
        <f>IF($A57="","",$Q57-$R57)</f>
        <v/>
      </c>
      <c r="T57" s="25">
        <f>IF($A57="","",MAX(0,-$S57))</f>
        <v/>
      </c>
      <c r="U57" s="25">
        <f>IF($A57="","",MAX(0,$Q57-INDEX('Cenários'!$K$6:$K$105,INT((ROW()-6)/12)+1)))</f>
        <v/>
      </c>
      <c r="V57" s="24">
        <f>IF($A57="","",IF($Y57&lt;&gt;"OK","Dados inválidos",IF($X57="Pausado","Pausado",IF($T57&gt;0,"Ruptura",IF($U57&gt;0,"Excesso de capacidade",IF($M57&gt;INDEX('Cenários'!$K$6:$K$105,INT((ROW()-6)/12)+1),"Capacidade insuficiente",IF(AND($E57&lt;=0,$S57&lt;INDEX('Cenários'!$H$6:$H$105,INT((ROW()-6)/12)+1)),"Atenção",IF($R57&gt;0,"Desmobilizar","Adequado"))))))))</f>
        <v/>
      </c>
      <c r="W57" s="24">
        <f>IF($A57="","",IF($Y57&lt;&gt;"OK","Corrigir cadastro do cenário",IF($X57="Pausado","",IF($T57&gt;0,"Ruptura projetada de "&amp;TEXT($T57,"0")&amp;" un.",IF($U57&gt;0,"Reduzir entrada ou transferir "&amp;TEXT($U57,"0")&amp;" un.",IF($M57&gt;INDEX('Cenários'!$K$6:$K$105,INT((ROW()-6)/12)+1),"Capacidade abaixo do saldo-alvo em "&amp;TEXT($M57-INDEX('Cenários'!$K$6:$K$105,INT((ROW()-6)/12)+1),"0")&amp;" un.",IF(AND($O57&gt;0,$E57-INDEX('Cenários'!$J$6:$J$105,INT((ROW()-6)/12)+1)&lt;-4),"Recebimento depende de pedido anterior ao horizonte",IF($R57&gt;0,"Desmobilizar "&amp;TEXT($R57,"0")&amp;" un. nesta semana",IF($P57&gt;0,"Emitir pedido de "&amp;TEXT($P57,"0")&amp;" un. nesta semana",IF($O57&gt;0,"Programar recebimento de "&amp;TEXT($O57,"0")&amp;" un.","Sem ação imediata")))))))))</f>
        <v/>
      </c>
      <c r="X57" s="24">
        <f>IF($A57="","",INDEX('Cenários'!$M$6:$M$105,INT((ROW()-6)/12)+1))</f>
        <v/>
      </c>
      <c r="Y57" s="24">
        <f>IF($A57="","",INDEX('Cenários'!$Z$6:$Z$105,INT((ROW()-6)/12)+1))</f>
        <v/>
      </c>
    </row>
    <row r="58" ht="19" customHeight="1">
      <c r="A58" s="24">
        <f>IF(INDEX('Cenários'!$A$6:$A$105,INT((ROW()-6)/12)+1)="","",INDEX('Cenários'!$A$6:$A$105,INT((ROW()-6)/12)+1))</f>
        <v/>
      </c>
      <c r="B58" s="24">
        <f>IF($A58="","",INDEX('Cenários'!$B$6:$B$105,INT((ROW()-6)/12)+1))</f>
        <v/>
      </c>
      <c r="C58" s="24">
        <f>IF($A58="","",INDEX('Cenários'!$C$6:$C$105,INT((ROW()-6)/12)+1))</f>
        <v/>
      </c>
      <c r="D58" s="24">
        <f>IF($A58="","",INDEX('Cenários'!$D$6:$D$105,INT((ROW()-6)/12)+1))</f>
        <v/>
      </c>
      <c r="E58" s="25">
        <f>IF($A58="","",MOD(ROW()-6,12)-4)</f>
        <v/>
      </c>
      <c r="F58" s="24">
        <f>IF($A58="","",IF($E58&lt;0,"Antes do pico",IF($E58=0,"Semana de pico","Depois do pico")))</f>
        <v/>
      </c>
      <c r="G58" s="36">
        <f>IF($A58="","",IFERROR(IF(INDEX('Cenários'!$E$6:$E$105,INT((ROW()-6)/12)+1)="","",INDEX('Cenários'!$E$6:$E$105,INT((ROW()-6)/12)+1)+7*$E58),""))</f>
        <v/>
      </c>
      <c r="H58" s="37">
        <f>IF($A58="","",INDEX('Cenários'!$N$6:$Y$105,INT((ROW()-6)/12)+1,$E58+5))</f>
        <v/>
      </c>
      <c r="I58" s="25">
        <f>IF(OR($A58="",$H58=""),"",IFERROR(ROUNDUP(INDEX('Cenários'!$F$6:$F$105,INT((ROW()-6)/12)+1)*$H58,0),""))</f>
        <v/>
      </c>
      <c r="J58" s="19" t="n"/>
      <c r="K58" s="25">
        <f>IF($A58="","",IF($E58=-4,INDEX('Cenários'!$G$6:$G$105,INT((ROW()-6)/12)+1),$S57))</f>
        <v/>
      </c>
      <c r="L58" s="25">
        <f>IF($A58="","",$K58+IF($J58="",0,$J58)-IF($I58="",0,$I58))</f>
        <v/>
      </c>
      <c r="M58" s="25">
        <f>IF($A58="","",IF($E58&lt;=0,INDEX('Cenários'!$H$6:$H$105,INT((ROW()-6)/12)+1)+SUMIFS($I$6:$I$1205,$A$6:$A$1205,$A58,$E$6:$E$1205,"&gt;"&amp;$E58,$E$6:$E$1205,"&lt;="&amp;($E58+INDEX('Cenários'!$J$6:$J$105,INT((ROW()-6)/12)+1))),INDEX('Cenários'!$L$6:$L$105,INT((ROW()-6)/12)+1)+SUMIFS($I$6:$I$1205,$A$6:$A$1205,$A58,$E$6:$E$1205,"&gt;"&amp;$E58,$E$6:$E$1205,"&lt;=7")))</f>
        <v/>
      </c>
      <c r="N58" s="25">
        <f>IF($A58="","",MIN(INDEX('Cenários'!$K$6:$K$105,INT((ROW()-6)/12)+1),MAX(0,$M58)))</f>
        <v/>
      </c>
      <c r="O58" s="25">
        <f>IF($A58="","",IFERROR(IF($L58&gt;=$N58,0,MIN(CEILING(MAX(0,$N58-$L58),INDEX('Cenários'!$I$6:$I$105,INT((ROW()-6)/12)+1)),FLOOR(MAX(0,INDEX('Cenários'!$K$6:$K$105,INT((ROW()-6)/12)+1)-$L58),INDEX('Cenários'!$I$6:$I$105,INT((ROW()-6)/12)+1)))),0))</f>
        <v/>
      </c>
      <c r="P58" s="25">
        <f>IF($A58="","",IFERROR(IF($E58+INDEX('Cenários'!$J$6:$J$105,INT((ROW()-6)/12)+1)&gt;7,0,SUMIFS($O$6:$O$1205,$A$6:$A$1205,$A58,$E$6:$E$1205,$E58+INDEX('Cenários'!$J$6:$J$105,INT((ROW()-6)/12)+1))),0))</f>
        <v/>
      </c>
      <c r="Q58" s="25">
        <f>IF($A58="","",$L58+$O58)</f>
        <v/>
      </c>
      <c r="R58" s="25">
        <f>IF($A58="","",IF($E58&gt;0,MAX(0,$Q58-$N58),0))</f>
        <v/>
      </c>
      <c r="S58" s="25">
        <f>IF($A58="","",$Q58-$R58)</f>
        <v/>
      </c>
      <c r="T58" s="25">
        <f>IF($A58="","",MAX(0,-$S58))</f>
        <v/>
      </c>
      <c r="U58" s="25">
        <f>IF($A58="","",MAX(0,$Q58-INDEX('Cenários'!$K$6:$K$105,INT((ROW()-6)/12)+1)))</f>
        <v/>
      </c>
      <c r="V58" s="24">
        <f>IF($A58="","",IF($Y58&lt;&gt;"OK","Dados inválidos",IF($X58="Pausado","Pausado",IF($T58&gt;0,"Ruptura",IF($U58&gt;0,"Excesso de capacidade",IF($M58&gt;INDEX('Cenários'!$K$6:$K$105,INT((ROW()-6)/12)+1),"Capacidade insuficiente",IF(AND($E58&lt;=0,$S58&lt;INDEX('Cenários'!$H$6:$H$105,INT((ROW()-6)/12)+1)),"Atenção",IF($R58&gt;0,"Desmobilizar","Adequado"))))))))</f>
        <v/>
      </c>
      <c r="W58" s="24">
        <f>IF($A58="","",IF($Y58&lt;&gt;"OK","Corrigir cadastro do cenário",IF($X58="Pausado","",IF($T58&gt;0,"Ruptura projetada de "&amp;TEXT($T58,"0")&amp;" un.",IF($U58&gt;0,"Reduzir entrada ou transferir "&amp;TEXT($U58,"0")&amp;" un.",IF($M58&gt;INDEX('Cenários'!$K$6:$K$105,INT((ROW()-6)/12)+1),"Capacidade abaixo do saldo-alvo em "&amp;TEXT($M58-INDEX('Cenários'!$K$6:$K$105,INT((ROW()-6)/12)+1),"0")&amp;" un.",IF(AND($O58&gt;0,$E58-INDEX('Cenários'!$J$6:$J$105,INT((ROW()-6)/12)+1)&lt;-4),"Recebimento depende de pedido anterior ao horizonte",IF($R58&gt;0,"Desmobilizar "&amp;TEXT($R58,"0")&amp;" un. nesta semana",IF($P58&gt;0,"Emitir pedido de "&amp;TEXT($P58,"0")&amp;" un. nesta semana",IF($O58&gt;0,"Programar recebimento de "&amp;TEXT($O58,"0")&amp;" un.","Sem ação imediata")))))))))</f>
        <v/>
      </c>
      <c r="X58" s="24">
        <f>IF($A58="","",INDEX('Cenários'!$M$6:$M$105,INT((ROW()-6)/12)+1))</f>
        <v/>
      </c>
      <c r="Y58" s="24">
        <f>IF($A58="","",INDEX('Cenários'!$Z$6:$Z$105,INT((ROW()-6)/12)+1))</f>
        <v/>
      </c>
    </row>
    <row r="59" ht="19" customHeight="1">
      <c r="A59" s="24">
        <f>IF(INDEX('Cenários'!$A$6:$A$105,INT((ROW()-6)/12)+1)="","",INDEX('Cenários'!$A$6:$A$105,INT((ROW()-6)/12)+1))</f>
        <v/>
      </c>
      <c r="B59" s="24">
        <f>IF($A59="","",INDEX('Cenários'!$B$6:$B$105,INT((ROW()-6)/12)+1))</f>
        <v/>
      </c>
      <c r="C59" s="24">
        <f>IF($A59="","",INDEX('Cenários'!$C$6:$C$105,INT((ROW()-6)/12)+1))</f>
        <v/>
      </c>
      <c r="D59" s="24">
        <f>IF($A59="","",INDEX('Cenários'!$D$6:$D$105,INT((ROW()-6)/12)+1))</f>
        <v/>
      </c>
      <c r="E59" s="25">
        <f>IF($A59="","",MOD(ROW()-6,12)-4)</f>
        <v/>
      </c>
      <c r="F59" s="24">
        <f>IF($A59="","",IF($E59&lt;0,"Antes do pico",IF($E59=0,"Semana de pico","Depois do pico")))</f>
        <v/>
      </c>
      <c r="G59" s="36">
        <f>IF($A59="","",IFERROR(IF(INDEX('Cenários'!$E$6:$E$105,INT((ROW()-6)/12)+1)="","",INDEX('Cenários'!$E$6:$E$105,INT((ROW()-6)/12)+1)+7*$E59),""))</f>
        <v/>
      </c>
      <c r="H59" s="37">
        <f>IF($A59="","",INDEX('Cenários'!$N$6:$Y$105,INT((ROW()-6)/12)+1,$E59+5))</f>
        <v/>
      </c>
      <c r="I59" s="25">
        <f>IF(OR($A59="",$H59=""),"",IFERROR(ROUNDUP(INDEX('Cenários'!$F$6:$F$105,INT((ROW()-6)/12)+1)*$H59,0),""))</f>
        <v/>
      </c>
      <c r="J59" s="19" t="n"/>
      <c r="K59" s="25">
        <f>IF($A59="","",IF($E59=-4,INDEX('Cenários'!$G$6:$G$105,INT((ROW()-6)/12)+1),$S58))</f>
        <v/>
      </c>
      <c r="L59" s="25">
        <f>IF($A59="","",$K59+IF($J59="",0,$J59)-IF($I59="",0,$I59))</f>
        <v/>
      </c>
      <c r="M59" s="25">
        <f>IF($A59="","",IF($E59&lt;=0,INDEX('Cenários'!$H$6:$H$105,INT((ROW()-6)/12)+1)+SUMIFS($I$6:$I$1205,$A$6:$A$1205,$A59,$E$6:$E$1205,"&gt;"&amp;$E59,$E$6:$E$1205,"&lt;="&amp;($E59+INDEX('Cenários'!$J$6:$J$105,INT((ROW()-6)/12)+1))),INDEX('Cenários'!$L$6:$L$105,INT((ROW()-6)/12)+1)+SUMIFS($I$6:$I$1205,$A$6:$A$1205,$A59,$E$6:$E$1205,"&gt;"&amp;$E59,$E$6:$E$1205,"&lt;=7")))</f>
        <v/>
      </c>
      <c r="N59" s="25">
        <f>IF($A59="","",MIN(INDEX('Cenários'!$K$6:$K$105,INT((ROW()-6)/12)+1),MAX(0,$M59)))</f>
        <v/>
      </c>
      <c r="O59" s="25">
        <f>IF($A59="","",IFERROR(IF($L59&gt;=$N59,0,MIN(CEILING(MAX(0,$N59-$L59),INDEX('Cenários'!$I$6:$I$105,INT((ROW()-6)/12)+1)),FLOOR(MAX(0,INDEX('Cenários'!$K$6:$K$105,INT((ROW()-6)/12)+1)-$L59),INDEX('Cenários'!$I$6:$I$105,INT((ROW()-6)/12)+1)))),0))</f>
        <v/>
      </c>
      <c r="P59" s="25">
        <f>IF($A59="","",IFERROR(IF($E59+INDEX('Cenários'!$J$6:$J$105,INT((ROW()-6)/12)+1)&gt;7,0,SUMIFS($O$6:$O$1205,$A$6:$A$1205,$A59,$E$6:$E$1205,$E59+INDEX('Cenários'!$J$6:$J$105,INT((ROW()-6)/12)+1))),0))</f>
        <v/>
      </c>
      <c r="Q59" s="25">
        <f>IF($A59="","",$L59+$O59)</f>
        <v/>
      </c>
      <c r="R59" s="25">
        <f>IF($A59="","",IF($E59&gt;0,MAX(0,$Q59-$N59),0))</f>
        <v/>
      </c>
      <c r="S59" s="25">
        <f>IF($A59="","",$Q59-$R59)</f>
        <v/>
      </c>
      <c r="T59" s="25">
        <f>IF($A59="","",MAX(0,-$S59))</f>
        <v/>
      </c>
      <c r="U59" s="25">
        <f>IF($A59="","",MAX(0,$Q59-INDEX('Cenários'!$K$6:$K$105,INT((ROW()-6)/12)+1)))</f>
        <v/>
      </c>
      <c r="V59" s="24">
        <f>IF($A59="","",IF($Y59&lt;&gt;"OK","Dados inválidos",IF($X59="Pausado","Pausado",IF($T59&gt;0,"Ruptura",IF($U59&gt;0,"Excesso de capacidade",IF($M59&gt;INDEX('Cenários'!$K$6:$K$105,INT((ROW()-6)/12)+1),"Capacidade insuficiente",IF(AND($E59&lt;=0,$S59&lt;INDEX('Cenários'!$H$6:$H$105,INT((ROW()-6)/12)+1)),"Atenção",IF($R59&gt;0,"Desmobilizar","Adequado"))))))))</f>
        <v/>
      </c>
      <c r="W59" s="24">
        <f>IF($A59="","",IF($Y59&lt;&gt;"OK","Corrigir cadastro do cenário",IF($X59="Pausado","",IF($T59&gt;0,"Ruptura projetada de "&amp;TEXT($T59,"0")&amp;" un.",IF($U59&gt;0,"Reduzir entrada ou transferir "&amp;TEXT($U59,"0")&amp;" un.",IF($M59&gt;INDEX('Cenários'!$K$6:$K$105,INT((ROW()-6)/12)+1),"Capacidade abaixo do saldo-alvo em "&amp;TEXT($M59-INDEX('Cenários'!$K$6:$K$105,INT((ROW()-6)/12)+1),"0")&amp;" un.",IF(AND($O59&gt;0,$E59-INDEX('Cenários'!$J$6:$J$105,INT((ROW()-6)/12)+1)&lt;-4),"Recebimento depende de pedido anterior ao horizonte",IF($R59&gt;0,"Desmobilizar "&amp;TEXT($R59,"0")&amp;" un. nesta semana",IF($P59&gt;0,"Emitir pedido de "&amp;TEXT($P59,"0")&amp;" un. nesta semana",IF($O59&gt;0,"Programar recebimento de "&amp;TEXT($O59,"0")&amp;" un.","Sem ação imediata")))))))))</f>
        <v/>
      </c>
      <c r="X59" s="24">
        <f>IF($A59="","",INDEX('Cenários'!$M$6:$M$105,INT((ROW()-6)/12)+1))</f>
        <v/>
      </c>
      <c r="Y59" s="24">
        <f>IF($A59="","",INDEX('Cenários'!$Z$6:$Z$105,INT((ROW()-6)/12)+1))</f>
        <v/>
      </c>
    </row>
    <row r="60" ht="19" customHeight="1">
      <c r="A60" s="24">
        <f>IF(INDEX('Cenários'!$A$6:$A$105,INT((ROW()-6)/12)+1)="","",INDEX('Cenários'!$A$6:$A$105,INT((ROW()-6)/12)+1))</f>
        <v/>
      </c>
      <c r="B60" s="24">
        <f>IF($A60="","",INDEX('Cenários'!$B$6:$B$105,INT((ROW()-6)/12)+1))</f>
        <v/>
      </c>
      <c r="C60" s="24">
        <f>IF($A60="","",INDEX('Cenários'!$C$6:$C$105,INT((ROW()-6)/12)+1))</f>
        <v/>
      </c>
      <c r="D60" s="24">
        <f>IF($A60="","",INDEX('Cenários'!$D$6:$D$105,INT((ROW()-6)/12)+1))</f>
        <v/>
      </c>
      <c r="E60" s="25">
        <f>IF($A60="","",MOD(ROW()-6,12)-4)</f>
        <v/>
      </c>
      <c r="F60" s="24">
        <f>IF($A60="","",IF($E60&lt;0,"Antes do pico",IF($E60=0,"Semana de pico","Depois do pico")))</f>
        <v/>
      </c>
      <c r="G60" s="36">
        <f>IF($A60="","",IFERROR(IF(INDEX('Cenários'!$E$6:$E$105,INT((ROW()-6)/12)+1)="","",INDEX('Cenários'!$E$6:$E$105,INT((ROW()-6)/12)+1)+7*$E60),""))</f>
        <v/>
      </c>
      <c r="H60" s="37">
        <f>IF($A60="","",INDEX('Cenários'!$N$6:$Y$105,INT((ROW()-6)/12)+1,$E60+5))</f>
        <v/>
      </c>
      <c r="I60" s="25">
        <f>IF(OR($A60="",$H60=""),"",IFERROR(ROUNDUP(INDEX('Cenários'!$F$6:$F$105,INT((ROW()-6)/12)+1)*$H60,0),""))</f>
        <v/>
      </c>
      <c r="J60" s="19" t="n"/>
      <c r="K60" s="25">
        <f>IF($A60="","",IF($E60=-4,INDEX('Cenários'!$G$6:$G$105,INT((ROW()-6)/12)+1),$S59))</f>
        <v/>
      </c>
      <c r="L60" s="25">
        <f>IF($A60="","",$K60+IF($J60="",0,$J60)-IF($I60="",0,$I60))</f>
        <v/>
      </c>
      <c r="M60" s="25">
        <f>IF($A60="","",IF($E60&lt;=0,INDEX('Cenários'!$H$6:$H$105,INT((ROW()-6)/12)+1)+SUMIFS($I$6:$I$1205,$A$6:$A$1205,$A60,$E$6:$E$1205,"&gt;"&amp;$E60,$E$6:$E$1205,"&lt;="&amp;($E60+INDEX('Cenários'!$J$6:$J$105,INT((ROW()-6)/12)+1))),INDEX('Cenários'!$L$6:$L$105,INT((ROW()-6)/12)+1)+SUMIFS($I$6:$I$1205,$A$6:$A$1205,$A60,$E$6:$E$1205,"&gt;"&amp;$E60,$E$6:$E$1205,"&lt;=7")))</f>
        <v/>
      </c>
      <c r="N60" s="25">
        <f>IF($A60="","",MIN(INDEX('Cenários'!$K$6:$K$105,INT((ROW()-6)/12)+1),MAX(0,$M60)))</f>
        <v/>
      </c>
      <c r="O60" s="25">
        <f>IF($A60="","",IFERROR(IF($L60&gt;=$N60,0,MIN(CEILING(MAX(0,$N60-$L60),INDEX('Cenários'!$I$6:$I$105,INT((ROW()-6)/12)+1)),FLOOR(MAX(0,INDEX('Cenários'!$K$6:$K$105,INT((ROW()-6)/12)+1)-$L60),INDEX('Cenários'!$I$6:$I$105,INT((ROW()-6)/12)+1)))),0))</f>
        <v/>
      </c>
      <c r="P60" s="25">
        <f>IF($A60="","",IFERROR(IF($E60+INDEX('Cenários'!$J$6:$J$105,INT((ROW()-6)/12)+1)&gt;7,0,SUMIFS($O$6:$O$1205,$A$6:$A$1205,$A60,$E$6:$E$1205,$E60+INDEX('Cenários'!$J$6:$J$105,INT((ROW()-6)/12)+1))),0))</f>
        <v/>
      </c>
      <c r="Q60" s="25">
        <f>IF($A60="","",$L60+$O60)</f>
        <v/>
      </c>
      <c r="R60" s="25">
        <f>IF($A60="","",IF($E60&gt;0,MAX(0,$Q60-$N60),0))</f>
        <v/>
      </c>
      <c r="S60" s="25">
        <f>IF($A60="","",$Q60-$R60)</f>
        <v/>
      </c>
      <c r="T60" s="25">
        <f>IF($A60="","",MAX(0,-$S60))</f>
        <v/>
      </c>
      <c r="U60" s="25">
        <f>IF($A60="","",MAX(0,$Q60-INDEX('Cenários'!$K$6:$K$105,INT((ROW()-6)/12)+1)))</f>
        <v/>
      </c>
      <c r="V60" s="24">
        <f>IF($A60="","",IF($Y60&lt;&gt;"OK","Dados inválidos",IF($X60="Pausado","Pausado",IF($T60&gt;0,"Ruptura",IF($U60&gt;0,"Excesso de capacidade",IF($M60&gt;INDEX('Cenários'!$K$6:$K$105,INT((ROW()-6)/12)+1),"Capacidade insuficiente",IF(AND($E60&lt;=0,$S60&lt;INDEX('Cenários'!$H$6:$H$105,INT((ROW()-6)/12)+1)),"Atenção",IF($R60&gt;0,"Desmobilizar","Adequado"))))))))</f>
        <v/>
      </c>
      <c r="W60" s="24">
        <f>IF($A60="","",IF($Y60&lt;&gt;"OK","Corrigir cadastro do cenário",IF($X60="Pausado","",IF($T60&gt;0,"Ruptura projetada de "&amp;TEXT($T60,"0")&amp;" un.",IF($U60&gt;0,"Reduzir entrada ou transferir "&amp;TEXT($U60,"0")&amp;" un.",IF($M60&gt;INDEX('Cenários'!$K$6:$K$105,INT((ROW()-6)/12)+1),"Capacidade abaixo do saldo-alvo em "&amp;TEXT($M60-INDEX('Cenários'!$K$6:$K$105,INT((ROW()-6)/12)+1),"0")&amp;" un.",IF(AND($O60&gt;0,$E60-INDEX('Cenários'!$J$6:$J$105,INT((ROW()-6)/12)+1)&lt;-4),"Recebimento depende de pedido anterior ao horizonte",IF($R60&gt;0,"Desmobilizar "&amp;TEXT($R60,"0")&amp;" un. nesta semana",IF($P60&gt;0,"Emitir pedido de "&amp;TEXT($P60,"0")&amp;" un. nesta semana",IF($O60&gt;0,"Programar recebimento de "&amp;TEXT($O60,"0")&amp;" un.","Sem ação imediata")))))))))</f>
        <v/>
      </c>
      <c r="X60" s="24">
        <f>IF($A60="","",INDEX('Cenários'!$M$6:$M$105,INT((ROW()-6)/12)+1))</f>
        <v/>
      </c>
      <c r="Y60" s="24">
        <f>IF($A60="","",INDEX('Cenários'!$Z$6:$Z$105,INT((ROW()-6)/12)+1))</f>
        <v/>
      </c>
    </row>
    <row r="61" ht="19" customHeight="1">
      <c r="A61" s="24">
        <f>IF(INDEX('Cenários'!$A$6:$A$105,INT((ROW()-6)/12)+1)="","",INDEX('Cenários'!$A$6:$A$105,INT((ROW()-6)/12)+1))</f>
        <v/>
      </c>
      <c r="B61" s="24">
        <f>IF($A61="","",INDEX('Cenários'!$B$6:$B$105,INT((ROW()-6)/12)+1))</f>
        <v/>
      </c>
      <c r="C61" s="24">
        <f>IF($A61="","",INDEX('Cenários'!$C$6:$C$105,INT((ROW()-6)/12)+1))</f>
        <v/>
      </c>
      <c r="D61" s="24">
        <f>IF($A61="","",INDEX('Cenários'!$D$6:$D$105,INT((ROW()-6)/12)+1))</f>
        <v/>
      </c>
      <c r="E61" s="25">
        <f>IF($A61="","",MOD(ROW()-6,12)-4)</f>
        <v/>
      </c>
      <c r="F61" s="24">
        <f>IF($A61="","",IF($E61&lt;0,"Antes do pico",IF($E61=0,"Semana de pico","Depois do pico")))</f>
        <v/>
      </c>
      <c r="G61" s="36">
        <f>IF($A61="","",IFERROR(IF(INDEX('Cenários'!$E$6:$E$105,INT((ROW()-6)/12)+1)="","",INDEX('Cenários'!$E$6:$E$105,INT((ROW()-6)/12)+1)+7*$E61),""))</f>
        <v/>
      </c>
      <c r="H61" s="37">
        <f>IF($A61="","",INDEX('Cenários'!$N$6:$Y$105,INT((ROW()-6)/12)+1,$E61+5))</f>
        <v/>
      </c>
      <c r="I61" s="25">
        <f>IF(OR($A61="",$H61=""),"",IFERROR(ROUNDUP(INDEX('Cenários'!$F$6:$F$105,INT((ROW()-6)/12)+1)*$H61,0),""))</f>
        <v/>
      </c>
      <c r="J61" s="19" t="n"/>
      <c r="K61" s="25">
        <f>IF($A61="","",IF($E61=-4,INDEX('Cenários'!$G$6:$G$105,INT((ROW()-6)/12)+1),$S60))</f>
        <v/>
      </c>
      <c r="L61" s="25">
        <f>IF($A61="","",$K61+IF($J61="",0,$J61)-IF($I61="",0,$I61))</f>
        <v/>
      </c>
      <c r="M61" s="25">
        <f>IF($A61="","",IF($E61&lt;=0,INDEX('Cenários'!$H$6:$H$105,INT((ROW()-6)/12)+1)+SUMIFS($I$6:$I$1205,$A$6:$A$1205,$A61,$E$6:$E$1205,"&gt;"&amp;$E61,$E$6:$E$1205,"&lt;="&amp;($E61+INDEX('Cenários'!$J$6:$J$105,INT((ROW()-6)/12)+1))),INDEX('Cenários'!$L$6:$L$105,INT((ROW()-6)/12)+1)+SUMIFS($I$6:$I$1205,$A$6:$A$1205,$A61,$E$6:$E$1205,"&gt;"&amp;$E61,$E$6:$E$1205,"&lt;=7")))</f>
        <v/>
      </c>
      <c r="N61" s="25">
        <f>IF($A61="","",MIN(INDEX('Cenários'!$K$6:$K$105,INT((ROW()-6)/12)+1),MAX(0,$M61)))</f>
        <v/>
      </c>
      <c r="O61" s="25">
        <f>IF($A61="","",IFERROR(IF($L61&gt;=$N61,0,MIN(CEILING(MAX(0,$N61-$L61),INDEX('Cenários'!$I$6:$I$105,INT((ROW()-6)/12)+1)),FLOOR(MAX(0,INDEX('Cenários'!$K$6:$K$105,INT((ROW()-6)/12)+1)-$L61),INDEX('Cenários'!$I$6:$I$105,INT((ROW()-6)/12)+1)))),0))</f>
        <v/>
      </c>
      <c r="P61" s="25">
        <f>IF($A61="","",IFERROR(IF($E61+INDEX('Cenários'!$J$6:$J$105,INT((ROW()-6)/12)+1)&gt;7,0,SUMIFS($O$6:$O$1205,$A$6:$A$1205,$A61,$E$6:$E$1205,$E61+INDEX('Cenários'!$J$6:$J$105,INT((ROW()-6)/12)+1))),0))</f>
        <v/>
      </c>
      <c r="Q61" s="25">
        <f>IF($A61="","",$L61+$O61)</f>
        <v/>
      </c>
      <c r="R61" s="25">
        <f>IF($A61="","",IF($E61&gt;0,MAX(0,$Q61-$N61),0))</f>
        <v/>
      </c>
      <c r="S61" s="25">
        <f>IF($A61="","",$Q61-$R61)</f>
        <v/>
      </c>
      <c r="T61" s="25">
        <f>IF($A61="","",MAX(0,-$S61))</f>
        <v/>
      </c>
      <c r="U61" s="25">
        <f>IF($A61="","",MAX(0,$Q61-INDEX('Cenários'!$K$6:$K$105,INT((ROW()-6)/12)+1)))</f>
        <v/>
      </c>
      <c r="V61" s="24">
        <f>IF($A61="","",IF($Y61&lt;&gt;"OK","Dados inválidos",IF($X61="Pausado","Pausado",IF($T61&gt;0,"Ruptura",IF($U61&gt;0,"Excesso de capacidade",IF($M61&gt;INDEX('Cenários'!$K$6:$K$105,INT((ROW()-6)/12)+1),"Capacidade insuficiente",IF(AND($E61&lt;=0,$S61&lt;INDEX('Cenários'!$H$6:$H$105,INT((ROW()-6)/12)+1)),"Atenção",IF($R61&gt;0,"Desmobilizar","Adequado"))))))))</f>
        <v/>
      </c>
      <c r="W61" s="24">
        <f>IF($A61="","",IF($Y61&lt;&gt;"OK","Corrigir cadastro do cenário",IF($X61="Pausado","",IF($T61&gt;0,"Ruptura projetada de "&amp;TEXT($T61,"0")&amp;" un.",IF($U61&gt;0,"Reduzir entrada ou transferir "&amp;TEXT($U61,"0")&amp;" un.",IF($M61&gt;INDEX('Cenários'!$K$6:$K$105,INT((ROW()-6)/12)+1),"Capacidade abaixo do saldo-alvo em "&amp;TEXT($M61-INDEX('Cenários'!$K$6:$K$105,INT((ROW()-6)/12)+1),"0")&amp;" un.",IF(AND($O61&gt;0,$E61-INDEX('Cenários'!$J$6:$J$105,INT((ROW()-6)/12)+1)&lt;-4),"Recebimento depende de pedido anterior ao horizonte",IF($R61&gt;0,"Desmobilizar "&amp;TEXT($R61,"0")&amp;" un. nesta semana",IF($P61&gt;0,"Emitir pedido de "&amp;TEXT($P61,"0")&amp;" un. nesta semana",IF($O61&gt;0,"Programar recebimento de "&amp;TEXT($O61,"0")&amp;" un.","Sem ação imediata")))))))))</f>
        <v/>
      </c>
      <c r="X61" s="24">
        <f>IF($A61="","",INDEX('Cenários'!$M$6:$M$105,INT((ROW()-6)/12)+1))</f>
        <v/>
      </c>
      <c r="Y61" s="24">
        <f>IF($A61="","",INDEX('Cenários'!$Z$6:$Z$105,INT((ROW()-6)/12)+1))</f>
        <v/>
      </c>
    </row>
    <row r="62" ht="19" customHeight="1">
      <c r="A62" s="24">
        <f>IF(INDEX('Cenários'!$A$6:$A$105,INT((ROW()-6)/12)+1)="","",INDEX('Cenários'!$A$6:$A$105,INT((ROW()-6)/12)+1))</f>
        <v/>
      </c>
      <c r="B62" s="24">
        <f>IF($A62="","",INDEX('Cenários'!$B$6:$B$105,INT((ROW()-6)/12)+1))</f>
        <v/>
      </c>
      <c r="C62" s="24">
        <f>IF($A62="","",INDEX('Cenários'!$C$6:$C$105,INT((ROW()-6)/12)+1))</f>
        <v/>
      </c>
      <c r="D62" s="24">
        <f>IF($A62="","",INDEX('Cenários'!$D$6:$D$105,INT((ROW()-6)/12)+1))</f>
        <v/>
      </c>
      <c r="E62" s="25">
        <f>IF($A62="","",MOD(ROW()-6,12)-4)</f>
        <v/>
      </c>
      <c r="F62" s="24">
        <f>IF($A62="","",IF($E62&lt;0,"Antes do pico",IF($E62=0,"Semana de pico","Depois do pico")))</f>
        <v/>
      </c>
      <c r="G62" s="36">
        <f>IF($A62="","",IFERROR(IF(INDEX('Cenários'!$E$6:$E$105,INT((ROW()-6)/12)+1)="","",INDEX('Cenários'!$E$6:$E$105,INT((ROW()-6)/12)+1)+7*$E62),""))</f>
        <v/>
      </c>
      <c r="H62" s="37">
        <f>IF($A62="","",INDEX('Cenários'!$N$6:$Y$105,INT((ROW()-6)/12)+1,$E62+5))</f>
        <v/>
      </c>
      <c r="I62" s="25">
        <f>IF(OR($A62="",$H62=""),"",IFERROR(ROUNDUP(INDEX('Cenários'!$F$6:$F$105,INT((ROW()-6)/12)+1)*$H62,0),""))</f>
        <v/>
      </c>
      <c r="J62" s="19" t="n"/>
      <c r="K62" s="25">
        <f>IF($A62="","",IF($E62=-4,INDEX('Cenários'!$G$6:$G$105,INT((ROW()-6)/12)+1),$S61))</f>
        <v/>
      </c>
      <c r="L62" s="25">
        <f>IF($A62="","",$K62+IF($J62="",0,$J62)-IF($I62="",0,$I62))</f>
        <v/>
      </c>
      <c r="M62" s="25">
        <f>IF($A62="","",IF($E62&lt;=0,INDEX('Cenários'!$H$6:$H$105,INT((ROW()-6)/12)+1)+SUMIFS($I$6:$I$1205,$A$6:$A$1205,$A62,$E$6:$E$1205,"&gt;"&amp;$E62,$E$6:$E$1205,"&lt;="&amp;($E62+INDEX('Cenários'!$J$6:$J$105,INT((ROW()-6)/12)+1))),INDEX('Cenários'!$L$6:$L$105,INT((ROW()-6)/12)+1)+SUMIFS($I$6:$I$1205,$A$6:$A$1205,$A62,$E$6:$E$1205,"&gt;"&amp;$E62,$E$6:$E$1205,"&lt;=7")))</f>
        <v/>
      </c>
      <c r="N62" s="25">
        <f>IF($A62="","",MIN(INDEX('Cenários'!$K$6:$K$105,INT((ROW()-6)/12)+1),MAX(0,$M62)))</f>
        <v/>
      </c>
      <c r="O62" s="25">
        <f>IF($A62="","",IFERROR(IF($L62&gt;=$N62,0,MIN(CEILING(MAX(0,$N62-$L62),INDEX('Cenários'!$I$6:$I$105,INT((ROW()-6)/12)+1)),FLOOR(MAX(0,INDEX('Cenários'!$K$6:$K$105,INT((ROW()-6)/12)+1)-$L62),INDEX('Cenários'!$I$6:$I$105,INT((ROW()-6)/12)+1)))),0))</f>
        <v/>
      </c>
      <c r="P62" s="25">
        <f>IF($A62="","",IFERROR(IF($E62+INDEX('Cenários'!$J$6:$J$105,INT((ROW()-6)/12)+1)&gt;7,0,SUMIFS($O$6:$O$1205,$A$6:$A$1205,$A62,$E$6:$E$1205,$E62+INDEX('Cenários'!$J$6:$J$105,INT((ROW()-6)/12)+1))),0))</f>
        <v/>
      </c>
      <c r="Q62" s="25">
        <f>IF($A62="","",$L62+$O62)</f>
        <v/>
      </c>
      <c r="R62" s="25">
        <f>IF($A62="","",IF($E62&gt;0,MAX(0,$Q62-$N62),0))</f>
        <v/>
      </c>
      <c r="S62" s="25">
        <f>IF($A62="","",$Q62-$R62)</f>
        <v/>
      </c>
      <c r="T62" s="25">
        <f>IF($A62="","",MAX(0,-$S62))</f>
        <v/>
      </c>
      <c r="U62" s="25">
        <f>IF($A62="","",MAX(0,$Q62-INDEX('Cenários'!$K$6:$K$105,INT((ROW()-6)/12)+1)))</f>
        <v/>
      </c>
      <c r="V62" s="24">
        <f>IF($A62="","",IF($Y62&lt;&gt;"OK","Dados inválidos",IF($X62="Pausado","Pausado",IF($T62&gt;0,"Ruptura",IF($U62&gt;0,"Excesso de capacidade",IF($M62&gt;INDEX('Cenários'!$K$6:$K$105,INT((ROW()-6)/12)+1),"Capacidade insuficiente",IF(AND($E62&lt;=0,$S62&lt;INDEX('Cenários'!$H$6:$H$105,INT((ROW()-6)/12)+1)),"Atenção",IF($R62&gt;0,"Desmobilizar","Adequado"))))))))</f>
        <v/>
      </c>
      <c r="W62" s="24">
        <f>IF($A62="","",IF($Y62&lt;&gt;"OK","Corrigir cadastro do cenário",IF($X62="Pausado","",IF($T62&gt;0,"Ruptura projetada de "&amp;TEXT($T62,"0")&amp;" un.",IF($U62&gt;0,"Reduzir entrada ou transferir "&amp;TEXT($U62,"0")&amp;" un.",IF($M62&gt;INDEX('Cenários'!$K$6:$K$105,INT((ROW()-6)/12)+1),"Capacidade abaixo do saldo-alvo em "&amp;TEXT($M62-INDEX('Cenários'!$K$6:$K$105,INT((ROW()-6)/12)+1),"0")&amp;" un.",IF(AND($O62&gt;0,$E62-INDEX('Cenários'!$J$6:$J$105,INT((ROW()-6)/12)+1)&lt;-4),"Recebimento depende de pedido anterior ao horizonte",IF($R62&gt;0,"Desmobilizar "&amp;TEXT($R62,"0")&amp;" un. nesta semana",IF($P62&gt;0,"Emitir pedido de "&amp;TEXT($P62,"0")&amp;" un. nesta semana",IF($O62&gt;0,"Programar recebimento de "&amp;TEXT($O62,"0")&amp;" un.","Sem ação imediata")))))))))</f>
        <v/>
      </c>
      <c r="X62" s="24">
        <f>IF($A62="","",INDEX('Cenários'!$M$6:$M$105,INT((ROW()-6)/12)+1))</f>
        <v/>
      </c>
      <c r="Y62" s="24">
        <f>IF($A62="","",INDEX('Cenários'!$Z$6:$Z$105,INT((ROW()-6)/12)+1))</f>
        <v/>
      </c>
    </row>
    <row r="63" ht="19" customHeight="1">
      <c r="A63" s="24">
        <f>IF(INDEX('Cenários'!$A$6:$A$105,INT((ROW()-6)/12)+1)="","",INDEX('Cenários'!$A$6:$A$105,INT((ROW()-6)/12)+1))</f>
        <v/>
      </c>
      <c r="B63" s="24">
        <f>IF($A63="","",INDEX('Cenários'!$B$6:$B$105,INT((ROW()-6)/12)+1))</f>
        <v/>
      </c>
      <c r="C63" s="24">
        <f>IF($A63="","",INDEX('Cenários'!$C$6:$C$105,INT((ROW()-6)/12)+1))</f>
        <v/>
      </c>
      <c r="D63" s="24">
        <f>IF($A63="","",INDEX('Cenários'!$D$6:$D$105,INT((ROW()-6)/12)+1))</f>
        <v/>
      </c>
      <c r="E63" s="25">
        <f>IF($A63="","",MOD(ROW()-6,12)-4)</f>
        <v/>
      </c>
      <c r="F63" s="24">
        <f>IF($A63="","",IF($E63&lt;0,"Antes do pico",IF($E63=0,"Semana de pico","Depois do pico")))</f>
        <v/>
      </c>
      <c r="G63" s="36">
        <f>IF($A63="","",IFERROR(IF(INDEX('Cenários'!$E$6:$E$105,INT((ROW()-6)/12)+1)="","",INDEX('Cenários'!$E$6:$E$105,INT((ROW()-6)/12)+1)+7*$E63),""))</f>
        <v/>
      </c>
      <c r="H63" s="37">
        <f>IF($A63="","",INDEX('Cenários'!$N$6:$Y$105,INT((ROW()-6)/12)+1,$E63+5))</f>
        <v/>
      </c>
      <c r="I63" s="25">
        <f>IF(OR($A63="",$H63=""),"",IFERROR(ROUNDUP(INDEX('Cenários'!$F$6:$F$105,INT((ROW()-6)/12)+1)*$H63,0),""))</f>
        <v/>
      </c>
      <c r="J63" s="19" t="n"/>
      <c r="K63" s="25">
        <f>IF($A63="","",IF($E63=-4,INDEX('Cenários'!$G$6:$G$105,INT((ROW()-6)/12)+1),$S62))</f>
        <v/>
      </c>
      <c r="L63" s="25">
        <f>IF($A63="","",$K63+IF($J63="",0,$J63)-IF($I63="",0,$I63))</f>
        <v/>
      </c>
      <c r="M63" s="25">
        <f>IF($A63="","",IF($E63&lt;=0,INDEX('Cenários'!$H$6:$H$105,INT((ROW()-6)/12)+1)+SUMIFS($I$6:$I$1205,$A$6:$A$1205,$A63,$E$6:$E$1205,"&gt;"&amp;$E63,$E$6:$E$1205,"&lt;="&amp;($E63+INDEX('Cenários'!$J$6:$J$105,INT((ROW()-6)/12)+1))),INDEX('Cenários'!$L$6:$L$105,INT((ROW()-6)/12)+1)+SUMIFS($I$6:$I$1205,$A$6:$A$1205,$A63,$E$6:$E$1205,"&gt;"&amp;$E63,$E$6:$E$1205,"&lt;=7")))</f>
        <v/>
      </c>
      <c r="N63" s="25">
        <f>IF($A63="","",MIN(INDEX('Cenários'!$K$6:$K$105,INT((ROW()-6)/12)+1),MAX(0,$M63)))</f>
        <v/>
      </c>
      <c r="O63" s="25">
        <f>IF($A63="","",IFERROR(IF($L63&gt;=$N63,0,MIN(CEILING(MAX(0,$N63-$L63),INDEX('Cenários'!$I$6:$I$105,INT((ROW()-6)/12)+1)),FLOOR(MAX(0,INDEX('Cenários'!$K$6:$K$105,INT((ROW()-6)/12)+1)-$L63),INDEX('Cenários'!$I$6:$I$105,INT((ROW()-6)/12)+1)))),0))</f>
        <v/>
      </c>
      <c r="P63" s="25">
        <f>IF($A63="","",IFERROR(IF($E63+INDEX('Cenários'!$J$6:$J$105,INT((ROW()-6)/12)+1)&gt;7,0,SUMIFS($O$6:$O$1205,$A$6:$A$1205,$A63,$E$6:$E$1205,$E63+INDEX('Cenários'!$J$6:$J$105,INT((ROW()-6)/12)+1))),0))</f>
        <v/>
      </c>
      <c r="Q63" s="25">
        <f>IF($A63="","",$L63+$O63)</f>
        <v/>
      </c>
      <c r="R63" s="25">
        <f>IF($A63="","",IF($E63&gt;0,MAX(0,$Q63-$N63),0))</f>
        <v/>
      </c>
      <c r="S63" s="25">
        <f>IF($A63="","",$Q63-$R63)</f>
        <v/>
      </c>
      <c r="T63" s="25">
        <f>IF($A63="","",MAX(0,-$S63))</f>
        <v/>
      </c>
      <c r="U63" s="25">
        <f>IF($A63="","",MAX(0,$Q63-INDEX('Cenários'!$K$6:$K$105,INT((ROW()-6)/12)+1)))</f>
        <v/>
      </c>
      <c r="V63" s="24">
        <f>IF($A63="","",IF($Y63&lt;&gt;"OK","Dados inválidos",IF($X63="Pausado","Pausado",IF($T63&gt;0,"Ruptura",IF($U63&gt;0,"Excesso de capacidade",IF($M63&gt;INDEX('Cenários'!$K$6:$K$105,INT((ROW()-6)/12)+1),"Capacidade insuficiente",IF(AND($E63&lt;=0,$S63&lt;INDEX('Cenários'!$H$6:$H$105,INT((ROW()-6)/12)+1)),"Atenção",IF($R63&gt;0,"Desmobilizar","Adequado"))))))))</f>
        <v/>
      </c>
      <c r="W63" s="24">
        <f>IF($A63="","",IF($Y63&lt;&gt;"OK","Corrigir cadastro do cenário",IF($X63="Pausado","",IF($T63&gt;0,"Ruptura projetada de "&amp;TEXT($T63,"0")&amp;" un.",IF($U63&gt;0,"Reduzir entrada ou transferir "&amp;TEXT($U63,"0")&amp;" un.",IF($M63&gt;INDEX('Cenários'!$K$6:$K$105,INT((ROW()-6)/12)+1),"Capacidade abaixo do saldo-alvo em "&amp;TEXT($M63-INDEX('Cenários'!$K$6:$K$105,INT((ROW()-6)/12)+1),"0")&amp;" un.",IF(AND($O63&gt;0,$E63-INDEX('Cenários'!$J$6:$J$105,INT((ROW()-6)/12)+1)&lt;-4),"Recebimento depende de pedido anterior ao horizonte",IF($R63&gt;0,"Desmobilizar "&amp;TEXT($R63,"0")&amp;" un. nesta semana",IF($P63&gt;0,"Emitir pedido de "&amp;TEXT($P63,"0")&amp;" un. nesta semana",IF($O63&gt;0,"Programar recebimento de "&amp;TEXT($O63,"0")&amp;" un.","Sem ação imediata")))))))))</f>
        <v/>
      </c>
      <c r="X63" s="24">
        <f>IF($A63="","",INDEX('Cenários'!$M$6:$M$105,INT((ROW()-6)/12)+1))</f>
        <v/>
      </c>
      <c r="Y63" s="24">
        <f>IF($A63="","",INDEX('Cenários'!$Z$6:$Z$105,INT((ROW()-6)/12)+1))</f>
        <v/>
      </c>
    </row>
    <row r="64" ht="19" customHeight="1">
      <c r="A64" s="24">
        <f>IF(INDEX('Cenários'!$A$6:$A$105,INT((ROW()-6)/12)+1)="","",INDEX('Cenários'!$A$6:$A$105,INT((ROW()-6)/12)+1))</f>
        <v/>
      </c>
      <c r="B64" s="24">
        <f>IF($A64="","",INDEX('Cenários'!$B$6:$B$105,INT((ROW()-6)/12)+1))</f>
        <v/>
      </c>
      <c r="C64" s="24">
        <f>IF($A64="","",INDEX('Cenários'!$C$6:$C$105,INT((ROW()-6)/12)+1))</f>
        <v/>
      </c>
      <c r="D64" s="24">
        <f>IF($A64="","",INDEX('Cenários'!$D$6:$D$105,INT((ROW()-6)/12)+1))</f>
        <v/>
      </c>
      <c r="E64" s="25">
        <f>IF($A64="","",MOD(ROW()-6,12)-4)</f>
        <v/>
      </c>
      <c r="F64" s="24">
        <f>IF($A64="","",IF($E64&lt;0,"Antes do pico",IF($E64=0,"Semana de pico","Depois do pico")))</f>
        <v/>
      </c>
      <c r="G64" s="36">
        <f>IF($A64="","",IFERROR(IF(INDEX('Cenários'!$E$6:$E$105,INT((ROW()-6)/12)+1)="","",INDEX('Cenários'!$E$6:$E$105,INT((ROW()-6)/12)+1)+7*$E64),""))</f>
        <v/>
      </c>
      <c r="H64" s="37">
        <f>IF($A64="","",INDEX('Cenários'!$N$6:$Y$105,INT((ROW()-6)/12)+1,$E64+5))</f>
        <v/>
      </c>
      <c r="I64" s="25">
        <f>IF(OR($A64="",$H64=""),"",IFERROR(ROUNDUP(INDEX('Cenários'!$F$6:$F$105,INT((ROW()-6)/12)+1)*$H64,0),""))</f>
        <v/>
      </c>
      <c r="J64" s="19" t="n"/>
      <c r="K64" s="25">
        <f>IF($A64="","",IF($E64=-4,INDEX('Cenários'!$G$6:$G$105,INT((ROW()-6)/12)+1),$S63))</f>
        <v/>
      </c>
      <c r="L64" s="25">
        <f>IF($A64="","",$K64+IF($J64="",0,$J64)-IF($I64="",0,$I64))</f>
        <v/>
      </c>
      <c r="M64" s="25">
        <f>IF($A64="","",IF($E64&lt;=0,INDEX('Cenários'!$H$6:$H$105,INT((ROW()-6)/12)+1)+SUMIFS($I$6:$I$1205,$A$6:$A$1205,$A64,$E$6:$E$1205,"&gt;"&amp;$E64,$E$6:$E$1205,"&lt;="&amp;($E64+INDEX('Cenários'!$J$6:$J$105,INT((ROW()-6)/12)+1))),INDEX('Cenários'!$L$6:$L$105,INT((ROW()-6)/12)+1)+SUMIFS($I$6:$I$1205,$A$6:$A$1205,$A64,$E$6:$E$1205,"&gt;"&amp;$E64,$E$6:$E$1205,"&lt;=7")))</f>
        <v/>
      </c>
      <c r="N64" s="25">
        <f>IF($A64="","",MIN(INDEX('Cenários'!$K$6:$K$105,INT((ROW()-6)/12)+1),MAX(0,$M64)))</f>
        <v/>
      </c>
      <c r="O64" s="25">
        <f>IF($A64="","",IFERROR(IF($L64&gt;=$N64,0,MIN(CEILING(MAX(0,$N64-$L64),INDEX('Cenários'!$I$6:$I$105,INT((ROW()-6)/12)+1)),FLOOR(MAX(0,INDEX('Cenários'!$K$6:$K$105,INT((ROW()-6)/12)+1)-$L64),INDEX('Cenários'!$I$6:$I$105,INT((ROW()-6)/12)+1)))),0))</f>
        <v/>
      </c>
      <c r="P64" s="25">
        <f>IF($A64="","",IFERROR(IF($E64+INDEX('Cenários'!$J$6:$J$105,INT((ROW()-6)/12)+1)&gt;7,0,SUMIFS($O$6:$O$1205,$A$6:$A$1205,$A64,$E$6:$E$1205,$E64+INDEX('Cenários'!$J$6:$J$105,INT((ROW()-6)/12)+1))),0))</f>
        <v/>
      </c>
      <c r="Q64" s="25">
        <f>IF($A64="","",$L64+$O64)</f>
        <v/>
      </c>
      <c r="R64" s="25">
        <f>IF($A64="","",IF($E64&gt;0,MAX(0,$Q64-$N64),0))</f>
        <v/>
      </c>
      <c r="S64" s="25">
        <f>IF($A64="","",$Q64-$R64)</f>
        <v/>
      </c>
      <c r="T64" s="25">
        <f>IF($A64="","",MAX(0,-$S64))</f>
        <v/>
      </c>
      <c r="U64" s="25">
        <f>IF($A64="","",MAX(0,$Q64-INDEX('Cenários'!$K$6:$K$105,INT((ROW()-6)/12)+1)))</f>
        <v/>
      </c>
      <c r="V64" s="24">
        <f>IF($A64="","",IF($Y64&lt;&gt;"OK","Dados inválidos",IF($X64="Pausado","Pausado",IF($T64&gt;0,"Ruptura",IF($U64&gt;0,"Excesso de capacidade",IF($M64&gt;INDEX('Cenários'!$K$6:$K$105,INT((ROW()-6)/12)+1),"Capacidade insuficiente",IF(AND($E64&lt;=0,$S64&lt;INDEX('Cenários'!$H$6:$H$105,INT((ROW()-6)/12)+1)),"Atenção",IF($R64&gt;0,"Desmobilizar","Adequado"))))))))</f>
        <v/>
      </c>
      <c r="W64" s="24">
        <f>IF($A64="","",IF($Y64&lt;&gt;"OK","Corrigir cadastro do cenário",IF($X64="Pausado","",IF($T64&gt;0,"Ruptura projetada de "&amp;TEXT($T64,"0")&amp;" un.",IF($U64&gt;0,"Reduzir entrada ou transferir "&amp;TEXT($U64,"0")&amp;" un.",IF($M64&gt;INDEX('Cenários'!$K$6:$K$105,INT((ROW()-6)/12)+1),"Capacidade abaixo do saldo-alvo em "&amp;TEXT($M64-INDEX('Cenários'!$K$6:$K$105,INT((ROW()-6)/12)+1),"0")&amp;" un.",IF(AND($O64&gt;0,$E64-INDEX('Cenários'!$J$6:$J$105,INT((ROW()-6)/12)+1)&lt;-4),"Recebimento depende de pedido anterior ao horizonte",IF($R64&gt;0,"Desmobilizar "&amp;TEXT($R64,"0")&amp;" un. nesta semana",IF($P64&gt;0,"Emitir pedido de "&amp;TEXT($P64,"0")&amp;" un. nesta semana",IF($O64&gt;0,"Programar recebimento de "&amp;TEXT($O64,"0")&amp;" un.","Sem ação imediata")))))))))</f>
        <v/>
      </c>
      <c r="X64" s="24">
        <f>IF($A64="","",INDEX('Cenários'!$M$6:$M$105,INT((ROW()-6)/12)+1))</f>
        <v/>
      </c>
      <c r="Y64" s="24">
        <f>IF($A64="","",INDEX('Cenários'!$Z$6:$Z$105,INT((ROW()-6)/12)+1))</f>
        <v/>
      </c>
    </row>
    <row r="65" ht="19" customHeight="1">
      <c r="A65" s="24">
        <f>IF(INDEX('Cenários'!$A$6:$A$105,INT((ROW()-6)/12)+1)="","",INDEX('Cenários'!$A$6:$A$105,INT((ROW()-6)/12)+1))</f>
        <v/>
      </c>
      <c r="B65" s="24">
        <f>IF($A65="","",INDEX('Cenários'!$B$6:$B$105,INT((ROW()-6)/12)+1))</f>
        <v/>
      </c>
      <c r="C65" s="24">
        <f>IF($A65="","",INDEX('Cenários'!$C$6:$C$105,INT((ROW()-6)/12)+1))</f>
        <v/>
      </c>
      <c r="D65" s="24">
        <f>IF($A65="","",INDEX('Cenários'!$D$6:$D$105,INT((ROW()-6)/12)+1))</f>
        <v/>
      </c>
      <c r="E65" s="25">
        <f>IF($A65="","",MOD(ROW()-6,12)-4)</f>
        <v/>
      </c>
      <c r="F65" s="24">
        <f>IF($A65="","",IF($E65&lt;0,"Antes do pico",IF($E65=0,"Semana de pico","Depois do pico")))</f>
        <v/>
      </c>
      <c r="G65" s="36">
        <f>IF($A65="","",IFERROR(IF(INDEX('Cenários'!$E$6:$E$105,INT((ROW()-6)/12)+1)="","",INDEX('Cenários'!$E$6:$E$105,INT((ROW()-6)/12)+1)+7*$E65),""))</f>
        <v/>
      </c>
      <c r="H65" s="37">
        <f>IF($A65="","",INDEX('Cenários'!$N$6:$Y$105,INT((ROW()-6)/12)+1,$E65+5))</f>
        <v/>
      </c>
      <c r="I65" s="25">
        <f>IF(OR($A65="",$H65=""),"",IFERROR(ROUNDUP(INDEX('Cenários'!$F$6:$F$105,INT((ROW()-6)/12)+1)*$H65,0),""))</f>
        <v/>
      </c>
      <c r="J65" s="19" t="n"/>
      <c r="K65" s="25">
        <f>IF($A65="","",IF($E65=-4,INDEX('Cenários'!$G$6:$G$105,INT((ROW()-6)/12)+1),$S64))</f>
        <v/>
      </c>
      <c r="L65" s="25">
        <f>IF($A65="","",$K65+IF($J65="",0,$J65)-IF($I65="",0,$I65))</f>
        <v/>
      </c>
      <c r="M65" s="25">
        <f>IF($A65="","",IF($E65&lt;=0,INDEX('Cenários'!$H$6:$H$105,INT((ROW()-6)/12)+1)+SUMIFS($I$6:$I$1205,$A$6:$A$1205,$A65,$E$6:$E$1205,"&gt;"&amp;$E65,$E$6:$E$1205,"&lt;="&amp;($E65+INDEX('Cenários'!$J$6:$J$105,INT((ROW()-6)/12)+1))),INDEX('Cenários'!$L$6:$L$105,INT((ROW()-6)/12)+1)+SUMIFS($I$6:$I$1205,$A$6:$A$1205,$A65,$E$6:$E$1205,"&gt;"&amp;$E65,$E$6:$E$1205,"&lt;=7")))</f>
        <v/>
      </c>
      <c r="N65" s="25">
        <f>IF($A65="","",MIN(INDEX('Cenários'!$K$6:$K$105,INT((ROW()-6)/12)+1),MAX(0,$M65)))</f>
        <v/>
      </c>
      <c r="O65" s="25">
        <f>IF($A65="","",IFERROR(IF($L65&gt;=$N65,0,MIN(CEILING(MAX(0,$N65-$L65),INDEX('Cenários'!$I$6:$I$105,INT((ROW()-6)/12)+1)),FLOOR(MAX(0,INDEX('Cenários'!$K$6:$K$105,INT((ROW()-6)/12)+1)-$L65),INDEX('Cenários'!$I$6:$I$105,INT((ROW()-6)/12)+1)))),0))</f>
        <v/>
      </c>
      <c r="P65" s="25">
        <f>IF($A65="","",IFERROR(IF($E65+INDEX('Cenários'!$J$6:$J$105,INT((ROW()-6)/12)+1)&gt;7,0,SUMIFS($O$6:$O$1205,$A$6:$A$1205,$A65,$E$6:$E$1205,$E65+INDEX('Cenários'!$J$6:$J$105,INT((ROW()-6)/12)+1))),0))</f>
        <v/>
      </c>
      <c r="Q65" s="25">
        <f>IF($A65="","",$L65+$O65)</f>
        <v/>
      </c>
      <c r="R65" s="25">
        <f>IF($A65="","",IF($E65&gt;0,MAX(0,$Q65-$N65),0))</f>
        <v/>
      </c>
      <c r="S65" s="25">
        <f>IF($A65="","",$Q65-$R65)</f>
        <v/>
      </c>
      <c r="T65" s="25">
        <f>IF($A65="","",MAX(0,-$S65))</f>
        <v/>
      </c>
      <c r="U65" s="25">
        <f>IF($A65="","",MAX(0,$Q65-INDEX('Cenários'!$K$6:$K$105,INT((ROW()-6)/12)+1)))</f>
        <v/>
      </c>
      <c r="V65" s="24">
        <f>IF($A65="","",IF($Y65&lt;&gt;"OK","Dados inválidos",IF($X65="Pausado","Pausado",IF($T65&gt;0,"Ruptura",IF($U65&gt;0,"Excesso de capacidade",IF($M65&gt;INDEX('Cenários'!$K$6:$K$105,INT((ROW()-6)/12)+1),"Capacidade insuficiente",IF(AND($E65&lt;=0,$S65&lt;INDEX('Cenários'!$H$6:$H$105,INT((ROW()-6)/12)+1)),"Atenção",IF($R65&gt;0,"Desmobilizar","Adequado"))))))))</f>
        <v/>
      </c>
      <c r="W65" s="24">
        <f>IF($A65="","",IF($Y65&lt;&gt;"OK","Corrigir cadastro do cenário",IF($X65="Pausado","",IF($T65&gt;0,"Ruptura projetada de "&amp;TEXT($T65,"0")&amp;" un.",IF($U65&gt;0,"Reduzir entrada ou transferir "&amp;TEXT($U65,"0")&amp;" un.",IF($M65&gt;INDEX('Cenários'!$K$6:$K$105,INT((ROW()-6)/12)+1),"Capacidade abaixo do saldo-alvo em "&amp;TEXT($M65-INDEX('Cenários'!$K$6:$K$105,INT((ROW()-6)/12)+1),"0")&amp;" un.",IF(AND($O65&gt;0,$E65-INDEX('Cenários'!$J$6:$J$105,INT((ROW()-6)/12)+1)&lt;-4),"Recebimento depende de pedido anterior ao horizonte",IF($R65&gt;0,"Desmobilizar "&amp;TEXT($R65,"0")&amp;" un. nesta semana",IF($P65&gt;0,"Emitir pedido de "&amp;TEXT($P65,"0")&amp;" un. nesta semana",IF($O65&gt;0,"Programar recebimento de "&amp;TEXT($O65,"0")&amp;" un.","Sem ação imediata")))))))))</f>
        <v/>
      </c>
      <c r="X65" s="24">
        <f>IF($A65="","",INDEX('Cenários'!$M$6:$M$105,INT((ROW()-6)/12)+1))</f>
        <v/>
      </c>
      <c r="Y65" s="24">
        <f>IF($A65="","",INDEX('Cenários'!$Z$6:$Z$105,INT((ROW()-6)/12)+1))</f>
        <v/>
      </c>
    </row>
    <row r="66" ht="19" customHeight="1">
      <c r="A66" s="24">
        <f>IF(INDEX('Cenários'!$A$6:$A$105,INT((ROW()-6)/12)+1)="","",INDEX('Cenários'!$A$6:$A$105,INT((ROW()-6)/12)+1))</f>
        <v/>
      </c>
      <c r="B66" s="24">
        <f>IF($A66="","",INDEX('Cenários'!$B$6:$B$105,INT((ROW()-6)/12)+1))</f>
        <v/>
      </c>
      <c r="C66" s="24">
        <f>IF($A66="","",INDEX('Cenários'!$C$6:$C$105,INT((ROW()-6)/12)+1))</f>
        <v/>
      </c>
      <c r="D66" s="24">
        <f>IF($A66="","",INDEX('Cenários'!$D$6:$D$105,INT((ROW()-6)/12)+1))</f>
        <v/>
      </c>
      <c r="E66" s="25">
        <f>IF($A66="","",MOD(ROW()-6,12)-4)</f>
        <v/>
      </c>
      <c r="F66" s="24">
        <f>IF($A66="","",IF($E66&lt;0,"Antes do pico",IF($E66=0,"Semana de pico","Depois do pico")))</f>
        <v/>
      </c>
      <c r="G66" s="36">
        <f>IF($A66="","",IFERROR(IF(INDEX('Cenários'!$E$6:$E$105,INT((ROW()-6)/12)+1)="","",INDEX('Cenários'!$E$6:$E$105,INT((ROW()-6)/12)+1)+7*$E66),""))</f>
        <v/>
      </c>
      <c r="H66" s="37">
        <f>IF($A66="","",INDEX('Cenários'!$N$6:$Y$105,INT((ROW()-6)/12)+1,$E66+5))</f>
        <v/>
      </c>
      <c r="I66" s="25">
        <f>IF(OR($A66="",$H66=""),"",IFERROR(ROUNDUP(INDEX('Cenários'!$F$6:$F$105,INT((ROW()-6)/12)+1)*$H66,0),""))</f>
        <v/>
      </c>
      <c r="J66" s="19" t="n"/>
      <c r="K66" s="25">
        <f>IF($A66="","",IF($E66=-4,INDEX('Cenários'!$G$6:$G$105,INT((ROW()-6)/12)+1),$S65))</f>
        <v/>
      </c>
      <c r="L66" s="25">
        <f>IF($A66="","",$K66+IF($J66="",0,$J66)-IF($I66="",0,$I66))</f>
        <v/>
      </c>
      <c r="M66" s="25">
        <f>IF($A66="","",IF($E66&lt;=0,INDEX('Cenários'!$H$6:$H$105,INT((ROW()-6)/12)+1)+SUMIFS($I$6:$I$1205,$A$6:$A$1205,$A66,$E$6:$E$1205,"&gt;"&amp;$E66,$E$6:$E$1205,"&lt;="&amp;($E66+INDEX('Cenários'!$J$6:$J$105,INT((ROW()-6)/12)+1))),INDEX('Cenários'!$L$6:$L$105,INT((ROW()-6)/12)+1)+SUMIFS($I$6:$I$1205,$A$6:$A$1205,$A66,$E$6:$E$1205,"&gt;"&amp;$E66,$E$6:$E$1205,"&lt;=7")))</f>
        <v/>
      </c>
      <c r="N66" s="25">
        <f>IF($A66="","",MIN(INDEX('Cenários'!$K$6:$K$105,INT((ROW()-6)/12)+1),MAX(0,$M66)))</f>
        <v/>
      </c>
      <c r="O66" s="25">
        <f>IF($A66="","",IFERROR(IF($L66&gt;=$N66,0,MIN(CEILING(MAX(0,$N66-$L66),INDEX('Cenários'!$I$6:$I$105,INT((ROW()-6)/12)+1)),FLOOR(MAX(0,INDEX('Cenários'!$K$6:$K$105,INT((ROW()-6)/12)+1)-$L66),INDEX('Cenários'!$I$6:$I$105,INT((ROW()-6)/12)+1)))),0))</f>
        <v/>
      </c>
      <c r="P66" s="25">
        <f>IF($A66="","",IFERROR(IF($E66+INDEX('Cenários'!$J$6:$J$105,INT((ROW()-6)/12)+1)&gt;7,0,SUMIFS($O$6:$O$1205,$A$6:$A$1205,$A66,$E$6:$E$1205,$E66+INDEX('Cenários'!$J$6:$J$105,INT((ROW()-6)/12)+1))),0))</f>
        <v/>
      </c>
      <c r="Q66" s="25">
        <f>IF($A66="","",$L66+$O66)</f>
        <v/>
      </c>
      <c r="R66" s="25">
        <f>IF($A66="","",IF($E66&gt;0,MAX(0,$Q66-$N66),0))</f>
        <v/>
      </c>
      <c r="S66" s="25">
        <f>IF($A66="","",$Q66-$R66)</f>
        <v/>
      </c>
      <c r="T66" s="25">
        <f>IF($A66="","",MAX(0,-$S66))</f>
        <v/>
      </c>
      <c r="U66" s="25">
        <f>IF($A66="","",MAX(0,$Q66-INDEX('Cenários'!$K$6:$K$105,INT((ROW()-6)/12)+1)))</f>
        <v/>
      </c>
      <c r="V66" s="24">
        <f>IF($A66="","",IF($Y66&lt;&gt;"OK","Dados inválidos",IF($X66="Pausado","Pausado",IF($T66&gt;0,"Ruptura",IF($U66&gt;0,"Excesso de capacidade",IF($M66&gt;INDEX('Cenários'!$K$6:$K$105,INT((ROW()-6)/12)+1),"Capacidade insuficiente",IF(AND($E66&lt;=0,$S66&lt;INDEX('Cenários'!$H$6:$H$105,INT((ROW()-6)/12)+1)),"Atenção",IF($R66&gt;0,"Desmobilizar","Adequado"))))))))</f>
        <v/>
      </c>
      <c r="W66" s="24">
        <f>IF($A66="","",IF($Y66&lt;&gt;"OK","Corrigir cadastro do cenário",IF($X66="Pausado","",IF($T66&gt;0,"Ruptura projetada de "&amp;TEXT($T66,"0")&amp;" un.",IF($U66&gt;0,"Reduzir entrada ou transferir "&amp;TEXT($U66,"0")&amp;" un.",IF($M66&gt;INDEX('Cenários'!$K$6:$K$105,INT((ROW()-6)/12)+1),"Capacidade abaixo do saldo-alvo em "&amp;TEXT($M66-INDEX('Cenários'!$K$6:$K$105,INT((ROW()-6)/12)+1),"0")&amp;" un.",IF(AND($O66&gt;0,$E66-INDEX('Cenários'!$J$6:$J$105,INT((ROW()-6)/12)+1)&lt;-4),"Recebimento depende de pedido anterior ao horizonte",IF($R66&gt;0,"Desmobilizar "&amp;TEXT($R66,"0")&amp;" un. nesta semana",IF($P66&gt;0,"Emitir pedido de "&amp;TEXT($P66,"0")&amp;" un. nesta semana",IF($O66&gt;0,"Programar recebimento de "&amp;TEXT($O66,"0")&amp;" un.","Sem ação imediata")))))))))</f>
        <v/>
      </c>
      <c r="X66" s="24">
        <f>IF($A66="","",INDEX('Cenários'!$M$6:$M$105,INT((ROW()-6)/12)+1))</f>
        <v/>
      </c>
      <c r="Y66" s="24">
        <f>IF($A66="","",INDEX('Cenários'!$Z$6:$Z$105,INT((ROW()-6)/12)+1))</f>
        <v/>
      </c>
    </row>
    <row r="67" ht="19" customHeight="1">
      <c r="A67" s="24">
        <f>IF(INDEX('Cenários'!$A$6:$A$105,INT((ROW()-6)/12)+1)="","",INDEX('Cenários'!$A$6:$A$105,INT((ROW()-6)/12)+1))</f>
        <v/>
      </c>
      <c r="B67" s="24">
        <f>IF($A67="","",INDEX('Cenários'!$B$6:$B$105,INT((ROW()-6)/12)+1))</f>
        <v/>
      </c>
      <c r="C67" s="24">
        <f>IF($A67="","",INDEX('Cenários'!$C$6:$C$105,INT((ROW()-6)/12)+1))</f>
        <v/>
      </c>
      <c r="D67" s="24">
        <f>IF($A67="","",INDEX('Cenários'!$D$6:$D$105,INT((ROW()-6)/12)+1))</f>
        <v/>
      </c>
      <c r="E67" s="25">
        <f>IF($A67="","",MOD(ROW()-6,12)-4)</f>
        <v/>
      </c>
      <c r="F67" s="24">
        <f>IF($A67="","",IF($E67&lt;0,"Antes do pico",IF($E67=0,"Semana de pico","Depois do pico")))</f>
        <v/>
      </c>
      <c r="G67" s="36">
        <f>IF($A67="","",IFERROR(IF(INDEX('Cenários'!$E$6:$E$105,INT((ROW()-6)/12)+1)="","",INDEX('Cenários'!$E$6:$E$105,INT((ROW()-6)/12)+1)+7*$E67),""))</f>
        <v/>
      </c>
      <c r="H67" s="37">
        <f>IF($A67="","",INDEX('Cenários'!$N$6:$Y$105,INT((ROW()-6)/12)+1,$E67+5))</f>
        <v/>
      </c>
      <c r="I67" s="25">
        <f>IF(OR($A67="",$H67=""),"",IFERROR(ROUNDUP(INDEX('Cenários'!$F$6:$F$105,INT((ROW()-6)/12)+1)*$H67,0),""))</f>
        <v/>
      </c>
      <c r="J67" s="19" t="n">
        <v>250</v>
      </c>
      <c r="K67" s="25">
        <f>IF($A67="","",IF($E67=-4,INDEX('Cenários'!$G$6:$G$105,INT((ROW()-6)/12)+1),$S66))</f>
        <v/>
      </c>
      <c r="L67" s="25">
        <f>IF($A67="","",$K67+IF($J67="",0,$J67)-IF($I67="",0,$I67))</f>
        <v/>
      </c>
      <c r="M67" s="25">
        <f>IF($A67="","",IF($E67&lt;=0,INDEX('Cenários'!$H$6:$H$105,INT((ROW()-6)/12)+1)+SUMIFS($I$6:$I$1205,$A$6:$A$1205,$A67,$E$6:$E$1205,"&gt;"&amp;$E67,$E$6:$E$1205,"&lt;="&amp;($E67+INDEX('Cenários'!$J$6:$J$105,INT((ROW()-6)/12)+1))),INDEX('Cenários'!$L$6:$L$105,INT((ROW()-6)/12)+1)+SUMIFS($I$6:$I$1205,$A$6:$A$1205,$A67,$E$6:$E$1205,"&gt;"&amp;$E67,$E$6:$E$1205,"&lt;=7")))</f>
        <v/>
      </c>
      <c r="N67" s="25">
        <f>IF($A67="","",MIN(INDEX('Cenários'!$K$6:$K$105,INT((ROW()-6)/12)+1),MAX(0,$M67)))</f>
        <v/>
      </c>
      <c r="O67" s="25">
        <f>IF($A67="","",IFERROR(IF($L67&gt;=$N67,0,MIN(CEILING(MAX(0,$N67-$L67),INDEX('Cenários'!$I$6:$I$105,INT((ROW()-6)/12)+1)),FLOOR(MAX(0,INDEX('Cenários'!$K$6:$K$105,INT((ROW()-6)/12)+1)-$L67),INDEX('Cenários'!$I$6:$I$105,INT((ROW()-6)/12)+1)))),0))</f>
        <v/>
      </c>
      <c r="P67" s="25">
        <f>IF($A67="","",IFERROR(IF($E67+INDEX('Cenários'!$J$6:$J$105,INT((ROW()-6)/12)+1)&gt;7,0,SUMIFS($O$6:$O$1205,$A$6:$A$1205,$A67,$E$6:$E$1205,$E67+INDEX('Cenários'!$J$6:$J$105,INT((ROW()-6)/12)+1))),0))</f>
        <v/>
      </c>
      <c r="Q67" s="25">
        <f>IF($A67="","",$L67+$O67)</f>
        <v/>
      </c>
      <c r="R67" s="25">
        <f>IF($A67="","",IF($E67&gt;0,MAX(0,$Q67-$N67),0))</f>
        <v/>
      </c>
      <c r="S67" s="25">
        <f>IF($A67="","",$Q67-$R67)</f>
        <v/>
      </c>
      <c r="T67" s="25">
        <f>IF($A67="","",MAX(0,-$S67))</f>
        <v/>
      </c>
      <c r="U67" s="25">
        <f>IF($A67="","",MAX(0,$Q67-INDEX('Cenários'!$K$6:$K$105,INT((ROW()-6)/12)+1)))</f>
        <v/>
      </c>
      <c r="V67" s="24">
        <f>IF($A67="","",IF($Y67&lt;&gt;"OK","Dados inválidos",IF($X67="Pausado","Pausado",IF($T67&gt;0,"Ruptura",IF($U67&gt;0,"Excesso de capacidade",IF($M67&gt;INDEX('Cenários'!$K$6:$K$105,INT((ROW()-6)/12)+1),"Capacidade insuficiente",IF(AND($E67&lt;=0,$S67&lt;INDEX('Cenários'!$H$6:$H$105,INT((ROW()-6)/12)+1)),"Atenção",IF($R67&gt;0,"Desmobilizar","Adequado"))))))))</f>
        <v/>
      </c>
      <c r="W67" s="24">
        <f>IF($A67="","",IF($Y67&lt;&gt;"OK","Corrigir cadastro do cenário",IF($X67="Pausado","",IF($T67&gt;0,"Ruptura projetada de "&amp;TEXT($T67,"0")&amp;" un.",IF($U67&gt;0,"Reduzir entrada ou transferir "&amp;TEXT($U67,"0")&amp;" un.",IF($M67&gt;INDEX('Cenários'!$K$6:$K$105,INT((ROW()-6)/12)+1),"Capacidade abaixo do saldo-alvo em "&amp;TEXT($M67-INDEX('Cenários'!$K$6:$K$105,INT((ROW()-6)/12)+1),"0")&amp;" un.",IF(AND($O67&gt;0,$E67-INDEX('Cenários'!$J$6:$J$105,INT((ROW()-6)/12)+1)&lt;-4),"Recebimento depende de pedido anterior ao horizonte",IF($R67&gt;0,"Desmobilizar "&amp;TEXT($R67,"0")&amp;" un. nesta semana",IF($P67&gt;0,"Emitir pedido de "&amp;TEXT($P67,"0")&amp;" un. nesta semana",IF($O67&gt;0,"Programar recebimento de "&amp;TEXT($O67,"0")&amp;" un.","Sem ação imediata")))))))))</f>
        <v/>
      </c>
      <c r="X67" s="24">
        <f>IF($A67="","",INDEX('Cenários'!$M$6:$M$105,INT((ROW()-6)/12)+1))</f>
        <v/>
      </c>
      <c r="Y67" s="24">
        <f>IF($A67="","",INDEX('Cenários'!$Z$6:$Z$105,INT((ROW()-6)/12)+1))</f>
        <v/>
      </c>
    </row>
    <row r="68" ht="19" customHeight="1">
      <c r="A68" s="24">
        <f>IF(INDEX('Cenários'!$A$6:$A$105,INT((ROW()-6)/12)+1)="","",INDEX('Cenários'!$A$6:$A$105,INT((ROW()-6)/12)+1))</f>
        <v/>
      </c>
      <c r="B68" s="24">
        <f>IF($A68="","",INDEX('Cenários'!$B$6:$B$105,INT((ROW()-6)/12)+1))</f>
        <v/>
      </c>
      <c r="C68" s="24">
        <f>IF($A68="","",INDEX('Cenários'!$C$6:$C$105,INT((ROW()-6)/12)+1))</f>
        <v/>
      </c>
      <c r="D68" s="24">
        <f>IF($A68="","",INDEX('Cenários'!$D$6:$D$105,INT((ROW()-6)/12)+1))</f>
        <v/>
      </c>
      <c r="E68" s="25">
        <f>IF($A68="","",MOD(ROW()-6,12)-4)</f>
        <v/>
      </c>
      <c r="F68" s="24">
        <f>IF($A68="","",IF($E68&lt;0,"Antes do pico",IF($E68=0,"Semana de pico","Depois do pico")))</f>
        <v/>
      </c>
      <c r="G68" s="36">
        <f>IF($A68="","",IFERROR(IF(INDEX('Cenários'!$E$6:$E$105,INT((ROW()-6)/12)+1)="","",INDEX('Cenários'!$E$6:$E$105,INT((ROW()-6)/12)+1)+7*$E68),""))</f>
        <v/>
      </c>
      <c r="H68" s="37">
        <f>IF($A68="","",INDEX('Cenários'!$N$6:$Y$105,INT((ROW()-6)/12)+1,$E68+5))</f>
        <v/>
      </c>
      <c r="I68" s="25">
        <f>IF(OR($A68="",$H68=""),"",IFERROR(ROUNDUP(INDEX('Cenários'!$F$6:$F$105,INT((ROW()-6)/12)+1)*$H68,0),""))</f>
        <v/>
      </c>
      <c r="J68" s="19" t="n"/>
      <c r="K68" s="25">
        <f>IF($A68="","",IF($E68=-4,INDEX('Cenários'!$G$6:$G$105,INT((ROW()-6)/12)+1),$S67))</f>
        <v/>
      </c>
      <c r="L68" s="25">
        <f>IF($A68="","",$K68+IF($J68="",0,$J68)-IF($I68="",0,$I68))</f>
        <v/>
      </c>
      <c r="M68" s="25">
        <f>IF($A68="","",IF($E68&lt;=0,INDEX('Cenários'!$H$6:$H$105,INT((ROW()-6)/12)+1)+SUMIFS($I$6:$I$1205,$A$6:$A$1205,$A68,$E$6:$E$1205,"&gt;"&amp;$E68,$E$6:$E$1205,"&lt;="&amp;($E68+INDEX('Cenários'!$J$6:$J$105,INT((ROW()-6)/12)+1))),INDEX('Cenários'!$L$6:$L$105,INT((ROW()-6)/12)+1)+SUMIFS($I$6:$I$1205,$A$6:$A$1205,$A68,$E$6:$E$1205,"&gt;"&amp;$E68,$E$6:$E$1205,"&lt;=7")))</f>
        <v/>
      </c>
      <c r="N68" s="25">
        <f>IF($A68="","",MIN(INDEX('Cenários'!$K$6:$K$105,INT((ROW()-6)/12)+1),MAX(0,$M68)))</f>
        <v/>
      </c>
      <c r="O68" s="25">
        <f>IF($A68="","",IFERROR(IF($L68&gt;=$N68,0,MIN(CEILING(MAX(0,$N68-$L68),INDEX('Cenários'!$I$6:$I$105,INT((ROW()-6)/12)+1)),FLOOR(MAX(0,INDEX('Cenários'!$K$6:$K$105,INT((ROW()-6)/12)+1)-$L68),INDEX('Cenários'!$I$6:$I$105,INT((ROW()-6)/12)+1)))),0))</f>
        <v/>
      </c>
      <c r="P68" s="25">
        <f>IF($A68="","",IFERROR(IF($E68+INDEX('Cenários'!$J$6:$J$105,INT((ROW()-6)/12)+1)&gt;7,0,SUMIFS($O$6:$O$1205,$A$6:$A$1205,$A68,$E$6:$E$1205,$E68+INDEX('Cenários'!$J$6:$J$105,INT((ROW()-6)/12)+1))),0))</f>
        <v/>
      </c>
      <c r="Q68" s="25">
        <f>IF($A68="","",$L68+$O68)</f>
        <v/>
      </c>
      <c r="R68" s="25">
        <f>IF($A68="","",IF($E68&gt;0,MAX(0,$Q68-$N68),0))</f>
        <v/>
      </c>
      <c r="S68" s="25">
        <f>IF($A68="","",$Q68-$R68)</f>
        <v/>
      </c>
      <c r="T68" s="25">
        <f>IF($A68="","",MAX(0,-$S68))</f>
        <v/>
      </c>
      <c r="U68" s="25">
        <f>IF($A68="","",MAX(0,$Q68-INDEX('Cenários'!$K$6:$K$105,INT((ROW()-6)/12)+1)))</f>
        <v/>
      </c>
      <c r="V68" s="24">
        <f>IF($A68="","",IF($Y68&lt;&gt;"OK","Dados inválidos",IF($X68="Pausado","Pausado",IF($T68&gt;0,"Ruptura",IF($U68&gt;0,"Excesso de capacidade",IF($M68&gt;INDEX('Cenários'!$K$6:$K$105,INT((ROW()-6)/12)+1),"Capacidade insuficiente",IF(AND($E68&lt;=0,$S68&lt;INDEX('Cenários'!$H$6:$H$105,INT((ROW()-6)/12)+1)),"Atenção",IF($R68&gt;0,"Desmobilizar","Adequado"))))))))</f>
        <v/>
      </c>
      <c r="W68" s="24">
        <f>IF($A68="","",IF($Y68&lt;&gt;"OK","Corrigir cadastro do cenário",IF($X68="Pausado","",IF($T68&gt;0,"Ruptura projetada de "&amp;TEXT($T68,"0")&amp;" un.",IF($U68&gt;0,"Reduzir entrada ou transferir "&amp;TEXT($U68,"0")&amp;" un.",IF($M68&gt;INDEX('Cenários'!$K$6:$K$105,INT((ROW()-6)/12)+1),"Capacidade abaixo do saldo-alvo em "&amp;TEXT($M68-INDEX('Cenários'!$K$6:$K$105,INT((ROW()-6)/12)+1),"0")&amp;" un.",IF(AND($O68&gt;0,$E68-INDEX('Cenários'!$J$6:$J$105,INT((ROW()-6)/12)+1)&lt;-4),"Recebimento depende de pedido anterior ao horizonte",IF($R68&gt;0,"Desmobilizar "&amp;TEXT($R68,"0")&amp;" un. nesta semana",IF($P68&gt;0,"Emitir pedido de "&amp;TEXT($P68,"0")&amp;" un. nesta semana",IF($O68&gt;0,"Programar recebimento de "&amp;TEXT($O68,"0")&amp;" un.","Sem ação imediata")))))))))</f>
        <v/>
      </c>
      <c r="X68" s="24">
        <f>IF($A68="","",INDEX('Cenários'!$M$6:$M$105,INT((ROW()-6)/12)+1))</f>
        <v/>
      </c>
      <c r="Y68" s="24">
        <f>IF($A68="","",INDEX('Cenários'!$Z$6:$Z$105,INT((ROW()-6)/12)+1))</f>
        <v/>
      </c>
    </row>
    <row r="69" ht="19" customHeight="1">
      <c r="A69" s="24">
        <f>IF(INDEX('Cenários'!$A$6:$A$105,INT((ROW()-6)/12)+1)="","",INDEX('Cenários'!$A$6:$A$105,INT((ROW()-6)/12)+1))</f>
        <v/>
      </c>
      <c r="B69" s="24">
        <f>IF($A69="","",INDEX('Cenários'!$B$6:$B$105,INT((ROW()-6)/12)+1))</f>
        <v/>
      </c>
      <c r="C69" s="24">
        <f>IF($A69="","",INDEX('Cenários'!$C$6:$C$105,INT((ROW()-6)/12)+1))</f>
        <v/>
      </c>
      <c r="D69" s="24">
        <f>IF($A69="","",INDEX('Cenários'!$D$6:$D$105,INT((ROW()-6)/12)+1))</f>
        <v/>
      </c>
      <c r="E69" s="25">
        <f>IF($A69="","",MOD(ROW()-6,12)-4)</f>
        <v/>
      </c>
      <c r="F69" s="24">
        <f>IF($A69="","",IF($E69&lt;0,"Antes do pico",IF($E69=0,"Semana de pico","Depois do pico")))</f>
        <v/>
      </c>
      <c r="G69" s="36">
        <f>IF($A69="","",IFERROR(IF(INDEX('Cenários'!$E$6:$E$105,INT((ROW()-6)/12)+1)="","",INDEX('Cenários'!$E$6:$E$105,INT((ROW()-6)/12)+1)+7*$E69),""))</f>
        <v/>
      </c>
      <c r="H69" s="37">
        <f>IF($A69="","",INDEX('Cenários'!$N$6:$Y$105,INT((ROW()-6)/12)+1,$E69+5))</f>
        <v/>
      </c>
      <c r="I69" s="25">
        <f>IF(OR($A69="",$H69=""),"",IFERROR(ROUNDUP(INDEX('Cenários'!$F$6:$F$105,INT((ROW()-6)/12)+1)*$H69,0),""))</f>
        <v/>
      </c>
      <c r="J69" s="19" t="n"/>
      <c r="K69" s="25">
        <f>IF($A69="","",IF($E69=-4,INDEX('Cenários'!$G$6:$G$105,INT((ROW()-6)/12)+1),$S68))</f>
        <v/>
      </c>
      <c r="L69" s="25">
        <f>IF($A69="","",$K69+IF($J69="",0,$J69)-IF($I69="",0,$I69))</f>
        <v/>
      </c>
      <c r="M69" s="25">
        <f>IF($A69="","",IF($E69&lt;=0,INDEX('Cenários'!$H$6:$H$105,INT((ROW()-6)/12)+1)+SUMIFS($I$6:$I$1205,$A$6:$A$1205,$A69,$E$6:$E$1205,"&gt;"&amp;$E69,$E$6:$E$1205,"&lt;="&amp;($E69+INDEX('Cenários'!$J$6:$J$105,INT((ROW()-6)/12)+1))),INDEX('Cenários'!$L$6:$L$105,INT((ROW()-6)/12)+1)+SUMIFS($I$6:$I$1205,$A$6:$A$1205,$A69,$E$6:$E$1205,"&gt;"&amp;$E69,$E$6:$E$1205,"&lt;=7")))</f>
        <v/>
      </c>
      <c r="N69" s="25">
        <f>IF($A69="","",MIN(INDEX('Cenários'!$K$6:$K$105,INT((ROW()-6)/12)+1),MAX(0,$M69)))</f>
        <v/>
      </c>
      <c r="O69" s="25">
        <f>IF($A69="","",IFERROR(IF($L69&gt;=$N69,0,MIN(CEILING(MAX(0,$N69-$L69),INDEX('Cenários'!$I$6:$I$105,INT((ROW()-6)/12)+1)),FLOOR(MAX(0,INDEX('Cenários'!$K$6:$K$105,INT((ROW()-6)/12)+1)-$L69),INDEX('Cenários'!$I$6:$I$105,INT((ROW()-6)/12)+1)))),0))</f>
        <v/>
      </c>
      <c r="P69" s="25">
        <f>IF($A69="","",IFERROR(IF($E69+INDEX('Cenários'!$J$6:$J$105,INT((ROW()-6)/12)+1)&gt;7,0,SUMIFS($O$6:$O$1205,$A$6:$A$1205,$A69,$E$6:$E$1205,$E69+INDEX('Cenários'!$J$6:$J$105,INT((ROW()-6)/12)+1))),0))</f>
        <v/>
      </c>
      <c r="Q69" s="25">
        <f>IF($A69="","",$L69+$O69)</f>
        <v/>
      </c>
      <c r="R69" s="25">
        <f>IF($A69="","",IF($E69&gt;0,MAX(0,$Q69-$N69),0))</f>
        <v/>
      </c>
      <c r="S69" s="25">
        <f>IF($A69="","",$Q69-$R69)</f>
        <v/>
      </c>
      <c r="T69" s="25">
        <f>IF($A69="","",MAX(0,-$S69))</f>
        <v/>
      </c>
      <c r="U69" s="25">
        <f>IF($A69="","",MAX(0,$Q69-INDEX('Cenários'!$K$6:$K$105,INT((ROW()-6)/12)+1)))</f>
        <v/>
      </c>
      <c r="V69" s="24">
        <f>IF($A69="","",IF($Y69&lt;&gt;"OK","Dados inválidos",IF($X69="Pausado","Pausado",IF($T69&gt;0,"Ruptura",IF($U69&gt;0,"Excesso de capacidade",IF($M69&gt;INDEX('Cenários'!$K$6:$K$105,INT((ROW()-6)/12)+1),"Capacidade insuficiente",IF(AND($E69&lt;=0,$S69&lt;INDEX('Cenários'!$H$6:$H$105,INT((ROW()-6)/12)+1)),"Atenção",IF($R69&gt;0,"Desmobilizar","Adequado"))))))))</f>
        <v/>
      </c>
      <c r="W69" s="24">
        <f>IF($A69="","",IF($Y69&lt;&gt;"OK","Corrigir cadastro do cenário",IF($X69="Pausado","",IF($T69&gt;0,"Ruptura projetada de "&amp;TEXT($T69,"0")&amp;" un.",IF($U69&gt;0,"Reduzir entrada ou transferir "&amp;TEXT($U69,"0")&amp;" un.",IF($M69&gt;INDEX('Cenários'!$K$6:$K$105,INT((ROW()-6)/12)+1),"Capacidade abaixo do saldo-alvo em "&amp;TEXT($M69-INDEX('Cenários'!$K$6:$K$105,INT((ROW()-6)/12)+1),"0")&amp;" un.",IF(AND($O69&gt;0,$E69-INDEX('Cenários'!$J$6:$J$105,INT((ROW()-6)/12)+1)&lt;-4),"Recebimento depende de pedido anterior ao horizonte",IF($R69&gt;0,"Desmobilizar "&amp;TEXT($R69,"0")&amp;" un. nesta semana",IF($P69&gt;0,"Emitir pedido de "&amp;TEXT($P69,"0")&amp;" un. nesta semana",IF($O69&gt;0,"Programar recebimento de "&amp;TEXT($O69,"0")&amp;" un.","Sem ação imediata")))))))))</f>
        <v/>
      </c>
      <c r="X69" s="24">
        <f>IF($A69="","",INDEX('Cenários'!$M$6:$M$105,INT((ROW()-6)/12)+1))</f>
        <v/>
      </c>
      <c r="Y69" s="24">
        <f>IF($A69="","",INDEX('Cenários'!$Z$6:$Z$105,INT((ROW()-6)/12)+1))</f>
        <v/>
      </c>
    </row>
    <row r="70" ht="19" customHeight="1">
      <c r="A70" s="24">
        <f>IF(INDEX('Cenários'!$A$6:$A$105,INT((ROW()-6)/12)+1)="","",INDEX('Cenários'!$A$6:$A$105,INT((ROW()-6)/12)+1))</f>
        <v/>
      </c>
      <c r="B70" s="24">
        <f>IF($A70="","",INDEX('Cenários'!$B$6:$B$105,INT((ROW()-6)/12)+1))</f>
        <v/>
      </c>
      <c r="C70" s="24">
        <f>IF($A70="","",INDEX('Cenários'!$C$6:$C$105,INT((ROW()-6)/12)+1))</f>
        <v/>
      </c>
      <c r="D70" s="24">
        <f>IF($A70="","",INDEX('Cenários'!$D$6:$D$105,INT((ROW()-6)/12)+1))</f>
        <v/>
      </c>
      <c r="E70" s="25">
        <f>IF($A70="","",MOD(ROW()-6,12)-4)</f>
        <v/>
      </c>
      <c r="F70" s="24">
        <f>IF($A70="","",IF($E70&lt;0,"Antes do pico",IF($E70=0,"Semana de pico","Depois do pico")))</f>
        <v/>
      </c>
      <c r="G70" s="36">
        <f>IF($A70="","",IFERROR(IF(INDEX('Cenários'!$E$6:$E$105,INT((ROW()-6)/12)+1)="","",INDEX('Cenários'!$E$6:$E$105,INT((ROW()-6)/12)+1)+7*$E70),""))</f>
        <v/>
      </c>
      <c r="H70" s="37">
        <f>IF($A70="","",INDEX('Cenários'!$N$6:$Y$105,INT((ROW()-6)/12)+1,$E70+5))</f>
        <v/>
      </c>
      <c r="I70" s="25">
        <f>IF(OR($A70="",$H70=""),"",IFERROR(ROUNDUP(INDEX('Cenários'!$F$6:$F$105,INT((ROW()-6)/12)+1)*$H70,0),""))</f>
        <v/>
      </c>
      <c r="J70" s="19" t="n"/>
      <c r="K70" s="25">
        <f>IF($A70="","",IF($E70=-4,INDEX('Cenários'!$G$6:$G$105,INT((ROW()-6)/12)+1),$S69))</f>
        <v/>
      </c>
      <c r="L70" s="25">
        <f>IF($A70="","",$K70+IF($J70="",0,$J70)-IF($I70="",0,$I70))</f>
        <v/>
      </c>
      <c r="M70" s="25">
        <f>IF($A70="","",IF($E70&lt;=0,INDEX('Cenários'!$H$6:$H$105,INT((ROW()-6)/12)+1)+SUMIFS($I$6:$I$1205,$A$6:$A$1205,$A70,$E$6:$E$1205,"&gt;"&amp;$E70,$E$6:$E$1205,"&lt;="&amp;($E70+INDEX('Cenários'!$J$6:$J$105,INT((ROW()-6)/12)+1))),INDEX('Cenários'!$L$6:$L$105,INT((ROW()-6)/12)+1)+SUMIFS($I$6:$I$1205,$A$6:$A$1205,$A70,$E$6:$E$1205,"&gt;"&amp;$E70,$E$6:$E$1205,"&lt;=7")))</f>
        <v/>
      </c>
      <c r="N70" s="25">
        <f>IF($A70="","",MIN(INDEX('Cenários'!$K$6:$K$105,INT((ROW()-6)/12)+1),MAX(0,$M70)))</f>
        <v/>
      </c>
      <c r="O70" s="25">
        <f>IF($A70="","",IFERROR(IF($L70&gt;=$N70,0,MIN(CEILING(MAX(0,$N70-$L70),INDEX('Cenários'!$I$6:$I$105,INT((ROW()-6)/12)+1)),FLOOR(MAX(0,INDEX('Cenários'!$K$6:$K$105,INT((ROW()-6)/12)+1)-$L70),INDEX('Cenários'!$I$6:$I$105,INT((ROW()-6)/12)+1)))),0))</f>
        <v/>
      </c>
      <c r="P70" s="25">
        <f>IF($A70="","",IFERROR(IF($E70+INDEX('Cenários'!$J$6:$J$105,INT((ROW()-6)/12)+1)&gt;7,0,SUMIFS($O$6:$O$1205,$A$6:$A$1205,$A70,$E$6:$E$1205,$E70+INDEX('Cenários'!$J$6:$J$105,INT((ROW()-6)/12)+1))),0))</f>
        <v/>
      </c>
      <c r="Q70" s="25">
        <f>IF($A70="","",$L70+$O70)</f>
        <v/>
      </c>
      <c r="R70" s="25">
        <f>IF($A70="","",IF($E70&gt;0,MAX(0,$Q70-$N70),0))</f>
        <v/>
      </c>
      <c r="S70" s="25">
        <f>IF($A70="","",$Q70-$R70)</f>
        <v/>
      </c>
      <c r="T70" s="25">
        <f>IF($A70="","",MAX(0,-$S70))</f>
        <v/>
      </c>
      <c r="U70" s="25">
        <f>IF($A70="","",MAX(0,$Q70-INDEX('Cenários'!$K$6:$K$105,INT((ROW()-6)/12)+1)))</f>
        <v/>
      </c>
      <c r="V70" s="24">
        <f>IF($A70="","",IF($Y70&lt;&gt;"OK","Dados inválidos",IF($X70="Pausado","Pausado",IF($T70&gt;0,"Ruptura",IF($U70&gt;0,"Excesso de capacidade",IF($M70&gt;INDEX('Cenários'!$K$6:$K$105,INT((ROW()-6)/12)+1),"Capacidade insuficiente",IF(AND($E70&lt;=0,$S70&lt;INDEX('Cenários'!$H$6:$H$105,INT((ROW()-6)/12)+1)),"Atenção",IF($R70&gt;0,"Desmobilizar","Adequado"))))))))</f>
        <v/>
      </c>
      <c r="W70" s="24">
        <f>IF($A70="","",IF($Y70&lt;&gt;"OK","Corrigir cadastro do cenário",IF($X70="Pausado","",IF($T70&gt;0,"Ruptura projetada de "&amp;TEXT($T70,"0")&amp;" un.",IF($U70&gt;0,"Reduzir entrada ou transferir "&amp;TEXT($U70,"0")&amp;" un.",IF($M70&gt;INDEX('Cenários'!$K$6:$K$105,INT((ROW()-6)/12)+1),"Capacidade abaixo do saldo-alvo em "&amp;TEXT($M70-INDEX('Cenários'!$K$6:$K$105,INT((ROW()-6)/12)+1),"0")&amp;" un.",IF(AND($O70&gt;0,$E70-INDEX('Cenários'!$J$6:$J$105,INT((ROW()-6)/12)+1)&lt;-4),"Recebimento depende de pedido anterior ao horizonte",IF($R70&gt;0,"Desmobilizar "&amp;TEXT($R70,"0")&amp;" un. nesta semana",IF($P70&gt;0,"Emitir pedido de "&amp;TEXT($P70,"0")&amp;" un. nesta semana",IF($O70&gt;0,"Programar recebimento de "&amp;TEXT($O70,"0")&amp;" un.","Sem ação imediata")))))))))</f>
        <v/>
      </c>
      <c r="X70" s="24">
        <f>IF($A70="","",INDEX('Cenários'!$M$6:$M$105,INT((ROW()-6)/12)+1))</f>
        <v/>
      </c>
      <c r="Y70" s="24">
        <f>IF($A70="","",INDEX('Cenários'!$Z$6:$Z$105,INT((ROW()-6)/12)+1))</f>
        <v/>
      </c>
    </row>
    <row r="71" ht="19" customHeight="1">
      <c r="A71" s="24">
        <f>IF(INDEX('Cenários'!$A$6:$A$105,INT((ROW()-6)/12)+1)="","",INDEX('Cenários'!$A$6:$A$105,INT((ROW()-6)/12)+1))</f>
        <v/>
      </c>
      <c r="B71" s="24">
        <f>IF($A71="","",INDEX('Cenários'!$B$6:$B$105,INT((ROW()-6)/12)+1))</f>
        <v/>
      </c>
      <c r="C71" s="24">
        <f>IF($A71="","",INDEX('Cenários'!$C$6:$C$105,INT((ROW()-6)/12)+1))</f>
        <v/>
      </c>
      <c r="D71" s="24">
        <f>IF($A71="","",INDEX('Cenários'!$D$6:$D$105,INT((ROW()-6)/12)+1))</f>
        <v/>
      </c>
      <c r="E71" s="25">
        <f>IF($A71="","",MOD(ROW()-6,12)-4)</f>
        <v/>
      </c>
      <c r="F71" s="24">
        <f>IF($A71="","",IF($E71&lt;0,"Antes do pico",IF($E71=0,"Semana de pico","Depois do pico")))</f>
        <v/>
      </c>
      <c r="G71" s="36">
        <f>IF($A71="","",IFERROR(IF(INDEX('Cenários'!$E$6:$E$105,INT((ROW()-6)/12)+1)="","",INDEX('Cenários'!$E$6:$E$105,INT((ROW()-6)/12)+1)+7*$E71),""))</f>
        <v/>
      </c>
      <c r="H71" s="37">
        <f>IF($A71="","",INDEX('Cenários'!$N$6:$Y$105,INT((ROW()-6)/12)+1,$E71+5))</f>
        <v/>
      </c>
      <c r="I71" s="25">
        <f>IF(OR($A71="",$H71=""),"",IFERROR(ROUNDUP(INDEX('Cenários'!$F$6:$F$105,INT((ROW()-6)/12)+1)*$H71,0),""))</f>
        <v/>
      </c>
      <c r="J71" s="19" t="n"/>
      <c r="K71" s="25">
        <f>IF($A71="","",IF($E71=-4,INDEX('Cenários'!$G$6:$G$105,INT((ROW()-6)/12)+1),$S70))</f>
        <v/>
      </c>
      <c r="L71" s="25">
        <f>IF($A71="","",$K71+IF($J71="",0,$J71)-IF($I71="",0,$I71))</f>
        <v/>
      </c>
      <c r="M71" s="25">
        <f>IF($A71="","",IF($E71&lt;=0,INDEX('Cenários'!$H$6:$H$105,INT((ROW()-6)/12)+1)+SUMIFS($I$6:$I$1205,$A$6:$A$1205,$A71,$E$6:$E$1205,"&gt;"&amp;$E71,$E$6:$E$1205,"&lt;="&amp;($E71+INDEX('Cenários'!$J$6:$J$105,INT((ROW()-6)/12)+1))),INDEX('Cenários'!$L$6:$L$105,INT((ROW()-6)/12)+1)+SUMIFS($I$6:$I$1205,$A$6:$A$1205,$A71,$E$6:$E$1205,"&gt;"&amp;$E71,$E$6:$E$1205,"&lt;=7")))</f>
        <v/>
      </c>
      <c r="N71" s="25">
        <f>IF($A71="","",MIN(INDEX('Cenários'!$K$6:$K$105,INT((ROW()-6)/12)+1),MAX(0,$M71)))</f>
        <v/>
      </c>
      <c r="O71" s="25">
        <f>IF($A71="","",IFERROR(IF($L71&gt;=$N71,0,MIN(CEILING(MAX(0,$N71-$L71),INDEX('Cenários'!$I$6:$I$105,INT((ROW()-6)/12)+1)),FLOOR(MAX(0,INDEX('Cenários'!$K$6:$K$105,INT((ROW()-6)/12)+1)-$L71),INDEX('Cenários'!$I$6:$I$105,INT((ROW()-6)/12)+1)))),0))</f>
        <v/>
      </c>
      <c r="P71" s="25">
        <f>IF($A71="","",IFERROR(IF($E71+INDEX('Cenários'!$J$6:$J$105,INT((ROW()-6)/12)+1)&gt;7,0,SUMIFS($O$6:$O$1205,$A$6:$A$1205,$A71,$E$6:$E$1205,$E71+INDEX('Cenários'!$J$6:$J$105,INT((ROW()-6)/12)+1))),0))</f>
        <v/>
      </c>
      <c r="Q71" s="25">
        <f>IF($A71="","",$L71+$O71)</f>
        <v/>
      </c>
      <c r="R71" s="25">
        <f>IF($A71="","",IF($E71&gt;0,MAX(0,$Q71-$N71),0))</f>
        <v/>
      </c>
      <c r="S71" s="25">
        <f>IF($A71="","",$Q71-$R71)</f>
        <v/>
      </c>
      <c r="T71" s="25">
        <f>IF($A71="","",MAX(0,-$S71))</f>
        <v/>
      </c>
      <c r="U71" s="25">
        <f>IF($A71="","",MAX(0,$Q71-INDEX('Cenários'!$K$6:$K$105,INT((ROW()-6)/12)+1)))</f>
        <v/>
      </c>
      <c r="V71" s="24">
        <f>IF($A71="","",IF($Y71&lt;&gt;"OK","Dados inválidos",IF($X71="Pausado","Pausado",IF($T71&gt;0,"Ruptura",IF($U71&gt;0,"Excesso de capacidade",IF($M71&gt;INDEX('Cenários'!$K$6:$K$105,INT((ROW()-6)/12)+1),"Capacidade insuficiente",IF(AND($E71&lt;=0,$S71&lt;INDEX('Cenários'!$H$6:$H$105,INT((ROW()-6)/12)+1)),"Atenção",IF($R71&gt;0,"Desmobilizar","Adequado"))))))))</f>
        <v/>
      </c>
      <c r="W71" s="24">
        <f>IF($A71="","",IF($Y71&lt;&gt;"OK","Corrigir cadastro do cenário",IF($X71="Pausado","",IF($T71&gt;0,"Ruptura projetada de "&amp;TEXT($T71,"0")&amp;" un.",IF($U71&gt;0,"Reduzir entrada ou transferir "&amp;TEXT($U71,"0")&amp;" un.",IF($M71&gt;INDEX('Cenários'!$K$6:$K$105,INT((ROW()-6)/12)+1),"Capacidade abaixo do saldo-alvo em "&amp;TEXT($M71-INDEX('Cenários'!$K$6:$K$105,INT((ROW()-6)/12)+1),"0")&amp;" un.",IF(AND($O71&gt;0,$E71-INDEX('Cenários'!$J$6:$J$105,INT((ROW()-6)/12)+1)&lt;-4),"Recebimento depende de pedido anterior ao horizonte",IF($R71&gt;0,"Desmobilizar "&amp;TEXT($R71,"0")&amp;" un. nesta semana",IF($P71&gt;0,"Emitir pedido de "&amp;TEXT($P71,"0")&amp;" un. nesta semana",IF($O71&gt;0,"Programar recebimento de "&amp;TEXT($O71,"0")&amp;" un.","Sem ação imediata")))))))))</f>
        <v/>
      </c>
      <c r="X71" s="24">
        <f>IF($A71="","",INDEX('Cenários'!$M$6:$M$105,INT((ROW()-6)/12)+1))</f>
        <v/>
      </c>
      <c r="Y71" s="24">
        <f>IF($A71="","",INDEX('Cenários'!$Z$6:$Z$105,INT((ROW()-6)/12)+1))</f>
        <v/>
      </c>
    </row>
    <row r="72" ht="19" customHeight="1">
      <c r="A72" s="24">
        <f>IF(INDEX('Cenários'!$A$6:$A$105,INT((ROW()-6)/12)+1)="","",INDEX('Cenários'!$A$6:$A$105,INT((ROW()-6)/12)+1))</f>
        <v/>
      </c>
      <c r="B72" s="24">
        <f>IF($A72="","",INDEX('Cenários'!$B$6:$B$105,INT((ROW()-6)/12)+1))</f>
        <v/>
      </c>
      <c r="C72" s="24">
        <f>IF($A72="","",INDEX('Cenários'!$C$6:$C$105,INT((ROW()-6)/12)+1))</f>
        <v/>
      </c>
      <c r="D72" s="24">
        <f>IF($A72="","",INDEX('Cenários'!$D$6:$D$105,INT((ROW()-6)/12)+1))</f>
        <v/>
      </c>
      <c r="E72" s="25">
        <f>IF($A72="","",MOD(ROW()-6,12)-4)</f>
        <v/>
      </c>
      <c r="F72" s="24">
        <f>IF($A72="","",IF($E72&lt;0,"Antes do pico",IF($E72=0,"Semana de pico","Depois do pico")))</f>
        <v/>
      </c>
      <c r="G72" s="36">
        <f>IF($A72="","",IFERROR(IF(INDEX('Cenários'!$E$6:$E$105,INT((ROW()-6)/12)+1)="","",INDEX('Cenários'!$E$6:$E$105,INT((ROW()-6)/12)+1)+7*$E72),""))</f>
        <v/>
      </c>
      <c r="H72" s="37">
        <f>IF($A72="","",INDEX('Cenários'!$N$6:$Y$105,INT((ROW()-6)/12)+1,$E72+5))</f>
        <v/>
      </c>
      <c r="I72" s="25">
        <f>IF(OR($A72="",$H72=""),"",IFERROR(ROUNDUP(INDEX('Cenários'!$F$6:$F$105,INT((ROW()-6)/12)+1)*$H72,0),""))</f>
        <v/>
      </c>
      <c r="J72" s="19" t="n"/>
      <c r="K72" s="25">
        <f>IF($A72="","",IF($E72=-4,INDEX('Cenários'!$G$6:$G$105,INT((ROW()-6)/12)+1),$S71))</f>
        <v/>
      </c>
      <c r="L72" s="25">
        <f>IF($A72="","",$K72+IF($J72="",0,$J72)-IF($I72="",0,$I72))</f>
        <v/>
      </c>
      <c r="M72" s="25">
        <f>IF($A72="","",IF($E72&lt;=0,INDEX('Cenários'!$H$6:$H$105,INT((ROW()-6)/12)+1)+SUMIFS($I$6:$I$1205,$A$6:$A$1205,$A72,$E$6:$E$1205,"&gt;"&amp;$E72,$E$6:$E$1205,"&lt;="&amp;($E72+INDEX('Cenários'!$J$6:$J$105,INT((ROW()-6)/12)+1))),INDEX('Cenários'!$L$6:$L$105,INT((ROW()-6)/12)+1)+SUMIFS($I$6:$I$1205,$A$6:$A$1205,$A72,$E$6:$E$1205,"&gt;"&amp;$E72,$E$6:$E$1205,"&lt;=7")))</f>
        <v/>
      </c>
      <c r="N72" s="25">
        <f>IF($A72="","",MIN(INDEX('Cenários'!$K$6:$K$105,INT((ROW()-6)/12)+1),MAX(0,$M72)))</f>
        <v/>
      </c>
      <c r="O72" s="25">
        <f>IF($A72="","",IFERROR(IF($L72&gt;=$N72,0,MIN(CEILING(MAX(0,$N72-$L72),INDEX('Cenários'!$I$6:$I$105,INT((ROW()-6)/12)+1)),FLOOR(MAX(0,INDEX('Cenários'!$K$6:$K$105,INT((ROW()-6)/12)+1)-$L72),INDEX('Cenários'!$I$6:$I$105,INT((ROW()-6)/12)+1)))),0))</f>
        <v/>
      </c>
      <c r="P72" s="25">
        <f>IF($A72="","",IFERROR(IF($E72+INDEX('Cenários'!$J$6:$J$105,INT((ROW()-6)/12)+1)&gt;7,0,SUMIFS($O$6:$O$1205,$A$6:$A$1205,$A72,$E$6:$E$1205,$E72+INDEX('Cenários'!$J$6:$J$105,INT((ROW()-6)/12)+1))),0))</f>
        <v/>
      </c>
      <c r="Q72" s="25">
        <f>IF($A72="","",$L72+$O72)</f>
        <v/>
      </c>
      <c r="R72" s="25">
        <f>IF($A72="","",IF($E72&gt;0,MAX(0,$Q72-$N72),0))</f>
        <v/>
      </c>
      <c r="S72" s="25">
        <f>IF($A72="","",$Q72-$R72)</f>
        <v/>
      </c>
      <c r="T72" s="25">
        <f>IF($A72="","",MAX(0,-$S72))</f>
        <v/>
      </c>
      <c r="U72" s="25">
        <f>IF($A72="","",MAX(0,$Q72-INDEX('Cenários'!$K$6:$K$105,INT((ROW()-6)/12)+1)))</f>
        <v/>
      </c>
      <c r="V72" s="24">
        <f>IF($A72="","",IF($Y72&lt;&gt;"OK","Dados inválidos",IF($X72="Pausado","Pausado",IF($T72&gt;0,"Ruptura",IF($U72&gt;0,"Excesso de capacidade",IF($M72&gt;INDEX('Cenários'!$K$6:$K$105,INT((ROW()-6)/12)+1),"Capacidade insuficiente",IF(AND($E72&lt;=0,$S72&lt;INDEX('Cenários'!$H$6:$H$105,INT((ROW()-6)/12)+1)),"Atenção",IF($R72&gt;0,"Desmobilizar","Adequado"))))))))</f>
        <v/>
      </c>
      <c r="W72" s="24">
        <f>IF($A72="","",IF($Y72&lt;&gt;"OK","Corrigir cadastro do cenário",IF($X72="Pausado","",IF($T72&gt;0,"Ruptura projetada de "&amp;TEXT($T72,"0")&amp;" un.",IF($U72&gt;0,"Reduzir entrada ou transferir "&amp;TEXT($U72,"0")&amp;" un.",IF($M72&gt;INDEX('Cenários'!$K$6:$K$105,INT((ROW()-6)/12)+1),"Capacidade abaixo do saldo-alvo em "&amp;TEXT($M72-INDEX('Cenários'!$K$6:$K$105,INT((ROW()-6)/12)+1),"0")&amp;" un.",IF(AND($O72&gt;0,$E72-INDEX('Cenários'!$J$6:$J$105,INT((ROW()-6)/12)+1)&lt;-4),"Recebimento depende de pedido anterior ao horizonte",IF($R72&gt;0,"Desmobilizar "&amp;TEXT($R72,"0")&amp;" un. nesta semana",IF($P72&gt;0,"Emitir pedido de "&amp;TEXT($P72,"0")&amp;" un. nesta semana",IF($O72&gt;0,"Programar recebimento de "&amp;TEXT($O72,"0")&amp;" un.","Sem ação imediata")))))))))</f>
        <v/>
      </c>
      <c r="X72" s="24">
        <f>IF($A72="","",INDEX('Cenários'!$M$6:$M$105,INT((ROW()-6)/12)+1))</f>
        <v/>
      </c>
      <c r="Y72" s="24">
        <f>IF($A72="","",INDEX('Cenários'!$Z$6:$Z$105,INT((ROW()-6)/12)+1))</f>
        <v/>
      </c>
    </row>
    <row r="73" ht="19" customHeight="1">
      <c r="A73" s="24">
        <f>IF(INDEX('Cenários'!$A$6:$A$105,INT((ROW()-6)/12)+1)="","",INDEX('Cenários'!$A$6:$A$105,INT((ROW()-6)/12)+1))</f>
        <v/>
      </c>
      <c r="B73" s="24">
        <f>IF($A73="","",INDEX('Cenários'!$B$6:$B$105,INT((ROW()-6)/12)+1))</f>
        <v/>
      </c>
      <c r="C73" s="24">
        <f>IF($A73="","",INDEX('Cenários'!$C$6:$C$105,INT((ROW()-6)/12)+1))</f>
        <v/>
      </c>
      <c r="D73" s="24">
        <f>IF($A73="","",INDEX('Cenários'!$D$6:$D$105,INT((ROW()-6)/12)+1))</f>
        <v/>
      </c>
      <c r="E73" s="25">
        <f>IF($A73="","",MOD(ROW()-6,12)-4)</f>
        <v/>
      </c>
      <c r="F73" s="24">
        <f>IF($A73="","",IF($E73&lt;0,"Antes do pico",IF($E73=0,"Semana de pico","Depois do pico")))</f>
        <v/>
      </c>
      <c r="G73" s="36">
        <f>IF($A73="","",IFERROR(IF(INDEX('Cenários'!$E$6:$E$105,INT((ROW()-6)/12)+1)="","",INDEX('Cenários'!$E$6:$E$105,INT((ROW()-6)/12)+1)+7*$E73),""))</f>
        <v/>
      </c>
      <c r="H73" s="37">
        <f>IF($A73="","",INDEX('Cenários'!$N$6:$Y$105,INT((ROW()-6)/12)+1,$E73+5))</f>
        <v/>
      </c>
      <c r="I73" s="25">
        <f>IF(OR($A73="",$H73=""),"",IFERROR(ROUNDUP(INDEX('Cenários'!$F$6:$F$105,INT((ROW()-6)/12)+1)*$H73,0),""))</f>
        <v/>
      </c>
      <c r="J73" s="19" t="n"/>
      <c r="K73" s="25">
        <f>IF($A73="","",IF($E73=-4,INDEX('Cenários'!$G$6:$G$105,INT((ROW()-6)/12)+1),$S72))</f>
        <v/>
      </c>
      <c r="L73" s="25">
        <f>IF($A73="","",$K73+IF($J73="",0,$J73)-IF($I73="",0,$I73))</f>
        <v/>
      </c>
      <c r="M73" s="25">
        <f>IF($A73="","",IF($E73&lt;=0,INDEX('Cenários'!$H$6:$H$105,INT((ROW()-6)/12)+1)+SUMIFS($I$6:$I$1205,$A$6:$A$1205,$A73,$E$6:$E$1205,"&gt;"&amp;$E73,$E$6:$E$1205,"&lt;="&amp;($E73+INDEX('Cenários'!$J$6:$J$105,INT((ROW()-6)/12)+1))),INDEX('Cenários'!$L$6:$L$105,INT((ROW()-6)/12)+1)+SUMIFS($I$6:$I$1205,$A$6:$A$1205,$A73,$E$6:$E$1205,"&gt;"&amp;$E73,$E$6:$E$1205,"&lt;=7")))</f>
        <v/>
      </c>
      <c r="N73" s="25">
        <f>IF($A73="","",MIN(INDEX('Cenários'!$K$6:$K$105,INT((ROW()-6)/12)+1),MAX(0,$M73)))</f>
        <v/>
      </c>
      <c r="O73" s="25">
        <f>IF($A73="","",IFERROR(IF($L73&gt;=$N73,0,MIN(CEILING(MAX(0,$N73-$L73),INDEX('Cenários'!$I$6:$I$105,INT((ROW()-6)/12)+1)),FLOOR(MAX(0,INDEX('Cenários'!$K$6:$K$105,INT((ROW()-6)/12)+1)-$L73),INDEX('Cenários'!$I$6:$I$105,INT((ROW()-6)/12)+1)))),0))</f>
        <v/>
      </c>
      <c r="P73" s="25">
        <f>IF($A73="","",IFERROR(IF($E73+INDEX('Cenários'!$J$6:$J$105,INT((ROW()-6)/12)+1)&gt;7,0,SUMIFS($O$6:$O$1205,$A$6:$A$1205,$A73,$E$6:$E$1205,$E73+INDEX('Cenários'!$J$6:$J$105,INT((ROW()-6)/12)+1))),0))</f>
        <v/>
      </c>
      <c r="Q73" s="25">
        <f>IF($A73="","",$L73+$O73)</f>
        <v/>
      </c>
      <c r="R73" s="25">
        <f>IF($A73="","",IF($E73&gt;0,MAX(0,$Q73-$N73),0))</f>
        <v/>
      </c>
      <c r="S73" s="25">
        <f>IF($A73="","",$Q73-$R73)</f>
        <v/>
      </c>
      <c r="T73" s="25">
        <f>IF($A73="","",MAX(0,-$S73))</f>
        <v/>
      </c>
      <c r="U73" s="25">
        <f>IF($A73="","",MAX(0,$Q73-INDEX('Cenários'!$K$6:$K$105,INT((ROW()-6)/12)+1)))</f>
        <v/>
      </c>
      <c r="V73" s="24">
        <f>IF($A73="","",IF($Y73&lt;&gt;"OK","Dados inválidos",IF($X73="Pausado","Pausado",IF($T73&gt;0,"Ruptura",IF($U73&gt;0,"Excesso de capacidade",IF($M73&gt;INDEX('Cenários'!$K$6:$K$105,INT((ROW()-6)/12)+1),"Capacidade insuficiente",IF(AND($E73&lt;=0,$S73&lt;INDEX('Cenários'!$H$6:$H$105,INT((ROW()-6)/12)+1)),"Atenção",IF($R73&gt;0,"Desmobilizar","Adequado"))))))))</f>
        <v/>
      </c>
      <c r="W73" s="24">
        <f>IF($A73="","",IF($Y73&lt;&gt;"OK","Corrigir cadastro do cenário",IF($X73="Pausado","",IF($T73&gt;0,"Ruptura projetada de "&amp;TEXT($T73,"0")&amp;" un.",IF($U73&gt;0,"Reduzir entrada ou transferir "&amp;TEXT($U73,"0")&amp;" un.",IF($M73&gt;INDEX('Cenários'!$K$6:$K$105,INT((ROW()-6)/12)+1),"Capacidade abaixo do saldo-alvo em "&amp;TEXT($M73-INDEX('Cenários'!$K$6:$K$105,INT((ROW()-6)/12)+1),"0")&amp;" un.",IF(AND($O73&gt;0,$E73-INDEX('Cenários'!$J$6:$J$105,INT((ROW()-6)/12)+1)&lt;-4),"Recebimento depende de pedido anterior ao horizonte",IF($R73&gt;0,"Desmobilizar "&amp;TEXT($R73,"0")&amp;" un. nesta semana",IF($P73&gt;0,"Emitir pedido de "&amp;TEXT($P73,"0")&amp;" un. nesta semana",IF($O73&gt;0,"Programar recebimento de "&amp;TEXT($O73,"0")&amp;" un.","Sem ação imediata")))))))))</f>
        <v/>
      </c>
      <c r="X73" s="24">
        <f>IF($A73="","",INDEX('Cenários'!$M$6:$M$105,INT((ROW()-6)/12)+1))</f>
        <v/>
      </c>
      <c r="Y73" s="24">
        <f>IF($A73="","",INDEX('Cenários'!$Z$6:$Z$105,INT((ROW()-6)/12)+1))</f>
        <v/>
      </c>
    </row>
    <row r="74" ht="19" customHeight="1">
      <c r="A74" s="24">
        <f>IF(INDEX('Cenários'!$A$6:$A$105,INT((ROW()-6)/12)+1)="","",INDEX('Cenários'!$A$6:$A$105,INT((ROW()-6)/12)+1))</f>
        <v/>
      </c>
      <c r="B74" s="24">
        <f>IF($A74="","",INDEX('Cenários'!$B$6:$B$105,INT((ROW()-6)/12)+1))</f>
        <v/>
      </c>
      <c r="C74" s="24">
        <f>IF($A74="","",INDEX('Cenários'!$C$6:$C$105,INT((ROW()-6)/12)+1))</f>
        <v/>
      </c>
      <c r="D74" s="24">
        <f>IF($A74="","",INDEX('Cenários'!$D$6:$D$105,INT((ROW()-6)/12)+1))</f>
        <v/>
      </c>
      <c r="E74" s="25">
        <f>IF($A74="","",MOD(ROW()-6,12)-4)</f>
        <v/>
      </c>
      <c r="F74" s="24">
        <f>IF($A74="","",IF($E74&lt;0,"Antes do pico",IF($E74=0,"Semana de pico","Depois do pico")))</f>
        <v/>
      </c>
      <c r="G74" s="36">
        <f>IF($A74="","",IFERROR(IF(INDEX('Cenários'!$E$6:$E$105,INT((ROW()-6)/12)+1)="","",INDEX('Cenários'!$E$6:$E$105,INT((ROW()-6)/12)+1)+7*$E74),""))</f>
        <v/>
      </c>
      <c r="H74" s="37">
        <f>IF($A74="","",INDEX('Cenários'!$N$6:$Y$105,INT((ROW()-6)/12)+1,$E74+5))</f>
        <v/>
      </c>
      <c r="I74" s="25">
        <f>IF(OR($A74="",$H74=""),"",IFERROR(ROUNDUP(INDEX('Cenários'!$F$6:$F$105,INT((ROW()-6)/12)+1)*$H74,0),""))</f>
        <v/>
      </c>
      <c r="J74" s="19" t="n"/>
      <c r="K74" s="25">
        <f>IF($A74="","",IF($E74=-4,INDEX('Cenários'!$G$6:$G$105,INT((ROW()-6)/12)+1),$S73))</f>
        <v/>
      </c>
      <c r="L74" s="25">
        <f>IF($A74="","",$K74+IF($J74="",0,$J74)-IF($I74="",0,$I74))</f>
        <v/>
      </c>
      <c r="M74" s="25">
        <f>IF($A74="","",IF($E74&lt;=0,INDEX('Cenários'!$H$6:$H$105,INT((ROW()-6)/12)+1)+SUMIFS($I$6:$I$1205,$A$6:$A$1205,$A74,$E$6:$E$1205,"&gt;"&amp;$E74,$E$6:$E$1205,"&lt;="&amp;($E74+INDEX('Cenários'!$J$6:$J$105,INT((ROW()-6)/12)+1))),INDEX('Cenários'!$L$6:$L$105,INT((ROW()-6)/12)+1)+SUMIFS($I$6:$I$1205,$A$6:$A$1205,$A74,$E$6:$E$1205,"&gt;"&amp;$E74,$E$6:$E$1205,"&lt;=7")))</f>
        <v/>
      </c>
      <c r="N74" s="25">
        <f>IF($A74="","",MIN(INDEX('Cenários'!$K$6:$K$105,INT((ROW()-6)/12)+1),MAX(0,$M74)))</f>
        <v/>
      </c>
      <c r="O74" s="25">
        <f>IF($A74="","",IFERROR(IF($L74&gt;=$N74,0,MIN(CEILING(MAX(0,$N74-$L74),INDEX('Cenários'!$I$6:$I$105,INT((ROW()-6)/12)+1)),FLOOR(MAX(0,INDEX('Cenários'!$K$6:$K$105,INT((ROW()-6)/12)+1)-$L74),INDEX('Cenários'!$I$6:$I$105,INT((ROW()-6)/12)+1)))),0))</f>
        <v/>
      </c>
      <c r="P74" s="25">
        <f>IF($A74="","",IFERROR(IF($E74+INDEX('Cenários'!$J$6:$J$105,INT((ROW()-6)/12)+1)&gt;7,0,SUMIFS($O$6:$O$1205,$A$6:$A$1205,$A74,$E$6:$E$1205,$E74+INDEX('Cenários'!$J$6:$J$105,INT((ROW()-6)/12)+1))),0))</f>
        <v/>
      </c>
      <c r="Q74" s="25">
        <f>IF($A74="","",$L74+$O74)</f>
        <v/>
      </c>
      <c r="R74" s="25">
        <f>IF($A74="","",IF($E74&gt;0,MAX(0,$Q74-$N74),0))</f>
        <v/>
      </c>
      <c r="S74" s="25">
        <f>IF($A74="","",$Q74-$R74)</f>
        <v/>
      </c>
      <c r="T74" s="25">
        <f>IF($A74="","",MAX(0,-$S74))</f>
        <v/>
      </c>
      <c r="U74" s="25">
        <f>IF($A74="","",MAX(0,$Q74-INDEX('Cenários'!$K$6:$K$105,INT((ROW()-6)/12)+1)))</f>
        <v/>
      </c>
      <c r="V74" s="24">
        <f>IF($A74="","",IF($Y74&lt;&gt;"OK","Dados inválidos",IF($X74="Pausado","Pausado",IF($T74&gt;0,"Ruptura",IF($U74&gt;0,"Excesso de capacidade",IF($M74&gt;INDEX('Cenários'!$K$6:$K$105,INT((ROW()-6)/12)+1),"Capacidade insuficiente",IF(AND($E74&lt;=0,$S74&lt;INDEX('Cenários'!$H$6:$H$105,INT((ROW()-6)/12)+1)),"Atenção",IF($R74&gt;0,"Desmobilizar","Adequado"))))))))</f>
        <v/>
      </c>
      <c r="W74" s="24">
        <f>IF($A74="","",IF($Y74&lt;&gt;"OK","Corrigir cadastro do cenário",IF($X74="Pausado","",IF($T74&gt;0,"Ruptura projetada de "&amp;TEXT($T74,"0")&amp;" un.",IF($U74&gt;0,"Reduzir entrada ou transferir "&amp;TEXT($U74,"0")&amp;" un.",IF($M74&gt;INDEX('Cenários'!$K$6:$K$105,INT((ROW()-6)/12)+1),"Capacidade abaixo do saldo-alvo em "&amp;TEXT($M74-INDEX('Cenários'!$K$6:$K$105,INT((ROW()-6)/12)+1),"0")&amp;" un.",IF(AND($O74&gt;0,$E74-INDEX('Cenários'!$J$6:$J$105,INT((ROW()-6)/12)+1)&lt;-4),"Recebimento depende de pedido anterior ao horizonte",IF($R74&gt;0,"Desmobilizar "&amp;TEXT($R74,"0")&amp;" un. nesta semana",IF($P74&gt;0,"Emitir pedido de "&amp;TEXT($P74,"0")&amp;" un. nesta semana",IF($O74&gt;0,"Programar recebimento de "&amp;TEXT($O74,"0")&amp;" un.","Sem ação imediata")))))))))</f>
        <v/>
      </c>
      <c r="X74" s="24">
        <f>IF($A74="","",INDEX('Cenários'!$M$6:$M$105,INT((ROW()-6)/12)+1))</f>
        <v/>
      </c>
      <c r="Y74" s="24">
        <f>IF($A74="","",INDEX('Cenários'!$Z$6:$Z$105,INT((ROW()-6)/12)+1))</f>
        <v/>
      </c>
    </row>
    <row r="75" ht="19" customHeight="1">
      <c r="A75" s="24">
        <f>IF(INDEX('Cenários'!$A$6:$A$105,INT((ROW()-6)/12)+1)="","",INDEX('Cenários'!$A$6:$A$105,INT((ROW()-6)/12)+1))</f>
        <v/>
      </c>
      <c r="B75" s="24">
        <f>IF($A75="","",INDEX('Cenários'!$B$6:$B$105,INT((ROW()-6)/12)+1))</f>
        <v/>
      </c>
      <c r="C75" s="24">
        <f>IF($A75="","",INDEX('Cenários'!$C$6:$C$105,INT((ROW()-6)/12)+1))</f>
        <v/>
      </c>
      <c r="D75" s="24">
        <f>IF($A75="","",INDEX('Cenários'!$D$6:$D$105,INT((ROW()-6)/12)+1))</f>
        <v/>
      </c>
      <c r="E75" s="25">
        <f>IF($A75="","",MOD(ROW()-6,12)-4)</f>
        <v/>
      </c>
      <c r="F75" s="24">
        <f>IF($A75="","",IF($E75&lt;0,"Antes do pico",IF($E75=0,"Semana de pico","Depois do pico")))</f>
        <v/>
      </c>
      <c r="G75" s="36">
        <f>IF($A75="","",IFERROR(IF(INDEX('Cenários'!$E$6:$E$105,INT((ROW()-6)/12)+1)="","",INDEX('Cenários'!$E$6:$E$105,INT((ROW()-6)/12)+1)+7*$E75),""))</f>
        <v/>
      </c>
      <c r="H75" s="37">
        <f>IF($A75="","",INDEX('Cenários'!$N$6:$Y$105,INT((ROW()-6)/12)+1,$E75+5))</f>
        <v/>
      </c>
      <c r="I75" s="25">
        <f>IF(OR($A75="",$H75=""),"",IFERROR(ROUNDUP(INDEX('Cenários'!$F$6:$F$105,INT((ROW()-6)/12)+1)*$H75,0),""))</f>
        <v/>
      </c>
      <c r="J75" s="19" t="n"/>
      <c r="K75" s="25">
        <f>IF($A75="","",IF($E75=-4,INDEX('Cenários'!$G$6:$G$105,INT((ROW()-6)/12)+1),$S74))</f>
        <v/>
      </c>
      <c r="L75" s="25">
        <f>IF($A75="","",$K75+IF($J75="",0,$J75)-IF($I75="",0,$I75))</f>
        <v/>
      </c>
      <c r="M75" s="25">
        <f>IF($A75="","",IF($E75&lt;=0,INDEX('Cenários'!$H$6:$H$105,INT((ROW()-6)/12)+1)+SUMIFS($I$6:$I$1205,$A$6:$A$1205,$A75,$E$6:$E$1205,"&gt;"&amp;$E75,$E$6:$E$1205,"&lt;="&amp;($E75+INDEX('Cenários'!$J$6:$J$105,INT((ROW()-6)/12)+1))),INDEX('Cenários'!$L$6:$L$105,INT((ROW()-6)/12)+1)+SUMIFS($I$6:$I$1205,$A$6:$A$1205,$A75,$E$6:$E$1205,"&gt;"&amp;$E75,$E$6:$E$1205,"&lt;=7")))</f>
        <v/>
      </c>
      <c r="N75" s="25">
        <f>IF($A75="","",MIN(INDEX('Cenários'!$K$6:$K$105,INT((ROW()-6)/12)+1),MAX(0,$M75)))</f>
        <v/>
      </c>
      <c r="O75" s="25">
        <f>IF($A75="","",IFERROR(IF($L75&gt;=$N75,0,MIN(CEILING(MAX(0,$N75-$L75),INDEX('Cenários'!$I$6:$I$105,INT((ROW()-6)/12)+1)),FLOOR(MAX(0,INDEX('Cenários'!$K$6:$K$105,INT((ROW()-6)/12)+1)-$L75),INDEX('Cenários'!$I$6:$I$105,INT((ROW()-6)/12)+1)))),0))</f>
        <v/>
      </c>
      <c r="P75" s="25">
        <f>IF($A75="","",IFERROR(IF($E75+INDEX('Cenários'!$J$6:$J$105,INT((ROW()-6)/12)+1)&gt;7,0,SUMIFS($O$6:$O$1205,$A$6:$A$1205,$A75,$E$6:$E$1205,$E75+INDEX('Cenários'!$J$6:$J$105,INT((ROW()-6)/12)+1))),0))</f>
        <v/>
      </c>
      <c r="Q75" s="25">
        <f>IF($A75="","",$L75+$O75)</f>
        <v/>
      </c>
      <c r="R75" s="25">
        <f>IF($A75="","",IF($E75&gt;0,MAX(0,$Q75-$N75),0))</f>
        <v/>
      </c>
      <c r="S75" s="25">
        <f>IF($A75="","",$Q75-$R75)</f>
        <v/>
      </c>
      <c r="T75" s="25">
        <f>IF($A75="","",MAX(0,-$S75))</f>
        <v/>
      </c>
      <c r="U75" s="25">
        <f>IF($A75="","",MAX(0,$Q75-INDEX('Cenários'!$K$6:$K$105,INT((ROW()-6)/12)+1)))</f>
        <v/>
      </c>
      <c r="V75" s="24">
        <f>IF($A75="","",IF($Y75&lt;&gt;"OK","Dados inválidos",IF($X75="Pausado","Pausado",IF($T75&gt;0,"Ruptura",IF($U75&gt;0,"Excesso de capacidade",IF($M75&gt;INDEX('Cenários'!$K$6:$K$105,INT((ROW()-6)/12)+1),"Capacidade insuficiente",IF(AND($E75&lt;=0,$S75&lt;INDEX('Cenários'!$H$6:$H$105,INT((ROW()-6)/12)+1)),"Atenção",IF($R75&gt;0,"Desmobilizar","Adequado"))))))))</f>
        <v/>
      </c>
      <c r="W75" s="24">
        <f>IF($A75="","",IF($Y75&lt;&gt;"OK","Corrigir cadastro do cenário",IF($X75="Pausado","",IF($T75&gt;0,"Ruptura projetada de "&amp;TEXT($T75,"0")&amp;" un.",IF($U75&gt;0,"Reduzir entrada ou transferir "&amp;TEXT($U75,"0")&amp;" un.",IF($M75&gt;INDEX('Cenários'!$K$6:$K$105,INT((ROW()-6)/12)+1),"Capacidade abaixo do saldo-alvo em "&amp;TEXT($M75-INDEX('Cenários'!$K$6:$K$105,INT((ROW()-6)/12)+1),"0")&amp;" un.",IF(AND($O75&gt;0,$E75-INDEX('Cenários'!$J$6:$J$105,INT((ROW()-6)/12)+1)&lt;-4),"Recebimento depende de pedido anterior ao horizonte",IF($R75&gt;0,"Desmobilizar "&amp;TEXT($R75,"0")&amp;" un. nesta semana",IF($P75&gt;0,"Emitir pedido de "&amp;TEXT($P75,"0")&amp;" un. nesta semana",IF($O75&gt;0,"Programar recebimento de "&amp;TEXT($O75,"0")&amp;" un.","Sem ação imediata")))))))))</f>
        <v/>
      </c>
      <c r="X75" s="24">
        <f>IF($A75="","",INDEX('Cenários'!$M$6:$M$105,INT((ROW()-6)/12)+1))</f>
        <v/>
      </c>
      <c r="Y75" s="24">
        <f>IF($A75="","",INDEX('Cenários'!$Z$6:$Z$105,INT((ROW()-6)/12)+1))</f>
        <v/>
      </c>
    </row>
    <row r="76" ht="19" customHeight="1">
      <c r="A76" s="24">
        <f>IF(INDEX('Cenários'!$A$6:$A$105,INT((ROW()-6)/12)+1)="","",INDEX('Cenários'!$A$6:$A$105,INT((ROW()-6)/12)+1))</f>
        <v/>
      </c>
      <c r="B76" s="24">
        <f>IF($A76="","",INDEX('Cenários'!$B$6:$B$105,INT((ROW()-6)/12)+1))</f>
        <v/>
      </c>
      <c r="C76" s="24">
        <f>IF($A76="","",INDEX('Cenários'!$C$6:$C$105,INT((ROW()-6)/12)+1))</f>
        <v/>
      </c>
      <c r="D76" s="24">
        <f>IF($A76="","",INDEX('Cenários'!$D$6:$D$105,INT((ROW()-6)/12)+1))</f>
        <v/>
      </c>
      <c r="E76" s="25">
        <f>IF($A76="","",MOD(ROW()-6,12)-4)</f>
        <v/>
      </c>
      <c r="F76" s="24">
        <f>IF($A76="","",IF($E76&lt;0,"Antes do pico",IF($E76=0,"Semana de pico","Depois do pico")))</f>
        <v/>
      </c>
      <c r="G76" s="36">
        <f>IF($A76="","",IFERROR(IF(INDEX('Cenários'!$E$6:$E$105,INT((ROW()-6)/12)+1)="","",INDEX('Cenários'!$E$6:$E$105,INT((ROW()-6)/12)+1)+7*$E76),""))</f>
        <v/>
      </c>
      <c r="H76" s="37">
        <f>IF($A76="","",INDEX('Cenários'!$N$6:$Y$105,INT((ROW()-6)/12)+1,$E76+5))</f>
        <v/>
      </c>
      <c r="I76" s="25">
        <f>IF(OR($A76="",$H76=""),"",IFERROR(ROUNDUP(INDEX('Cenários'!$F$6:$F$105,INT((ROW()-6)/12)+1)*$H76,0),""))</f>
        <v/>
      </c>
      <c r="J76" s="19" t="n"/>
      <c r="K76" s="25">
        <f>IF($A76="","",IF($E76=-4,INDEX('Cenários'!$G$6:$G$105,INT((ROW()-6)/12)+1),$S75))</f>
        <v/>
      </c>
      <c r="L76" s="25">
        <f>IF($A76="","",$K76+IF($J76="",0,$J76)-IF($I76="",0,$I76))</f>
        <v/>
      </c>
      <c r="M76" s="25">
        <f>IF($A76="","",IF($E76&lt;=0,INDEX('Cenários'!$H$6:$H$105,INT((ROW()-6)/12)+1)+SUMIFS($I$6:$I$1205,$A$6:$A$1205,$A76,$E$6:$E$1205,"&gt;"&amp;$E76,$E$6:$E$1205,"&lt;="&amp;($E76+INDEX('Cenários'!$J$6:$J$105,INT((ROW()-6)/12)+1))),INDEX('Cenários'!$L$6:$L$105,INT((ROW()-6)/12)+1)+SUMIFS($I$6:$I$1205,$A$6:$A$1205,$A76,$E$6:$E$1205,"&gt;"&amp;$E76,$E$6:$E$1205,"&lt;=7")))</f>
        <v/>
      </c>
      <c r="N76" s="25">
        <f>IF($A76="","",MIN(INDEX('Cenários'!$K$6:$K$105,INT((ROW()-6)/12)+1),MAX(0,$M76)))</f>
        <v/>
      </c>
      <c r="O76" s="25">
        <f>IF($A76="","",IFERROR(IF($L76&gt;=$N76,0,MIN(CEILING(MAX(0,$N76-$L76),INDEX('Cenários'!$I$6:$I$105,INT((ROW()-6)/12)+1)),FLOOR(MAX(0,INDEX('Cenários'!$K$6:$K$105,INT((ROW()-6)/12)+1)-$L76),INDEX('Cenários'!$I$6:$I$105,INT((ROW()-6)/12)+1)))),0))</f>
        <v/>
      </c>
      <c r="P76" s="25">
        <f>IF($A76="","",IFERROR(IF($E76+INDEX('Cenários'!$J$6:$J$105,INT((ROW()-6)/12)+1)&gt;7,0,SUMIFS($O$6:$O$1205,$A$6:$A$1205,$A76,$E$6:$E$1205,$E76+INDEX('Cenários'!$J$6:$J$105,INT((ROW()-6)/12)+1))),0))</f>
        <v/>
      </c>
      <c r="Q76" s="25">
        <f>IF($A76="","",$L76+$O76)</f>
        <v/>
      </c>
      <c r="R76" s="25">
        <f>IF($A76="","",IF($E76&gt;0,MAX(0,$Q76-$N76),0))</f>
        <v/>
      </c>
      <c r="S76" s="25">
        <f>IF($A76="","",$Q76-$R76)</f>
        <v/>
      </c>
      <c r="T76" s="25">
        <f>IF($A76="","",MAX(0,-$S76))</f>
        <v/>
      </c>
      <c r="U76" s="25">
        <f>IF($A76="","",MAX(0,$Q76-INDEX('Cenários'!$K$6:$K$105,INT((ROW()-6)/12)+1)))</f>
        <v/>
      </c>
      <c r="V76" s="24">
        <f>IF($A76="","",IF($Y76&lt;&gt;"OK","Dados inválidos",IF($X76="Pausado","Pausado",IF($T76&gt;0,"Ruptura",IF($U76&gt;0,"Excesso de capacidade",IF($M76&gt;INDEX('Cenários'!$K$6:$K$105,INT((ROW()-6)/12)+1),"Capacidade insuficiente",IF(AND($E76&lt;=0,$S76&lt;INDEX('Cenários'!$H$6:$H$105,INT((ROW()-6)/12)+1)),"Atenção",IF($R76&gt;0,"Desmobilizar","Adequado"))))))))</f>
        <v/>
      </c>
      <c r="W76" s="24">
        <f>IF($A76="","",IF($Y76&lt;&gt;"OK","Corrigir cadastro do cenário",IF($X76="Pausado","",IF($T76&gt;0,"Ruptura projetada de "&amp;TEXT($T76,"0")&amp;" un.",IF($U76&gt;0,"Reduzir entrada ou transferir "&amp;TEXT($U76,"0")&amp;" un.",IF($M76&gt;INDEX('Cenários'!$K$6:$K$105,INT((ROW()-6)/12)+1),"Capacidade abaixo do saldo-alvo em "&amp;TEXT($M76-INDEX('Cenários'!$K$6:$K$105,INT((ROW()-6)/12)+1),"0")&amp;" un.",IF(AND($O76&gt;0,$E76-INDEX('Cenários'!$J$6:$J$105,INT((ROW()-6)/12)+1)&lt;-4),"Recebimento depende de pedido anterior ao horizonte",IF($R76&gt;0,"Desmobilizar "&amp;TEXT($R76,"0")&amp;" un. nesta semana",IF($P76&gt;0,"Emitir pedido de "&amp;TEXT($P76,"0")&amp;" un. nesta semana",IF($O76&gt;0,"Programar recebimento de "&amp;TEXT($O76,"0")&amp;" un.","Sem ação imediata")))))))))</f>
        <v/>
      </c>
      <c r="X76" s="24">
        <f>IF($A76="","",INDEX('Cenários'!$M$6:$M$105,INT((ROW()-6)/12)+1))</f>
        <v/>
      </c>
      <c r="Y76" s="24">
        <f>IF($A76="","",INDEX('Cenários'!$Z$6:$Z$105,INT((ROW()-6)/12)+1))</f>
        <v/>
      </c>
    </row>
    <row r="77" ht="19" customHeight="1">
      <c r="A77" s="24">
        <f>IF(INDEX('Cenários'!$A$6:$A$105,INT((ROW()-6)/12)+1)="","",INDEX('Cenários'!$A$6:$A$105,INT((ROW()-6)/12)+1))</f>
        <v/>
      </c>
      <c r="B77" s="24">
        <f>IF($A77="","",INDEX('Cenários'!$B$6:$B$105,INT((ROW()-6)/12)+1))</f>
        <v/>
      </c>
      <c r="C77" s="24">
        <f>IF($A77="","",INDEX('Cenários'!$C$6:$C$105,INT((ROW()-6)/12)+1))</f>
        <v/>
      </c>
      <c r="D77" s="24">
        <f>IF($A77="","",INDEX('Cenários'!$D$6:$D$105,INT((ROW()-6)/12)+1))</f>
        <v/>
      </c>
      <c r="E77" s="25">
        <f>IF($A77="","",MOD(ROW()-6,12)-4)</f>
        <v/>
      </c>
      <c r="F77" s="24">
        <f>IF($A77="","",IF($E77&lt;0,"Antes do pico",IF($E77=0,"Semana de pico","Depois do pico")))</f>
        <v/>
      </c>
      <c r="G77" s="36">
        <f>IF($A77="","",IFERROR(IF(INDEX('Cenários'!$E$6:$E$105,INT((ROW()-6)/12)+1)="","",INDEX('Cenários'!$E$6:$E$105,INT((ROW()-6)/12)+1)+7*$E77),""))</f>
        <v/>
      </c>
      <c r="H77" s="37">
        <f>IF($A77="","",INDEX('Cenários'!$N$6:$Y$105,INT((ROW()-6)/12)+1,$E77+5))</f>
        <v/>
      </c>
      <c r="I77" s="25">
        <f>IF(OR($A77="",$H77=""),"",IFERROR(ROUNDUP(INDEX('Cenários'!$F$6:$F$105,INT((ROW()-6)/12)+1)*$H77,0),""))</f>
        <v/>
      </c>
      <c r="J77" s="19" t="n"/>
      <c r="K77" s="25">
        <f>IF($A77="","",IF($E77=-4,INDEX('Cenários'!$G$6:$G$105,INT((ROW()-6)/12)+1),$S76))</f>
        <v/>
      </c>
      <c r="L77" s="25">
        <f>IF($A77="","",$K77+IF($J77="",0,$J77)-IF($I77="",0,$I77))</f>
        <v/>
      </c>
      <c r="M77" s="25">
        <f>IF($A77="","",IF($E77&lt;=0,INDEX('Cenários'!$H$6:$H$105,INT((ROW()-6)/12)+1)+SUMIFS($I$6:$I$1205,$A$6:$A$1205,$A77,$E$6:$E$1205,"&gt;"&amp;$E77,$E$6:$E$1205,"&lt;="&amp;($E77+INDEX('Cenários'!$J$6:$J$105,INT((ROW()-6)/12)+1))),INDEX('Cenários'!$L$6:$L$105,INT((ROW()-6)/12)+1)+SUMIFS($I$6:$I$1205,$A$6:$A$1205,$A77,$E$6:$E$1205,"&gt;"&amp;$E77,$E$6:$E$1205,"&lt;=7")))</f>
        <v/>
      </c>
      <c r="N77" s="25">
        <f>IF($A77="","",MIN(INDEX('Cenários'!$K$6:$K$105,INT((ROW()-6)/12)+1),MAX(0,$M77)))</f>
        <v/>
      </c>
      <c r="O77" s="25">
        <f>IF($A77="","",IFERROR(IF($L77&gt;=$N77,0,MIN(CEILING(MAX(0,$N77-$L77),INDEX('Cenários'!$I$6:$I$105,INT((ROW()-6)/12)+1)),FLOOR(MAX(0,INDEX('Cenários'!$K$6:$K$105,INT((ROW()-6)/12)+1)-$L77),INDEX('Cenários'!$I$6:$I$105,INT((ROW()-6)/12)+1)))),0))</f>
        <v/>
      </c>
      <c r="P77" s="25">
        <f>IF($A77="","",IFERROR(IF($E77+INDEX('Cenários'!$J$6:$J$105,INT((ROW()-6)/12)+1)&gt;7,0,SUMIFS($O$6:$O$1205,$A$6:$A$1205,$A77,$E$6:$E$1205,$E77+INDEX('Cenários'!$J$6:$J$105,INT((ROW()-6)/12)+1))),0))</f>
        <v/>
      </c>
      <c r="Q77" s="25">
        <f>IF($A77="","",$L77+$O77)</f>
        <v/>
      </c>
      <c r="R77" s="25">
        <f>IF($A77="","",IF($E77&gt;0,MAX(0,$Q77-$N77),0))</f>
        <v/>
      </c>
      <c r="S77" s="25">
        <f>IF($A77="","",$Q77-$R77)</f>
        <v/>
      </c>
      <c r="T77" s="25">
        <f>IF($A77="","",MAX(0,-$S77))</f>
        <v/>
      </c>
      <c r="U77" s="25">
        <f>IF($A77="","",MAX(0,$Q77-INDEX('Cenários'!$K$6:$K$105,INT((ROW()-6)/12)+1)))</f>
        <v/>
      </c>
      <c r="V77" s="24">
        <f>IF($A77="","",IF($Y77&lt;&gt;"OK","Dados inválidos",IF($X77="Pausado","Pausado",IF($T77&gt;0,"Ruptura",IF($U77&gt;0,"Excesso de capacidade",IF($M77&gt;INDEX('Cenários'!$K$6:$K$105,INT((ROW()-6)/12)+1),"Capacidade insuficiente",IF(AND($E77&lt;=0,$S77&lt;INDEX('Cenários'!$H$6:$H$105,INT((ROW()-6)/12)+1)),"Atenção",IF($R77&gt;0,"Desmobilizar","Adequado"))))))))</f>
        <v/>
      </c>
      <c r="W77" s="24">
        <f>IF($A77="","",IF($Y77&lt;&gt;"OK","Corrigir cadastro do cenário",IF($X77="Pausado","",IF($T77&gt;0,"Ruptura projetada de "&amp;TEXT($T77,"0")&amp;" un.",IF($U77&gt;0,"Reduzir entrada ou transferir "&amp;TEXT($U77,"0")&amp;" un.",IF($M77&gt;INDEX('Cenários'!$K$6:$K$105,INT((ROW()-6)/12)+1),"Capacidade abaixo do saldo-alvo em "&amp;TEXT($M77-INDEX('Cenários'!$K$6:$K$105,INT((ROW()-6)/12)+1),"0")&amp;" un.",IF(AND($O77&gt;0,$E77-INDEX('Cenários'!$J$6:$J$105,INT((ROW()-6)/12)+1)&lt;-4),"Recebimento depende de pedido anterior ao horizonte",IF($R77&gt;0,"Desmobilizar "&amp;TEXT($R77,"0")&amp;" un. nesta semana",IF($P77&gt;0,"Emitir pedido de "&amp;TEXT($P77,"0")&amp;" un. nesta semana",IF($O77&gt;0,"Programar recebimento de "&amp;TEXT($O77,"0")&amp;" un.","Sem ação imediata")))))))))</f>
        <v/>
      </c>
      <c r="X77" s="24">
        <f>IF($A77="","",INDEX('Cenários'!$M$6:$M$105,INT((ROW()-6)/12)+1))</f>
        <v/>
      </c>
      <c r="Y77" s="24">
        <f>IF($A77="","",INDEX('Cenários'!$Z$6:$Z$105,INT((ROW()-6)/12)+1))</f>
        <v/>
      </c>
    </row>
    <row r="78" ht="19" customHeight="1">
      <c r="A78" s="24">
        <f>IF(INDEX('Cenários'!$A$6:$A$105,INT((ROW()-6)/12)+1)="","",INDEX('Cenários'!$A$6:$A$105,INT((ROW()-6)/12)+1))</f>
        <v/>
      </c>
      <c r="B78" s="24">
        <f>IF($A78="","",INDEX('Cenários'!$B$6:$B$105,INT((ROW()-6)/12)+1))</f>
        <v/>
      </c>
      <c r="C78" s="24">
        <f>IF($A78="","",INDEX('Cenários'!$C$6:$C$105,INT((ROW()-6)/12)+1))</f>
        <v/>
      </c>
      <c r="D78" s="24">
        <f>IF($A78="","",INDEX('Cenários'!$D$6:$D$105,INT((ROW()-6)/12)+1))</f>
        <v/>
      </c>
      <c r="E78" s="25">
        <f>IF($A78="","",MOD(ROW()-6,12)-4)</f>
        <v/>
      </c>
      <c r="F78" s="24">
        <f>IF($A78="","",IF($E78&lt;0,"Antes do pico",IF($E78=0,"Semana de pico","Depois do pico")))</f>
        <v/>
      </c>
      <c r="G78" s="36">
        <f>IF($A78="","",IFERROR(IF(INDEX('Cenários'!$E$6:$E$105,INT((ROW()-6)/12)+1)="","",INDEX('Cenários'!$E$6:$E$105,INT((ROW()-6)/12)+1)+7*$E78),""))</f>
        <v/>
      </c>
      <c r="H78" s="37">
        <f>IF($A78="","",INDEX('Cenários'!$N$6:$Y$105,INT((ROW()-6)/12)+1,$E78+5))</f>
        <v/>
      </c>
      <c r="I78" s="25">
        <f>IF(OR($A78="",$H78=""),"",IFERROR(ROUNDUP(INDEX('Cenários'!$F$6:$F$105,INT((ROW()-6)/12)+1)*$H78,0),""))</f>
        <v/>
      </c>
      <c r="J78" s="19" t="n"/>
      <c r="K78" s="25">
        <f>IF($A78="","",IF($E78=-4,INDEX('Cenários'!$G$6:$G$105,INT((ROW()-6)/12)+1),$S77))</f>
        <v/>
      </c>
      <c r="L78" s="25">
        <f>IF($A78="","",$K78+IF($J78="",0,$J78)-IF($I78="",0,$I78))</f>
        <v/>
      </c>
      <c r="M78" s="25">
        <f>IF($A78="","",IF($E78&lt;=0,INDEX('Cenários'!$H$6:$H$105,INT((ROW()-6)/12)+1)+SUMIFS($I$6:$I$1205,$A$6:$A$1205,$A78,$E$6:$E$1205,"&gt;"&amp;$E78,$E$6:$E$1205,"&lt;="&amp;($E78+INDEX('Cenários'!$J$6:$J$105,INT((ROW()-6)/12)+1))),INDEX('Cenários'!$L$6:$L$105,INT((ROW()-6)/12)+1)+SUMIFS($I$6:$I$1205,$A$6:$A$1205,$A78,$E$6:$E$1205,"&gt;"&amp;$E78,$E$6:$E$1205,"&lt;=7")))</f>
        <v/>
      </c>
      <c r="N78" s="25">
        <f>IF($A78="","",MIN(INDEX('Cenários'!$K$6:$K$105,INT((ROW()-6)/12)+1),MAX(0,$M78)))</f>
        <v/>
      </c>
      <c r="O78" s="25">
        <f>IF($A78="","",IFERROR(IF($L78&gt;=$N78,0,MIN(CEILING(MAX(0,$N78-$L78),INDEX('Cenários'!$I$6:$I$105,INT((ROW()-6)/12)+1)),FLOOR(MAX(0,INDEX('Cenários'!$K$6:$K$105,INT((ROW()-6)/12)+1)-$L78),INDEX('Cenários'!$I$6:$I$105,INT((ROW()-6)/12)+1)))),0))</f>
        <v/>
      </c>
      <c r="P78" s="25">
        <f>IF($A78="","",IFERROR(IF($E78+INDEX('Cenários'!$J$6:$J$105,INT((ROW()-6)/12)+1)&gt;7,0,SUMIFS($O$6:$O$1205,$A$6:$A$1205,$A78,$E$6:$E$1205,$E78+INDEX('Cenários'!$J$6:$J$105,INT((ROW()-6)/12)+1))),0))</f>
        <v/>
      </c>
      <c r="Q78" s="25">
        <f>IF($A78="","",$L78+$O78)</f>
        <v/>
      </c>
      <c r="R78" s="25">
        <f>IF($A78="","",IF($E78&gt;0,MAX(0,$Q78-$N78),0))</f>
        <v/>
      </c>
      <c r="S78" s="25">
        <f>IF($A78="","",$Q78-$R78)</f>
        <v/>
      </c>
      <c r="T78" s="25">
        <f>IF($A78="","",MAX(0,-$S78))</f>
        <v/>
      </c>
      <c r="U78" s="25">
        <f>IF($A78="","",MAX(0,$Q78-INDEX('Cenários'!$K$6:$K$105,INT((ROW()-6)/12)+1)))</f>
        <v/>
      </c>
      <c r="V78" s="24">
        <f>IF($A78="","",IF($Y78&lt;&gt;"OK","Dados inválidos",IF($X78="Pausado","Pausado",IF($T78&gt;0,"Ruptura",IF($U78&gt;0,"Excesso de capacidade",IF($M78&gt;INDEX('Cenários'!$K$6:$K$105,INT((ROW()-6)/12)+1),"Capacidade insuficiente",IF(AND($E78&lt;=0,$S78&lt;INDEX('Cenários'!$H$6:$H$105,INT((ROW()-6)/12)+1)),"Atenção",IF($R78&gt;0,"Desmobilizar","Adequado"))))))))</f>
        <v/>
      </c>
      <c r="W78" s="24">
        <f>IF($A78="","",IF($Y78&lt;&gt;"OK","Corrigir cadastro do cenário",IF($X78="Pausado","",IF($T78&gt;0,"Ruptura projetada de "&amp;TEXT($T78,"0")&amp;" un.",IF($U78&gt;0,"Reduzir entrada ou transferir "&amp;TEXT($U78,"0")&amp;" un.",IF($M78&gt;INDEX('Cenários'!$K$6:$K$105,INT((ROW()-6)/12)+1),"Capacidade abaixo do saldo-alvo em "&amp;TEXT($M78-INDEX('Cenários'!$K$6:$K$105,INT((ROW()-6)/12)+1),"0")&amp;" un.",IF(AND($O78&gt;0,$E78-INDEX('Cenários'!$J$6:$J$105,INT((ROW()-6)/12)+1)&lt;-4),"Recebimento depende de pedido anterior ao horizonte",IF($R78&gt;0,"Desmobilizar "&amp;TEXT($R78,"0")&amp;" un. nesta semana",IF($P78&gt;0,"Emitir pedido de "&amp;TEXT($P78,"0")&amp;" un. nesta semana",IF($O78&gt;0,"Programar recebimento de "&amp;TEXT($O78,"0")&amp;" un.","Sem ação imediata")))))))))</f>
        <v/>
      </c>
      <c r="X78" s="24">
        <f>IF($A78="","",INDEX('Cenários'!$M$6:$M$105,INT((ROW()-6)/12)+1))</f>
        <v/>
      </c>
      <c r="Y78" s="24">
        <f>IF($A78="","",INDEX('Cenários'!$Z$6:$Z$105,INT((ROW()-6)/12)+1))</f>
        <v/>
      </c>
    </row>
    <row r="79" ht="19" customHeight="1">
      <c r="A79" s="24">
        <f>IF(INDEX('Cenários'!$A$6:$A$105,INT((ROW()-6)/12)+1)="","",INDEX('Cenários'!$A$6:$A$105,INT((ROW()-6)/12)+1))</f>
        <v/>
      </c>
      <c r="B79" s="24">
        <f>IF($A79="","",INDEX('Cenários'!$B$6:$B$105,INT((ROW()-6)/12)+1))</f>
        <v/>
      </c>
      <c r="C79" s="24">
        <f>IF($A79="","",INDEX('Cenários'!$C$6:$C$105,INT((ROW()-6)/12)+1))</f>
        <v/>
      </c>
      <c r="D79" s="24">
        <f>IF($A79="","",INDEX('Cenários'!$D$6:$D$105,INT((ROW()-6)/12)+1))</f>
        <v/>
      </c>
      <c r="E79" s="25">
        <f>IF($A79="","",MOD(ROW()-6,12)-4)</f>
        <v/>
      </c>
      <c r="F79" s="24">
        <f>IF($A79="","",IF($E79&lt;0,"Antes do pico",IF($E79=0,"Semana de pico","Depois do pico")))</f>
        <v/>
      </c>
      <c r="G79" s="36">
        <f>IF($A79="","",IFERROR(IF(INDEX('Cenários'!$E$6:$E$105,INT((ROW()-6)/12)+1)="","",INDEX('Cenários'!$E$6:$E$105,INT((ROW()-6)/12)+1)+7*$E79),""))</f>
        <v/>
      </c>
      <c r="H79" s="37">
        <f>IF($A79="","",INDEX('Cenários'!$N$6:$Y$105,INT((ROW()-6)/12)+1,$E79+5))</f>
        <v/>
      </c>
      <c r="I79" s="25">
        <f>IF(OR($A79="",$H79=""),"",IFERROR(ROUNDUP(INDEX('Cenários'!$F$6:$F$105,INT((ROW()-6)/12)+1)*$H79,0),""))</f>
        <v/>
      </c>
      <c r="J79" s="19" t="n"/>
      <c r="K79" s="25">
        <f>IF($A79="","",IF($E79=-4,INDEX('Cenários'!$G$6:$G$105,INT((ROW()-6)/12)+1),$S78))</f>
        <v/>
      </c>
      <c r="L79" s="25">
        <f>IF($A79="","",$K79+IF($J79="",0,$J79)-IF($I79="",0,$I79))</f>
        <v/>
      </c>
      <c r="M79" s="25">
        <f>IF($A79="","",IF($E79&lt;=0,INDEX('Cenários'!$H$6:$H$105,INT((ROW()-6)/12)+1)+SUMIFS($I$6:$I$1205,$A$6:$A$1205,$A79,$E$6:$E$1205,"&gt;"&amp;$E79,$E$6:$E$1205,"&lt;="&amp;($E79+INDEX('Cenários'!$J$6:$J$105,INT((ROW()-6)/12)+1))),INDEX('Cenários'!$L$6:$L$105,INT((ROW()-6)/12)+1)+SUMIFS($I$6:$I$1205,$A$6:$A$1205,$A79,$E$6:$E$1205,"&gt;"&amp;$E79,$E$6:$E$1205,"&lt;=7")))</f>
        <v/>
      </c>
      <c r="N79" s="25">
        <f>IF($A79="","",MIN(INDEX('Cenários'!$K$6:$K$105,INT((ROW()-6)/12)+1),MAX(0,$M79)))</f>
        <v/>
      </c>
      <c r="O79" s="25">
        <f>IF($A79="","",IFERROR(IF($L79&gt;=$N79,0,MIN(CEILING(MAX(0,$N79-$L79),INDEX('Cenários'!$I$6:$I$105,INT((ROW()-6)/12)+1)),FLOOR(MAX(0,INDEX('Cenários'!$K$6:$K$105,INT((ROW()-6)/12)+1)-$L79),INDEX('Cenários'!$I$6:$I$105,INT((ROW()-6)/12)+1)))),0))</f>
        <v/>
      </c>
      <c r="P79" s="25">
        <f>IF($A79="","",IFERROR(IF($E79+INDEX('Cenários'!$J$6:$J$105,INT((ROW()-6)/12)+1)&gt;7,0,SUMIFS($O$6:$O$1205,$A$6:$A$1205,$A79,$E$6:$E$1205,$E79+INDEX('Cenários'!$J$6:$J$105,INT((ROW()-6)/12)+1))),0))</f>
        <v/>
      </c>
      <c r="Q79" s="25">
        <f>IF($A79="","",$L79+$O79)</f>
        <v/>
      </c>
      <c r="R79" s="25">
        <f>IF($A79="","",IF($E79&gt;0,MAX(0,$Q79-$N79),0))</f>
        <v/>
      </c>
      <c r="S79" s="25">
        <f>IF($A79="","",$Q79-$R79)</f>
        <v/>
      </c>
      <c r="T79" s="25">
        <f>IF($A79="","",MAX(0,-$S79))</f>
        <v/>
      </c>
      <c r="U79" s="25">
        <f>IF($A79="","",MAX(0,$Q79-INDEX('Cenários'!$K$6:$K$105,INT((ROW()-6)/12)+1)))</f>
        <v/>
      </c>
      <c r="V79" s="24">
        <f>IF($A79="","",IF($Y79&lt;&gt;"OK","Dados inválidos",IF($X79="Pausado","Pausado",IF($T79&gt;0,"Ruptura",IF($U79&gt;0,"Excesso de capacidade",IF($M79&gt;INDEX('Cenários'!$K$6:$K$105,INT((ROW()-6)/12)+1),"Capacidade insuficiente",IF(AND($E79&lt;=0,$S79&lt;INDEX('Cenários'!$H$6:$H$105,INT((ROW()-6)/12)+1)),"Atenção",IF($R79&gt;0,"Desmobilizar","Adequado"))))))))</f>
        <v/>
      </c>
      <c r="W79" s="24">
        <f>IF($A79="","",IF($Y79&lt;&gt;"OK","Corrigir cadastro do cenário",IF($X79="Pausado","",IF($T79&gt;0,"Ruptura projetada de "&amp;TEXT($T79,"0")&amp;" un.",IF($U79&gt;0,"Reduzir entrada ou transferir "&amp;TEXT($U79,"0")&amp;" un.",IF($M79&gt;INDEX('Cenários'!$K$6:$K$105,INT((ROW()-6)/12)+1),"Capacidade abaixo do saldo-alvo em "&amp;TEXT($M79-INDEX('Cenários'!$K$6:$K$105,INT((ROW()-6)/12)+1),"0")&amp;" un.",IF(AND($O79&gt;0,$E79-INDEX('Cenários'!$J$6:$J$105,INT((ROW()-6)/12)+1)&lt;-4),"Recebimento depende de pedido anterior ao horizonte",IF($R79&gt;0,"Desmobilizar "&amp;TEXT($R79,"0")&amp;" un. nesta semana",IF($P79&gt;0,"Emitir pedido de "&amp;TEXT($P79,"0")&amp;" un. nesta semana",IF($O79&gt;0,"Programar recebimento de "&amp;TEXT($O79,"0")&amp;" un.","Sem ação imediata")))))))))</f>
        <v/>
      </c>
      <c r="X79" s="24">
        <f>IF($A79="","",INDEX('Cenários'!$M$6:$M$105,INT((ROW()-6)/12)+1))</f>
        <v/>
      </c>
      <c r="Y79" s="24">
        <f>IF($A79="","",INDEX('Cenários'!$Z$6:$Z$105,INT((ROW()-6)/12)+1))</f>
        <v/>
      </c>
    </row>
    <row r="80" ht="19" customHeight="1">
      <c r="A80" s="24">
        <f>IF(INDEX('Cenários'!$A$6:$A$105,INT((ROW()-6)/12)+1)="","",INDEX('Cenários'!$A$6:$A$105,INT((ROW()-6)/12)+1))</f>
        <v/>
      </c>
      <c r="B80" s="24">
        <f>IF($A80="","",INDEX('Cenários'!$B$6:$B$105,INT((ROW()-6)/12)+1))</f>
        <v/>
      </c>
      <c r="C80" s="24">
        <f>IF($A80="","",INDEX('Cenários'!$C$6:$C$105,INT((ROW()-6)/12)+1))</f>
        <v/>
      </c>
      <c r="D80" s="24">
        <f>IF($A80="","",INDEX('Cenários'!$D$6:$D$105,INT((ROW()-6)/12)+1))</f>
        <v/>
      </c>
      <c r="E80" s="25">
        <f>IF($A80="","",MOD(ROW()-6,12)-4)</f>
        <v/>
      </c>
      <c r="F80" s="24">
        <f>IF($A80="","",IF($E80&lt;0,"Antes do pico",IF($E80=0,"Semana de pico","Depois do pico")))</f>
        <v/>
      </c>
      <c r="G80" s="36">
        <f>IF($A80="","",IFERROR(IF(INDEX('Cenários'!$E$6:$E$105,INT((ROW()-6)/12)+1)="","",INDEX('Cenários'!$E$6:$E$105,INT((ROW()-6)/12)+1)+7*$E80),""))</f>
        <v/>
      </c>
      <c r="H80" s="37">
        <f>IF($A80="","",INDEX('Cenários'!$N$6:$Y$105,INT((ROW()-6)/12)+1,$E80+5))</f>
        <v/>
      </c>
      <c r="I80" s="25">
        <f>IF(OR($A80="",$H80=""),"",IFERROR(ROUNDUP(INDEX('Cenários'!$F$6:$F$105,INT((ROW()-6)/12)+1)*$H80,0),""))</f>
        <v/>
      </c>
      <c r="J80" s="19" t="n">
        <v>100</v>
      </c>
      <c r="K80" s="25">
        <f>IF($A80="","",IF($E80=-4,INDEX('Cenários'!$G$6:$G$105,INT((ROW()-6)/12)+1),$S79))</f>
        <v/>
      </c>
      <c r="L80" s="25">
        <f>IF($A80="","",$K80+IF($J80="",0,$J80)-IF($I80="",0,$I80))</f>
        <v/>
      </c>
      <c r="M80" s="25">
        <f>IF($A80="","",IF($E80&lt;=0,INDEX('Cenários'!$H$6:$H$105,INT((ROW()-6)/12)+1)+SUMIFS($I$6:$I$1205,$A$6:$A$1205,$A80,$E$6:$E$1205,"&gt;"&amp;$E80,$E$6:$E$1205,"&lt;="&amp;($E80+INDEX('Cenários'!$J$6:$J$105,INT((ROW()-6)/12)+1))),INDEX('Cenários'!$L$6:$L$105,INT((ROW()-6)/12)+1)+SUMIFS($I$6:$I$1205,$A$6:$A$1205,$A80,$E$6:$E$1205,"&gt;"&amp;$E80,$E$6:$E$1205,"&lt;=7")))</f>
        <v/>
      </c>
      <c r="N80" s="25">
        <f>IF($A80="","",MIN(INDEX('Cenários'!$K$6:$K$105,INT((ROW()-6)/12)+1),MAX(0,$M80)))</f>
        <v/>
      </c>
      <c r="O80" s="25">
        <f>IF($A80="","",IFERROR(IF($L80&gt;=$N80,0,MIN(CEILING(MAX(0,$N80-$L80),INDEX('Cenários'!$I$6:$I$105,INT((ROW()-6)/12)+1)),FLOOR(MAX(0,INDEX('Cenários'!$K$6:$K$105,INT((ROW()-6)/12)+1)-$L80),INDEX('Cenários'!$I$6:$I$105,INT((ROW()-6)/12)+1)))),0))</f>
        <v/>
      </c>
      <c r="P80" s="25">
        <f>IF($A80="","",IFERROR(IF($E80+INDEX('Cenários'!$J$6:$J$105,INT((ROW()-6)/12)+1)&gt;7,0,SUMIFS($O$6:$O$1205,$A$6:$A$1205,$A80,$E$6:$E$1205,$E80+INDEX('Cenários'!$J$6:$J$105,INT((ROW()-6)/12)+1))),0))</f>
        <v/>
      </c>
      <c r="Q80" s="25">
        <f>IF($A80="","",$L80+$O80)</f>
        <v/>
      </c>
      <c r="R80" s="25">
        <f>IF($A80="","",IF($E80&gt;0,MAX(0,$Q80-$N80),0))</f>
        <v/>
      </c>
      <c r="S80" s="25">
        <f>IF($A80="","",$Q80-$R80)</f>
        <v/>
      </c>
      <c r="T80" s="25">
        <f>IF($A80="","",MAX(0,-$S80))</f>
        <v/>
      </c>
      <c r="U80" s="25">
        <f>IF($A80="","",MAX(0,$Q80-INDEX('Cenários'!$K$6:$K$105,INT((ROW()-6)/12)+1)))</f>
        <v/>
      </c>
      <c r="V80" s="24">
        <f>IF($A80="","",IF($Y80&lt;&gt;"OK","Dados inválidos",IF($X80="Pausado","Pausado",IF($T80&gt;0,"Ruptura",IF($U80&gt;0,"Excesso de capacidade",IF($M80&gt;INDEX('Cenários'!$K$6:$K$105,INT((ROW()-6)/12)+1),"Capacidade insuficiente",IF(AND($E80&lt;=0,$S80&lt;INDEX('Cenários'!$H$6:$H$105,INT((ROW()-6)/12)+1)),"Atenção",IF($R80&gt;0,"Desmobilizar","Adequado"))))))))</f>
        <v/>
      </c>
      <c r="W80" s="24">
        <f>IF($A80="","",IF($Y80&lt;&gt;"OK","Corrigir cadastro do cenário",IF($X80="Pausado","",IF($T80&gt;0,"Ruptura projetada de "&amp;TEXT($T80,"0")&amp;" un.",IF($U80&gt;0,"Reduzir entrada ou transferir "&amp;TEXT($U80,"0")&amp;" un.",IF($M80&gt;INDEX('Cenários'!$K$6:$K$105,INT((ROW()-6)/12)+1),"Capacidade abaixo do saldo-alvo em "&amp;TEXT($M80-INDEX('Cenários'!$K$6:$K$105,INT((ROW()-6)/12)+1),"0")&amp;" un.",IF(AND($O80&gt;0,$E80-INDEX('Cenários'!$J$6:$J$105,INT((ROW()-6)/12)+1)&lt;-4),"Recebimento depende de pedido anterior ao horizonte",IF($R80&gt;0,"Desmobilizar "&amp;TEXT($R80,"0")&amp;" un. nesta semana",IF($P80&gt;0,"Emitir pedido de "&amp;TEXT($P80,"0")&amp;" un. nesta semana",IF($O80&gt;0,"Programar recebimento de "&amp;TEXT($O80,"0")&amp;" un.","Sem ação imediata")))))))))</f>
        <v/>
      </c>
      <c r="X80" s="24">
        <f>IF($A80="","",INDEX('Cenários'!$M$6:$M$105,INT((ROW()-6)/12)+1))</f>
        <v/>
      </c>
      <c r="Y80" s="24">
        <f>IF($A80="","",INDEX('Cenários'!$Z$6:$Z$105,INT((ROW()-6)/12)+1))</f>
        <v/>
      </c>
    </row>
    <row r="81" ht="19" customHeight="1">
      <c r="A81" s="24">
        <f>IF(INDEX('Cenários'!$A$6:$A$105,INT((ROW()-6)/12)+1)="","",INDEX('Cenários'!$A$6:$A$105,INT((ROW()-6)/12)+1))</f>
        <v/>
      </c>
      <c r="B81" s="24">
        <f>IF($A81="","",INDEX('Cenários'!$B$6:$B$105,INT((ROW()-6)/12)+1))</f>
        <v/>
      </c>
      <c r="C81" s="24">
        <f>IF($A81="","",INDEX('Cenários'!$C$6:$C$105,INT((ROW()-6)/12)+1))</f>
        <v/>
      </c>
      <c r="D81" s="24">
        <f>IF($A81="","",INDEX('Cenários'!$D$6:$D$105,INT((ROW()-6)/12)+1))</f>
        <v/>
      </c>
      <c r="E81" s="25">
        <f>IF($A81="","",MOD(ROW()-6,12)-4)</f>
        <v/>
      </c>
      <c r="F81" s="24">
        <f>IF($A81="","",IF($E81&lt;0,"Antes do pico",IF($E81=0,"Semana de pico","Depois do pico")))</f>
        <v/>
      </c>
      <c r="G81" s="36">
        <f>IF($A81="","",IFERROR(IF(INDEX('Cenários'!$E$6:$E$105,INT((ROW()-6)/12)+1)="","",INDEX('Cenários'!$E$6:$E$105,INT((ROW()-6)/12)+1)+7*$E81),""))</f>
        <v/>
      </c>
      <c r="H81" s="37">
        <f>IF($A81="","",INDEX('Cenários'!$N$6:$Y$105,INT((ROW()-6)/12)+1,$E81+5))</f>
        <v/>
      </c>
      <c r="I81" s="25">
        <f>IF(OR($A81="",$H81=""),"",IFERROR(ROUNDUP(INDEX('Cenários'!$F$6:$F$105,INT((ROW()-6)/12)+1)*$H81,0),""))</f>
        <v/>
      </c>
      <c r="J81" s="19" t="n"/>
      <c r="K81" s="25">
        <f>IF($A81="","",IF($E81=-4,INDEX('Cenários'!$G$6:$G$105,INT((ROW()-6)/12)+1),$S80))</f>
        <v/>
      </c>
      <c r="L81" s="25">
        <f>IF($A81="","",$K81+IF($J81="",0,$J81)-IF($I81="",0,$I81))</f>
        <v/>
      </c>
      <c r="M81" s="25">
        <f>IF($A81="","",IF($E81&lt;=0,INDEX('Cenários'!$H$6:$H$105,INT((ROW()-6)/12)+1)+SUMIFS($I$6:$I$1205,$A$6:$A$1205,$A81,$E$6:$E$1205,"&gt;"&amp;$E81,$E$6:$E$1205,"&lt;="&amp;($E81+INDEX('Cenários'!$J$6:$J$105,INT((ROW()-6)/12)+1))),INDEX('Cenários'!$L$6:$L$105,INT((ROW()-6)/12)+1)+SUMIFS($I$6:$I$1205,$A$6:$A$1205,$A81,$E$6:$E$1205,"&gt;"&amp;$E81,$E$6:$E$1205,"&lt;=7")))</f>
        <v/>
      </c>
      <c r="N81" s="25">
        <f>IF($A81="","",MIN(INDEX('Cenários'!$K$6:$K$105,INT((ROW()-6)/12)+1),MAX(0,$M81)))</f>
        <v/>
      </c>
      <c r="O81" s="25">
        <f>IF($A81="","",IFERROR(IF($L81&gt;=$N81,0,MIN(CEILING(MAX(0,$N81-$L81),INDEX('Cenários'!$I$6:$I$105,INT((ROW()-6)/12)+1)),FLOOR(MAX(0,INDEX('Cenários'!$K$6:$K$105,INT((ROW()-6)/12)+1)-$L81),INDEX('Cenários'!$I$6:$I$105,INT((ROW()-6)/12)+1)))),0))</f>
        <v/>
      </c>
      <c r="P81" s="25">
        <f>IF($A81="","",IFERROR(IF($E81+INDEX('Cenários'!$J$6:$J$105,INT((ROW()-6)/12)+1)&gt;7,0,SUMIFS($O$6:$O$1205,$A$6:$A$1205,$A81,$E$6:$E$1205,$E81+INDEX('Cenários'!$J$6:$J$105,INT((ROW()-6)/12)+1))),0))</f>
        <v/>
      </c>
      <c r="Q81" s="25">
        <f>IF($A81="","",$L81+$O81)</f>
        <v/>
      </c>
      <c r="R81" s="25">
        <f>IF($A81="","",IF($E81&gt;0,MAX(0,$Q81-$N81),0))</f>
        <v/>
      </c>
      <c r="S81" s="25">
        <f>IF($A81="","",$Q81-$R81)</f>
        <v/>
      </c>
      <c r="T81" s="25">
        <f>IF($A81="","",MAX(0,-$S81))</f>
        <v/>
      </c>
      <c r="U81" s="25">
        <f>IF($A81="","",MAX(0,$Q81-INDEX('Cenários'!$K$6:$K$105,INT((ROW()-6)/12)+1)))</f>
        <v/>
      </c>
      <c r="V81" s="24">
        <f>IF($A81="","",IF($Y81&lt;&gt;"OK","Dados inválidos",IF($X81="Pausado","Pausado",IF($T81&gt;0,"Ruptura",IF($U81&gt;0,"Excesso de capacidade",IF($M81&gt;INDEX('Cenários'!$K$6:$K$105,INT((ROW()-6)/12)+1),"Capacidade insuficiente",IF(AND($E81&lt;=0,$S81&lt;INDEX('Cenários'!$H$6:$H$105,INT((ROW()-6)/12)+1)),"Atenção",IF($R81&gt;0,"Desmobilizar","Adequado"))))))))</f>
        <v/>
      </c>
      <c r="W81" s="24">
        <f>IF($A81="","",IF($Y81&lt;&gt;"OK","Corrigir cadastro do cenário",IF($X81="Pausado","",IF($T81&gt;0,"Ruptura projetada de "&amp;TEXT($T81,"0")&amp;" un.",IF($U81&gt;0,"Reduzir entrada ou transferir "&amp;TEXT($U81,"0")&amp;" un.",IF($M81&gt;INDEX('Cenários'!$K$6:$K$105,INT((ROW()-6)/12)+1),"Capacidade abaixo do saldo-alvo em "&amp;TEXT($M81-INDEX('Cenários'!$K$6:$K$105,INT((ROW()-6)/12)+1),"0")&amp;" un.",IF(AND($O81&gt;0,$E81-INDEX('Cenários'!$J$6:$J$105,INT((ROW()-6)/12)+1)&lt;-4),"Recebimento depende de pedido anterior ao horizonte",IF($R81&gt;0,"Desmobilizar "&amp;TEXT($R81,"0")&amp;" un. nesta semana",IF($P81&gt;0,"Emitir pedido de "&amp;TEXT($P81,"0")&amp;" un. nesta semana",IF($O81&gt;0,"Programar recebimento de "&amp;TEXT($O81,"0")&amp;" un.","Sem ação imediata")))))))))</f>
        <v/>
      </c>
      <c r="X81" s="24">
        <f>IF($A81="","",INDEX('Cenários'!$M$6:$M$105,INT((ROW()-6)/12)+1))</f>
        <v/>
      </c>
      <c r="Y81" s="24">
        <f>IF($A81="","",INDEX('Cenários'!$Z$6:$Z$105,INT((ROW()-6)/12)+1))</f>
        <v/>
      </c>
    </row>
    <row r="82" ht="19" customHeight="1">
      <c r="A82" s="24">
        <f>IF(INDEX('Cenários'!$A$6:$A$105,INT((ROW()-6)/12)+1)="","",INDEX('Cenários'!$A$6:$A$105,INT((ROW()-6)/12)+1))</f>
        <v/>
      </c>
      <c r="B82" s="24">
        <f>IF($A82="","",INDEX('Cenários'!$B$6:$B$105,INT((ROW()-6)/12)+1))</f>
        <v/>
      </c>
      <c r="C82" s="24">
        <f>IF($A82="","",INDEX('Cenários'!$C$6:$C$105,INT((ROW()-6)/12)+1))</f>
        <v/>
      </c>
      <c r="D82" s="24">
        <f>IF($A82="","",INDEX('Cenários'!$D$6:$D$105,INT((ROW()-6)/12)+1))</f>
        <v/>
      </c>
      <c r="E82" s="25">
        <f>IF($A82="","",MOD(ROW()-6,12)-4)</f>
        <v/>
      </c>
      <c r="F82" s="24">
        <f>IF($A82="","",IF($E82&lt;0,"Antes do pico",IF($E82=0,"Semana de pico","Depois do pico")))</f>
        <v/>
      </c>
      <c r="G82" s="36">
        <f>IF($A82="","",IFERROR(IF(INDEX('Cenários'!$E$6:$E$105,INT((ROW()-6)/12)+1)="","",INDEX('Cenários'!$E$6:$E$105,INT((ROW()-6)/12)+1)+7*$E82),""))</f>
        <v/>
      </c>
      <c r="H82" s="37">
        <f>IF($A82="","",INDEX('Cenários'!$N$6:$Y$105,INT((ROW()-6)/12)+1,$E82+5))</f>
        <v/>
      </c>
      <c r="I82" s="25">
        <f>IF(OR($A82="",$H82=""),"",IFERROR(ROUNDUP(INDEX('Cenários'!$F$6:$F$105,INT((ROW()-6)/12)+1)*$H82,0),""))</f>
        <v/>
      </c>
      <c r="J82" s="19" t="n"/>
      <c r="K82" s="25">
        <f>IF($A82="","",IF($E82=-4,INDEX('Cenários'!$G$6:$G$105,INT((ROW()-6)/12)+1),$S81))</f>
        <v/>
      </c>
      <c r="L82" s="25">
        <f>IF($A82="","",$K82+IF($J82="",0,$J82)-IF($I82="",0,$I82))</f>
        <v/>
      </c>
      <c r="M82" s="25">
        <f>IF($A82="","",IF($E82&lt;=0,INDEX('Cenários'!$H$6:$H$105,INT((ROW()-6)/12)+1)+SUMIFS($I$6:$I$1205,$A$6:$A$1205,$A82,$E$6:$E$1205,"&gt;"&amp;$E82,$E$6:$E$1205,"&lt;="&amp;($E82+INDEX('Cenários'!$J$6:$J$105,INT((ROW()-6)/12)+1))),INDEX('Cenários'!$L$6:$L$105,INT((ROW()-6)/12)+1)+SUMIFS($I$6:$I$1205,$A$6:$A$1205,$A82,$E$6:$E$1205,"&gt;"&amp;$E82,$E$6:$E$1205,"&lt;=7")))</f>
        <v/>
      </c>
      <c r="N82" s="25">
        <f>IF($A82="","",MIN(INDEX('Cenários'!$K$6:$K$105,INT((ROW()-6)/12)+1),MAX(0,$M82)))</f>
        <v/>
      </c>
      <c r="O82" s="25">
        <f>IF($A82="","",IFERROR(IF($L82&gt;=$N82,0,MIN(CEILING(MAX(0,$N82-$L82),INDEX('Cenários'!$I$6:$I$105,INT((ROW()-6)/12)+1)),FLOOR(MAX(0,INDEX('Cenários'!$K$6:$K$105,INT((ROW()-6)/12)+1)-$L82),INDEX('Cenários'!$I$6:$I$105,INT((ROW()-6)/12)+1)))),0))</f>
        <v/>
      </c>
      <c r="P82" s="25">
        <f>IF($A82="","",IFERROR(IF($E82+INDEX('Cenários'!$J$6:$J$105,INT((ROW()-6)/12)+1)&gt;7,0,SUMIFS($O$6:$O$1205,$A$6:$A$1205,$A82,$E$6:$E$1205,$E82+INDEX('Cenários'!$J$6:$J$105,INT((ROW()-6)/12)+1))),0))</f>
        <v/>
      </c>
      <c r="Q82" s="25">
        <f>IF($A82="","",$L82+$O82)</f>
        <v/>
      </c>
      <c r="R82" s="25">
        <f>IF($A82="","",IF($E82&gt;0,MAX(0,$Q82-$N82),0))</f>
        <v/>
      </c>
      <c r="S82" s="25">
        <f>IF($A82="","",$Q82-$R82)</f>
        <v/>
      </c>
      <c r="T82" s="25">
        <f>IF($A82="","",MAX(0,-$S82))</f>
        <v/>
      </c>
      <c r="U82" s="25">
        <f>IF($A82="","",MAX(0,$Q82-INDEX('Cenários'!$K$6:$K$105,INT((ROW()-6)/12)+1)))</f>
        <v/>
      </c>
      <c r="V82" s="24">
        <f>IF($A82="","",IF($Y82&lt;&gt;"OK","Dados inválidos",IF($X82="Pausado","Pausado",IF($T82&gt;0,"Ruptura",IF($U82&gt;0,"Excesso de capacidade",IF($M82&gt;INDEX('Cenários'!$K$6:$K$105,INT((ROW()-6)/12)+1),"Capacidade insuficiente",IF(AND($E82&lt;=0,$S82&lt;INDEX('Cenários'!$H$6:$H$105,INT((ROW()-6)/12)+1)),"Atenção",IF($R82&gt;0,"Desmobilizar","Adequado"))))))))</f>
        <v/>
      </c>
      <c r="W82" s="24">
        <f>IF($A82="","",IF($Y82&lt;&gt;"OK","Corrigir cadastro do cenário",IF($X82="Pausado","",IF($T82&gt;0,"Ruptura projetada de "&amp;TEXT($T82,"0")&amp;" un.",IF($U82&gt;0,"Reduzir entrada ou transferir "&amp;TEXT($U82,"0")&amp;" un.",IF($M82&gt;INDEX('Cenários'!$K$6:$K$105,INT((ROW()-6)/12)+1),"Capacidade abaixo do saldo-alvo em "&amp;TEXT($M82-INDEX('Cenários'!$K$6:$K$105,INT((ROW()-6)/12)+1),"0")&amp;" un.",IF(AND($O82&gt;0,$E82-INDEX('Cenários'!$J$6:$J$105,INT((ROW()-6)/12)+1)&lt;-4),"Recebimento depende de pedido anterior ao horizonte",IF($R82&gt;0,"Desmobilizar "&amp;TEXT($R82,"0")&amp;" un. nesta semana",IF($P82&gt;0,"Emitir pedido de "&amp;TEXT($P82,"0")&amp;" un. nesta semana",IF($O82&gt;0,"Programar recebimento de "&amp;TEXT($O82,"0")&amp;" un.","Sem ação imediata")))))))))</f>
        <v/>
      </c>
      <c r="X82" s="24">
        <f>IF($A82="","",INDEX('Cenários'!$M$6:$M$105,INT((ROW()-6)/12)+1))</f>
        <v/>
      </c>
      <c r="Y82" s="24">
        <f>IF($A82="","",INDEX('Cenários'!$Z$6:$Z$105,INT((ROW()-6)/12)+1))</f>
        <v/>
      </c>
    </row>
    <row r="83" ht="19" customHeight="1">
      <c r="A83" s="24">
        <f>IF(INDEX('Cenários'!$A$6:$A$105,INT((ROW()-6)/12)+1)="","",INDEX('Cenários'!$A$6:$A$105,INT((ROW()-6)/12)+1))</f>
        <v/>
      </c>
      <c r="B83" s="24">
        <f>IF($A83="","",INDEX('Cenários'!$B$6:$B$105,INT((ROW()-6)/12)+1))</f>
        <v/>
      </c>
      <c r="C83" s="24">
        <f>IF($A83="","",INDEX('Cenários'!$C$6:$C$105,INT((ROW()-6)/12)+1))</f>
        <v/>
      </c>
      <c r="D83" s="24">
        <f>IF($A83="","",INDEX('Cenários'!$D$6:$D$105,INT((ROW()-6)/12)+1))</f>
        <v/>
      </c>
      <c r="E83" s="25">
        <f>IF($A83="","",MOD(ROW()-6,12)-4)</f>
        <v/>
      </c>
      <c r="F83" s="24">
        <f>IF($A83="","",IF($E83&lt;0,"Antes do pico",IF($E83=0,"Semana de pico","Depois do pico")))</f>
        <v/>
      </c>
      <c r="G83" s="36">
        <f>IF($A83="","",IFERROR(IF(INDEX('Cenários'!$E$6:$E$105,INT((ROW()-6)/12)+1)="","",INDEX('Cenários'!$E$6:$E$105,INT((ROW()-6)/12)+1)+7*$E83),""))</f>
        <v/>
      </c>
      <c r="H83" s="37">
        <f>IF($A83="","",INDEX('Cenários'!$N$6:$Y$105,INT((ROW()-6)/12)+1,$E83+5))</f>
        <v/>
      </c>
      <c r="I83" s="25">
        <f>IF(OR($A83="",$H83=""),"",IFERROR(ROUNDUP(INDEX('Cenários'!$F$6:$F$105,INT((ROW()-6)/12)+1)*$H83,0),""))</f>
        <v/>
      </c>
      <c r="J83" s="19" t="n"/>
      <c r="K83" s="25">
        <f>IF($A83="","",IF($E83=-4,INDEX('Cenários'!$G$6:$G$105,INT((ROW()-6)/12)+1),$S82))</f>
        <v/>
      </c>
      <c r="L83" s="25">
        <f>IF($A83="","",$K83+IF($J83="",0,$J83)-IF($I83="",0,$I83))</f>
        <v/>
      </c>
      <c r="M83" s="25">
        <f>IF($A83="","",IF($E83&lt;=0,INDEX('Cenários'!$H$6:$H$105,INT((ROW()-6)/12)+1)+SUMIFS($I$6:$I$1205,$A$6:$A$1205,$A83,$E$6:$E$1205,"&gt;"&amp;$E83,$E$6:$E$1205,"&lt;="&amp;($E83+INDEX('Cenários'!$J$6:$J$105,INT((ROW()-6)/12)+1))),INDEX('Cenários'!$L$6:$L$105,INT((ROW()-6)/12)+1)+SUMIFS($I$6:$I$1205,$A$6:$A$1205,$A83,$E$6:$E$1205,"&gt;"&amp;$E83,$E$6:$E$1205,"&lt;=7")))</f>
        <v/>
      </c>
      <c r="N83" s="25">
        <f>IF($A83="","",MIN(INDEX('Cenários'!$K$6:$K$105,INT((ROW()-6)/12)+1),MAX(0,$M83)))</f>
        <v/>
      </c>
      <c r="O83" s="25">
        <f>IF($A83="","",IFERROR(IF($L83&gt;=$N83,0,MIN(CEILING(MAX(0,$N83-$L83),INDEX('Cenários'!$I$6:$I$105,INT((ROW()-6)/12)+1)),FLOOR(MAX(0,INDEX('Cenários'!$K$6:$K$105,INT((ROW()-6)/12)+1)-$L83),INDEX('Cenários'!$I$6:$I$105,INT((ROW()-6)/12)+1)))),0))</f>
        <v/>
      </c>
      <c r="P83" s="25">
        <f>IF($A83="","",IFERROR(IF($E83+INDEX('Cenários'!$J$6:$J$105,INT((ROW()-6)/12)+1)&gt;7,0,SUMIFS($O$6:$O$1205,$A$6:$A$1205,$A83,$E$6:$E$1205,$E83+INDEX('Cenários'!$J$6:$J$105,INT((ROW()-6)/12)+1))),0))</f>
        <v/>
      </c>
      <c r="Q83" s="25">
        <f>IF($A83="","",$L83+$O83)</f>
        <v/>
      </c>
      <c r="R83" s="25">
        <f>IF($A83="","",IF($E83&gt;0,MAX(0,$Q83-$N83),0))</f>
        <v/>
      </c>
      <c r="S83" s="25">
        <f>IF($A83="","",$Q83-$R83)</f>
        <v/>
      </c>
      <c r="T83" s="25">
        <f>IF($A83="","",MAX(0,-$S83))</f>
        <v/>
      </c>
      <c r="U83" s="25">
        <f>IF($A83="","",MAX(0,$Q83-INDEX('Cenários'!$K$6:$K$105,INT((ROW()-6)/12)+1)))</f>
        <v/>
      </c>
      <c r="V83" s="24">
        <f>IF($A83="","",IF($Y83&lt;&gt;"OK","Dados inválidos",IF($X83="Pausado","Pausado",IF($T83&gt;0,"Ruptura",IF($U83&gt;0,"Excesso de capacidade",IF($M83&gt;INDEX('Cenários'!$K$6:$K$105,INT((ROW()-6)/12)+1),"Capacidade insuficiente",IF(AND($E83&lt;=0,$S83&lt;INDEX('Cenários'!$H$6:$H$105,INT((ROW()-6)/12)+1)),"Atenção",IF($R83&gt;0,"Desmobilizar","Adequado"))))))))</f>
        <v/>
      </c>
      <c r="W83" s="24">
        <f>IF($A83="","",IF($Y83&lt;&gt;"OK","Corrigir cadastro do cenário",IF($X83="Pausado","",IF($T83&gt;0,"Ruptura projetada de "&amp;TEXT($T83,"0")&amp;" un.",IF($U83&gt;0,"Reduzir entrada ou transferir "&amp;TEXT($U83,"0")&amp;" un.",IF($M83&gt;INDEX('Cenários'!$K$6:$K$105,INT((ROW()-6)/12)+1),"Capacidade abaixo do saldo-alvo em "&amp;TEXT($M83-INDEX('Cenários'!$K$6:$K$105,INT((ROW()-6)/12)+1),"0")&amp;" un.",IF(AND($O83&gt;0,$E83-INDEX('Cenários'!$J$6:$J$105,INT((ROW()-6)/12)+1)&lt;-4),"Recebimento depende de pedido anterior ao horizonte",IF($R83&gt;0,"Desmobilizar "&amp;TEXT($R83,"0")&amp;" un. nesta semana",IF($P83&gt;0,"Emitir pedido de "&amp;TEXT($P83,"0")&amp;" un. nesta semana",IF($O83&gt;0,"Programar recebimento de "&amp;TEXT($O83,"0")&amp;" un.","Sem ação imediata")))))))))</f>
        <v/>
      </c>
      <c r="X83" s="24">
        <f>IF($A83="","",INDEX('Cenários'!$M$6:$M$105,INT((ROW()-6)/12)+1))</f>
        <v/>
      </c>
      <c r="Y83" s="24">
        <f>IF($A83="","",INDEX('Cenários'!$Z$6:$Z$105,INT((ROW()-6)/12)+1))</f>
        <v/>
      </c>
    </row>
    <row r="84" ht="19" customHeight="1">
      <c r="A84" s="24">
        <f>IF(INDEX('Cenários'!$A$6:$A$105,INT((ROW()-6)/12)+1)="","",INDEX('Cenários'!$A$6:$A$105,INT((ROW()-6)/12)+1))</f>
        <v/>
      </c>
      <c r="B84" s="24">
        <f>IF($A84="","",INDEX('Cenários'!$B$6:$B$105,INT((ROW()-6)/12)+1))</f>
        <v/>
      </c>
      <c r="C84" s="24">
        <f>IF($A84="","",INDEX('Cenários'!$C$6:$C$105,INT((ROW()-6)/12)+1))</f>
        <v/>
      </c>
      <c r="D84" s="24">
        <f>IF($A84="","",INDEX('Cenários'!$D$6:$D$105,INT((ROW()-6)/12)+1))</f>
        <v/>
      </c>
      <c r="E84" s="25">
        <f>IF($A84="","",MOD(ROW()-6,12)-4)</f>
        <v/>
      </c>
      <c r="F84" s="24">
        <f>IF($A84="","",IF($E84&lt;0,"Antes do pico",IF($E84=0,"Semana de pico","Depois do pico")))</f>
        <v/>
      </c>
      <c r="G84" s="36">
        <f>IF($A84="","",IFERROR(IF(INDEX('Cenários'!$E$6:$E$105,INT((ROW()-6)/12)+1)="","",INDEX('Cenários'!$E$6:$E$105,INT((ROW()-6)/12)+1)+7*$E84),""))</f>
        <v/>
      </c>
      <c r="H84" s="37">
        <f>IF($A84="","",INDEX('Cenários'!$N$6:$Y$105,INT((ROW()-6)/12)+1,$E84+5))</f>
        <v/>
      </c>
      <c r="I84" s="25">
        <f>IF(OR($A84="",$H84=""),"",IFERROR(ROUNDUP(INDEX('Cenários'!$F$6:$F$105,INT((ROW()-6)/12)+1)*$H84,0),""))</f>
        <v/>
      </c>
      <c r="J84" s="19" t="n"/>
      <c r="K84" s="25">
        <f>IF($A84="","",IF($E84=-4,INDEX('Cenários'!$G$6:$G$105,INT((ROW()-6)/12)+1),$S83))</f>
        <v/>
      </c>
      <c r="L84" s="25">
        <f>IF($A84="","",$K84+IF($J84="",0,$J84)-IF($I84="",0,$I84))</f>
        <v/>
      </c>
      <c r="M84" s="25">
        <f>IF($A84="","",IF($E84&lt;=0,INDEX('Cenários'!$H$6:$H$105,INT((ROW()-6)/12)+1)+SUMIFS($I$6:$I$1205,$A$6:$A$1205,$A84,$E$6:$E$1205,"&gt;"&amp;$E84,$E$6:$E$1205,"&lt;="&amp;($E84+INDEX('Cenários'!$J$6:$J$105,INT((ROW()-6)/12)+1))),INDEX('Cenários'!$L$6:$L$105,INT((ROW()-6)/12)+1)+SUMIFS($I$6:$I$1205,$A$6:$A$1205,$A84,$E$6:$E$1205,"&gt;"&amp;$E84,$E$6:$E$1205,"&lt;=7")))</f>
        <v/>
      </c>
      <c r="N84" s="25">
        <f>IF($A84="","",MIN(INDEX('Cenários'!$K$6:$K$105,INT((ROW()-6)/12)+1),MAX(0,$M84)))</f>
        <v/>
      </c>
      <c r="O84" s="25">
        <f>IF($A84="","",IFERROR(IF($L84&gt;=$N84,0,MIN(CEILING(MAX(0,$N84-$L84),INDEX('Cenários'!$I$6:$I$105,INT((ROW()-6)/12)+1)),FLOOR(MAX(0,INDEX('Cenários'!$K$6:$K$105,INT((ROW()-6)/12)+1)-$L84),INDEX('Cenários'!$I$6:$I$105,INT((ROW()-6)/12)+1)))),0))</f>
        <v/>
      </c>
      <c r="P84" s="25">
        <f>IF($A84="","",IFERROR(IF($E84+INDEX('Cenários'!$J$6:$J$105,INT((ROW()-6)/12)+1)&gt;7,0,SUMIFS($O$6:$O$1205,$A$6:$A$1205,$A84,$E$6:$E$1205,$E84+INDEX('Cenários'!$J$6:$J$105,INT((ROW()-6)/12)+1))),0))</f>
        <v/>
      </c>
      <c r="Q84" s="25">
        <f>IF($A84="","",$L84+$O84)</f>
        <v/>
      </c>
      <c r="R84" s="25">
        <f>IF($A84="","",IF($E84&gt;0,MAX(0,$Q84-$N84),0))</f>
        <v/>
      </c>
      <c r="S84" s="25">
        <f>IF($A84="","",$Q84-$R84)</f>
        <v/>
      </c>
      <c r="T84" s="25">
        <f>IF($A84="","",MAX(0,-$S84))</f>
        <v/>
      </c>
      <c r="U84" s="25">
        <f>IF($A84="","",MAX(0,$Q84-INDEX('Cenários'!$K$6:$K$105,INT((ROW()-6)/12)+1)))</f>
        <v/>
      </c>
      <c r="V84" s="24">
        <f>IF($A84="","",IF($Y84&lt;&gt;"OK","Dados inválidos",IF($X84="Pausado","Pausado",IF($T84&gt;0,"Ruptura",IF($U84&gt;0,"Excesso de capacidade",IF($M84&gt;INDEX('Cenários'!$K$6:$K$105,INT((ROW()-6)/12)+1),"Capacidade insuficiente",IF(AND($E84&lt;=0,$S84&lt;INDEX('Cenários'!$H$6:$H$105,INT((ROW()-6)/12)+1)),"Atenção",IF($R84&gt;0,"Desmobilizar","Adequado"))))))))</f>
        <v/>
      </c>
      <c r="W84" s="24">
        <f>IF($A84="","",IF($Y84&lt;&gt;"OK","Corrigir cadastro do cenário",IF($X84="Pausado","",IF($T84&gt;0,"Ruptura projetada de "&amp;TEXT($T84,"0")&amp;" un.",IF($U84&gt;0,"Reduzir entrada ou transferir "&amp;TEXT($U84,"0")&amp;" un.",IF($M84&gt;INDEX('Cenários'!$K$6:$K$105,INT((ROW()-6)/12)+1),"Capacidade abaixo do saldo-alvo em "&amp;TEXT($M84-INDEX('Cenários'!$K$6:$K$105,INT((ROW()-6)/12)+1),"0")&amp;" un.",IF(AND($O84&gt;0,$E84-INDEX('Cenários'!$J$6:$J$105,INT((ROW()-6)/12)+1)&lt;-4),"Recebimento depende de pedido anterior ao horizonte",IF($R84&gt;0,"Desmobilizar "&amp;TEXT($R84,"0")&amp;" un. nesta semana",IF($P84&gt;0,"Emitir pedido de "&amp;TEXT($P84,"0")&amp;" un. nesta semana",IF($O84&gt;0,"Programar recebimento de "&amp;TEXT($O84,"0")&amp;" un.","Sem ação imediata")))))))))</f>
        <v/>
      </c>
      <c r="X84" s="24">
        <f>IF($A84="","",INDEX('Cenários'!$M$6:$M$105,INT((ROW()-6)/12)+1))</f>
        <v/>
      </c>
      <c r="Y84" s="24">
        <f>IF($A84="","",INDEX('Cenários'!$Z$6:$Z$105,INT((ROW()-6)/12)+1))</f>
        <v/>
      </c>
    </row>
    <row r="85" ht="19" customHeight="1">
      <c r="A85" s="24">
        <f>IF(INDEX('Cenários'!$A$6:$A$105,INT((ROW()-6)/12)+1)="","",INDEX('Cenários'!$A$6:$A$105,INT((ROW()-6)/12)+1))</f>
        <v/>
      </c>
      <c r="B85" s="24">
        <f>IF($A85="","",INDEX('Cenários'!$B$6:$B$105,INT((ROW()-6)/12)+1))</f>
        <v/>
      </c>
      <c r="C85" s="24">
        <f>IF($A85="","",INDEX('Cenários'!$C$6:$C$105,INT((ROW()-6)/12)+1))</f>
        <v/>
      </c>
      <c r="D85" s="24">
        <f>IF($A85="","",INDEX('Cenários'!$D$6:$D$105,INT((ROW()-6)/12)+1))</f>
        <v/>
      </c>
      <c r="E85" s="25">
        <f>IF($A85="","",MOD(ROW()-6,12)-4)</f>
        <v/>
      </c>
      <c r="F85" s="24">
        <f>IF($A85="","",IF($E85&lt;0,"Antes do pico",IF($E85=0,"Semana de pico","Depois do pico")))</f>
        <v/>
      </c>
      <c r="G85" s="36">
        <f>IF($A85="","",IFERROR(IF(INDEX('Cenários'!$E$6:$E$105,INT((ROW()-6)/12)+1)="","",INDEX('Cenários'!$E$6:$E$105,INT((ROW()-6)/12)+1)+7*$E85),""))</f>
        <v/>
      </c>
      <c r="H85" s="37">
        <f>IF($A85="","",INDEX('Cenários'!$N$6:$Y$105,INT((ROW()-6)/12)+1,$E85+5))</f>
        <v/>
      </c>
      <c r="I85" s="25">
        <f>IF(OR($A85="",$H85=""),"",IFERROR(ROUNDUP(INDEX('Cenários'!$F$6:$F$105,INT((ROW()-6)/12)+1)*$H85,0),""))</f>
        <v/>
      </c>
      <c r="J85" s="19" t="n"/>
      <c r="K85" s="25">
        <f>IF($A85="","",IF($E85=-4,INDEX('Cenários'!$G$6:$G$105,INT((ROW()-6)/12)+1),$S84))</f>
        <v/>
      </c>
      <c r="L85" s="25">
        <f>IF($A85="","",$K85+IF($J85="",0,$J85)-IF($I85="",0,$I85))</f>
        <v/>
      </c>
      <c r="M85" s="25">
        <f>IF($A85="","",IF($E85&lt;=0,INDEX('Cenários'!$H$6:$H$105,INT((ROW()-6)/12)+1)+SUMIFS($I$6:$I$1205,$A$6:$A$1205,$A85,$E$6:$E$1205,"&gt;"&amp;$E85,$E$6:$E$1205,"&lt;="&amp;($E85+INDEX('Cenários'!$J$6:$J$105,INT((ROW()-6)/12)+1))),INDEX('Cenários'!$L$6:$L$105,INT((ROW()-6)/12)+1)+SUMIFS($I$6:$I$1205,$A$6:$A$1205,$A85,$E$6:$E$1205,"&gt;"&amp;$E85,$E$6:$E$1205,"&lt;=7")))</f>
        <v/>
      </c>
      <c r="N85" s="25">
        <f>IF($A85="","",MIN(INDEX('Cenários'!$K$6:$K$105,INT((ROW()-6)/12)+1),MAX(0,$M85)))</f>
        <v/>
      </c>
      <c r="O85" s="25">
        <f>IF($A85="","",IFERROR(IF($L85&gt;=$N85,0,MIN(CEILING(MAX(0,$N85-$L85),INDEX('Cenários'!$I$6:$I$105,INT((ROW()-6)/12)+1)),FLOOR(MAX(0,INDEX('Cenários'!$K$6:$K$105,INT((ROW()-6)/12)+1)-$L85),INDEX('Cenários'!$I$6:$I$105,INT((ROW()-6)/12)+1)))),0))</f>
        <v/>
      </c>
      <c r="P85" s="25">
        <f>IF($A85="","",IFERROR(IF($E85+INDEX('Cenários'!$J$6:$J$105,INT((ROW()-6)/12)+1)&gt;7,0,SUMIFS($O$6:$O$1205,$A$6:$A$1205,$A85,$E$6:$E$1205,$E85+INDEX('Cenários'!$J$6:$J$105,INT((ROW()-6)/12)+1))),0))</f>
        <v/>
      </c>
      <c r="Q85" s="25">
        <f>IF($A85="","",$L85+$O85)</f>
        <v/>
      </c>
      <c r="R85" s="25">
        <f>IF($A85="","",IF($E85&gt;0,MAX(0,$Q85-$N85),0))</f>
        <v/>
      </c>
      <c r="S85" s="25">
        <f>IF($A85="","",$Q85-$R85)</f>
        <v/>
      </c>
      <c r="T85" s="25">
        <f>IF($A85="","",MAX(0,-$S85))</f>
        <v/>
      </c>
      <c r="U85" s="25">
        <f>IF($A85="","",MAX(0,$Q85-INDEX('Cenários'!$K$6:$K$105,INT((ROW()-6)/12)+1)))</f>
        <v/>
      </c>
      <c r="V85" s="24">
        <f>IF($A85="","",IF($Y85&lt;&gt;"OK","Dados inválidos",IF($X85="Pausado","Pausado",IF($T85&gt;0,"Ruptura",IF($U85&gt;0,"Excesso de capacidade",IF($M85&gt;INDEX('Cenários'!$K$6:$K$105,INT((ROW()-6)/12)+1),"Capacidade insuficiente",IF(AND($E85&lt;=0,$S85&lt;INDEX('Cenários'!$H$6:$H$105,INT((ROW()-6)/12)+1)),"Atenção",IF($R85&gt;0,"Desmobilizar","Adequado"))))))))</f>
        <v/>
      </c>
      <c r="W85" s="24">
        <f>IF($A85="","",IF($Y85&lt;&gt;"OK","Corrigir cadastro do cenário",IF($X85="Pausado","",IF($T85&gt;0,"Ruptura projetada de "&amp;TEXT($T85,"0")&amp;" un.",IF($U85&gt;0,"Reduzir entrada ou transferir "&amp;TEXT($U85,"0")&amp;" un.",IF($M85&gt;INDEX('Cenários'!$K$6:$K$105,INT((ROW()-6)/12)+1),"Capacidade abaixo do saldo-alvo em "&amp;TEXT($M85-INDEX('Cenários'!$K$6:$K$105,INT((ROW()-6)/12)+1),"0")&amp;" un.",IF(AND($O85&gt;0,$E85-INDEX('Cenários'!$J$6:$J$105,INT((ROW()-6)/12)+1)&lt;-4),"Recebimento depende de pedido anterior ao horizonte",IF($R85&gt;0,"Desmobilizar "&amp;TEXT($R85,"0")&amp;" un. nesta semana",IF($P85&gt;0,"Emitir pedido de "&amp;TEXT($P85,"0")&amp;" un. nesta semana",IF($O85&gt;0,"Programar recebimento de "&amp;TEXT($O85,"0")&amp;" un.","Sem ação imediata")))))))))</f>
        <v/>
      </c>
      <c r="X85" s="24">
        <f>IF($A85="","",INDEX('Cenários'!$M$6:$M$105,INT((ROW()-6)/12)+1))</f>
        <v/>
      </c>
      <c r="Y85" s="24">
        <f>IF($A85="","",INDEX('Cenários'!$Z$6:$Z$105,INT((ROW()-6)/12)+1))</f>
        <v/>
      </c>
    </row>
    <row r="86" ht="19" customHeight="1">
      <c r="A86" s="24">
        <f>IF(INDEX('Cenários'!$A$6:$A$105,INT((ROW()-6)/12)+1)="","",INDEX('Cenários'!$A$6:$A$105,INT((ROW()-6)/12)+1))</f>
        <v/>
      </c>
      <c r="B86" s="24">
        <f>IF($A86="","",INDEX('Cenários'!$B$6:$B$105,INT((ROW()-6)/12)+1))</f>
        <v/>
      </c>
      <c r="C86" s="24">
        <f>IF($A86="","",INDEX('Cenários'!$C$6:$C$105,INT((ROW()-6)/12)+1))</f>
        <v/>
      </c>
      <c r="D86" s="24">
        <f>IF($A86="","",INDEX('Cenários'!$D$6:$D$105,INT((ROW()-6)/12)+1))</f>
        <v/>
      </c>
      <c r="E86" s="25">
        <f>IF($A86="","",MOD(ROW()-6,12)-4)</f>
        <v/>
      </c>
      <c r="F86" s="24">
        <f>IF($A86="","",IF($E86&lt;0,"Antes do pico",IF($E86=0,"Semana de pico","Depois do pico")))</f>
        <v/>
      </c>
      <c r="G86" s="36">
        <f>IF($A86="","",IFERROR(IF(INDEX('Cenários'!$E$6:$E$105,INT((ROW()-6)/12)+1)="","",INDEX('Cenários'!$E$6:$E$105,INT((ROW()-6)/12)+1)+7*$E86),""))</f>
        <v/>
      </c>
      <c r="H86" s="37">
        <f>IF($A86="","",INDEX('Cenários'!$N$6:$Y$105,INT((ROW()-6)/12)+1,$E86+5))</f>
        <v/>
      </c>
      <c r="I86" s="25">
        <f>IF(OR($A86="",$H86=""),"",IFERROR(ROUNDUP(INDEX('Cenários'!$F$6:$F$105,INT((ROW()-6)/12)+1)*$H86,0),""))</f>
        <v/>
      </c>
      <c r="J86" s="19" t="n"/>
      <c r="K86" s="25">
        <f>IF($A86="","",IF($E86=-4,INDEX('Cenários'!$G$6:$G$105,INT((ROW()-6)/12)+1),$S85))</f>
        <v/>
      </c>
      <c r="L86" s="25">
        <f>IF($A86="","",$K86+IF($J86="",0,$J86)-IF($I86="",0,$I86))</f>
        <v/>
      </c>
      <c r="M86" s="25">
        <f>IF($A86="","",IF($E86&lt;=0,INDEX('Cenários'!$H$6:$H$105,INT((ROW()-6)/12)+1)+SUMIFS($I$6:$I$1205,$A$6:$A$1205,$A86,$E$6:$E$1205,"&gt;"&amp;$E86,$E$6:$E$1205,"&lt;="&amp;($E86+INDEX('Cenários'!$J$6:$J$105,INT((ROW()-6)/12)+1))),INDEX('Cenários'!$L$6:$L$105,INT((ROW()-6)/12)+1)+SUMIFS($I$6:$I$1205,$A$6:$A$1205,$A86,$E$6:$E$1205,"&gt;"&amp;$E86,$E$6:$E$1205,"&lt;=7")))</f>
        <v/>
      </c>
      <c r="N86" s="25">
        <f>IF($A86="","",MIN(INDEX('Cenários'!$K$6:$K$105,INT((ROW()-6)/12)+1),MAX(0,$M86)))</f>
        <v/>
      </c>
      <c r="O86" s="25">
        <f>IF($A86="","",IFERROR(IF($L86&gt;=$N86,0,MIN(CEILING(MAX(0,$N86-$L86),INDEX('Cenários'!$I$6:$I$105,INT((ROW()-6)/12)+1)),FLOOR(MAX(0,INDEX('Cenários'!$K$6:$K$105,INT((ROW()-6)/12)+1)-$L86),INDEX('Cenários'!$I$6:$I$105,INT((ROW()-6)/12)+1)))),0))</f>
        <v/>
      </c>
      <c r="P86" s="25">
        <f>IF($A86="","",IFERROR(IF($E86+INDEX('Cenários'!$J$6:$J$105,INT((ROW()-6)/12)+1)&gt;7,0,SUMIFS($O$6:$O$1205,$A$6:$A$1205,$A86,$E$6:$E$1205,$E86+INDEX('Cenários'!$J$6:$J$105,INT((ROW()-6)/12)+1))),0))</f>
        <v/>
      </c>
      <c r="Q86" s="25">
        <f>IF($A86="","",$L86+$O86)</f>
        <v/>
      </c>
      <c r="R86" s="25">
        <f>IF($A86="","",IF($E86&gt;0,MAX(0,$Q86-$N86),0))</f>
        <v/>
      </c>
      <c r="S86" s="25">
        <f>IF($A86="","",$Q86-$R86)</f>
        <v/>
      </c>
      <c r="T86" s="25">
        <f>IF($A86="","",MAX(0,-$S86))</f>
        <v/>
      </c>
      <c r="U86" s="25">
        <f>IF($A86="","",MAX(0,$Q86-INDEX('Cenários'!$K$6:$K$105,INT((ROW()-6)/12)+1)))</f>
        <v/>
      </c>
      <c r="V86" s="24">
        <f>IF($A86="","",IF($Y86&lt;&gt;"OK","Dados inválidos",IF($X86="Pausado","Pausado",IF($T86&gt;0,"Ruptura",IF($U86&gt;0,"Excesso de capacidade",IF($M86&gt;INDEX('Cenários'!$K$6:$K$105,INT((ROW()-6)/12)+1),"Capacidade insuficiente",IF(AND($E86&lt;=0,$S86&lt;INDEX('Cenários'!$H$6:$H$105,INT((ROW()-6)/12)+1)),"Atenção",IF($R86&gt;0,"Desmobilizar","Adequado"))))))))</f>
        <v/>
      </c>
      <c r="W86" s="24">
        <f>IF($A86="","",IF($Y86&lt;&gt;"OK","Corrigir cadastro do cenário",IF($X86="Pausado","",IF($T86&gt;0,"Ruptura projetada de "&amp;TEXT($T86,"0")&amp;" un.",IF($U86&gt;0,"Reduzir entrada ou transferir "&amp;TEXT($U86,"0")&amp;" un.",IF($M86&gt;INDEX('Cenários'!$K$6:$K$105,INT((ROW()-6)/12)+1),"Capacidade abaixo do saldo-alvo em "&amp;TEXT($M86-INDEX('Cenários'!$K$6:$K$105,INT((ROW()-6)/12)+1),"0")&amp;" un.",IF(AND($O86&gt;0,$E86-INDEX('Cenários'!$J$6:$J$105,INT((ROW()-6)/12)+1)&lt;-4),"Recebimento depende de pedido anterior ao horizonte",IF($R86&gt;0,"Desmobilizar "&amp;TEXT($R86,"0")&amp;" un. nesta semana",IF($P86&gt;0,"Emitir pedido de "&amp;TEXT($P86,"0")&amp;" un. nesta semana",IF($O86&gt;0,"Programar recebimento de "&amp;TEXT($O86,"0")&amp;" un.","Sem ação imediata")))))))))</f>
        <v/>
      </c>
      <c r="X86" s="24">
        <f>IF($A86="","",INDEX('Cenários'!$M$6:$M$105,INT((ROW()-6)/12)+1))</f>
        <v/>
      </c>
      <c r="Y86" s="24">
        <f>IF($A86="","",INDEX('Cenários'!$Z$6:$Z$105,INT((ROW()-6)/12)+1))</f>
        <v/>
      </c>
    </row>
    <row r="87" ht="19" customHeight="1">
      <c r="A87" s="24">
        <f>IF(INDEX('Cenários'!$A$6:$A$105,INT((ROW()-6)/12)+1)="","",INDEX('Cenários'!$A$6:$A$105,INT((ROW()-6)/12)+1))</f>
        <v/>
      </c>
      <c r="B87" s="24">
        <f>IF($A87="","",INDEX('Cenários'!$B$6:$B$105,INT((ROW()-6)/12)+1))</f>
        <v/>
      </c>
      <c r="C87" s="24">
        <f>IF($A87="","",INDEX('Cenários'!$C$6:$C$105,INT((ROW()-6)/12)+1))</f>
        <v/>
      </c>
      <c r="D87" s="24">
        <f>IF($A87="","",INDEX('Cenários'!$D$6:$D$105,INT((ROW()-6)/12)+1))</f>
        <v/>
      </c>
      <c r="E87" s="25">
        <f>IF($A87="","",MOD(ROW()-6,12)-4)</f>
        <v/>
      </c>
      <c r="F87" s="24">
        <f>IF($A87="","",IF($E87&lt;0,"Antes do pico",IF($E87=0,"Semana de pico","Depois do pico")))</f>
        <v/>
      </c>
      <c r="G87" s="36">
        <f>IF($A87="","",IFERROR(IF(INDEX('Cenários'!$E$6:$E$105,INT((ROW()-6)/12)+1)="","",INDEX('Cenários'!$E$6:$E$105,INT((ROW()-6)/12)+1)+7*$E87),""))</f>
        <v/>
      </c>
      <c r="H87" s="37">
        <f>IF($A87="","",INDEX('Cenários'!$N$6:$Y$105,INT((ROW()-6)/12)+1,$E87+5))</f>
        <v/>
      </c>
      <c r="I87" s="25">
        <f>IF(OR($A87="",$H87=""),"",IFERROR(ROUNDUP(INDEX('Cenários'!$F$6:$F$105,INT((ROW()-6)/12)+1)*$H87,0),""))</f>
        <v/>
      </c>
      <c r="J87" s="19" t="n"/>
      <c r="K87" s="25">
        <f>IF($A87="","",IF($E87=-4,INDEX('Cenários'!$G$6:$G$105,INT((ROW()-6)/12)+1),$S86))</f>
        <v/>
      </c>
      <c r="L87" s="25">
        <f>IF($A87="","",$K87+IF($J87="",0,$J87)-IF($I87="",0,$I87))</f>
        <v/>
      </c>
      <c r="M87" s="25">
        <f>IF($A87="","",IF($E87&lt;=0,INDEX('Cenários'!$H$6:$H$105,INT((ROW()-6)/12)+1)+SUMIFS($I$6:$I$1205,$A$6:$A$1205,$A87,$E$6:$E$1205,"&gt;"&amp;$E87,$E$6:$E$1205,"&lt;="&amp;($E87+INDEX('Cenários'!$J$6:$J$105,INT((ROW()-6)/12)+1))),INDEX('Cenários'!$L$6:$L$105,INT((ROW()-6)/12)+1)+SUMIFS($I$6:$I$1205,$A$6:$A$1205,$A87,$E$6:$E$1205,"&gt;"&amp;$E87,$E$6:$E$1205,"&lt;=7")))</f>
        <v/>
      </c>
      <c r="N87" s="25">
        <f>IF($A87="","",MIN(INDEX('Cenários'!$K$6:$K$105,INT((ROW()-6)/12)+1),MAX(0,$M87)))</f>
        <v/>
      </c>
      <c r="O87" s="25">
        <f>IF($A87="","",IFERROR(IF($L87&gt;=$N87,0,MIN(CEILING(MAX(0,$N87-$L87),INDEX('Cenários'!$I$6:$I$105,INT((ROW()-6)/12)+1)),FLOOR(MAX(0,INDEX('Cenários'!$K$6:$K$105,INT((ROW()-6)/12)+1)-$L87),INDEX('Cenários'!$I$6:$I$105,INT((ROW()-6)/12)+1)))),0))</f>
        <v/>
      </c>
      <c r="P87" s="25">
        <f>IF($A87="","",IFERROR(IF($E87+INDEX('Cenários'!$J$6:$J$105,INT((ROW()-6)/12)+1)&gt;7,0,SUMIFS($O$6:$O$1205,$A$6:$A$1205,$A87,$E$6:$E$1205,$E87+INDEX('Cenários'!$J$6:$J$105,INT((ROW()-6)/12)+1))),0))</f>
        <v/>
      </c>
      <c r="Q87" s="25">
        <f>IF($A87="","",$L87+$O87)</f>
        <v/>
      </c>
      <c r="R87" s="25">
        <f>IF($A87="","",IF($E87&gt;0,MAX(0,$Q87-$N87),0))</f>
        <v/>
      </c>
      <c r="S87" s="25">
        <f>IF($A87="","",$Q87-$R87)</f>
        <v/>
      </c>
      <c r="T87" s="25">
        <f>IF($A87="","",MAX(0,-$S87))</f>
        <v/>
      </c>
      <c r="U87" s="25">
        <f>IF($A87="","",MAX(0,$Q87-INDEX('Cenários'!$K$6:$K$105,INT((ROW()-6)/12)+1)))</f>
        <v/>
      </c>
      <c r="V87" s="24">
        <f>IF($A87="","",IF($Y87&lt;&gt;"OK","Dados inválidos",IF($X87="Pausado","Pausado",IF($T87&gt;0,"Ruptura",IF($U87&gt;0,"Excesso de capacidade",IF($M87&gt;INDEX('Cenários'!$K$6:$K$105,INT((ROW()-6)/12)+1),"Capacidade insuficiente",IF(AND($E87&lt;=0,$S87&lt;INDEX('Cenários'!$H$6:$H$105,INT((ROW()-6)/12)+1)),"Atenção",IF($R87&gt;0,"Desmobilizar","Adequado"))))))))</f>
        <v/>
      </c>
      <c r="W87" s="24">
        <f>IF($A87="","",IF($Y87&lt;&gt;"OK","Corrigir cadastro do cenário",IF($X87="Pausado","",IF($T87&gt;0,"Ruptura projetada de "&amp;TEXT($T87,"0")&amp;" un.",IF($U87&gt;0,"Reduzir entrada ou transferir "&amp;TEXT($U87,"0")&amp;" un.",IF($M87&gt;INDEX('Cenários'!$K$6:$K$105,INT((ROW()-6)/12)+1),"Capacidade abaixo do saldo-alvo em "&amp;TEXT($M87-INDEX('Cenários'!$K$6:$K$105,INT((ROW()-6)/12)+1),"0")&amp;" un.",IF(AND($O87&gt;0,$E87-INDEX('Cenários'!$J$6:$J$105,INT((ROW()-6)/12)+1)&lt;-4),"Recebimento depende de pedido anterior ao horizonte",IF($R87&gt;0,"Desmobilizar "&amp;TEXT($R87,"0")&amp;" un. nesta semana",IF($P87&gt;0,"Emitir pedido de "&amp;TEXT($P87,"0")&amp;" un. nesta semana",IF($O87&gt;0,"Programar recebimento de "&amp;TEXT($O87,"0")&amp;" un.","Sem ação imediata")))))))))</f>
        <v/>
      </c>
      <c r="X87" s="24">
        <f>IF($A87="","",INDEX('Cenários'!$M$6:$M$105,INT((ROW()-6)/12)+1))</f>
        <v/>
      </c>
      <c r="Y87" s="24">
        <f>IF($A87="","",INDEX('Cenários'!$Z$6:$Z$105,INT((ROW()-6)/12)+1))</f>
        <v/>
      </c>
    </row>
    <row r="88" ht="19" customHeight="1">
      <c r="A88" s="24">
        <f>IF(INDEX('Cenários'!$A$6:$A$105,INT((ROW()-6)/12)+1)="","",INDEX('Cenários'!$A$6:$A$105,INT((ROW()-6)/12)+1))</f>
        <v/>
      </c>
      <c r="B88" s="24">
        <f>IF($A88="","",INDEX('Cenários'!$B$6:$B$105,INT((ROW()-6)/12)+1))</f>
        <v/>
      </c>
      <c r="C88" s="24">
        <f>IF($A88="","",INDEX('Cenários'!$C$6:$C$105,INT((ROW()-6)/12)+1))</f>
        <v/>
      </c>
      <c r="D88" s="24">
        <f>IF($A88="","",INDEX('Cenários'!$D$6:$D$105,INT((ROW()-6)/12)+1))</f>
        <v/>
      </c>
      <c r="E88" s="25">
        <f>IF($A88="","",MOD(ROW()-6,12)-4)</f>
        <v/>
      </c>
      <c r="F88" s="24">
        <f>IF($A88="","",IF($E88&lt;0,"Antes do pico",IF($E88=0,"Semana de pico","Depois do pico")))</f>
        <v/>
      </c>
      <c r="G88" s="36">
        <f>IF($A88="","",IFERROR(IF(INDEX('Cenários'!$E$6:$E$105,INT((ROW()-6)/12)+1)="","",INDEX('Cenários'!$E$6:$E$105,INT((ROW()-6)/12)+1)+7*$E88),""))</f>
        <v/>
      </c>
      <c r="H88" s="37">
        <f>IF($A88="","",INDEX('Cenários'!$N$6:$Y$105,INT((ROW()-6)/12)+1,$E88+5))</f>
        <v/>
      </c>
      <c r="I88" s="25">
        <f>IF(OR($A88="",$H88=""),"",IFERROR(ROUNDUP(INDEX('Cenários'!$F$6:$F$105,INT((ROW()-6)/12)+1)*$H88,0),""))</f>
        <v/>
      </c>
      <c r="J88" s="19" t="n"/>
      <c r="K88" s="25">
        <f>IF($A88="","",IF($E88=-4,INDEX('Cenários'!$G$6:$G$105,INT((ROW()-6)/12)+1),$S87))</f>
        <v/>
      </c>
      <c r="L88" s="25">
        <f>IF($A88="","",$K88+IF($J88="",0,$J88)-IF($I88="",0,$I88))</f>
        <v/>
      </c>
      <c r="M88" s="25">
        <f>IF($A88="","",IF($E88&lt;=0,INDEX('Cenários'!$H$6:$H$105,INT((ROW()-6)/12)+1)+SUMIFS($I$6:$I$1205,$A$6:$A$1205,$A88,$E$6:$E$1205,"&gt;"&amp;$E88,$E$6:$E$1205,"&lt;="&amp;($E88+INDEX('Cenários'!$J$6:$J$105,INT((ROW()-6)/12)+1))),INDEX('Cenários'!$L$6:$L$105,INT((ROW()-6)/12)+1)+SUMIFS($I$6:$I$1205,$A$6:$A$1205,$A88,$E$6:$E$1205,"&gt;"&amp;$E88,$E$6:$E$1205,"&lt;=7")))</f>
        <v/>
      </c>
      <c r="N88" s="25">
        <f>IF($A88="","",MIN(INDEX('Cenários'!$K$6:$K$105,INT((ROW()-6)/12)+1),MAX(0,$M88)))</f>
        <v/>
      </c>
      <c r="O88" s="25">
        <f>IF($A88="","",IFERROR(IF($L88&gt;=$N88,0,MIN(CEILING(MAX(0,$N88-$L88),INDEX('Cenários'!$I$6:$I$105,INT((ROW()-6)/12)+1)),FLOOR(MAX(0,INDEX('Cenários'!$K$6:$K$105,INT((ROW()-6)/12)+1)-$L88),INDEX('Cenários'!$I$6:$I$105,INT((ROW()-6)/12)+1)))),0))</f>
        <v/>
      </c>
      <c r="P88" s="25">
        <f>IF($A88="","",IFERROR(IF($E88+INDEX('Cenários'!$J$6:$J$105,INT((ROW()-6)/12)+1)&gt;7,0,SUMIFS($O$6:$O$1205,$A$6:$A$1205,$A88,$E$6:$E$1205,$E88+INDEX('Cenários'!$J$6:$J$105,INT((ROW()-6)/12)+1))),0))</f>
        <v/>
      </c>
      <c r="Q88" s="25">
        <f>IF($A88="","",$L88+$O88)</f>
        <v/>
      </c>
      <c r="R88" s="25">
        <f>IF($A88="","",IF($E88&gt;0,MAX(0,$Q88-$N88),0))</f>
        <v/>
      </c>
      <c r="S88" s="25">
        <f>IF($A88="","",$Q88-$R88)</f>
        <v/>
      </c>
      <c r="T88" s="25">
        <f>IF($A88="","",MAX(0,-$S88))</f>
        <v/>
      </c>
      <c r="U88" s="25">
        <f>IF($A88="","",MAX(0,$Q88-INDEX('Cenários'!$K$6:$K$105,INT((ROW()-6)/12)+1)))</f>
        <v/>
      </c>
      <c r="V88" s="24">
        <f>IF($A88="","",IF($Y88&lt;&gt;"OK","Dados inválidos",IF($X88="Pausado","Pausado",IF($T88&gt;0,"Ruptura",IF($U88&gt;0,"Excesso de capacidade",IF($M88&gt;INDEX('Cenários'!$K$6:$K$105,INT((ROW()-6)/12)+1),"Capacidade insuficiente",IF(AND($E88&lt;=0,$S88&lt;INDEX('Cenários'!$H$6:$H$105,INT((ROW()-6)/12)+1)),"Atenção",IF($R88&gt;0,"Desmobilizar","Adequado"))))))))</f>
        <v/>
      </c>
      <c r="W88" s="24">
        <f>IF($A88="","",IF($Y88&lt;&gt;"OK","Corrigir cadastro do cenário",IF($X88="Pausado","",IF($T88&gt;0,"Ruptura projetada de "&amp;TEXT($T88,"0")&amp;" un.",IF($U88&gt;0,"Reduzir entrada ou transferir "&amp;TEXT($U88,"0")&amp;" un.",IF($M88&gt;INDEX('Cenários'!$K$6:$K$105,INT((ROW()-6)/12)+1),"Capacidade abaixo do saldo-alvo em "&amp;TEXT($M88-INDEX('Cenários'!$K$6:$K$105,INT((ROW()-6)/12)+1),"0")&amp;" un.",IF(AND($O88&gt;0,$E88-INDEX('Cenários'!$J$6:$J$105,INT((ROW()-6)/12)+1)&lt;-4),"Recebimento depende de pedido anterior ao horizonte",IF($R88&gt;0,"Desmobilizar "&amp;TEXT($R88,"0")&amp;" un. nesta semana",IF($P88&gt;0,"Emitir pedido de "&amp;TEXT($P88,"0")&amp;" un. nesta semana",IF($O88&gt;0,"Programar recebimento de "&amp;TEXT($O88,"0")&amp;" un.","Sem ação imediata")))))))))</f>
        <v/>
      </c>
      <c r="X88" s="24">
        <f>IF($A88="","",INDEX('Cenários'!$M$6:$M$105,INT((ROW()-6)/12)+1))</f>
        <v/>
      </c>
      <c r="Y88" s="24">
        <f>IF($A88="","",INDEX('Cenários'!$Z$6:$Z$105,INT((ROW()-6)/12)+1))</f>
        <v/>
      </c>
    </row>
    <row r="89" ht="19" customHeight="1">
      <c r="A89" s="24">
        <f>IF(INDEX('Cenários'!$A$6:$A$105,INT((ROW()-6)/12)+1)="","",INDEX('Cenários'!$A$6:$A$105,INT((ROW()-6)/12)+1))</f>
        <v/>
      </c>
      <c r="B89" s="24">
        <f>IF($A89="","",INDEX('Cenários'!$B$6:$B$105,INT((ROW()-6)/12)+1))</f>
        <v/>
      </c>
      <c r="C89" s="24">
        <f>IF($A89="","",INDEX('Cenários'!$C$6:$C$105,INT((ROW()-6)/12)+1))</f>
        <v/>
      </c>
      <c r="D89" s="24">
        <f>IF($A89="","",INDEX('Cenários'!$D$6:$D$105,INT((ROW()-6)/12)+1))</f>
        <v/>
      </c>
      <c r="E89" s="25">
        <f>IF($A89="","",MOD(ROW()-6,12)-4)</f>
        <v/>
      </c>
      <c r="F89" s="24">
        <f>IF($A89="","",IF($E89&lt;0,"Antes do pico",IF($E89=0,"Semana de pico","Depois do pico")))</f>
        <v/>
      </c>
      <c r="G89" s="36">
        <f>IF($A89="","",IFERROR(IF(INDEX('Cenários'!$E$6:$E$105,INT((ROW()-6)/12)+1)="","",INDEX('Cenários'!$E$6:$E$105,INT((ROW()-6)/12)+1)+7*$E89),""))</f>
        <v/>
      </c>
      <c r="H89" s="37">
        <f>IF($A89="","",INDEX('Cenários'!$N$6:$Y$105,INT((ROW()-6)/12)+1,$E89+5))</f>
        <v/>
      </c>
      <c r="I89" s="25">
        <f>IF(OR($A89="",$H89=""),"",IFERROR(ROUNDUP(INDEX('Cenários'!$F$6:$F$105,INT((ROW()-6)/12)+1)*$H89,0),""))</f>
        <v/>
      </c>
      <c r="J89" s="19" t="n"/>
      <c r="K89" s="25">
        <f>IF($A89="","",IF($E89=-4,INDEX('Cenários'!$G$6:$G$105,INT((ROW()-6)/12)+1),$S88))</f>
        <v/>
      </c>
      <c r="L89" s="25">
        <f>IF($A89="","",$K89+IF($J89="",0,$J89)-IF($I89="",0,$I89))</f>
        <v/>
      </c>
      <c r="M89" s="25">
        <f>IF($A89="","",IF($E89&lt;=0,INDEX('Cenários'!$H$6:$H$105,INT((ROW()-6)/12)+1)+SUMIFS($I$6:$I$1205,$A$6:$A$1205,$A89,$E$6:$E$1205,"&gt;"&amp;$E89,$E$6:$E$1205,"&lt;="&amp;($E89+INDEX('Cenários'!$J$6:$J$105,INT((ROW()-6)/12)+1))),INDEX('Cenários'!$L$6:$L$105,INT((ROW()-6)/12)+1)+SUMIFS($I$6:$I$1205,$A$6:$A$1205,$A89,$E$6:$E$1205,"&gt;"&amp;$E89,$E$6:$E$1205,"&lt;=7")))</f>
        <v/>
      </c>
      <c r="N89" s="25">
        <f>IF($A89="","",MIN(INDEX('Cenários'!$K$6:$K$105,INT((ROW()-6)/12)+1),MAX(0,$M89)))</f>
        <v/>
      </c>
      <c r="O89" s="25">
        <f>IF($A89="","",IFERROR(IF($L89&gt;=$N89,0,MIN(CEILING(MAX(0,$N89-$L89),INDEX('Cenários'!$I$6:$I$105,INT((ROW()-6)/12)+1)),FLOOR(MAX(0,INDEX('Cenários'!$K$6:$K$105,INT((ROW()-6)/12)+1)-$L89),INDEX('Cenários'!$I$6:$I$105,INT((ROW()-6)/12)+1)))),0))</f>
        <v/>
      </c>
      <c r="P89" s="25">
        <f>IF($A89="","",IFERROR(IF($E89+INDEX('Cenários'!$J$6:$J$105,INT((ROW()-6)/12)+1)&gt;7,0,SUMIFS($O$6:$O$1205,$A$6:$A$1205,$A89,$E$6:$E$1205,$E89+INDEX('Cenários'!$J$6:$J$105,INT((ROW()-6)/12)+1))),0))</f>
        <v/>
      </c>
      <c r="Q89" s="25">
        <f>IF($A89="","",$L89+$O89)</f>
        <v/>
      </c>
      <c r="R89" s="25">
        <f>IF($A89="","",IF($E89&gt;0,MAX(0,$Q89-$N89),0))</f>
        <v/>
      </c>
      <c r="S89" s="25">
        <f>IF($A89="","",$Q89-$R89)</f>
        <v/>
      </c>
      <c r="T89" s="25">
        <f>IF($A89="","",MAX(0,-$S89))</f>
        <v/>
      </c>
      <c r="U89" s="25">
        <f>IF($A89="","",MAX(0,$Q89-INDEX('Cenários'!$K$6:$K$105,INT((ROW()-6)/12)+1)))</f>
        <v/>
      </c>
      <c r="V89" s="24">
        <f>IF($A89="","",IF($Y89&lt;&gt;"OK","Dados inválidos",IF($X89="Pausado","Pausado",IF($T89&gt;0,"Ruptura",IF($U89&gt;0,"Excesso de capacidade",IF($M89&gt;INDEX('Cenários'!$K$6:$K$105,INT((ROW()-6)/12)+1),"Capacidade insuficiente",IF(AND($E89&lt;=0,$S89&lt;INDEX('Cenários'!$H$6:$H$105,INT((ROW()-6)/12)+1)),"Atenção",IF($R89&gt;0,"Desmobilizar","Adequado"))))))))</f>
        <v/>
      </c>
      <c r="W89" s="24">
        <f>IF($A89="","",IF($Y89&lt;&gt;"OK","Corrigir cadastro do cenário",IF($X89="Pausado","",IF($T89&gt;0,"Ruptura projetada de "&amp;TEXT($T89,"0")&amp;" un.",IF($U89&gt;0,"Reduzir entrada ou transferir "&amp;TEXT($U89,"0")&amp;" un.",IF($M89&gt;INDEX('Cenários'!$K$6:$K$105,INT((ROW()-6)/12)+1),"Capacidade abaixo do saldo-alvo em "&amp;TEXT($M89-INDEX('Cenários'!$K$6:$K$105,INT((ROW()-6)/12)+1),"0")&amp;" un.",IF(AND($O89&gt;0,$E89-INDEX('Cenários'!$J$6:$J$105,INT((ROW()-6)/12)+1)&lt;-4),"Recebimento depende de pedido anterior ao horizonte",IF($R89&gt;0,"Desmobilizar "&amp;TEXT($R89,"0")&amp;" un. nesta semana",IF($P89&gt;0,"Emitir pedido de "&amp;TEXT($P89,"0")&amp;" un. nesta semana",IF($O89&gt;0,"Programar recebimento de "&amp;TEXT($O89,"0")&amp;" un.","Sem ação imediata")))))))))</f>
        <v/>
      </c>
      <c r="X89" s="24">
        <f>IF($A89="","",INDEX('Cenários'!$M$6:$M$105,INT((ROW()-6)/12)+1))</f>
        <v/>
      </c>
      <c r="Y89" s="24">
        <f>IF($A89="","",INDEX('Cenários'!$Z$6:$Z$105,INT((ROW()-6)/12)+1))</f>
        <v/>
      </c>
    </row>
    <row r="90" ht="19" customHeight="1">
      <c r="A90" s="24">
        <f>IF(INDEX('Cenários'!$A$6:$A$105,INT((ROW()-6)/12)+1)="","",INDEX('Cenários'!$A$6:$A$105,INT((ROW()-6)/12)+1))</f>
        <v/>
      </c>
      <c r="B90" s="24">
        <f>IF($A90="","",INDEX('Cenários'!$B$6:$B$105,INT((ROW()-6)/12)+1))</f>
        <v/>
      </c>
      <c r="C90" s="24">
        <f>IF($A90="","",INDEX('Cenários'!$C$6:$C$105,INT((ROW()-6)/12)+1))</f>
        <v/>
      </c>
      <c r="D90" s="24">
        <f>IF($A90="","",INDEX('Cenários'!$D$6:$D$105,INT((ROW()-6)/12)+1))</f>
        <v/>
      </c>
      <c r="E90" s="25">
        <f>IF($A90="","",MOD(ROW()-6,12)-4)</f>
        <v/>
      </c>
      <c r="F90" s="24">
        <f>IF($A90="","",IF($E90&lt;0,"Antes do pico",IF($E90=0,"Semana de pico","Depois do pico")))</f>
        <v/>
      </c>
      <c r="G90" s="36">
        <f>IF($A90="","",IFERROR(IF(INDEX('Cenários'!$E$6:$E$105,INT((ROW()-6)/12)+1)="","",INDEX('Cenários'!$E$6:$E$105,INT((ROW()-6)/12)+1)+7*$E90),""))</f>
        <v/>
      </c>
      <c r="H90" s="37">
        <f>IF($A90="","",INDEX('Cenários'!$N$6:$Y$105,INT((ROW()-6)/12)+1,$E90+5))</f>
        <v/>
      </c>
      <c r="I90" s="25">
        <f>IF(OR($A90="",$H90=""),"",IFERROR(ROUNDUP(INDEX('Cenários'!$F$6:$F$105,INT((ROW()-6)/12)+1)*$H90,0),""))</f>
        <v/>
      </c>
      <c r="J90" s="19" t="n"/>
      <c r="K90" s="25">
        <f>IF($A90="","",IF($E90=-4,INDEX('Cenários'!$G$6:$G$105,INT((ROW()-6)/12)+1),$S89))</f>
        <v/>
      </c>
      <c r="L90" s="25">
        <f>IF($A90="","",$K90+IF($J90="",0,$J90)-IF($I90="",0,$I90))</f>
        <v/>
      </c>
      <c r="M90" s="25">
        <f>IF($A90="","",IF($E90&lt;=0,INDEX('Cenários'!$H$6:$H$105,INT((ROW()-6)/12)+1)+SUMIFS($I$6:$I$1205,$A$6:$A$1205,$A90,$E$6:$E$1205,"&gt;"&amp;$E90,$E$6:$E$1205,"&lt;="&amp;($E90+INDEX('Cenários'!$J$6:$J$105,INT((ROW()-6)/12)+1))),INDEX('Cenários'!$L$6:$L$105,INT((ROW()-6)/12)+1)+SUMIFS($I$6:$I$1205,$A$6:$A$1205,$A90,$E$6:$E$1205,"&gt;"&amp;$E90,$E$6:$E$1205,"&lt;=7")))</f>
        <v/>
      </c>
      <c r="N90" s="25">
        <f>IF($A90="","",MIN(INDEX('Cenários'!$K$6:$K$105,INT((ROW()-6)/12)+1),MAX(0,$M90)))</f>
        <v/>
      </c>
      <c r="O90" s="25">
        <f>IF($A90="","",IFERROR(IF($L90&gt;=$N90,0,MIN(CEILING(MAX(0,$N90-$L90),INDEX('Cenários'!$I$6:$I$105,INT((ROW()-6)/12)+1)),FLOOR(MAX(0,INDEX('Cenários'!$K$6:$K$105,INT((ROW()-6)/12)+1)-$L90),INDEX('Cenários'!$I$6:$I$105,INT((ROW()-6)/12)+1)))),0))</f>
        <v/>
      </c>
      <c r="P90" s="25">
        <f>IF($A90="","",IFERROR(IF($E90+INDEX('Cenários'!$J$6:$J$105,INT((ROW()-6)/12)+1)&gt;7,0,SUMIFS($O$6:$O$1205,$A$6:$A$1205,$A90,$E$6:$E$1205,$E90+INDEX('Cenários'!$J$6:$J$105,INT((ROW()-6)/12)+1))),0))</f>
        <v/>
      </c>
      <c r="Q90" s="25">
        <f>IF($A90="","",$L90+$O90)</f>
        <v/>
      </c>
      <c r="R90" s="25">
        <f>IF($A90="","",IF($E90&gt;0,MAX(0,$Q90-$N90),0))</f>
        <v/>
      </c>
      <c r="S90" s="25">
        <f>IF($A90="","",$Q90-$R90)</f>
        <v/>
      </c>
      <c r="T90" s="25">
        <f>IF($A90="","",MAX(0,-$S90))</f>
        <v/>
      </c>
      <c r="U90" s="25">
        <f>IF($A90="","",MAX(0,$Q90-INDEX('Cenários'!$K$6:$K$105,INT((ROW()-6)/12)+1)))</f>
        <v/>
      </c>
      <c r="V90" s="24">
        <f>IF($A90="","",IF($Y90&lt;&gt;"OK","Dados inválidos",IF($X90="Pausado","Pausado",IF($T90&gt;0,"Ruptura",IF($U90&gt;0,"Excesso de capacidade",IF($M90&gt;INDEX('Cenários'!$K$6:$K$105,INT((ROW()-6)/12)+1),"Capacidade insuficiente",IF(AND($E90&lt;=0,$S90&lt;INDEX('Cenários'!$H$6:$H$105,INT((ROW()-6)/12)+1)),"Atenção",IF($R90&gt;0,"Desmobilizar","Adequado"))))))))</f>
        <v/>
      </c>
      <c r="W90" s="24">
        <f>IF($A90="","",IF($Y90&lt;&gt;"OK","Corrigir cadastro do cenário",IF($X90="Pausado","",IF($T90&gt;0,"Ruptura projetada de "&amp;TEXT($T90,"0")&amp;" un.",IF($U90&gt;0,"Reduzir entrada ou transferir "&amp;TEXT($U90,"0")&amp;" un.",IF($M90&gt;INDEX('Cenários'!$K$6:$K$105,INT((ROW()-6)/12)+1),"Capacidade abaixo do saldo-alvo em "&amp;TEXT($M90-INDEX('Cenários'!$K$6:$K$105,INT((ROW()-6)/12)+1),"0")&amp;" un.",IF(AND($O90&gt;0,$E90-INDEX('Cenários'!$J$6:$J$105,INT((ROW()-6)/12)+1)&lt;-4),"Recebimento depende de pedido anterior ao horizonte",IF($R90&gt;0,"Desmobilizar "&amp;TEXT($R90,"0")&amp;" un. nesta semana",IF($P90&gt;0,"Emitir pedido de "&amp;TEXT($P90,"0")&amp;" un. nesta semana",IF($O90&gt;0,"Programar recebimento de "&amp;TEXT($O90,"0")&amp;" un.","Sem ação imediata")))))))))</f>
        <v/>
      </c>
      <c r="X90" s="24">
        <f>IF($A90="","",INDEX('Cenários'!$M$6:$M$105,INT((ROW()-6)/12)+1))</f>
        <v/>
      </c>
      <c r="Y90" s="24">
        <f>IF($A90="","",INDEX('Cenários'!$Z$6:$Z$105,INT((ROW()-6)/12)+1))</f>
        <v/>
      </c>
    </row>
    <row r="91" ht="19" customHeight="1">
      <c r="A91" s="24">
        <f>IF(INDEX('Cenários'!$A$6:$A$105,INT((ROW()-6)/12)+1)="","",INDEX('Cenários'!$A$6:$A$105,INT((ROW()-6)/12)+1))</f>
        <v/>
      </c>
      <c r="B91" s="24">
        <f>IF($A91="","",INDEX('Cenários'!$B$6:$B$105,INT((ROW()-6)/12)+1))</f>
        <v/>
      </c>
      <c r="C91" s="24">
        <f>IF($A91="","",INDEX('Cenários'!$C$6:$C$105,INT((ROW()-6)/12)+1))</f>
        <v/>
      </c>
      <c r="D91" s="24">
        <f>IF($A91="","",INDEX('Cenários'!$D$6:$D$105,INT((ROW()-6)/12)+1))</f>
        <v/>
      </c>
      <c r="E91" s="25">
        <f>IF($A91="","",MOD(ROW()-6,12)-4)</f>
        <v/>
      </c>
      <c r="F91" s="24">
        <f>IF($A91="","",IF($E91&lt;0,"Antes do pico",IF($E91=0,"Semana de pico","Depois do pico")))</f>
        <v/>
      </c>
      <c r="G91" s="36">
        <f>IF($A91="","",IFERROR(IF(INDEX('Cenários'!$E$6:$E$105,INT((ROW()-6)/12)+1)="","",INDEX('Cenários'!$E$6:$E$105,INT((ROW()-6)/12)+1)+7*$E91),""))</f>
        <v/>
      </c>
      <c r="H91" s="37">
        <f>IF($A91="","",INDEX('Cenários'!$N$6:$Y$105,INT((ROW()-6)/12)+1,$E91+5))</f>
        <v/>
      </c>
      <c r="I91" s="25">
        <f>IF(OR($A91="",$H91=""),"",IFERROR(ROUNDUP(INDEX('Cenários'!$F$6:$F$105,INT((ROW()-6)/12)+1)*$H91,0),""))</f>
        <v/>
      </c>
      <c r="J91" s="19" t="n"/>
      <c r="K91" s="25">
        <f>IF($A91="","",IF($E91=-4,INDEX('Cenários'!$G$6:$G$105,INT((ROW()-6)/12)+1),$S90))</f>
        <v/>
      </c>
      <c r="L91" s="25">
        <f>IF($A91="","",$K91+IF($J91="",0,$J91)-IF($I91="",0,$I91))</f>
        <v/>
      </c>
      <c r="M91" s="25">
        <f>IF($A91="","",IF($E91&lt;=0,INDEX('Cenários'!$H$6:$H$105,INT((ROW()-6)/12)+1)+SUMIFS($I$6:$I$1205,$A$6:$A$1205,$A91,$E$6:$E$1205,"&gt;"&amp;$E91,$E$6:$E$1205,"&lt;="&amp;($E91+INDEX('Cenários'!$J$6:$J$105,INT((ROW()-6)/12)+1))),INDEX('Cenários'!$L$6:$L$105,INT((ROW()-6)/12)+1)+SUMIFS($I$6:$I$1205,$A$6:$A$1205,$A91,$E$6:$E$1205,"&gt;"&amp;$E91,$E$6:$E$1205,"&lt;=7")))</f>
        <v/>
      </c>
      <c r="N91" s="25">
        <f>IF($A91="","",MIN(INDEX('Cenários'!$K$6:$K$105,INT((ROW()-6)/12)+1),MAX(0,$M91)))</f>
        <v/>
      </c>
      <c r="O91" s="25">
        <f>IF($A91="","",IFERROR(IF($L91&gt;=$N91,0,MIN(CEILING(MAX(0,$N91-$L91),INDEX('Cenários'!$I$6:$I$105,INT((ROW()-6)/12)+1)),FLOOR(MAX(0,INDEX('Cenários'!$K$6:$K$105,INT((ROW()-6)/12)+1)-$L91),INDEX('Cenários'!$I$6:$I$105,INT((ROW()-6)/12)+1)))),0))</f>
        <v/>
      </c>
      <c r="P91" s="25">
        <f>IF($A91="","",IFERROR(IF($E91+INDEX('Cenários'!$J$6:$J$105,INT((ROW()-6)/12)+1)&gt;7,0,SUMIFS($O$6:$O$1205,$A$6:$A$1205,$A91,$E$6:$E$1205,$E91+INDEX('Cenários'!$J$6:$J$105,INT((ROW()-6)/12)+1))),0))</f>
        <v/>
      </c>
      <c r="Q91" s="25">
        <f>IF($A91="","",$L91+$O91)</f>
        <v/>
      </c>
      <c r="R91" s="25">
        <f>IF($A91="","",IF($E91&gt;0,MAX(0,$Q91-$N91),0))</f>
        <v/>
      </c>
      <c r="S91" s="25">
        <f>IF($A91="","",$Q91-$R91)</f>
        <v/>
      </c>
      <c r="T91" s="25">
        <f>IF($A91="","",MAX(0,-$S91))</f>
        <v/>
      </c>
      <c r="U91" s="25">
        <f>IF($A91="","",MAX(0,$Q91-INDEX('Cenários'!$K$6:$K$105,INT((ROW()-6)/12)+1)))</f>
        <v/>
      </c>
      <c r="V91" s="24">
        <f>IF($A91="","",IF($Y91&lt;&gt;"OK","Dados inválidos",IF($X91="Pausado","Pausado",IF($T91&gt;0,"Ruptura",IF($U91&gt;0,"Excesso de capacidade",IF($M91&gt;INDEX('Cenários'!$K$6:$K$105,INT((ROW()-6)/12)+1),"Capacidade insuficiente",IF(AND($E91&lt;=0,$S91&lt;INDEX('Cenários'!$H$6:$H$105,INT((ROW()-6)/12)+1)),"Atenção",IF($R91&gt;0,"Desmobilizar","Adequado"))))))))</f>
        <v/>
      </c>
      <c r="W91" s="24">
        <f>IF($A91="","",IF($Y91&lt;&gt;"OK","Corrigir cadastro do cenário",IF($X91="Pausado","",IF($T91&gt;0,"Ruptura projetada de "&amp;TEXT($T91,"0")&amp;" un.",IF($U91&gt;0,"Reduzir entrada ou transferir "&amp;TEXT($U91,"0")&amp;" un.",IF($M91&gt;INDEX('Cenários'!$K$6:$K$105,INT((ROW()-6)/12)+1),"Capacidade abaixo do saldo-alvo em "&amp;TEXT($M91-INDEX('Cenários'!$K$6:$K$105,INT((ROW()-6)/12)+1),"0")&amp;" un.",IF(AND($O91&gt;0,$E91-INDEX('Cenários'!$J$6:$J$105,INT((ROW()-6)/12)+1)&lt;-4),"Recebimento depende de pedido anterior ao horizonte",IF($R91&gt;0,"Desmobilizar "&amp;TEXT($R91,"0")&amp;" un. nesta semana",IF($P91&gt;0,"Emitir pedido de "&amp;TEXT($P91,"0")&amp;" un. nesta semana",IF($O91&gt;0,"Programar recebimento de "&amp;TEXT($O91,"0")&amp;" un.","Sem ação imediata")))))))))</f>
        <v/>
      </c>
      <c r="X91" s="24">
        <f>IF($A91="","",INDEX('Cenários'!$M$6:$M$105,INT((ROW()-6)/12)+1))</f>
        <v/>
      </c>
      <c r="Y91" s="24">
        <f>IF($A91="","",INDEX('Cenários'!$Z$6:$Z$105,INT((ROW()-6)/12)+1))</f>
        <v/>
      </c>
    </row>
    <row r="92" ht="19" customHeight="1">
      <c r="A92" s="24">
        <f>IF(INDEX('Cenários'!$A$6:$A$105,INT((ROW()-6)/12)+1)="","",INDEX('Cenários'!$A$6:$A$105,INT((ROW()-6)/12)+1))</f>
        <v/>
      </c>
      <c r="B92" s="24">
        <f>IF($A92="","",INDEX('Cenários'!$B$6:$B$105,INT((ROW()-6)/12)+1))</f>
        <v/>
      </c>
      <c r="C92" s="24">
        <f>IF($A92="","",INDEX('Cenários'!$C$6:$C$105,INT((ROW()-6)/12)+1))</f>
        <v/>
      </c>
      <c r="D92" s="24">
        <f>IF($A92="","",INDEX('Cenários'!$D$6:$D$105,INT((ROW()-6)/12)+1))</f>
        <v/>
      </c>
      <c r="E92" s="25">
        <f>IF($A92="","",MOD(ROW()-6,12)-4)</f>
        <v/>
      </c>
      <c r="F92" s="24">
        <f>IF($A92="","",IF($E92&lt;0,"Antes do pico",IF($E92=0,"Semana de pico","Depois do pico")))</f>
        <v/>
      </c>
      <c r="G92" s="36">
        <f>IF($A92="","",IFERROR(IF(INDEX('Cenários'!$E$6:$E$105,INT((ROW()-6)/12)+1)="","",INDEX('Cenários'!$E$6:$E$105,INT((ROW()-6)/12)+1)+7*$E92),""))</f>
        <v/>
      </c>
      <c r="H92" s="37">
        <f>IF($A92="","",INDEX('Cenários'!$N$6:$Y$105,INT((ROW()-6)/12)+1,$E92+5))</f>
        <v/>
      </c>
      <c r="I92" s="25">
        <f>IF(OR($A92="",$H92=""),"",IFERROR(ROUNDUP(INDEX('Cenários'!$F$6:$F$105,INT((ROW()-6)/12)+1)*$H92,0),""))</f>
        <v/>
      </c>
      <c r="J92" s="19" t="n"/>
      <c r="K92" s="25">
        <f>IF($A92="","",IF($E92=-4,INDEX('Cenários'!$G$6:$G$105,INT((ROW()-6)/12)+1),$S91))</f>
        <v/>
      </c>
      <c r="L92" s="25">
        <f>IF($A92="","",$K92+IF($J92="",0,$J92)-IF($I92="",0,$I92))</f>
        <v/>
      </c>
      <c r="M92" s="25">
        <f>IF($A92="","",IF($E92&lt;=0,INDEX('Cenários'!$H$6:$H$105,INT((ROW()-6)/12)+1)+SUMIFS($I$6:$I$1205,$A$6:$A$1205,$A92,$E$6:$E$1205,"&gt;"&amp;$E92,$E$6:$E$1205,"&lt;="&amp;($E92+INDEX('Cenários'!$J$6:$J$105,INT((ROW()-6)/12)+1))),INDEX('Cenários'!$L$6:$L$105,INT((ROW()-6)/12)+1)+SUMIFS($I$6:$I$1205,$A$6:$A$1205,$A92,$E$6:$E$1205,"&gt;"&amp;$E92,$E$6:$E$1205,"&lt;=7")))</f>
        <v/>
      </c>
      <c r="N92" s="25">
        <f>IF($A92="","",MIN(INDEX('Cenários'!$K$6:$K$105,INT((ROW()-6)/12)+1),MAX(0,$M92)))</f>
        <v/>
      </c>
      <c r="O92" s="25">
        <f>IF($A92="","",IFERROR(IF($L92&gt;=$N92,0,MIN(CEILING(MAX(0,$N92-$L92),INDEX('Cenários'!$I$6:$I$105,INT((ROW()-6)/12)+1)),FLOOR(MAX(0,INDEX('Cenários'!$K$6:$K$105,INT((ROW()-6)/12)+1)-$L92),INDEX('Cenários'!$I$6:$I$105,INT((ROW()-6)/12)+1)))),0))</f>
        <v/>
      </c>
      <c r="P92" s="25">
        <f>IF($A92="","",IFERROR(IF($E92+INDEX('Cenários'!$J$6:$J$105,INT((ROW()-6)/12)+1)&gt;7,0,SUMIFS($O$6:$O$1205,$A$6:$A$1205,$A92,$E$6:$E$1205,$E92+INDEX('Cenários'!$J$6:$J$105,INT((ROW()-6)/12)+1))),0))</f>
        <v/>
      </c>
      <c r="Q92" s="25">
        <f>IF($A92="","",$L92+$O92)</f>
        <v/>
      </c>
      <c r="R92" s="25">
        <f>IF($A92="","",IF($E92&gt;0,MAX(0,$Q92-$N92),0))</f>
        <v/>
      </c>
      <c r="S92" s="25">
        <f>IF($A92="","",$Q92-$R92)</f>
        <v/>
      </c>
      <c r="T92" s="25">
        <f>IF($A92="","",MAX(0,-$S92))</f>
        <v/>
      </c>
      <c r="U92" s="25">
        <f>IF($A92="","",MAX(0,$Q92-INDEX('Cenários'!$K$6:$K$105,INT((ROW()-6)/12)+1)))</f>
        <v/>
      </c>
      <c r="V92" s="24">
        <f>IF($A92="","",IF($Y92&lt;&gt;"OK","Dados inválidos",IF($X92="Pausado","Pausado",IF($T92&gt;0,"Ruptura",IF($U92&gt;0,"Excesso de capacidade",IF($M92&gt;INDEX('Cenários'!$K$6:$K$105,INT((ROW()-6)/12)+1),"Capacidade insuficiente",IF(AND($E92&lt;=0,$S92&lt;INDEX('Cenários'!$H$6:$H$105,INT((ROW()-6)/12)+1)),"Atenção",IF($R92&gt;0,"Desmobilizar","Adequado"))))))))</f>
        <v/>
      </c>
      <c r="W92" s="24">
        <f>IF($A92="","",IF($Y92&lt;&gt;"OK","Corrigir cadastro do cenário",IF($X92="Pausado","",IF($T92&gt;0,"Ruptura projetada de "&amp;TEXT($T92,"0")&amp;" un.",IF($U92&gt;0,"Reduzir entrada ou transferir "&amp;TEXT($U92,"0")&amp;" un.",IF($M92&gt;INDEX('Cenários'!$K$6:$K$105,INT((ROW()-6)/12)+1),"Capacidade abaixo do saldo-alvo em "&amp;TEXT($M92-INDEX('Cenários'!$K$6:$K$105,INT((ROW()-6)/12)+1),"0")&amp;" un.",IF(AND($O92&gt;0,$E92-INDEX('Cenários'!$J$6:$J$105,INT((ROW()-6)/12)+1)&lt;-4),"Recebimento depende de pedido anterior ao horizonte",IF($R92&gt;0,"Desmobilizar "&amp;TEXT($R92,"0")&amp;" un. nesta semana",IF($P92&gt;0,"Emitir pedido de "&amp;TEXT($P92,"0")&amp;" un. nesta semana",IF($O92&gt;0,"Programar recebimento de "&amp;TEXT($O92,"0")&amp;" un.","Sem ação imediata")))))))))</f>
        <v/>
      </c>
      <c r="X92" s="24">
        <f>IF($A92="","",INDEX('Cenários'!$M$6:$M$105,INT((ROW()-6)/12)+1))</f>
        <v/>
      </c>
      <c r="Y92" s="24">
        <f>IF($A92="","",INDEX('Cenários'!$Z$6:$Z$105,INT((ROW()-6)/12)+1))</f>
        <v/>
      </c>
    </row>
    <row r="93" ht="19" customHeight="1">
      <c r="A93" s="24">
        <f>IF(INDEX('Cenários'!$A$6:$A$105,INT((ROW()-6)/12)+1)="","",INDEX('Cenários'!$A$6:$A$105,INT((ROW()-6)/12)+1))</f>
        <v/>
      </c>
      <c r="B93" s="24">
        <f>IF($A93="","",INDEX('Cenários'!$B$6:$B$105,INT((ROW()-6)/12)+1))</f>
        <v/>
      </c>
      <c r="C93" s="24">
        <f>IF($A93="","",INDEX('Cenários'!$C$6:$C$105,INT((ROW()-6)/12)+1))</f>
        <v/>
      </c>
      <c r="D93" s="24">
        <f>IF($A93="","",INDEX('Cenários'!$D$6:$D$105,INT((ROW()-6)/12)+1))</f>
        <v/>
      </c>
      <c r="E93" s="25">
        <f>IF($A93="","",MOD(ROW()-6,12)-4)</f>
        <v/>
      </c>
      <c r="F93" s="24">
        <f>IF($A93="","",IF($E93&lt;0,"Antes do pico",IF($E93=0,"Semana de pico","Depois do pico")))</f>
        <v/>
      </c>
      <c r="G93" s="36">
        <f>IF($A93="","",IFERROR(IF(INDEX('Cenários'!$E$6:$E$105,INT((ROW()-6)/12)+1)="","",INDEX('Cenários'!$E$6:$E$105,INT((ROW()-6)/12)+1)+7*$E93),""))</f>
        <v/>
      </c>
      <c r="H93" s="37">
        <f>IF($A93="","",INDEX('Cenários'!$N$6:$Y$105,INT((ROW()-6)/12)+1,$E93+5))</f>
        <v/>
      </c>
      <c r="I93" s="25">
        <f>IF(OR($A93="",$H93=""),"",IFERROR(ROUNDUP(INDEX('Cenários'!$F$6:$F$105,INT((ROW()-6)/12)+1)*$H93,0),""))</f>
        <v/>
      </c>
      <c r="J93" s="19" t="n">
        <v>200</v>
      </c>
      <c r="K93" s="25">
        <f>IF($A93="","",IF($E93=-4,INDEX('Cenários'!$G$6:$G$105,INT((ROW()-6)/12)+1),$S92))</f>
        <v/>
      </c>
      <c r="L93" s="25">
        <f>IF($A93="","",$K93+IF($J93="",0,$J93)-IF($I93="",0,$I93))</f>
        <v/>
      </c>
      <c r="M93" s="25">
        <f>IF($A93="","",IF($E93&lt;=0,INDEX('Cenários'!$H$6:$H$105,INT((ROW()-6)/12)+1)+SUMIFS($I$6:$I$1205,$A$6:$A$1205,$A93,$E$6:$E$1205,"&gt;"&amp;$E93,$E$6:$E$1205,"&lt;="&amp;($E93+INDEX('Cenários'!$J$6:$J$105,INT((ROW()-6)/12)+1))),INDEX('Cenários'!$L$6:$L$105,INT((ROW()-6)/12)+1)+SUMIFS($I$6:$I$1205,$A$6:$A$1205,$A93,$E$6:$E$1205,"&gt;"&amp;$E93,$E$6:$E$1205,"&lt;=7")))</f>
        <v/>
      </c>
      <c r="N93" s="25">
        <f>IF($A93="","",MIN(INDEX('Cenários'!$K$6:$K$105,INT((ROW()-6)/12)+1),MAX(0,$M93)))</f>
        <v/>
      </c>
      <c r="O93" s="25">
        <f>IF($A93="","",IFERROR(IF($L93&gt;=$N93,0,MIN(CEILING(MAX(0,$N93-$L93),INDEX('Cenários'!$I$6:$I$105,INT((ROW()-6)/12)+1)),FLOOR(MAX(0,INDEX('Cenários'!$K$6:$K$105,INT((ROW()-6)/12)+1)-$L93),INDEX('Cenários'!$I$6:$I$105,INT((ROW()-6)/12)+1)))),0))</f>
        <v/>
      </c>
      <c r="P93" s="25">
        <f>IF($A93="","",IFERROR(IF($E93+INDEX('Cenários'!$J$6:$J$105,INT((ROW()-6)/12)+1)&gt;7,0,SUMIFS($O$6:$O$1205,$A$6:$A$1205,$A93,$E$6:$E$1205,$E93+INDEX('Cenários'!$J$6:$J$105,INT((ROW()-6)/12)+1))),0))</f>
        <v/>
      </c>
      <c r="Q93" s="25">
        <f>IF($A93="","",$L93+$O93)</f>
        <v/>
      </c>
      <c r="R93" s="25">
        <f>IF($A93="","",IF($E93&gt;0,MAX(0,$Q93-$N93),0))</f>
        <v/>
      </c>
      <c r="S93" s="25">
        <f>IF($A93="","",$Q93-$R93)</f>
        <v/>
      </c>
      <c r="T93" s="25">
        <f>IF($A93="","",MAX(0,-$S93))</f>
        <v/>
      </c>
      <c r="U93" s="25">
        <f>IF($A93="","",MAX(0,$Q93-INDEX('Cenários'!$K$6:$K$105,INT((ROW()-6)/12)+1)))</f>
        <v/>
      </c>
      <c r="V93" s="24">
        <f>IF($A93="","",IF($Y93&lt;&gt;"OK","Dados inválidos",IF($X93="Pausado","Pausado",IF($T93&gt;0,"Ruptura",IF($U93&gt;0,"Excesso de capacidade",IF($M93&gt;INDEX('Cenários'!$K$6:$K$105,INT((ROW()-6)/12)+1),"Capacidade insuficiente",IF(AND($E93&lt;=0,$S93&lt;INDEX('Cenários'!$H$6:$H$105,INT((ROW()-6)/12)+1)),"Atenção",IF($R93&gt;0,"Desmobilizar","Adequado"))))))))</f>
        <v/>
      </c>
      <c r="W93" s="24">
        <f>IF($A93="","",IF($Y93&lt;&gt;"OK","Corrigir cadastro do cenário",IF($X93="Pausado","",IF($T93&gt;0,"Ruptura projetada de "&amp;TEXT($T93,"0")&amp;" un.",IF($U93&gt;0,"Reduzir entrada ou transferir "&amp;TEXT($U93,"0")&amp;" un.",IF($M93&gt;INDEX('Cenários'!$K$6:$K$105,INT((ROW()-6)/12)+1),"Capacidade abaixo do saldo-alvo em "&amp;TEXT($M93-INDEX('Cenários'!$K$6:$K$105,INT((ROW()-6)/12)+1),"0")&amp;" un.",IF(AND($O93&gt;0,$E93-INDEX('Cenários'!$J$6:$J$105,INT((ROW()-6)/12)+1)&lt;-4),"Recebimento depende de pedido anterior ao horizonte",IF($R93&gt;0,"Desmobilizar "&amp;TEXT($R93,"0")&amp;" un. nesta semana",IF($P93&gt;0,"Emitir pedido de "&amp;TEXT($P93,"0")&amp;" un. nesta semana",IF($O93&gt;0,"Programar recebimento de "&amp;TEXT($O93,"0")&amp;" un.","Sem ação imediata")))))))))</f>
        <v/>
      </c>
      <c r="X93" s="24">
        <f>IF($A93="","",INDEX('Cenários'!$M$6:$M$105,INT((ROW()-6)/12)+1))</f>
        <v/>
      </c>
      <c r="Y93" s="24">
        <f>IF($A93="","",INDEX('Cenários'!$Z$6:$Z$105,INT((ROW()-6)/12)+1))</f>
        <v/>
      </c>
    </row>
    <row r="94" ht="19" customHeight="1">
      <c r="A94" s="24">
        <f>IF(INDEX('Cenários'!$A$6:$A$105,INT((ROW()-6)/12)+1)="","",INDEX('Cenários'!$A$6:$A$105,INT((ROW()-6)/12)+1))</f>
        <v/>
      </c>
      <c r="B94" s="24">
        <f>IF($A94="","",INDEX('Cenários'!$B$6:$B$105,INT((ROW()-6)/12)+1))</f>
        <v/>
      </c>
      <c r="C94" s="24">
        <f>IF($A94="","",INDEX('Cenários'!$C$6:$C$105,INT((ROW()-6)/12)+1))</f>
        <v/>
      </c>
      <c r="D94" s="24">
        <f>IF($A94="","",INDEX('Cenários'!$D$6:$D$105,INT((ROW()-6)/12)+1))</f>
        <v/>
      </c>
      <c r="E94" s="25">
        <f>IF($A94="","",MOD(ROW()-6,12)-4)</f>
        <v/>
      </c>
      <c r="F94" s="24">
        <f>IF($A94="","",IF($E94&lt;0,"Antes do pico",IF($E94=0,"Semana de pico","Depois do pico")))</f>
        <v/>
      </c>
      <c r="G94" s="36">
        <f>IF($A94="","",IFERROR(IF(INDEX('Cenários'!$E$6:$E$105,INT((ROW()-6)/12)+1)="","",INDEX('Cenários'!$E$6:$E$105,INT((ROW()-6)/12)+1)+7*$E94),""))</f>
        <v/>
      </c>
      <c r="H94" s="37">
        <f>IF($A94="","",INDEX('Cenários'!$N$6:$Y$105,INT((ROW()-6)/12)+1,$E94+5))</f>
        <v/>
      </c>
      <c r="I94" s="25">
        <f>IF(OR($A94="",$H94=""),"",IFERROR(ROUNDUP(INDEX('Cenários'!$F$6:$F$105,INT((ROW()-6)/12)+1)*$H94,0),""))</f>
        <v/>
      </c>
      <c r="J94" s="19" t="n"/>
      <c r="K94" s="25">
        <f>IF($A94="","",IF($E94=-4,INDEX('Cenários'!$G$6:$G$105,INT((ROW()-6)/12)+1),$S93))</f>
        <v/>
      </c>
      <c r="L94" s="25">
        <f>IF($A94="","",$K94+IF($J94="",0,$J94)-IF($I94="",0,$I94))</f>
        <v/>
      </c>
      <c r="M94" s="25">
        <f>IF($A94="","",IF($E94&lt;=0,INDEX('Cenários'!$H$6:$H$105,INT((ROW()-6)/12)+1)+SUMIFS($I$6:$I$1205,$A$6:$A$1205,$A94,$E$6:$E$1205,"&gt;"&amp;$E94,$E$6:$E$1205,"&lt;="&amp;($E94+INDEX('Cenários'!$J$6:$J$105,INT((ROW()-6)/12)+1))),INDEX('Cenários'!$L$6:$L$105,INT((ROW()-6)/12)+1)+SUMIFS($I$6:$I$1205,$A$6:$A$1205,$A94,$E$6:$E$1205,"&gt;"&amp;$E94,$E$6:$E$1205,"&lt;=7")))</f>
        <v/>
      </c>
      <c r="N94" s="25">
        <f>IF($A94="","",MIN(INDEX('Cenários'!$K$6:$K$105,INT((ROW()-6)/12)+1),MAX(0,$M94)))</f>
        <v/>
      </c>
      <c r="O94" s="25">
        <f>IF($A94="","",IFERROR(IF($L94&gt;=$N94,0,MIN(CEILING(MAX(0,$N94-$L94),INDEX('Cenários'!$I$6:$I$105,INT((ROW()-6)/12)+1)),FLOOR(MAX(0,INDEX('Cenários'!$K$6:$K$105,INT((ROW()-6)/12)+1)-$L94),INDEX('Cenários'!$I$6:$I$105,INT((ROW()-6)/12)+1)))),0))</f>
        <v/>
      </c>
      <c r="P94" s="25">
        <f>IF($A94="","",IFERROR(IF($E94+INDEX('Cenários'!$J$6:$J$105,INT((ROW()-6)/12)+1)&gt;7,0,SUMIFS($O$6:$O$1205,$A$6:$A$1205,$A94,$E$6:$E$1205,$E94+INDEX('Cenários'!$J$6:$J$105,INT((ROW()-6)/12)+1))),0))</f>
        <v/>
      </c>
      <c r="Q94" s="25">
        <f>IF($A94="","",$L94+$O94)</f>
        <v/>
      </c>
      <c r="R94" s="25">
        <f>IF($A94="","",IF($E94&gt;0,MAX(0,$Q94-$N94),0))</f>
        <v/>
      </c>
      <c r="S94" s="25">
        <f>IF($A94="","",$Q94-$R94)</f>
        <v/>
      </c>
      <c r="T94" s="25">
        <f>IF($A94="","",MAX(0,-$S94))</f>
        <v/>
      </c>
      <c r="U94" s="25">
        <f>IF($A94="","",MAX(0,$Q94-INDEX('Cenários'!$K$6:$K$105,INT((ROW()-6)/12)+1)))</f>
        <v/>
      </c>
      <c r="V94" s="24">
        <f>IF($A94="","",IF($Y94&lt;&gt;"OK","Dados inválidos",IF($X94="Pausado","Pausado",IF($T94&gt;0,"Ruptura",IF($U94&gt;0,"Excesso de capacidade",IF($M94&gt;INDEX('Cenários'!$K$6:$K$105,INT((ROW()-6)/12)+1),"Capacidade insuficiente",IF(AND($E94&lt;=0,$S94&lt;INDEX('Cenários'!$H$6:$H$105,INT((ROW()-6)/12)+1)),"Atenção",IF($R94&gt;0,"Desmobilizar","Adequado"))))))))</f>
        <v/>
      </c>
      <c r="W94" s="24">
        <f>IF($A94="","",IF($Y94&lt;&gt;"OK","Corrigir cadastro do cenário",IF($X94="Pausado","",IF($T94&gt;0,"Ruptura projetada de "&amp;TEXT($T94,"0")&amp;" un.",IF($U94&gt;0,"Reduzir entrada ou transferir "&amp;TEXT($U94,"0")&amp;" un.",IF($M94&gt;INDEX('Cenários'!$K$6:$K$105,INT((ROW()-6)/12)+1),"Capacidade abaixo do saldo-alvo em "&amp;TEXT($M94-INDEX('Cenários'!$K$6:$K$105,INT((ROW()-6)/12)+1),"0")&amp;" un.",IF(AND($O94&gt;0,$E94-INDEX('Cenários'!$J$6:$J$105,INT((ROW()-6)/12)+1)&lt;-4),"Recebimento depende de pedido anterior ao horizonte",IF($R94&gt;0,"Desmobilizar "&amp;TEXT($R94,"0")&amp;" un. nesta semana",IF($P94&gt;0,"Emitir pedido de "&amp;TEXT($P94,"0")&amp;" un. nesta semana",IF($O94&gt;0,"Programar recebimento de "&amp;TEXT($O94,"0")&amp;" un.","Sem ação imediata")))))))))</f>
        <v/>
      </c>
      <c r="X94" s="24">
        <f>IF($A94="","",INDEX('Cenários'!$M$6:$M$105,INT((ROW()-6)/12)+1))</f>
        <v/>
      </c>
      <c r="Y94" s="24">
        <f>IF($A94="","",INDEX('Cenários'!$Z$6:$Z$105,INT((ROW()-6)/12)+1))</f>
        <v/>
      </c>
    </row>
    <row r="95" ht="19" customHeight="1">
      <c r="A95" s="24">
        <f>IF(INDEX('Cenários'!$A$6:$A$105,INT((ROW()-6)/12)+1)="","",INDEX('Cenários'!$A$6:$A$105,INT((ROW()-6)/12)+1))</f>
        <v/>
      </c>
      <c r="B95" s="24">
        <f>IF($A95="","",INDEX('Cenários'!$B$6:$B$105,INT((ROW()-6)/12)+1))</f>
        <v/>
      </c>
      <c r="C95" s="24">
        <f>IF($A95="","",INDEX('Cenários'!$C$6:$C$105,INT((ROW()-6)/12)+1))</f>
        <v/>
      </c>
      <c r="D95" s="24">
        <f>IF($A95="","",INDEX('Cenários'!$D$6:$D$105,INT((ROW()-6)/12)+1))</f>
        <v/>
      </c>
      <c r="E95" s="25">
        <f>IF($A95="","",MOD(ROW()-6,12)-4)</f>
        <v/>
      </c>
      <c r="F95" s="24">
        <f>IF($A95="","",IF($E95&lt;0,"Antes do pico",IF($E95=0,"Semana de pico","Depois do pico")))</f>
        <v/>
      </c>
      <c r="G95" s="36">
        <f>IF($A95="","",IFERROR(IF(INDEX('Cenários'!$E$6:$E$105,INT((ROW()-6)/12)+1)="","",INDEX('Cenários'!$E$6:$E$105,INT((ROW()-6)/12)+1)+7*$E95),""))</f>
        <v/>
      </c>
      <c r="H95" s="37">
        <f>IF($A95="","",INDEX('Cenários'!$N$6:$Y$105,INT((ROW()-6)/12)+1,$E95+5))</f>
        <v/>
      </c>
      <c r="I95" s="25">
        <f>IF(OR($A95="",$H95=""),"",IFERROR(ROUNDUP(INDEX('Cenários'!$F$6:$F$105,INT((ROW()-6)/12)+1)*$H95,0),""))</f>
        <v/>
      </c>
      <c r="J95" s="19" t="n"/>
      <c r="K95" s="25">
        <f>IF($A95="","",IF($E95=-4,INDEX('Cenários'!$G$6:$G$105,INT((ROW()-6)/12)+1),$S94))</f>
        <v/>
      </c>
      <c r="L95" s="25">
        <f>IF($A95="","",$K95+IF($J95="",0,$J95)-IF($I95="",0,$I95))</f>
        <v/>
      </c>
      <c r="M95" s="25">
        <f>IF($A95="","",IF($E95&lt;=0,INDEX('Cenários'!$H$6:$H$105,INT((ROW()-6)/12)+1)+SUMIFS($I$6:$I$1205,$A$6:$A$1205,$A95,$E$6:$E$1205,"&gt;"&amp;$E95,$E$6:$E$1205,"&lt;="&amp;($E95+INDEX('Cenários'!$J$6:$J$105,INT((ROW()-6)/12)+1))),INDEX('Cenários'!$L$6:$L$105,INT((ROW()-6)/12)+1)+SUMIFS($I$6:$I$1205,$A$6:$A$1205,$A95,$E$6:$E$1205,"&gt;"&amp;$E95,$E$6:$E$1205,"&lt;=7")))</f>
        <v/>
      </c>
      <c r="N95" s="25">
        <f>IF($A95="","",MIN(INDEX('Cenários'!$K$6:$K$105,INT((ROW()-6)/12)+1),MAX(0,$M95)))</f>
        <v/>
      </c>
      <c r="O95" s="25">
        <f>IF($A95="","",IFERROR(IF($L95&gt;=$N95,0,MIN(CEILING(MAX(0,$N95-$L95),INDEX('Cenários'!$I$6:$I$105,INT((ROW()-6)/12)+1)),FLOOR(MAX(0,INDEX('Cenários'!$K$6:$K$105,INT((ROW()-6)/12)+1)-$L95),INDEX('Cenários'!$I$6:$I$105,INT((ROW()-6)/12)+1)))),0))</f>
        <v/>
      </c>
      <c r="P95" s="25">
        <f>IF($A95="","",IFERROR(IF($E95+INDEX('Cenários'!$J$6:$J$105,INT((ROW()-6)/12)+1)&gt;7,0,SUMIFS($O$6:$O$1205,$A$6:$A$1205,$A95,$E$6:$E$1205,$E95+INDEX('Cenários'!$J$6:$J$105,INT((ROW()-6)/12)+1))),0))</f>
        <v/>
      </c>
      <c r="Q95" s="25">
        <f>IF($A95="","",$L95+$O95)</f>
        <v/>
      </c>
      <c r="R95" s="25">
        <f>IF($A95="","",IF($E95&gt;0,MAX(0,$Q95-$N95),0))</f>
        <v/>
      </c>
      <c r="S95" s="25">
        <f>IF($A95="","",$Q95-$R95)</f>
        <v/>
      </c>
      <c r="T95" s="25">
        <f>IF($A95="","",MAX(0,-$S95))</f>
        <v/>
      </c>
      <c r="U95" s="25">
        <f>IF($A95="","",MAX(0,$Q95-INDEX('Cenários'!$K$6:$K$105,INT((ROW()-6)/12)+1)))</f>
        <v/>
      </c>
      <c r="V95" s="24">
        <f>IF($A95="","",IF($Y95&lt;&gt;"OK","Dados inválidos",IF($X95="Pausado","Pausado",IF($T95&gt;0,"Ruptura",IF($U95&gt;0,"Excesso de capacidade",IF($M95&gt;INDEX('Cenários'!$K$6:$K$105,INT((ROW()-6)/12)+1),"Capacidade insuficiente",IF(AND($E95&lt;=0,$S95&lt;INDEX('Cenários'!$H$6:$H$105,INT((ROW()-6)/12)+1)),"Atenção",IF($R95&gt;0,"Desmobilizar","Adequado"))))))))</f>
        <v/>
      </c>
      <c r="W95" s="24">
        <f>IF($A95="","",IF($Y95&lt;&gt;"OK","Corrigir cadastro do cenário",IF($X95="Pausado","",IF($T95&gt;0,"Ruptura projetada de "&amp;TEXT($T95,"0")&amp;" un.",IF($U95&gt;0,"Reduzir entrada ou transferir "&amp;TEXT($U95,"0")&amp;" un.",IF($M95&gt;INDEX('Cenários'!$K$6:$K$105,INT((ROW()-6)/12)+1),"Capacidade abaixo do saldo-alvo em "&amp;TEXT($M95-INDEX('Cenários'!$K$6:$K$105,INT((ROW()-6)/12)+1),"0")&amp;" un.",IF(AND($O95&gt;0,$E95-INDEX('Cenários'!$J$6:$J$105,INT((ROW()-6)/12)+1)&lt;-4),"Recebimento depende de pedido anterior ao horizonte",IF($R95&gt;0,"Desmobilizar "&amp;TEXT($R95,"0")&amp;" un. nesta semana",IF($P95&gt;0,"Emitir pedido de "&amp;TEXT($P95,"0")&amp;" un. nesta semana",IF($O95&gt;0,"Programar recebimento de "&amp;TEXT($O95,"0")&amp;" un.","Sem ação imediata")))))))))</f>
        <v/>
      </c>
      <c r="X95" s="24">
        <f>IF($A95="","",INDEX('Cenários'!$M$6:$M$105,INT((ROW()-6)/12)+1))</f>
        <v/>
      </c>
      <c r="Y95" s="24">
        <f>IF($A95="","",INDEX('Cenários'!$Z$6:$Z$105,INT((ROW()-6)/12)+1))</f>
        <v/>
      </c>
    </row>
    <row r="96" ht="19" customHeight="1">
      <c r="A96" s="24">
        <f>IF(INDEX('Cenários'!$A$6:$A$105,INT((ROW()-6)/12)+1)="","",INDEX('Cenários'!$A$6:$A$105,INT((ROW()-6)/12)+1))</f>
        <v/>
      </c>
      <c r="B96" s="24">
        <f>IF($A96="","",INDEX('Cenários'!$B$6:$B$105,INT((ROW()-6)/12)+1))</f>
        <v/>
      </c>
      <c r="C96" s="24">
        <f>IF($A96="","",INDEX('Cenários'!$C$6:$C$105,INT((ROW()-6)/12)+1))</f>
        <v/>
      </c>
      <c r="D96" s="24">
        <f>IF($A96="","",INDEX('Cenários'!$D$6:$D$105,INT((ROW()-6)/12)+1))</f>
        <v/>
      </c>
      <c r="E96" s="25">
        <f>IF($A96="","",MOD(ROW()-6,12)-4)</f>
        <v/>
      </c>
      <c r="F96" s="24">
        <f>IF($A96="","",IF($E96&lt;0,"Antes do pico",IF($E96=0,"Semana de pico","Depois do pico")))</f>
        <v/>
      </c>
      <c r="G96" s="36">
        <f>IF($A96="","",IFERROR(IF(INDEX('Cenários'!$E$6:$E$105,INT((ROW()-6)/12)+1)="","",INDEX('Cenários'!$E$6:$E$105,INT((ROW()-6)/12)+1)+7*$E96),""))</f>
        <v/>
      </c>
      <c r="H96" s="37">
        <f>IF($A96="","",INDEX('Cenários'!$N$6:$Y$105,INT((ROW()-6)/12)+1,$E96+5))</f>
        <v/>
      </c>
      <c r="I96" s="25">
        <f>IF(OR($A96="",$H96=""),"",IFERROR(ROUNDUP(INDEX('Cenários'!$F$6:$F$105,INT((ROW()-6)/12)+1)*$H96,0),""))</f>
        <v/>
      </c>
      <c r="J96" s="19" t="n"/>
      <c r="K96" s="25">
        <f>IF($A96="","",IF($E96=-4,INDEX('Cenários'!$G$6:$G$105,INT((ROW()-6)/12)+1),$S95))</f>
        <v/>
      </c>
      <c r="L96" s="25">
        <f>IF($A96="","",$K96+IF($J96="",0,$J96)-IF($I96="",0,$I96))</f>
        <v/>
      </c>
      <c r="M96" s="25">
        <f>IF($A96="","",IF($E96&lt;=0,INDEX('Cenários'!$H$6:$H$105,INT((ROW()-6)/12)+1)+SUMIFS($I$6:$I$1205,$A$6:$A$1205,$A96,$E$6:$E$1205,"&gt;"&amp;$E96,$E$6:$E$1205,"&lt;="&amp;($E96+INDEX('Cenários'!$J$6:$J$105,INT((ROW()-6)/12)+1))),INDEX('Cenários'!$L$6:$L$105,INT((ROW()-6)/12)+1)+SUMIFS($I$6:$I$1205,$A$6:$A$1205,$A96,$E$6:$E$1205,"&gt;"&amp;$E96,$E$6:$E$1205,"&lt;=7")))</f>
        <v/>
      </c>
      <c r="N96" s="25">
        <f>IF($A96="","",MIN(INDEX('Cenários'!$K$6:$K$105,INT((ROW()-6)/12)+1),MAX(0,$M96)))</f>
        <v/>
      </c>
      <c r="O96" s="25">
        <f>IF($A96="","",IFERROR(IF($L96&gt;=$N96,0,MIN(CEILING(MAX(0,$N96-$L96),INDEX('Cenários'!$I$6:$I$105,INT((ROW()-6)/12)+1)),FLOOR(MAX(0,INDEX('Cenários'!$K$6:$K$105,INT((ROW()-6)/12)+1)-$L96),INDEX('Cenários'!$I$6:$I$105,INT((ROW()-6)/12)+1)))),0))</f>
        <v/>
      </c>
      <c r="P96" s="25">
        <f>IF($A96="","",IFERROR(IF($E96+INDEX('Cenários'!$J$6:$J$105,INT((ROW()-6)/12)+1)&gt;7,0,SUMIFS($O$6:$O$1205,$A$6:$A$1205,$A96,$E$6:$E$1205,$E96+INDEX('Cenários'!$J$6:$J$105,INT((ROW()-6)/12)+1))),0))</f>
        <v/>
      </c>
      <c r="Q96" s="25">
        <f>IF($A96="","",$L96+$O96)</f>
        <v/>
      </c>
      <c r="R96" s="25">
        <f>IF($A96="","",IF($E96&gt;0,MAX(0,$Q96-$N96),0))</f>
        <v/>
      </c>
      <c r="S96" s="25">
        <f>IF($A96="","",$Q96-$R96)</f>
        <v/>
      </c>
      <c r="T96" s="25">
        <f>IF($A96="","",MAX(0,-$S96))</f>
        <v/>
      </c>
      <c r="U96" s="25">
        <f>IF($A96="","",MAX(0,$Q96-INDEX('Cenários'!$K$6:$K$105,INT((ROW()-6)/12)+1)))</f>
        <v/>
      </c>
      <c r="V96" s="24">
        <f>IF($A96="","",IF($Y96&lt;&gt;"OK","Dados inválidos",IF($X96="Pausado","Pausado",IF($T96&gt;0,"Ruptura",IF($U96&gt;0,"Excesso de capacidade",IF($M96&gt;INDEX('Cenários'!$K$6:$K$105,INT((ROW()-6)/12)+1),"Capacidade insuficiente",IF(AND($E96&lt;=0,$S96&lt;INDEX('Cenários'!$H$6:$H$105,INT((ROW()-6)/12)+1)),"Atenção",IF($R96&gt;0,"Desmobilizar","Adequado"))))))))</f>
        <v/>
      </c>
      <c r="W96" s="24">
        <f>IF($A96="","",IF($Y96&lt;&gt;"OK","Corrigir cadastro do cenário",IF($X96="Pausado","",IF($T96&gt;0,"Ruptura projetada de "&amp;TEXT($T96,"0")&amp;" un.",IF($U96&gt;0,"Reduzir entrada ou transferir "&amp;TEXT($U96,"0")&amp;" un.",IF($M96&gt;INDEX('Cenários'!$K$6:$K$105,INT((ROW()-6)/12)+1),"Capacidade abaixo do saldo-alvo em "&amp;TEXT($M96-INDEX('Cenários'!$K$6:$K$105,INT((ROW()-6)/12)+1),"0")&amp;" un.",IF(AND($O96&gt;0,$E96-INDEX('Cenários'!$J$6:$J$105,INT((ROW()-6)/12)+1)&lt;-4),"Recebimento depende de pedido anterior ao horizonte",IF($R96&gt;0,"Desmobilizar "&amp;TEXT($R96,"0")&amp;" un. nesta semana",IF($P96&gt;0,"Emitir pedido de "&amp;TEXT($P96,"0")&amp;" un. nesta semana",IF($O96&gt;0,"Programar recebimento de "&amp;TEXT($O96,"0")&amp;" un.","Sem ação imediata")))))))))</f>
        <v/>
      </c>
      <c r="X96" s="24">
        <f>IF($A96="","",INDEX('Cenários'!$M$6:$M$105,INT((ROW()-6)/12)+1))</f>
        <v/>
      </c>
      <c r="Y96" s="24">
        <f>IF($A96="","",INDEX('Cenários'!$Z$6:$Z$105,INT((ROW()-6)/12)+1))</f>
        <v/>
      </c>
    </row>
    <row r="97" ht="19" customHeight="1">
      <c r="A97" s="24">
        <f>IF(INDEX('Cenários'!$A$6:$A$105,INT((ROW()-6)/12)+1)="","",INDEX('Cenários'!$A$6:$A$105,INT((ROW()-6)/12)+1))</f>
        <v/>
      </c>
      <c r="B97" s="24">
        <f>IF($A97="","",INDEX('Cenários'!$B$6:$B$105,INT((ROW()-6)/12)+1))</f>
        <v/>
      </c>
      <c r="C97" s="24">
        <f>IF($A97="","",INDEX('Cenários'!$C$6:$C$105,INT((ROW()-6)/12)+1))</f>
        <v/>
      </c>
      <c r="D97" s="24">
        <f>IF($A97="","",INDEX('Cenários'!$D$6:$D$105,INT((ROW()-6)/12)+1))</f>
        <v/>
      </c>
      <c r="E97" s="25">
        <f>IF($A97="","",MOD(ROW()-6,12)-4)</f>
        <v/>
      </c>
      <c r="F97" s="24">
        <f>IF($A97="","",IF($E97&lt;0,"Antes do pico",IF($E97=0,"Semana de pico","Depois do pico")))</f>
        <v/>
      </c>
      <c r="G97" s="36">
        <f>IF($A97="","",IFERROR(IF(INDEX('Cenários'!$E$6:$E$105,INT((ROW()-6)/12)+1)="","",INDEX('Cenários'!$E$6:$E$105,INT((ROW()-6)/12)+1)+7*$E97),""))</f>
        <v/>
      </c>
      <c r="H97" s="37">
        <f>IF($A97="","",INDEX('Cenários'!$N$6:$Y$105,INT((ROW()-6)/12)+1,$E97+5))</f>
        <v/>
      </c>
      <c r="I97" s="25">
        <f>IF(OR($A97="",$H97=""),"",IFERROR(ROUNDUP(INDEX('Cenários'!$F$6:$F$105,INT((ROW()-6)/12)+1)*$H97,0),""))</f>
        <v/>
      </c>
      <c r="J97" s="19" t="n"/>
      <c r="K97" s="25">
        <f>IF($A97="","",IF($E97=-4,INDEX('Cenários'!$G$6:$G$105,INT((ROW()-6)/12)+1),$S96))</f>
        <v/>
      </c>
      <c r="L97" s="25">
        <f>IF($A97="","",$K97+IF($J97="",0,$J97)-IF($I97="",0,$I97))</f>
        <v/>
      </c>
      <c r="M97" s="25">
        <f>IF($A97="","",IF($E97&lt;=0,INDEX('Cenários'!$H$6:$H$105,INT((ROW()-6)/12)+1)+SUMIFS($I$6:$I$1205,$A$6:$A$1205,$A97,$E$6:$E$1205,"&gt;"&amp;$E97,$E$6:$E$1205,"&lt;="&amp;($E97+INDEX('Cenários'!$J$6:$J$105,INT((ROW()-6)/12)+1))),INDEX('Cenários'!$L$6:$L$105,INT((ROW()-6)/12)+1)+SUMIFS($I$6:$I$1205,$A$6:$A$1205,$A97,$E$6:$E$1205,"&gt;"&amp;$E97,$E$6:$E$1205,"&lt;=7")))</f>
        <v/>
      </c>
      <c r="N97" s="25">
        <f>IF($A97="","",MIN(INDEX('Cenários'!$K$6:$K$105,INT((ROW()-6)/12)+1),MAX(0,$M97)))</f>
        <v/>
      </c>
      <c r="O97" s="25">
        <f>IF($A97="","",IFERROR(IF($L97&gt;=$N97,0,MIN(CEILING(MAX(0,$N97-$L97),INDEX('Cenários'!$I$6:$I$105,INT((ROW()-6)/12)+1)),FLOOR(MAX(0,INDEX('Cenários'!$K$6:$K$105,INT((ROW()-6)/12)+1)-$L97),INDEX('Cenários'!$I$6:$I$105,INT((ROW()-6)/12)+1)))),0))</f>
        <v/>
      </c>
      <c r="P97" s="25">
        <f>IF($A97="","",IFERROR(IF($E97+INDEX('Cenários'!$J$6:$J$105,INT((ROW()-6)/12)+1)&gt;7,0,SUMIFS($O$6:$O$1205,$A$6:$A$1205,$A97,$E$6:$E$1205,$E97+INDEX('Cenários'!$J$6:$J$105,INT((ROW()-6)/12)+1))),0))</f>
        <v/>
      </c>
      <c r="Q97" s="25">
        <f>IF($A97="","",$L97+$O97)</f>
        <v/>
      </c>
      <c r="R97" s="25">
        <f>IF($A97="","",IF($E97&gt;0,MAX(0,$Q97-$N97),0))</f>
        <v/>
      </c>
      <c r="S97" s="25">
        <f>IF($A97="","",$Q97-$R97)</f>
        <v/>
      </c>
      <c r="T97" s="25">
        <f>IF($A97="","",MAX(0,-$S97))</f>
        <v/>
      </c>
      <c r="U97" s="25">
        <f>IF($A97="","",MAX(0,$Q97-INDEX('Cenários'!$K$6:$K$105,INT((ROW()-6)/12)+1)))</f>
        <v/>
      </c>
      <c r="V97" s="24">
        <f>IF($A97="","",IF($Y97&lt;&gt;"OK","Dados inválidos",IF($X97="Pausado","Pausado",IF($T97&gt;0,"Ruptura",IF($U97&gt;0,"Excesso de capacidade",IF($M97&gt;INDEX('Cenários'!$K$6:$K$105,INT((ROW()-6)/12)+1),"Capacidade insuficiente",IF(AND($E97&lt;=0,$S97&lt;INDEX('Cenários'!$H$6:$H$105,INT((ROW()-6)/12)+1)),"Atenção",IF($R97&gt;0,"Desmobilizar","Adequado"))))))))</f>
        <v/>
      </c>
      <c r="W97" s="24">
        <f>IF($A97="","",IF($Y97&lt;&gt;"OK","Corrigir cadastro do cenário",IF($X97="Pausado","",IF($T97&gt;0,"Ruptura projetada de "&amp;TEXT($T97,"0")&amp;" un.",IF($U97&gt;0,"Reduzir entrada ou transferir "&amp;TEXT($U97,"0")&amp;" un.",IF($M97&gt;INDEX('Cenários'!$K$6:$K$105,INT((ROW()-6)/12)+1),"Capacidade abaixo do saldo-alvo em "&amp;TEXT($M97-INDEX('Cenários'!$K$6:$K$105,INT((ROW()-6)/12)+1),"0")&amp;" un.",IF(AND($O97&gt;0,$E97-INDEX('Cenários'!$J$6:$J$105,INT((ROW()-6)/12)+1)&lt;-4),"Recebimento depende de pedido anterior ao horizonte",IF($R97&gt;0,"Desmobilizar "&amp;TEXT($R97,"0")&amp;" un. nesta semana",IF($P97&gt;0,"Emitir pedido de "&amp;TEXT($P97,"0")&amp;" un. nesta semana",IF($O97&gt;0,"Programar recebimento de "&amp;TEXT($O97,"0")&amp;" un.","Sem ação imediata")))))))))</f>
        <v/>
      </c>
      <c r="X97" s="24">
        <f>IF($A97="","",INDEX('Cenários'!$M$6:$M$105,INT((ROW()-6)/12)+1))</f>
        <v/>
      </c>
      <c r="Y97" s="24">
        <f>IF($A97="","",INDEX('Cenários'!$Z$6:$Z$105,INT((ROW()-6)/12)+1))</f>
        <v/>
      </c>
    </row>
    <row r="98" ht="19" customHeight="1">
      <c r="A98" s="24">
        <f>IF(INDEX('Cenários'!$A$6:$A$105,INT((ROW()-6)/12)+1)="","",INDEX('Cenários'!$A$6:$A$105,INT((ROW()-6)/12)+1))</f>
        <v/>
      </c>
      <c r="B98" s="24">
        <f>IF($A98="","",INDEX('Cenários'!$B$6:$B$105,INT((ROW()-6)/12)+1))</f>
        <v/>
      </c>
      <c r="C98" s="24">
        <f>IF($A98="","",INDEX('Cenários'!$C$6:$C$105,INT((ROW()-6)/12)+1))</f>
        <v/>
      </c>
      <c r="D98" s="24">
        <f>IF($A98="","",INDEX('Cenários'!$D$6:$D$105,INT((ROW()-6)/12)+1))</f>
        <v/>
      </c>
      <c r="E98" s="25">
        <f>IF($A98="","",MOD(ROW()-6,12)-4)</f>
        <v/>
      </c>
      <c r="F98" s="24">
        <f>IF($A98="","",IF($E98&lt;0,"Antes do pico",IF($E98=0,"Semana de pico","Depois do pico")))</f>
        <v/>
      </c>
      <c r="G98" s="36">
        <f>IF($A98="","",IFERROR(IF(INDEX('Cenários'!$E$6:$E$105,INT((ROW()-6)/12)+1)="","",INDEX('Cenários'!$E$6:$E$105,INT((ROW()-6)/12)+1)+7*$E98),""))</f>
        <v/>
      </c>
      <c r="H98" s="37">
        <f>IF($A98="","",INDEX('Cenários'!$N$6:$Y$105,INT((ROW()-6)/12)+1,$E98+5))</f>
        <v/>
      </c>
      <c r="I98" s="25">
        <f>IF(OR($A98="",$H98=""),"",IFERROR(ROUNDUP(INDEX('Cenários'!$F$6:$F$105,INT((ROW()-6)/12)+1)*$H98,0),""))</f>
        <v/>
      </c>
      <c r="J98" s="19" t="n"/>
      <c r="K98" s="25">
        <f>IF($A98="","",IF($E98=-4,INDEX('Cenários'!$G$6:$G$105,INT((ROW()-6)/12)+1),$S97))</f>
        <v/>
      </c>
      <c r="L98" s="25">
        <f>IF($A98="","",$K98+IF($J98="",0,$J98)-IF($I98="",0,$I98))</f>
        <v/>
      </c>
      <c r="M98" s="25">
        <f>IF($A98="","",IF($E98&lt;=0,INDEX('Cenários'!$H$6:$H$105,INT((ROW()-6)/12)+1)+SUMIFS($I$6:$I$1205,$A$6:$A$1205,$A98,$E$6:$E$1205,"&gt;"&amp;$E98,$E$6:$E$1205,"&lt;="&amp;($E98+INDEX('Cenários'!$J$6:$J$105,INT((ROW()-6)/12)+1))),INDEX('Cenários'!$L$6:$L$105,INT((ROW()-6)/12)+1)+SUMIFS($I$6:$I$1205,$A$6:$A$1205,$A98,$E$6:$E$1205,"&gt;"&amp;$E98,$E$6:$E$1205,"&lt;=7")))</f>
        <v/>
      </c>
      <c r="N98" s="25">
        <f>IF($A98="","",MIN(INDEX('Cenários'!$K$6:$K$105,INT((ROW()-6)/12)+1),MAX(0,$M98)))</f>
        <v/>
      </c>
      <c r="O98" s="25">
        <f>IF($A98="","",IFERROR(IF($L98&gt;=$N98,0,MIN(CEILING(MAX(0,$N98-$L98),INDEX('Cenários'!$I$6:$I$105,INT((ROW()-6)/12)+1)),FLOOR(MAX(0,INDEX('Cenários'!$K$6:$K$105,INT((ROW()-6)/12)+1)-$L98),INDEX('Cenários'!$I$6:$I$105,INT((ROW()-6)/12)+1)))),0))</f>
        <v/>
      </c>
      <c r="P98" s="25">
        <f>IF($A98="","",IFERROR(IF($E98+INDEX('Cenários'!$J$6:$J$105,INT((ROW()-6)/12)+1)&gt;7,0,SUMIFS($O$6:$O$1205,$A$6:$A$1205,$A98,$E$6:$E$1205,$E98+INDEX('Cenários'!$J$6:$J$105,INT((ROW()-6)/12)+1))),0))</f>
        <v/>
      </c>
      <c r="Q98" s="25">
        <f>IF($A98="","",$L98+$O98)</f>
        <v/>
      </c>
      <c r="R98" s="25">
        <f>IF($A98="","",IF($E98&gt;0,MAX(0,$Q98-$N98),0))</f>
        <v/>
      </c>
      <c r="S98" s="25">
        <f>IF($A98="","",$Q98-$R98)</f>
        <v/>
      </c>
      <c r="T98" s="25">
        <f>IF($A98="","",MAX(0,-$S98))</f>
        <v/>
      </c>
      <c r="U98" s="25">
        <f>IF($A98="","",MAX(0,$Q98-INDEX('Cenários'!$K$6:$K$105,INT((ROW()-6)/12)+1)))</f>
        <v/>
      </c>
      <c r="V98" s="24">
        <f>IF($A98="","",IF($Y98&lt;&gt;"OK","Dados inválidos",IF($X98="Pausado","Pausado",IF($T98&gt;0,"Ruptura",IF($U98&gt;0,"Excesso de capacidade",IF($M98&gt;INDEX('Cenários'!$K$6:$K$105,INT((ROW()-6)/12)+1),"Capacidade insuficiente",IF(AND($E98&lt;=0,$S98&lt;INDEX('Cenários'!$H$6:$H$105,INT((ROW()-6)/12)+1)),"Atenção",IF($R98&gt;0,"Desmobilizar","Adequado"))))))))</f>
        <v/>
      </c>
      <c r="W98" s="24">
        <f>IF($A98="","",IF($Y98&lt;&gt;"OK","Corrigir cadastro do cenário",IF($X98="Pausado","",IF($T98&gt;0,"Ruptura projetada de "&amp;TEXT($T98,"0")&amp;" un.",IF($U98&gt;0,"Reduzir entrada ou transferir "&amp;TEXT($U98,"0")&amp;" un.",IF($M98&gt;INDEX('Cenários'!$K$6:$K$105,INT((ROW()-6)/12)+1),"Capacidade abaixo do saldo-alvo em "&amp;TEXT($M98-INDEX('Cenários'!$K$6:$K$105,INT((ROW()-6)/12)+1),"0")&amp;" un.",IF(AND($O98&gt;0,$E98-INDEX('Cenários'!$J$6:$J$105,INT((ROW()-6)/12)+1)&lt;-4),"Recebimento depende de pedido anterior ao horizonte",IF($R98&gt;0,"Desmobilizar "&amp;TEXT($R98,"0")&amp;" un. nesta semana",IF($P98&gt;0,"Emitir pedido de "&amp;TEXT($P98,"0")&amp;" un. nesta semana",IF($O98&gt;0,"Programar recebimento de "&amp;TEXT($O98,"0")&amp;" un.","Sem ação imediata")))))))))</f>
        <v/>
      </c>
      <c r="X98" s="24">
        <f>IF($A98="","",INDEX('Cenários'!$M$6:$M$105,INT((ROW()-6)/12)+1))</f>
        <v/>
      </c>
      <c r="Y98" s="24">
        <f>IF($A98="","",INDEX('Cenários'!$Z$6:$Z$105,INT((ROW()-6)/12)+1))</f>
        <v/>
      </c>
    </row>
    <row r="99" ht="19" customHeight="1">
      <c r="A99" s="24">
        <f>IF(INDEX('Cenários'!$A$6:$A$105,INT((ROW()-6)/12)+1)="","",INDEX('Cenários'!$A$6:$A$105,INT((ROW()-6)/12)+1))</f>
        <v/>
      </c>
      <c r="B99" s="24">
        <f>IF($A99="","",INDEX('Cenários'!$B$6:$B$105,INT((ROW()-6)/12)+1))</f>
        <v/>
      </c>
      <c r="C99" s="24">
        <f>IF($A99="","",INDEX('Cenários'!$C$6:$C$105,INT((ROW()-6)/12)+1))</f>
        <v/>
      </c>
      <c r="D99" s="24">
        <f>IF($A99="","",INDEX('Cenários'!$D$6:$D$105,INT((ROW()-6)/12)+1))</f>
        <v/>
      </c>
      <c r="E99" s="25">
        <f>IF($A99="","",MOD(ROW()-6,12)-4)</f>
        <v/>
      </c>
      <c r="F99" s="24">
        <f>IF($A99="","",IF($E99&lt;0,"Antes do pico",IF($E99=0,"Semana de pico","Depois do pico")))</f>
        <v/>
      </c>
      <c r="G99" s="36">
        <f>IF($A99="","",IFERROR(IF(INDEX('Cenários'!$E$6:$E$105,INT((ROW()-6)/12)+1)="","",INDEX('Cenários'!$E$6:$E$105,INT((ROW()-6)/12)+1)+7*$E99),""))</f>
        <v/>
      </c>
      <c r="H99" s="37">
        <f>IF($A99="","",INDEX('Cenários'!$N$6:$Y$105,INT((ROW()-6)/12)+1,$E99+5))</f>
        <v/>
      </c>
      <c r="I99" s="25">
        <f>IF(OR($A99="",$H99=""),"",IFERROR(ROUNDUP(INDEX('Cenários'!$F$6:$F$105,INT((ROW()-6)/12)+1)*$H99,0),""))</f>
        <v/>
      </c>
      <c r="J99" s="19" t="n"/>
      <c r="K99" s="25">
        <f>IF($A99="","",IF($E99=-4,INDEX('Cenários'!$G$6:$G$105,INT((ROW()-6)/12)+1),$S98))</f>
        <v/>
      </c>
      <c r="L99" s="25">
        <f>IF($A99="","",$K99+IF($J99="",0,$J99)-IF($I99="",0,$I99))</f>
        <v/>
      </c>
      <c r="M99" s="25">
        <f>IF($A99="","",IF($E99&lt;=0,INDEX('Cenários'!$H$6:$H$105,INT((ROW()-6)/12)+1)+SUMIFS($I$6:$I$1205,$A$6:$A$1205,$A99,$E$6:$E$1205,"&gt;"&amp;$E99,$E$6:$E$1205,"&lt;="&amp;($E99+INDEX('Cenários'!$J$6:$J$105,INT((ROW()-6)/12)+1))),INDEX('Cenários'!$L$6:$L$105,INT((ROW()-6)/12)+1)+SUMIFS($I$6:$I$1205,$A$6:$A$1205,$A99,$E$6:$E$1205,"&gt;"&amp;$E99,$E$6:$E$1205,"&lt;=7")))</f>
        <v/>
      </c>
      <c r="N99" s="25">
        <f>IF($A99="","",MIN(INDEX('Cenários'!$K$6:$K$105,INT((ROW()-6)/12)+1),MAX(0,$M99)))</f>
        <v/>
      </c>
      <c r="O99" s="25">
        <f>IF($A99="","",IFERROR(IF($L99&gt;=$N99,0,MIN(CEILING(MAX(0,$N99-$L99),INDEX('Cenários'!$I$6:$I$105,INT((ROW()-6)/12)+1)),FLOOR(MAX(0,INDEX('Cenários'!$K$6:$K$105,INT((ROW()-6)/12)+1)-$L99),INDEX('Cenários'!$I$6:$I$105,INT((ROW()-6)/12)+1)))),0))</f>
        <v/>
      </c>
      <c r="P99" s="25">
        <f>IF($A99="","",IFERROR(IF($E99+INDEX('Cenários'!$J$6:$J$105,INT((ROW()-6)/12)+1)&gt;7,0,SUMIFS($O$6:$O$1205,$A$6:$A$1205,$A99,$E$6:$E$1205,$E99+INDEX('Cenários'!$J$6:$J$105,INT((ROW()-6)/12)+1))),0))</f>
        <v/>
      </c>
      <c r="Q99" s="25">
        <f>IF($A99="","",$L99+$O99)</f>
        <v/>
      </c>
      <c r="R99" s="25">
        <f>IF($A99="","",IF($E99&gt;0,MAX(0,$Q99-$N99),0))</f>
        <v/>
      </c>
      <c r="S99" s="25">
        <f>IF($A99="","",$Q99-$R99)</f>
        <v/>
      </c>
      <c r="T99" s="25">
        <f>IF($A99="","",MAX(0,-$S99))</f>
        <v/>
      </c>
      <c r="U99" s="25">
        <f>IF($A99="","",MAX(0,$Q99-INDEX('Cenários'!$K$6:$K$105,INT((ROW()-6)/12)+1)))</f>
        <v/>
      </c>
      <c r="V99" s="24">
        <f>IF($A99="","",IF($Y99&lt;&gt;"OK","Dados inválidos",IF($X99="Pausado","Pausado",IF($T99&gt;0,"Ruptura",IF($U99&gt;0,"Excesso de capacidade",IF($M99&gt;INDEX('Cenários'!$K$6:$K$105,INT((ROW()-6)/12)+1),"Capacidade insuficiente",IF(AND($E99&lt;=0,$S99&lt;INDEX('Cenários'!$H$6:$H$105,INT((ROW()-6)/12)+1)),"Atenção",IF($R99&gt;0,"Desmobilizar","Adequado"))))))))</f>
        <v/>
      </c>
      <c r="W99" s="24">
        <f>IF($A99="","",IF($Y99&lt;&gt;"OK","Corrigir cadastro do cenário",IF($X99="Pausado","",IF($T99&gt;0,"Ruptura projetada de "&amp;TEXT($T99,"0")&amp;" un.",IF($U99&gt;0,"Reduzir entrada ou transferir "&amp;TEXT($U99,"0")&amp;" un.",IF($M99&gt;INDEX('Cenários'!$K$6:$K$105,INT((ROW()-6)/12)+1),"Capacidade abaixo do saldo-alvo em "&amp;TEXT($M99-INDEX('Cenários'!$K$6:$K$105,INT((ROW()-6)/12)+1),"0")&amp;" un.",IF(AND($O99&gt;0,$E99-INDEX('Cenários'!$J$6:$J$105,INT((ROW()-6)/12)+1)&lt;-4),"Recebimento depende de pedido anterior ao horizonte",IF($R99&gt;0,"Desmobilizar "&amp;TEXT($R99,"0")&amp;" un. nesta semana",IF($P99&gt;0,"Emitir pedido de "&amp;TEXT($P99,"0")&amp;" un. nesta semana",IF($O99&gt;0,"Programar recebimento de "&amp;TEXT($O99,"0")&amp;" un.","Sem ação imediata")))))))))</f>
        <v/>
      </c>
      <c r="X99" s="24">
        <f>IF($A99="","",INDEX('Cenários'!$M$6:$M$105,INT((ROW()-6)/12)+1))</f>
        <v/>
      </c>
      <c r="Y99" s="24">
        <f>IF($A99="","",INDEX('Cenários'!$Z$6:$Z$105,INT((ROW()-6)/12)+1))</f>
        <v/>
      </c>
    </row>
    <row r="100" ht="19" customHeight="1">
      <c r="A100" s="24">
        <f>IF(INDEX('Cenários'!$A$6:$A$105,INT((ROW()-6)/12)+1)="","",INDEX('Cenários'!$A$6:$A$105,INT((ROW()-6)/12)+1))</f>
        <v/>
      </c>
      <c r="B100" s="24">
        <f>IF($A100="","",INDEX('Cenários'!$B$6:$B$105,INT((ROW()-6)/12)+1))</f>
        <v/>
      </c>
      <c r="C100" s="24">
        <f>IF($A100="","",INDEX('Cenários'!$C$6:$C$105,INT((ROW()-6)/12)+1))</f>
        <v/>
      </c>
      <c r="D100" s="24">
        <f>IF($A100="","",INDEX('Cenários'!$D$6:$D$105,INT((ROW()-6)/12)+1))</f>
        <v/>
      </c>
      <c r="E100" s="25">
        <f>IF($A100="","",MOD(ROW()-6,12)-4)</f>
        <v/>
      </c>
      <c r="F100" s="24">
        <f>IF($A100="","",IF($E100&lt;0,"Antes do pico",IF($E100=0,"Semana de pico","Depois do pico")))</f>
        <v/>
      </c>
      <c r="G100" s="36">
        <f>IF($A100="","",IFERROR(IF(INDEX('Cenários'!$E$6:$E$105,INT((ROW()-6)/12)+1)="","",INDEX('Cenários'!$E$6:$E$105,INT((ROW()-6)/12)+1)+7*$E100),""))</f>
        <v/>
      </c>
      <c r="H100" s="37">
        <f>IF($A100="","",INDEX('Cenários'!$N$6:$Y$105,INT((ROW()-6)/12)+1,$E100+5))</f>
        <v/>
      </c>
      <c r="I100" s="25">
        <f>IF(OR($A100="",$H100=""),"",IFERROR(ROUNDUP(INDEX('Cenários'!$F$6:$F$105,INT((ROW()-6)/12)+1)*$H100,0),""))</f>
        <v/>
      </c>
      <c r="J100" s="19" t="n"/>
      <c r="K100" s="25">
        <f>IF($A100="","",IF($E100=-4,INDEX('Cenários'!$G$6:$G$105,INT((ROW()-6)/12)+1),$S99))</f>
        <v/>
      </c>
      <c r="L100" s="25">
        <f>IF($A100="","",$K100+IF($J100="",0,$J100)-IF($I100="",0,$I100))</f>
        <v/>
      </c>
      <c r="M100" s="25">
        <f>IF($A100="","",IF($E100&lt;=0,INDEX('Cenários'!$H$6:$H$105,INT((ROW()-6)/12)+1)+SUMIFS($I$6:$I$1205,$A$6:$A$1205,$A100,$E$6:$E$1205,"&gt;"&amp;$E100,$E$6:$E$1205,"&lt;="&amp;($E100+INDEX('Cenários'!$J$6:$J$105,INT((ROW()-6)/12)+1))),INDEX('Cenários'!$L$6:$L$105,INT((ROW()-6)/12)+1)+SUMIFS($I$6:$I$1205,$A$6:$A$1205,$A100,$E$6:$E$1205,"&gt;"&amp;$E100,$E$6:$E$1205,"&lt;=7")))</f>
        <v/>
      </c>
      <c r="N100" s="25">
        <f>IF($A100="","",MIN(INDEX('Cenários'!$K$6:$K$105,INT((ROW()-6)/12)+1),MAX(0,$M100)))</f>
        <v/>
      </c>
      <c r="O100" s="25">
        <f>IF($A100="","",IFERROR(IF($L100&gt;=$N100,0,MIN(CEILING(MAX(0,$N100-$L100),INDEX('Cenários'!$I$6:$I$105,INT((ROW()-6)/12)+1)),FLOOR(MAX(0,INDEX('Cenários'!$K$6:$K$105,INT((ROW()-6)/12)+1)-$L100),INDEX('Cenários'!$I$6:$I$105,INT((ROW()-6)/12)+1)))),0))</f>
        <v/>
      </c>
      <c r="P100" s="25">
        <f>IF($A100="","",IFERROR(IF($E100+INDEX('Cenários'!$J$6:$J$105,INT((ROW()-6)/12)+1)&gt;7,0,SUMIFS($O$6:$O$1205,$A$6:$A$1205,$A100,$E$6:$E$1205,$E100+INDEX('Cenários'!$J$6:$J$105,INT((ROW()-6)/12)+1))),0))</f>
        <v/>
      </c>
      <c r="Q100" s="25">
        <f>IF($A100="","",$L100+$O100)</f>
        <v/>
      </c>
      <c r="R100" s="25">
        <f>IF($A100="","",IF($E100&gt;0,MAX(0,$Q100-$N100),0))</f>
        <v/>
      </c>
      <c r="S100" s="25">
        <f>IF($A100="","",$Q100-$R100)</f>
        <v/>
      </c>
      <c r="T100" s="25">
        <f>IF($A100="","",MAX(0,-$S100))</f>
        <v/>
      </c>
      <c r="U100" s="25">
        <f>IF($A100="","",MAX(0,$Q100-INDEX('Cenários'!$K$6:$K$105,INT((ROW()-6)/12)+1)))</f>
        <v/>
      </c>
      <c r="V100" s="24">
        <f>IF($A100="","",IF($Y100&lt;&gt;"OK","Dados inválidos",IF($X100="Pausado","Pausado",IF($T100&gt;0,"Ruptura",IF($U100&gt;0,"Excesso de capacidade",IF($M100&gt;INDEX('Cenários'!$K$6:$K$105,INT((ROW()-6)/12)+1),"Capacidade insuficiente",IF(AND($E100&lt;=0,$S100&lt;INDEX('Cenários'!$H$6:$H$105,INT((ROW()-6)/12)+1)),"Atenção",IF($R100&gt;0,"Desmobilizar","Adequado"))))))))</f>
        <v/>
      </c>
      <c r="W100" s="24">
        <f>IF($A100="","",IF($Y100&lt;&gt;"OK","Corrigir cadastro do cenário",IF($X100="Pausado","",IF($T100&gt;0,"Ruptura projetada de "&amp;TEXT($T100,"0")&amp;" un.",IF($U100&gt;0,"Reduzir entrada ou transferir "&amp;TEXT($U100,"0")&amp;" un.",IF($M100&gt;INDEX('Cenários'!$K$6:$K$105,INT((ROW()-6)/12)+1),"Capacidade abaixo do saldo-alvo em "&amp;TEXT($M100-INDEX('Cenários'!$K$6:$K$105,INT((ROW()-6)/12)+1),"0")&amp;" un.",IF(AND($O100&gt;0,$E100-INDEX('Cenários'!$J$6:$J$105,INT((ROW()-6)/12)+1)&lt;-4),"Recebimento depende de pedido anterior ao horizonte",IF($R100&gt;0,"Desmobilizar "&amp;TEXT($R100,"0")&amp;" un. nesta semana",IF($P100&gt;0,"Emitir pedido de "&amp;TEXT($P100,"0")&amp;" un. nesta semana",IF($O100&gt;0,"Programar recebimento de "&amp;TEXT($O100,"0")&amp;" un.","Sem ação imediata")))))))))</f>
        <v/>
      </c>
      <c r="X100" s="24">
        <f>IF($A100="","",INDEX('Cenários'!$M$6:$M$105,INT((ROW()-6)/12)+1))</f>
        <v/>
      </c>
      <c r="Y100" s="24">
        <f>IF($A100="","",INDEX('Cenários'!$Z$6:$Z$105,INT((ROW()-6)/12)+1))</f>
        <v/>
      </c>
    </row>
    <row r="101" ht="19" customHeight="1">
      <c r="A101" s="24">
        <f>IF(INDEX('Cenários'!$A$6:$A$105,INT((ROW()-6)/12)+1)="","",INDEX('Cenários'!$A$6:$A$105,INT((ROW()-6)/12)+1))</f>
        <v/>
      </c>
      <c r="B101" s="24">
        <f>IF($A101="","",INDEX('Cenários'!$B$6:$B$105,INT((ROW()-6)/12)+1))</f>
        <v/>
      </c>
      <c r="C101" s="24">
        <f>IF($A101="","",INDEX('Cenários'!$C$6:$C$105,INT((ROW()-6)/12)+1))</f>
        <v/>
      </c>
      <c r="D101" s="24">
        <f>IF($A101="","",INDEX('Cenários'!$D$6:$D$105,INT((ROW()-6)/12)+1))</f>
        <v/>
      </c>
      <c r="E101" s="25">
        <f>IF($A101="","",MOD(ROW()-6,12)-4)</f>
        <v/>
      </c>
      <c r="F101" s="24">
        <f>IF($A101="","",IF($E101&lt;0,"Antes do pico",IF($E101=0,"Semana de pico","Depois do pico")))</f>
        <v/>
      </c>
      <c r="G101" s="36">
        <f>IF($A101="","",IFERROR(IF(INDEX('Cenários'!$E$6:$E$105,INT((ROW()-6)/12)+1)="","",INDEX('Cenários'!$E$6:$E$105,INT((ROW()-6)/12)+1)+7*$E101),""))</f>
        <v/>
      </c>
      <c r="H101" s="37">
        <f>IF($A101="","",INDEX('Cenários'!$N$6:$Y$105,INT((ROW()-6)/12)+1,$E101+5))</f>
        <v/>
      </c>
      <c r="I101" s="25">
        <f>IF(OR($A101="",$H101=""),"",IFERROR(ROUNDUP(INDEX('Cenários'!$F$6:$F$105,INT((ROW()-6)/12)+1)*$H101,0),""))</f>
        <v/>
      </c>
      <c r="J101" s="19" t="n"/>
      <c r="K101" s="25">
        <f>IF($A101="","",IF($E101=-4,INDEX('Cenários'!$G$6:$G$105,INT((ROW()-6)/12)+1),$S100))</f>
        <v/>
      </c>
      <c r="L101" s="25">
        <f>IF($A101="","",$K101+IF($J101="",0,$J101)-IF($I101="",0,$I101))</f>
        <v/>
      </c>
      <c r="M101" s="25">
        <f>IF($A101="","",IF($E101&lt;=0,INDEX('Cenários'!$H$6:$H$105,INT((ROW()-6)/12)+1)+SUMIFS($I$6:$I$1205,$A$6:$A$1205,$A101,$E$6:$E$1205,"&gt;"&amp;$E101,$E$6:$E$1205,"&lt;="&amp;($E101+INDEX('Cenários'!$J$6:$J$105,INT((ROW()-6)/12)+1))),INDEX('Cenários'!$L$6:$L$105,INT((ROW()-6)/12)+1)+SUMIFS($I$6:$I$1205,$A$6:$A$1205,$A101,$E$6:$E$1205,"&gt;"&amp;$E101,$E$6:$E$1205,"&lt;=7")))</f>
        <v/>
      </c>
      <c r="N101" s="25">
        <f>IF($A101="","",MIN(INDEX('Cenários'!$K$6:$K$105,INT((ROW()-6)/12)+1),MAX(0,$M101)))</f>
        <v/>
      </c>
      <c r="O101" s="25">
        <f>IF($A101="","",IFERROR(IF($L101&gt;=$N101,0,MIN(CEILING(MAX(0,$N101-$L101),INDEX('Cenários'!$I$6:$I$105,INT((ROW()-6)/12)+1)),FLOOR(MAX(0,INDEX('Cenários'!$K$6:$K$105,INT((ROW()-6)/12)+1)-$L101),INDEX('Cenários'!$I$6:$I$105,INT((ROW()-6)/12)+1)))),0))</f>
        <v/>
      </c>
      <c r="P101" s="25">
        <f>IF($A101="","",IFERROR(IF($E101+INDEX('Cenários'!$J$6:$J$105,INT((ROW()-6)/12)+1)&gt;7,0,SUMIFS($O$6:$O$1205,$A$6:$A$1205,$A101,$E$6:$E$1205,$E101+INDEX('Cenários'!$J$6:$J$105,INT((ROW()-6)/12)+1))),0))</f>
        <v/>
      </c>
      <c r="Q101" s="25">
        <f>IF($A101="","",$L101+$O101)</f>
        <v/>
      </c>
      <c r="R101" s="25">
        <f>IF($A101="","",IF($E101&gt;0,MAX(0,$Q101-$N101),0))</f>
        <v/>
      </c>
      <c r="S101" s="25">
        <f>IF($A101="","",$Q101-$R101)</f>
        <v/>
      </c>
      <c r="T101" s="25">
        <f>IF($A101="","",MAX(0,-$S101))</f>
        <v/>
      </c>
      <c r="U101" s="25">
        <f>IF($A101="","",MAX(0,$Q101-INDEX('Cenários'!$K$6:$K$105,INT((ROW()-6)/12)+1)))</f>
        <v/>
      </c>
      <c r="V101" s="24">
        <f>IF($A101="","",IF($Y101&lt;&gt;"OK","Dados inválidos",IF($X101="Pausado","Pausado",IF($T101&gt;0,"Ruptura",IF($U101&gt;0,"Excesso de capacidade",IF($M101&gt;INDEX('Cenários'!$K$6:$K$105,INT((ROW()-6)/12)+1),"Capacidade insuficiente",IF(AND($E101&lt;=0,$S101&lt;INDEX('Cenários'!$H$6:$H$105,INT((ROW()-6)/12)+1)),"Atenção",IF($R101&gt;0,"Desmobilizar","Adequado"))))))))</f>
        <v/>
      </c>
      <c r="W101" s="24">
        <f>IF($A101="","",IF($Y101&lt;&gt;"OK","Corrigir cadastro do cenário",IF($X101="Pausado","",IF($T101&gt;0,"Ruptura projetada de "&amp;TEXT($T101,"0")&amp;" un.",IF($U101&gt;0,"Reduzir entrada ou transferir "&amp;TEXT($U101,"0")&amp;" un.",IF($M101&gt;INDEX('Cenários'!$K$6:$K$105,INT((ROW()-6)/12)+1),"Capacidade abaixo do saldo-alvo em "&amp;TEXT($M101-INDEX('Cenários'!$K$6:$K$105,INT((ROW()-6)/12)+1),"0")&amp;" un.",IF(AND($O101&gt;0,$E101-INDEX('Cenários'!$J$6:$J$105,INT((ROW()-6)/12)+1)&lt;-4),"Recebimento depende de pedido anterior ao horizonte",IF($R101&gt;0,"Desmobilizar "&amp;TEXT($R101,"0")&amp;" un. nesta semana",IF($P101&gt;0,"Emitir pedido de "&amp;TEXT($P101,"0")&amp;" un. nesta semana",IF($O101&gt;0,"Programar recebimento de "&amp;TEXT($O101,"0")&amp;" un.","Sem ação imediata")))))))))</f>
        <v/>
      </c>
      <c r="X101" s="24">
        <f>IF($A101="","",INDEX('Cenários'!$M$6:$M$105,INT((ROW()-6)/12)+1))</f>
        <v/>
      </c>
      <c r="Y101" s="24">
        <f>IF($A101="","",INDEX('Cenários'!$Z$6:$Z$105,INT((ROW()-6)/12)+1))</f>
        <v/>
      </c>
    </row>
    <row r="102" ht="19" customHeight="1">
      <c r="A102" s="24">
        <f>IF(INDEX('Cenários'!$A$6:$A$105,INT((ROW()-6)/12)+1)="","",INDEX('Cenários'!$A$6:$A$105,INT((ROW()-6)/12)+1))</f>
        <v/>
      </c>
      <c r="B102" s="24">
        <f>IF($A102="","",INDEX('Cenários'!$B$6:$B$105,INT((ROW()-6)/12)+1))</f>
        <v/>
      </c>
      <c r="C102" s="24">
        <f>IF($A102="","",INDEX('Cenários'!$C$6:$C$105,INT((ROW()-6)/12)+1))</f>
        <v/>
      </c>
      <c r="D102" s="24">
        <f>IF($A102="","",INDEX('Cenários'!$D$6:$D$105,INT((ROW()-6)/12)+1))</f>
        <v/>
      </c>
      <c r="E102" s="25">
        <f>IF($A102="","",MOD(ROW()-6,12)-4)</f>
        <v/>
      </c>
      <c r="F102" s="24">
        <f>IF($A102="","",IF($E102&lt;0,"Antes do pico",IF($E102=0,"Semana de pico","Depois do pico")))</f>
        <v/>
      </c>
      <c r="G102" s="36">
        <f>IF($A102="","",IFERROR(IF(INDEX('Cenários'!$E$6:$E$105,INT((ROW()-6)/12)+1)="","",INDEX('Cenários'!$E$6:$E$105,INT((ROW()-6)/12)+1)+7*$E102),""))</f>
        <v/>
      </c>
      <c r="H102" s="37">
        <f>IF($A102="","",INDEX('Cenários'!$N$6:$Y$105,INT((ROW()-6)/12)+1,$E102+5))</f>
        <v/>
      </c>
      <c r="I102" s="25">
        <f>IF(OR($A102="",$H102=""),"",IFERROR(ROUNDUP(INDEX('Cenários'!$F$6:$F$105,INT((ROW()-6)/12)+1)*$H102,0),""))</f>
        <v/>
      </c>
      <c r="J102" s="19" t="n"/>
      <c r="K102" s="25">
        <f>IF($A102="","",IF($E102=-4,INDEX('Cenários'!$G$6:$G$105,INT((ROW()-6)/12)+1),$S101))</f>
        <v/>
      </c>
      <c r="L102" s="25">
        <f>IF($A102="","",$K102+IF($J102="",0,$J102)-IF($I102="",0,$I102))</f>
        <v/>
      </c>
      <c r="M102" s="25">
        <f>IF($A102="","",IF($E102&lt;=0,INDEX('Cenários'!$H$6:$H$105,INT((ROW()-6)/12)+1)+SUMIFS($I$6:$I$1205,$A$6:$A$1205,$A102,$E$6:$E$1205,"&gt;"&amp;$E102,$E$6:$E$1205,"&lt;="&amp;($E102+INDEX('Cenários'!$J$6:$J$105,INT((ROW()-6)/12)+1))),INDEX('Cenários'!$L$6:$L$105,INT((ROW()-6)/12)+1)+SUMIFS($I$6:$I$1205,$A$6:$A$1205,$A102,$E$6:$E$1205,"&gt;"&amp;$E102,$E$6:$E$1205,"&lt;=7")))</f>
        <v/>
      </c>
      <c r="N102" s="25">
        <f>IF($A102="","",MIN(INDEX('Cenários'!$K$6:$K$105,INT((ROW()-6)/12)+1),MAX(0,$M102)))</f>
        <v/>
      </c>
      <c r="O102" s="25">
        <f>IF($A102="","",IFERROR(IF($L102&gt;=$N102,0,MIN(CEILING(MAX(0,$N102-$L102),INDEX('Cenários'!$I$6:$I$105,INT((ROW()-6)/12)+1)),FLOOR(MAX(0,INDEX('Cenários'!$K$6:$K$105,INT((ROW()-6)/12)+1)-$L102),INDEX('Cenários'!$I$6:$I$105,INT((ROW()-6)/12)+1)))),0))</f>
        <v/>
      </c>
      <c r="P102" s="25">
        <f>IF($A102="","",IFERROR(IF($E102+INDEX('Cenários'!$J$6:$J$105,INT((ROW()-6)/12)+1)&gt;7,0,SUMIFS($O$6:$O$1205,$A$6:$A$1205,$A102,$E$6:$E$1205,$E102+INDEX('Cenários'!$J$6:$J$105,INT((ROW()-6)/12)+1))),0))</f>
        <v/>
      </c>
      <c r="Q102" s="25">
        <f>IF($A102="","",$L102+$O102)</f>
        <v/>
      </c>
      <c r="R102" s="25">
        <f>IF($A102="","",IF($E102&gt;0,MAX(0,$Q102-$N102),0))</f>
        <v/>
      </c>
      <c r="S102" s="25">
        <f>IF($A102="","",$Q102-$R102)</f>
        <v/>
      </c>
      <c r="T102" s="25">
        <f>IF($A102="","",MAX(0,-$S102))</f>
        <v/>
      </c>
      <c r="U102" s="25">
        <f>IF($A102="","",MAX(0,$Q102-INDEX('Cenários'!$K$6:$K$105,INT((ROW()-6)/12)+1)))</f>
        <v/>
      </c>
      <c r="V102" s="24">
        <f>IF($A102="","",IF($Y102&lt;&gt;"OK","Dados inválidos",IF($X102="Pausado","Pausado",IF($T102&gt;0,"Ruptura",IF($U102&gt;0,"Excesso de capacidade",IF($M102&gt;INDEX('Cenários'!$K$6:$K$105,INT((ROW()-6)/12)+1),"Capacidade insuficiente",IF(AND($E102&lt;=0,$S102&lt;INDEX('Cenários'!$H$6:$H$105,INT((ROW()-6)/12)+1)),"Atenção",IF($R102&gt;0,"Desmobilizar","Adequado"))))))))</f>
        <v/>
      </c>
      <c r="W102" s="24">
        <f>IF($A102="","",IF($Y102&lt;&gt;"OK","Corrigir cadastro do cenário",IF($X102="Pausado","",IF($T102&gt;0,"Ruptura projetada de "&amp;TEXT($T102,"0")&amp;" un.",IF($U102&gt;0,"Reduzir entrada ou transferir "&amp;TEXT($U102,"0")&amp;" un.",IF($M102&gt;INDEX('Cenários'!$K$6:$K$105,INT((ROW()-6)/12)+1),"Capacidade abaixo do saldo-alvo em "&amp;TEXT($M102-INDEX('Cenários'!$K$6:$K$105,INT((ROW()-6)/12)+1),"0")&amp;" un.",IF(AND($O102&gt;0,$E102-INDEX('Cenários'!$J$6:$J$105,INT((ROW()-6)/12)+1)&lt;-4),"Recebimento depende de pedido anterior ao horizonte",IF($R102&gt;0,"Desmobilizar "&amp;TEXT($R102,"0")&amp;" un. nesta semana",IF($P102&gt;0,"Emitir pedido de "&amp;TEXT($P102,"0")&amp;" un. nesta semana",IF($O102&gt;0,"Programar recebimento de "&amp;TEXT($O102,"0")&amp;" un.","Sem ação imediata")))))))))</f>
        <v/>
      </c>
      <c r="X102" s="24">
        <f>IF($A102="","",INDEX('Cenários'!$M$6:$M$105,INT((ROW()-6)/12)+1))</f>
        <v/>
      </c>
      <c r="Y102" s="24">
        <f>IF($A102="","",INDEX('Cenários'!$Z$6:$Z$105,INT((ROW()-6)/12)+1))</f>
        <v/>
      </c>
    </row>
    <row r="103" ht="19" customHeight="1">
      <c r="A103" s="24">
        <f>IF(INDEX('Cenários'!$A$6:$A$105,INT((ROW()-6)/12)+1)="","",INDEX('Cenários'!$A$6:$A$105,INT((ROW()-6)/12)+1))</f>
        <v/>
      </c>
      <c r="B103" s="24">
        <f>IF($A103="","",INDEX('Cenários'!$B$6:$B$105,INT((ROW()-6)/12)+1))</f>
        <v/>
      </c>
      <c r="C103" s="24">
        <f>IF($A103="","",INDEX('Cenários'!$C$6:$C$105,INT((ROW()-6)/12)+1))</f>
        <v/>
      </c>
      <c r="D103" s="24">
        <f>IF($A103="","",INDEX('Cenários'!$D$6:$D$105,INT((ROW()-6)/12)+1))</f>
        <v/>
      </c>
      <c r="E103" s="25">
        <f>IF($A103="","",MOD(ROW()-6,12)-4)</f>
        <v/>
      </c>
      <c r="F103" s="24">
        <f>IF($A103="","",IF($E103&lt;0,"Antes do pico",IF($E103=0,"Semana de pico","Depois do pico")))</f>
        <v/>
      </c>
      <c r="G103" s="36">
        <f>IF($A103="","",IFERROR(IF(INDEX('Cenários'!$E$6:$E$105,INT((ROW()-6)/12)+1)="","",INDEX('Cenários'!$E$6:$E$105,INT((ROW()-6)/12)+1)+7*$E103),""))</f>
        <v/>
      </c>
      <c r="H103" s="37">
        <f>IF($A103="","",INDEX('Cenários'!$N$6:$Y$105,INT((ROW()-6)/12)+1,$E103+5))</f>
        <v/>
      </c>
      <c r="I103" s="25">
        <f>IF(OR($A103="",$H103=""),"",IFERROR(ROUNDUP(INDEX('Cenários'!$F$6:$F$105,INT((ROW()-6)/12)+1)*$H103,0),""))</f>
        <v/>
      </c>
      <c r="J103" s="19" t="n">
        <v>200</v>
      </c>
      <c r="K103" s="25">
        <f>IF($A103="","",IF($E103=-4,INDEX('Cenários'!$G$6:$G$105,INT((ROW()-6)/12)+1),$S102))</f>
        <v/>
      </c>
      <c r="L103" s="25">
        <f>IF($A103="","",$K103+IF($J103="",0,$J103)-IF($I103="",0,$I103))</f>
        <v/>
      </c>
      <c r="M103" s="25">
        <f>IF($A103="","",IF($E103&lt;=0,INDEX('Cenários'!$H$6:$H$105,INT((ROW()-6)/12)+1)+SUMIFS($I$6:$I$1205,$A$6:$A$1205,$A103,$E$6:$E$1205,"&gt;"&amp;$E103,$E$6:$E$1205,"&lt;="&amp;($E103+INDEX('Cenários'!$J$6:$J$105,INT((ROW()-6)/12)+1))),INDEX('Cenários'!$L$6:$L$105,INT((ROW()-6)/12)+1)+SUMIFS($I$6:$I$1205,$A$6:$A$1205,$A103,$E$6:$E$1205,"&gt;"&amp;$E103,$E$6:$E$1205,"&lt;=7")))</f>
        <v/>
      </c>
      <c r="N103" s="25">
        <f>IF($A103="","",MIN(INDEX('Cenários'!$K$6:$K$105,INT((ROW()-6)/12)+1),MAX(0,$M103)))</f>
        <v/>
      </c>
      <c r="O103" s="25">
        <f>IF($A103="","",IFERROR(IF($L103&gt;=$N103,0,MIN(CEILING(MAX(0,$N103-$L103),INDEX('Cenários'!$I$6:$I$105,INT((ROW()-6)/12)+1)),FLOOR(MAX(0,INDEX('Cenários'!$K$6:$K$105,INT((ROW()-6)/12)+1)-$L103),INDEX('Cenários'!$I$6:$I$105,INT((ROW()-6)/12)+1)))),0))</f>
        <v/>
      </c>
      <c r="P103" s="25">
        <f>IF($A103="","",IFERROR(IF($E103+INDEX('Cenários'!$J$6:$J$105,INT((ROW()-6)/12)+1)&gt;7,0,SUMIFS($O$6:$O$1205,$A$6:$A$1205,$A103,$E$6:$E$1205,$E103+INDEX('Cenários'!$J$6:$J$105,INT((ROW()-6)/12)+1))),0))</f>
        <v/>
      </c>
      <c r="Q103" s="25">
        <f>IF($A103="","",$L103+$O103)</f>
        <v/>
      </c>
      <c r="R103" s="25">
        <f>IF($A103="","",IF($E103&gt;0,MAX(0,$Q103-$N103),0))</f>
        <v/>
      </c>
      <c r="S103" s="25">
        <f>IF($A103="","",$Q103-$R103)</f>
        <v/>
      </c>
      <c r="T103" s="25">
        <f>IF($A103="","",MAX(0,-$S103))</f>
        <v/>
      </c>
      <c r="U103" s="25">
        <f>IF($A103="","",MAX(0,$Q103-INDEX('Cenários'!$K$6:$K$105,INT((ROW()-6)/12)+1)))</f>
        <v/>
      </c>
      <c r="V103" s="24">
        <f>IF($A103="","",IF($Y103&lt;&gt;"OK","Dados inválidos",IF($X103="Pausado","Pausado",IF($T103&gt;0,"Ruptura",IF($U103&gt;0,"Excesso de capacidade",IF($M103&gt;INDEX('Cenários'!$K$6:$K$105,INT((ROW()-6)/12)+1),"Capacidade insuficiente",IF(AND($E103&lt;=0,$S103&lt;INDEX('Cenários'!$H$6:$H$105,INT((ROW()-6)/12)+1)),"Atenção",IF($R103&gt;0,"Desmobilizar","Adequado"))))))))</f>
        <v/>
      </c>
      <c r="W103" s="24">
        <f>IF($A103="","",IF($Y103&lt;&gt;"OK","Corrigir cadastro do cenário",IF($X103="Pausado","",IF($T103&gt;0,"Ruptura projetada de "&amp;TEXT($T103,"0")&amp;" un.",IF($U103&gt;0,"Reduzir entrada ou transferir "&amp;TEXT($U103,"0")&amp;" un.",IF($M103&gt;INDEX('Cenários'!$K$6:$K$105,INT((ROW()-6)/12)+1),"Capacidade abaixo do saldo-alvo em "&amp;TEXT($M103-INDEX('Cenários'!$K$6:$K$105,INT((ROW()-6)/12)+1),"0")&amp;" un.",IF(AND($O103&gt;0,$E103-INDEX('Cenários'!$J$6:$J$105,INT((ROW()-6)/12)+1)&lt;-4),"Recebimento depende de pedido anterior ao horizonte",IF($R103&gt;0,"Desmobilizar "&amp;TEXT($R103,"0")&amp;" un. nesta semana",IF($P103&gt;0,"Emitir pedido de "&amp;TEXT($P103,"0")&amp;" un. nesta semana",IF($O103&gt;0,"Programar recebimento de "&amp;TEXT($O103,"0")&amp;" un.","Sem ação imediata")))))))))</f>
        <v/>
      </c>
      <c r="X103" s="24">
        <f>IF($A103="","",INDEX('Cenários'!$M$6:$M$105,INT((ROW()-6)/12)+1))</f>
        <v/>
      </c>
      <c r="Y103" s="24">
        <f>IF($A103="","",INDEX('Cenários'!$Z$6:$Z$105,INT((ROW()-6)/12)+1))</f>
        <v/>
      </c>
    </row>
    <row r="104" ht="19" customHeight="1">
      <c r="A104" s="24">
        <f>IF(INDEX('Cenários'!$A$6:$A$105,INT((ROW()-6)/12)+1)="","",INDEX('Cenários'!$A$6:$A$105,INT((ROW()-6)/12)+1))</f>
        <v/>
      </c>
      <c r="B104" s="24">
        <f>IF($A104="","",INDEX('Cenários'!$B$6:$B$105,INT((ROW()-6)/12)+1))</f>
        <v/>
      </c>
      <c r="C104" s="24">
        <f>IF($A104="","",INDEX('Cenários'!$C$6:$C$105,INT((ROW()-6)/12)+1))</f>
        <v/>
      </c>
      <c r="D104" s="24">
        <f>IF($A104="","",INDEX('Cenários'!$D$6:$D$105,INT((ROW()-6)/12)+1))</f>
        <v/>
      </c>
      <c r="E104" s="25">
        <f>IF($A104="","",MOD(ROW()-6,12)-4)</f>
        <v/>
      </c>
      <c r="F104" s="24">
        <f>IF($A104="","",IF($E104&lt;0,"Antes do pico",IF($E104=0,"Semana de pico","Depois do pico")))</f>
        <v/>
      </c>
      <c r="G104" s="36">
        <f>IF($A104="","",IFERROR(IF(INDEX('Cenários'!$E$6:$E$105,INT((ROW()-6)/12)+1)="","",INDEX('Cenários'!$E$6:$E$105,INT((ROW()-6)/12)+1)+7*$E104),""))</f>
        <v/>
      </c>
      <c r="H104" s="37">
        <f>IF($A104="","",INDEX('Cenários'!$N$6:$Y$105,INT((ROW()-6)/12)+1,$E104+5))</f>
        <v/>
      </c>
      <c r="I104" s="25">
        <f>IF(OR($A104="",$H104=""),"",IFERROR(ROUNDUP(INDEX('Cenários'!$F$6:$F$105,INT((ROW()-6)/12)+1)*$H104,0),""))</f>
        <v/>
      </c>
      <c r="J104" s="19" t="n"/>
      <c r="K104" s="25">
        <f>IF($A104="","",IF($E104=-4,INDEX('Cenários'!$G$6:$G$105,INT((ROW()-6)/12)+1),$S103))</f>
        <v/>
      </c>
      <c r="L104" s="25">
        <f>IF($A104="","",$K104+IF($J104="",0,$J104)-IF($I104="",0,$I104))</f>
        <v/>
      </c>
      <c r="M104" s="25">
        <f>IF($A104="","",IF($E104&lt;=0,INDEX('Cenários'!$H$6:$H$105,INT((ROW()-6)/12)+1)+SUMIFS($I$6:$I$1205,$A$6:$A$1205,$A104,$E$6:$E$1205,"&gt;"&amp;$E104,$E$6:$E$1205,"&lt;="&amp;($E104+INDEX('Cenários'!$J$6:$J$105,INT((ROW()-6)/12)+1))),INDEX('Cenários'!$L$6:$L$105,INT((ROW()-6)/12)+1)+SUMIFS($I$6:$I$1205,$A$6:$A$1205,$A104,$E$6:$E$1205,"&gt;"&amp;$E104,$E$6:$E$1205,"&lt;=7")))</f>
        <v/>
      </c>
      <c r="N104" s="25">
        <f>IF($A104="","",MIN(INDEX('Cenários'!$K$6:$K$105,INT((ROW()-6)/12)+1),MAX(0,$M104)))</f>
        <v/>
      </c>
      <c r="O104" s="25">
        <f>IF($A104="","",IFERROR(IF($L104&gt;=$N104,0,MIN(CEILING(MAX(0,$N104-$L104),INDEX('Cenários'!$I$6:$I$105,INT((ROW()-6)/12)+1)),FLOOR(MAX(0,INDEX('Cenários'!$K$6:$K$105,INT((ROW()-6)/12)+1)-$L104),INDEX('Cenários'!$I$6:$I$105,INT((ROW()-6)/12)+1)))),0))</f>
        <v/>
      </c>
      <c r="P104" s="25">
        <f>IF($A104="","",IFERROR(IF($E104+INDEX('Cenários'!$J$6:$J$105,INT((ROW()-6)/12)+1)&gt;7,0,SUMIFS($O$6:$O$1205,$A$6:$A$1205,$A104,$E$6:$E$1205,$E104+INDEX('Cenários'!$J$6:$J$105,INT((ROW()-6)/12)+1))),0))</f>
        <v/>
      </c>
      <c r="Q104" s="25">
        <f>IF($A104="","",$L104+$O104)</f>
        <v/>
      </c>
      <c r="R104" s="25">
        <f>IF($A104="","",IF($E104&gt;0,MAX(0,$Q104-$N104),0))</f>
        <v/>
      </c>
      <c r="S104" s="25">
        <f>IF($A104="","",$Q104-$R104)</f>
        <v/>
      </c>
      <c r="T104" s="25">
        <f>IF($A104="","",MAX(0,-$S104))</f>
        <v/>
      </c>
      <c r="U104" s="25">
        <f>IF($A104="","",MAX(0,$Q104-INDEX('Cenários'!$K$6:$K$105,INT((ROW()-6)/12)+1)))</f>
        <v/>
      </c>
      <c r="V104" s="24">
        <f>IF($A104="","",IF($Y104&lt;&gt;"OK","Dados inválidos",IF($X104="Pausado","Pausado",IF($T104&gt;0,"Ruptura",IF($U104&gt;0,"Excesso de capacidade",IF($M104&gt;INDEX('Cenários'!$K$6:$K$105,INT((ROW()-6)/12)+1),"Capacidade insuficiente",IF(AND($E104&lt;=0,$S104&lt;INDEX('Cenários'!$H$6:$H$105,INT((ROW()-6)/12)+1)),"Atenção",IF($R104&gt;0,"Desmobilizar","Adequado"))))))))</f>
        <v/>
      </c>
      <c r="W104" s="24">
        <f>IF($A104="","",IF($Y104&lt;&gt;"OK","Corrigir cadastro do cenário",IF($X104="Pausado","",IF($T104&gt;0,"Ruptura projetada de "&amp;TEXT($T104,"0")&amp;" un.",IF($U104&gt;0,"Reduzir entrada ou transferir "&amp;TEXT($U104,"0")&amp;" un.",IF($M104&gt;INDEX('Cenários'!$K$6:$K$105,INT((ROW()-6)/12)+1),"Capacidade abaixo do saldo-alvo em "&amp;TEXT($M104-INDEX('Cenários'!$K$6:$K$105,INT((ROW()-6)/12)+1),"0")&amp;" un.",IF(AND($O104&gt;0,$E104-INDEX('Cenários'!$J$6:$J$105,INT((ROW()-6)/12)+1)&lt;-4),"Recebimento depende de pedido anterior ao horizonte",IF($R104&gt;0,"Desmobilizar "&amp;TEXT($R104,"0")&amp;" un. nesta semana",IF($P104&gt;0,"Emitir pedido de "&amp;TEXT($P104,"0")&amp;" un. nesta semana",IF($O104&gt;0,"Programar recebimento de "&amp;TEXT($O104,"0")&amp;" un.","Sem ação imediata")))))))))</f>
        <v/>
      </c>
      <c r="X104" s="24">
        <f>IF($A104="","",INDEX('Cenários'!$M$6:$M$105,INT((ROW()-6)/12)+1))</f>
        <v/>
      </c>
      <c r="Y104" s="24">
        <f>IF($A104="","",INDEX('Cenários'!$Z$6:$Z$105,INT((ROW()-6)/12)+1))</f>
        <v/>
      </c>
    </row>
    <row r="105" ht="19" customHeight="1">
      <c r="A105" s="24">
        <f>IF(INDEX('Cenários'!$A$6:$A$105,INT((ROW()-6)/12)+1)="","",INDEX('Cenários'!$A$6:$A$105,INT((ROW()-6)/12)+1))</f>
        <v/>
      </c>
      <c r="B105" s="24">
        <f>IF($A105="","",INDEX('Cenários'!$B$6:$B$105,INT((ROW()-6)/12)+1))</f>
        <v/>
      </c>
      <c r="C105" s="24">
        <f>IF($A105="","",INDEX('Cenários'!$C$6:$C$105,INT((ROW()-6)/12)+1))</f>
        <v/>
      </c>
      <c r="D105" s="24">
        <f>IF($A105="","",INDEX('Cenários'!$D$6:$D$105,INT((ROW()-6)/12)+1))</f>
        <v/>
      </c>
      <c r="E105" s="25">
        <f>IF($A105="","",MOD(ROW()-6,12)-4)</f>
        <v/>
      </c>
      <c r="F105" s="24">
        <f>IF($A105="","",IF($E105&lt;0,"Antes do pico",IF($E105=0,"Semana de pico","Depois do pico")))</f>
        <v/>
      </c>
      <c r="G105" s="36">
        <f>IF($A105="","",IFERROR(IF(INDEX('Cenários'!$E$6:$E$105,INT((ROW()-6)/12)+1)="","",INDEX('Cenários'!$E$6:$E$105,INT((ROW()-6)/12)+1)+7*$E105),""))</f>
        <v/>
      </c>
      <c r="H105" s="37">
        <f>IF($A105="","",INDEX('Cenários'!$N$6:$Y$105,INT((ROW()-6)/12)+1,$E105+5))</f>
        <v/>
      </c>
      <c r="I105" s="25">
        <f>IF(OR($A105="",$H105=""),"",IFERROR(ROUNDUP(INDEX('Cenários'!$F$6:$F$105,INT((ROW()-6)/12)+1)*$H105,0),""))</f>
        <v/>
      </c>
      <c r="J105" s="19" t="n"/>
      <c r="K105" s="25">
        <f>IF($A105="","",IF($E105=-4,INDEX('Cenários'!$G$6:$G$105,INT((ROW()-6)/12)+1),$S104))</f>
        <v/>
      </c>
      <c r="L105" s="25">
        <f>IF($A105="","",$K105+IF($J105="",0,$J105)-IF($I105="",0,$I105))</f>
        <v/>
      </c>
      <c r="M105" s="25">
        <f>IF($A105="","",IF($E105&lt;=0,INDEX('Cenários'!$H$6:$H$105,INT((ROW()-6)/12)+1)+SUMIFS($I$6:$I$1205,$A$6:$A$1205,$A105,$E$6:$E$1205,"&gt;"&amp;$E105,$E$6:$E$1205,"&lt;="&amp;($E105+INDEX('Cenários'!$J$6:$J$105,INT((ROW()-6)/12)+1))),INDEX('Cenários'!$L$6:$L$105,INT((ROW()-6)/12)+1)+SUMIFS($I$6:$I$1205,$A$6:$A$1205,$A105,$E$6:$E$1205,"&gt;"&amp;$E105,$E$6:$E$1205,"&lt;=7")))</f>
        <v/>
      </c>
      <c r="N105" s="25">
        <f>IF($A105="","",MIN(INDEX('Cenários'!$K$6:$K$105,INT((ROW()-6)/12)+1),MAX(0,$M105)))</f>
        <v/>
      </c>
      <c r="O105" s="25">
        <f>IF($A105="","",IFERROR(IF($L105&gt;=$N105,0,MIN(CEILING(MAX(0,$N105-$L105),INDEX('Cenários'!$I$6:$I$105,INT((ROW()-6)/12)+1)),FLOOR(MAX(0,INDEX('Cenários'!$K$6:$K$105,INT((ROW()-6)/12)+1)-$L105),INDEX('Cenários'!$I$6:$I$105,INT((ROW()-6)/12)+1)))),0))</f>
        <v/>
      </c>
      <c r="P105" s="25">
        <f>IF($A105="","",IFERROR(IF($E105+INDEX('Cenários'!$J$6:$J$105,INT((ROW()-6)/12)+1)&gt;7,0,SUMIFS($O$6:$O$1205,$A$6:$A$1205,$A105,$E$6:$E$1205,$E105+INDEX('Cenários'!$J$6:$J$105,INT((ROW()-6)/12)+1))),0))</f>
        <v/>
      </c>
      <c r="Q105" s="25">
        <f>IF($A105="","",$L105+$O105)</f>
        <v/>
      </c>
      <c r="R105" s="25">
        <f>IF($A105="","",IF($E105&gt;0,MAX(0,$Q105-$N105),0))</f>
        <v/>
      </c>
      <c r="S105" s="25">
        <f>IF($A105="","",$Q105-$R105)</f>
        <v/>
      </c>
      <c r="T105" s="25">
        <f>IF($A105="","",MAX(0,-$S105))</f>
        <v/>
      </c>
      <c r="U105" s="25">
        <f>IF($A105="","",MAX(0,$Q105-INDEX('Cenários'!$K$6:$K$105,INT((ROW()-6)/12)+1)))</f>
        <v/>
      </c>
      <c r="V105" s="24">
        <f>IF($A105="","",IF($Y105&lt;&gt;"OK","Dados inválidos",IF($X105="Pausado","Pausado",IF($T105&gt;0,"Ruptura",IF($U105&gt;0,"Excesso de capacidade",IF($M105&gt;INDEX('Cenários'!$K$6:$K$105,INT((ROW()-6)/12)+1),"Capacidade insuficiente",IF(AND($E105&lt;=0,$S105&lt;INDEX('Cenários'!$H$6:$H$105,INT((ROW()-6)/12)+1)),"Atenção",IF($R105&gt;0,"Desmobilizar","Adequado"))))))))</f>
        <v/>
      </c>
      <c r="W105" s="24">
        <f>IF($A105="","",IF($Y105&lt;&gt;"OK","Corrigir cadastro do cenário",IF($X105="Pausado","",IF($T105&gt;0,"Ruptura projetada de "&amp;TEXT($T105,"0")&amp;" un.",IF($U105&gt;0,"Reduzir entrada ou transferir "&amp;TEXT($U105,"0")&amp;" un.",IF($M105&gt;INDEX('Cenários'!$K$6:$K$105,INT((ROW()-6)/12)+1),"Capacidade abaixo do saldo-alvo em "&amp;TEXT($M105-INDEX('Cenários'!$K$6:$K$105,INT((ROW()-6)/12)+1),"0")&amp;" un.",IF(AND($O105&gt;0,$E105-INDEX('Cenários'!$J$6:$J$105,INT((ROW()-6)/12)+1)&lt;-4),"Recebimento depende de pedido anterior ao horizonte",IF($R105&gt;0,"Desmobilizar "&amp;TEXT($R105,"0")&amp;" un. nesta semana",IF($P105&gt;0,"Emitir pedido de "&amp;TEXT($P105,"0")&amp;" un. nesta semana",IF($O105&gt;0,"Programar recebimento de "&amp;TEXT($O105,"0")&amp;" un.","Sem ação imediata")))))))))</f>
        <v/>
      </c>
      <c r="X105" s="24">
        <f>IF($A105="","",INDEX('Cenários'!$M$6:$M$105,INT((ROW()-6)/12)+1))</f>
        <v/>
      </c>
      <c r="Y105" s="24">
        <f>IF($A105="","",INDEX('Cenários'!$Z$6:$Z$105,INT((ROW()-6)/12)+1))</f>
        <v/>
      </c>
    </row>
    <row r="106" ht="19" customHeight="1">
      <c r="A106" s="24">
        <f>IF(INDEX('Cenários'!$A$6:$A$105,INT((ROW()-6)/12)+1)="","",INDEX('Cenários'!$A$6:$A$105,INT((ROW()-6)/12)+1))</f>
        <v/>
      </c>
      <c r="B106" s="24">
        <f>IF($A106="","",INDEX('Cenários'!$B$6:$B$105,INT((ROW()-6)/12)+1))</f>
        <v/>
      </c>
      <c r="C106" s="24">
        <f>IF($A106="","",INDEX('Cenários'!$C$6:$C$105,INT((ROW()-6)/12)+1))</f>
        <v/>
      </c>
      <c r="D106" s="24">
        <f>IF($A106="","",INDEX('Cenários'!$D$6:$D$105,INT((ROW()-6)/12)+1))</f>
        <v/>
      </c>
      <c r="E106" s="25">
        <f>IF($A106="","",MOD(ROW()-6,12)-4)</f>
        <v/>
      </c>
      <c r="F106" s="24">
        <f>IF($A106="","",IF($E106&lt;0,"Antes do pico",IF($E106=0,"Semana de pico","Depois do pico")))</f>
        <v/>
      </c>
      <c r="G106" s="36">
        <f>IF($A106="","",IFERROR(IF(INDEX('Cenários'!$E$6:$E$105,INT((ROW()-6)/12)+1)="","",INDEX('Cenários'!$E$6:$E$105,INT((ROW()-6)/12)+1)+7*$E106),""))</f>
        <v/>
      </c>
      <c r="H106" s="37">
        <f>IF($A106="","",INDEX('Cenários'!$N$6:$Y$105,INT((ROW()-6)/12)+1,$E106+5))</f>
        <v/>
      </c>
      <c r="I106" s="25">
        <f>IF(OR($A106="",$H106=""),"",IFERROR(ROUNDUP(INDEX('Cenários'!$F$6:$F$105,INT((ROW()-6)/12)+1)*$H106,0),""))</f>
        <v/>
      </c>
      <c r="J106" s="19" t="n"/>
      <c r="K106" s="25">
        <f>IF($A106="","",IF($E106=-4,INDEX('Cenários'!$G$6:$G$105,INT((ROW()-6)/12)+1),$S105))</f>
        <v/>
      </c>
      <c r="L106" s="25">
        <f>IF($A106="","",$K106+IF($J106="",0,$J106)-IF($I106="",0,$I106))</f>
        <v/>
      </c>
      <c r="M106" s="25">
        <f>IF($A106="","",IF($E106&lt;=0,INDEX('Cenários'!$H$6:$H$105,INT((ROW()-6)/12)+1)+SUMIFS($I$6:$I$1205,$A$6:$A$1205,$A106,$E$6:$E$1205,"&gt;"&amp;$E106,$E$6:$E$1205,"&lt;="&amp;($E106+INDEX('Cenários'!$J$6:$J$105,INT((ROW()-6)/12)+1))),INDEX('Cenários'!$L$6:$L$105,INT((ROW()-6)/12)+1)+SUMIFS($I$6:$I$1205,$A$6:$A$1205,$A106,$E$6:$E$1205,"&gt;"&amp;$E106,$E$6:$E$1205,"&lt;=7")))</f>
        <v/>
      </c>
      <c r="N106" s="25">
        <f>IF($A106="","",MIN(INDEX('Cenários'!$K$6:$K$105,INT((ROW()-6)/12)+1),MAX(0,$M106)))</f>
        <v/>
      </c>
      <c r="O106" s="25">
        <f>IF($A106="","",IFERROR(IF($L106&gt;=$N106,0,MIN(CEILING(MAX(0,$N106-$L106),INDEX('Cenários'!$I$6:$I$105,INT((ROW()-6)/12)+1)),FLOOR(MAX(0,INDEX('Cenários'!$K$6:$K$105,INT((ROW()-6)/12)+1)-$L106),INDEX('Cenários'!$I$6:$I$105,INT((ROW()-6)/12)+1)))),0))</f>
        <v/>
      </c>
      <c r="P106" s="25">
        <f>IF($A106="","",IFERROR(IF($E106+INDEX('Cenários'!$J$6:$J$105,INT((ROW()-6)/12)+1)&gt;7,0,SUMIFS($O$6:$O$1205,$A$6:$A$1205,$A106,$E$6:$E$1205,$E106+INDEX('Cenários'!$J$6:$J$105,INT((ROW()-6)/12)+1))),0))</f>
        <v/>
      </c>
      <c r="Q106" s="25">
        <f>IF($A106="","",$L106+$O106)</f>
        <v/>
      </c>
      <c r="R106" s="25">
        <f>IF($A106="","",IF($E106&gt;0,MAX(0,$Q106-$N106),0))</f>
        <v/>
      </c>
      <c r="S106" s="25">
        <f>IF($A106="","",$Q106-$R106)</f>
        <v/>
      </c>
      <c r="T106" s="25">
        <f>IF($A106="","",MAX(0,-$S106))</f>
        <v/>
      </c>
      <c r="U106" s="25">
        <f>IF($A106="","",MAX(0,$Q106-INDEX('Cenários'!$K$6:$K$105,INT((ROW()-6)/12)+1)))</f>
        <v/>
      </c>
      <c r="V106" s="24">
        <f>IF($A106="","",IF($Y106&lt;&gt;"OK","Dados inválidos",IF($X106="Pausado","Pausado",IF($T106&gt;0,"Ruptura",IF($U106&gt;0,"Excesso de capacidade",IF($M106&gt;INDEX('Cenários'!$K$6:$K$105,INT((ROW()-6)/12)+1),"Capacidade insuficiente",IF(AND($E106&lt;=0,$S106&lt;INDEX('Cenários'!$H$6:$H$105,INT((ROW()-6)/12)+1)),"Atenção",IF($R106&gt;0,"Desmobilizar","Adequado"))))))))</f>
        <v/>
      </c>
      <c r="W106" s="24">
        <f>IF($A106="","",IF($Y106&lt;&gt;"OK","Corrigir cadastro do cenário",IF($X106="Pausado","",IF($T106&gt;0,"Ruptura projetada de "&amp;TEXT($T106,"0")&amp;" un.",IF($U106&gt;0,"Reduzir entrada ou transferir "&amp;TEXT($U106,"0")&amp;" un.",IF($M106&gt;INDEX('Cenários'!$K$6:$K$105,INT((ROW()-6)/12)+1),"Capacidade abaixo do saldo-alvo em "&amp;TEXT($M106-INDEX('Cenários'!$K$6:$K$105,INT((ROW()-6)/12)+1),"0")&amp;" un.",IF(AND($O106&gt;0,$E106-INDEX('Cenários'!$J$6:$J$105,INT((ROW()-6)/12)+1)&lt;-4),"Recebimento depende de pedido anterior ao horizonte",IF($R106&gt;0,"Desmobilizar "&amp;TEXT($R106,"0")&amp;" un. nesta semana",IF($P106&gt;0,"Emitir pedido de "&amp;TEXT($P106,"0")&amp;" un. nesta semana",IF($O106&gt;0,"Programar recebimento de "&amp;TEXT($O106,"0")&amp;" un.","Sem ação imediata")))))))))</f>
        <v/>
      </c>
      <c r="X106" s="24">
        <f>IF($A106="","",INDEX('Cenários'!$M$6:$M$105,INT((ROW()-6)/12)+1))</f>
        <v/>
      </c>
      <c r="Y106" s="24">
        <f>IF($A106="","",INDEX('Cenários'!$Z$6:$Z$105,INT((ROW()-6)/12)+1))</f>
        <v/>
      </c>
    </row>
    <row r="107" ht="19" customHeight="1">
      <c r="A107" s="24">
        <f>IF(INDEX('Cenários'!$A$6:$A$105,INT((ROW()-6)/12)+1)="","",INDEX('Cenários'!$A$6:$A$105,INT((ROW()-6)/12)+1))</f>
        <v/>
      </c>
      <c r="B107" s="24">
        <f>IF($A107="","",INDEX('Cenários'!$B$6:$B$105,INT((ROW()-6)/12)+1))</f>
        <v/>
      </c>
      <c r="C107" s="24">
        <f>IF($A107="","",INDEX('Cenários'!$C$6:$C$105,INT((ROW()-6)/12)+1))</f>
        <v/>
      </c>
      <c r="D107" s="24">
        <f>IF($A107="","",INDEX('Cenários'!$D$6:$D$105,INT((ROW()-6)/12)+1))</f>
        <v/>
      </c>
      <c r="E107" s="25">
        <f>IF($A107="","",MOD(ROW()-6,12)-4)</f>
        <v/>
      </c>
      <c r="F107" s="24">
        <f>IF($A107="","",IF($E107&lt;0,"Antes do pico",IF($E107=0,"Semana de pico","Depois do pico")))</f>
        <v/>
      </c>
      <c r="G107" s="36">
        <f>IF($A107="","",IFERROR(IF(INDEX('Cenários'!$E$6:$E$105,INT((ROW()-6)/12)+1)="","",INDEX('Cenários'!$E$6:$E$105,INT((ROW()-6)/12)+1)+7*$E107),""))</f>
        <v/>
      </c>
      <c r="H107" s="37">
        <f>IF($A107="","",INDEX('Cenários'!$N$6:$Y$105,INT((ROW()-6)/12)+1,$E107+5))</f>
        <v/>
      </c>
      <c r="I107" s="25">
        <f>IF(OR($A107="",$H107=""),"",IFERROR(ROUNDUP(INDEX('Cenários'!$F$6:$F$105,INT((ROW()-6)/12)+1)*$H107,0),""))</f>
        <v/>
      </c>
      <c r="J107" s="19" t="n"/>
      <c r="K107" s="25">
        <f>IF($A107="","",IF($E107=-4,INDEX('Cenários'!$G$6:$G$105,INT((ROW()-6)/12)+1),$S106))</f>
        <v/>
      </c>
      <c r="L107" s="25">
        <f>IF($A107="","",$K107+IF($J107="",0,$J107)-IF($I107="",0,$I107))</f>
        <v/>
      </c>
      <c r="M107" s="25">
        <f>IF($A107="","",IF($E107&lt;=0,INDEX('Cenários'!$H$6:$H$105,INT((ROW()-6)/12)+1)+SUMIFS($I$6:$I$1205,$A$6:$A$1205,$A107,$E$6:$E$1205,"&gt;"&amp;$E107,$E$6:$E$1205,"&lt;="&amp;($E107+INDEX('Cenários'!$J$6:$J$105,INT((ROW()-6)/12)+1))),INDEX('Cenários'!$L$6:$L$105,INT((ROW()-6)/12)+1)+SUMIFS($I$6:$I$1205,$A$6:$A$1205,$A107,$E$6:$E$1205,"&gt;"&amp;$E107,$E$6:$E$1205,"&lt;=7")))</f>
        <v/>
      </c>
      <c r="N107" s="25">
        <f>IF($A107="","",MIN(INDEX('Cenários'!$K$6:$K$105,INT((ROW()-6)/12)+1),MAX(0,$M107)))</f>
        <v/>
      </c>
      <c r="O107" s="25">
        <f>IF($A107="","",IFERROR(IF($L107&gt;=$N107,0,MIN(CEILING(MAX(0,$N107-$L107),INDEX('Cenários'!$I$6:$I$105,INT((ROW()-6)/12)+1)),FLOOR(MAX(0,INDEX('Cenários'!$K$6:$K$105,INT((ROW()-6)/12)+1)-$L107),INDEX('Cenários'!$I$6:$I$105,INT((ROW()-6)/12)+1)))),0))</f>
        <v/>
      </c>
      <c r="P107" s="25">
        <f>IF($A107="","",IFERROR(IF($E107+INDEX('Cenários'!$J$6:$J$105,INT((ROW()-6)/12)+1)&gt;7,0,SUMIFS($O$6:$O$1205,$A$6:$A$1205,$A107,$E$6:$E$1205,$E107+INDEX('Cenários'!$J$6:$J$105,INT((ROW()-6)/12)+1))),0))</f>
        <v/>
      </c>
      <c r="Q107" s="25">
        <f>IF($A107="","",$L107+$O107)</f>
        <v/>
      </c>
      <c r="R107" s="25">
        <f>IF($A107="","",IF($E107&gt;0,MAX(0,$Q107-$N107),0))</f>
        <v/>
      </c>
      <c r="S107" s="25">
        <f>IF($A107="","",$Q107-$R107)</f>
        <v/>
      </c>
      <c r="T107" s="25">
        <f>IF($A107="","",MAX(0,-$S107))</f>
        <v/>
      </c>
      <c r="U107" s="25">
        <f>IF($A107="","",MAX(0,$Q107-INDEX('Cenários'!$K$6:$K$105,INT((ROW()-6)/12)+1)))</f>
        <v/>
      </c>
      <c r="V107" s="24">
        <f>IF($A107="","",IF($Y107&lt;&gt;"OK","Dados inválidos",IF($X107="Pausado","Pausado",IF($T107&gt;0,"Ruptura",IF($U107&gt;0,"Excesso de capacidade",IF($M107&gt;INDEX('Cenários'!$K$6:$K$105,INT((ROW()-6)/12)+1),"Capacidade insuficiente",IF(AND($E107&lt;=0,$S107&lt;INDEX('Cenários'!$H$6:$H$105,INT((ROW()-6)/12)+1)),"Atenção",IF($R107&gt;0,"Desmobilizar","Adequado"))))))))</f>
        <v/>
      </c>
      <c r="W107" s="24">
        <f>IF($A107="","",IF($Y107&lt;&gt;"OK","Corrigir cadastro do cenário",IF($X107="Pausado","",IF($T107&gt;0,"Ruptura projetada de "&amp;TEXT($T107,"0")&amp;" un.",IF($U107&gt;0,"Reduzir entrada ou transferir "&amp;TEXT($U107,"0")&amp;" un.",IF($M107&gt;INDEX('Cenários'!$K$6:$K$105,INT((ROW()-6)/12)+1),"Capacidade abaixo do saldo-alvo em "&amp;TEXT($M107-INDEX('Cenários'!$K$6:$K$105,INT((ROW()-6)/12)+1),"0")&amp;" un.",IF(AND($O107&gt;0,$E107-INDEX('Cenários'!$J$6:$J$105,INT((ROW()-6)/12)+1)&lt;-4),"Recebimento depende de pedido anterior ao horizonte",IF($R107&gt;0,"Desmobilizar "&amp;TEXT($R107,"0")&amp;" un. nesta semana",IF($P107&gt;0,"Emitir pedido de "&amp;TEXT($P107,"0")&amp;" un. nesta semana",IF($O107&gt;0,"Programar recebimento de "&amp;TEXT($O107,"0")&amp;" un.","Sem ação imediata")))))))))</f>
        <v/>
      </c>
      <c r="X107" s="24">
        <f>IF($A107="","",INDEX('Cenários'!$M$6:$M$105,INT((ROW()-6)/12)+1))</f>
        <v/>
      </c>
      <c r="Y107" s="24">
        <f>IF($A107="","",INDEX('Cenários'!$Z$6:$Z$105,INT((ROW()-6)/12)+1))</f>
        <v/>
      </c>
    </row>
    <row r="108" ht="19" customHeight="1">
      <c r="A108" s="24">
        <f>IF(INDEX('Cenários'!$A$6:$A$105,INT((ROW()-6)/12)+1)="","",INDEX('Cenários'!$A$6:$A$105,INT((ROW()-6)/12)+1))</f>
        <v/>
      </c>
      <c r="B108" s="24">
        <f>IF($A108="","",INDEX('Cenários'!$B$6:$B$105,INT((ROW()-6)/12)+1))</f>
        <v/>
      </c>
      <c r="C108" s="24">
        <f>IF($A108="","",INDEX('Cenários'!$C$6:$C$105,INT((ROW()-6)/12)+1))</f>
        <v/>
      </c>
      <c r="D108" s="24">
        <f>IF($A108="","",INDEX('Cenários'!$D$6:$D$105,INT((ROW()-6)/12)+1))</f>
        <v/>
      </c>
      <c r="E108" s="25">
        <f>IF($A108="","",MOD(ROW()-6,12)-4)</f>
        <v/>
      </c>
      <c r="F108" s="24">
        <f>IF($A108="","",IF($E108&lt;0,"Antes do pico",IF($E108=0,"Semana de pico","Depois do pico")))</f>
        <v/>
      </c>
      <c r="G108" s="36">
        <f>IF($A108="","",IFERROR(IF(INDEX('Cenários'!$E$6:$E$105,INT((ROW()-6)/12)+1)="","",INDEX('Cenários'!$E$6:$E$105,INT((ROW()-6)/12)+1)+7*$E108),""))</f>
        <v/>
      </c>
      <c r="H108" s="37">
        <f>IF($A108="","",INDEX('Cenários'!$N$6:$Y$105,INT((ROW()-6)/12)+1,$E108+5))</f>
        <v/>
      </c>
      <c r="I108" s="25">
        <f>IF(OR($A108="",$H108=""),"",IFERROR(ROUNDUP(INDEX('Cenários'!$F$6:$F$105,INT((ROW()-6)/12)+1)*$H108,0),""))</f>
        <v/>
      </c>
      <c r="J108" s="19" t="n"/>
      <c r="K108" s="25">
        <f>IF($A108="","",IF($E108=-4,INDEX('Cenários'!$G$6:$G$105,INT((ROW()-6)/12)+1),$S107))</f>
        <v/>
      </c>
      <c r="L108" s="25">
        <f>IF($A108="","",$K108+IF($J108="",0,$J108)-IF($I108="",0,$I108))</f>
        <v/>
      </c>
      <c r="M108" s="25">
        <f>IF($A108="","",IF($E108&lt;=0,INDEX('Cenários'!$H$6:$H$105,INT((ROW()-6)/12)+1)+SUMIFS($I$6:$I$1205,$A$6:$A$1205,$A108,$E$6:$E$1205,"&gt;"&amp;$E108,$E$6:$E$1205,"&lt;="&amp;($E108+INDEX('Cenários'!$J$6:$J$105,INT((ROW()-6)/12)+1))),INDEX('Cenários'!$L$6:$L$105,INT((ROW()-6)/12)+1)+SUMIFS($I$6:$I$1205,$A$6:$A$1205,$A108,$E$6:$E$1205,"&gt;"&amp;$E108,$E$6:$E$1205,"&lt;=7")))</f>
        <v/>
      </c>
      <c r="N108" s="25">
        <f>IF($A108="","",MIN(INDEX('Cenários'!$K$6:$K$105,INT((ROW()-6)/12)+1),MAX(0,$M108)))</f>
        <v/>
      </c>
      <c r="O108" s="25">
        <f>IF($A108="","",IFERROR(IF($L108&gt;=$N108,0,MIN(CEILING(MAX(0,$N108-$L108),INDEX('Cenários'!$I$6:$I$105,INT((ROW()-6)/12)+1)),FLOOR(MAX(0,INDEX('Cenários'!$K$6:$K$105,INT((ROW()-6)/12)+1)-$L108),INDEX('Cenários'!$I$6:$I$105,INT((ROW()-6)/12)+1)))),0))</f>
        <v/>
      </c>
      <c r="P108" s="25">
        <f>IF($A108="","",IFERROR(IF($E108+INDEX('Cenários'!$J$6:$J$105,INT((ROW()-6)/12)+1)&gt;7,0,SUMIFS($O$6:$O$1205,$A$6:$A$1205,$A108,$E$6:$E$1205,$E108+INDEX('Cenários'!$J$6:$J$105,INT((ROW()-6)/12)+1))),0))</f>
        <v/>
      </c>
      <c r="Q108" s="25">
        <f>IF($A108="","",$L108+$O108)</f>
        <v/>
      </c>
      <c r="R108" s="25">
        <f>IF($A108="","",IF($E108&gt;0,MAX(0,$Q108-$N108),0))</f>
        <v/>
      </c>
      <c r="S108" s="25">
        <f>IF($A108="","",$Q108-$R108)</f>
        <v/>
      </c>
      <c r="T108" s="25">
        <f>IF($A108="","",MAX(0,-$S108))</f>
        <v/>
      </c>
      <c r="U108" s="25">
        <f>IF($A108="","",MAX(0,$Q108-INDEX('Cenários'!$K$6:$K$105,INT((ROW()-6)/12)+1)))</f>
        <v/>
      </c>
      <c r="V108" s="24">
        <f>IF($A108="","",IF($Y108&lt;&gt;"OK","Dados inválidos",IF($X108="Pausado","Pausado",IF($T108&gt;0,"Ruptura",IF($U108&gt;0,"Excesso de capacidade",IF($M108&gt;INDEX('Cenários'!$K$6:$K$105,INT((ROW()-6)/12)+1),"Capacidade insuficiente",IF(AND($E108&lt;=0,$S108&lt;INDEX('Cenários'!$H$6:$H$105,INT((ROW()-6)/12)+1)),"Atenção",IF($R108&gt;0,"Desmobilizar","Adequado"))))))))</f>
        <v/>
      </c>
      <c r="W108" s="24">
        <f>IF($A108="","",IF($Y108&lt;&gt;"OK","Corrigir cadastro do cenário",IF($X108="Pausado","",IF($T108&gt;0,"Ruptura projetada de "&amp;TEXT($T108,"0")&amp;" un.",IF($U108&gt;0,"Reduzir entrada ou transferir "&amp;TEXT($U108,"0")&amp;" un.",IF($M108&gt;INDEX('Cenários'!$K$6:$K$105,INT((ROW()-6)/12)+1),"Capacidade abaixo do saldo-alvo em "&amp;TEXT($M108-INDEX('Cenários'!$K$6:$K$105,INT((ROW()-6)/12)+1),"0")&amp;" un.",IF(AND($O108&gt;0,$E108-INDEX('Cenários'!$J$6:$J$105,INT((ROW()-6)/12)+1)&lt;-4),"Recebimento depende de pedido anterior ao horizonte",IF($R108&gt;0,"Desmobilizar "&amp;TEXT($R108,"0")&amp;" un. nesta semana",IF($P108&gt;0,"Emitir pedido de "&amp;TEXT($P108,"0")&amp;" un. nesta semana",IF($O108&gt;0,"Programar recebimento de "&amp;TEXT($O108,"0")&amp;" un.","Sem ação imediata")))))))))</f>
        <v/>
      </c>
      <c r="X108" s="24">
        <f>IF($A108="","",INDEX('Cenários'!$M$6:$M$105,INT((ROW()-6)/12)+1))</f>
        <v/>
      </c>
      <c r="Y108" s="24">
        <f>IF($A108="","",INDEX('Cenários'!$Z$6:$Z$105,INT((ROW()-6)/12)+1))</f>
        <v/>
      </c>
    </row>
    <row r="109" ht="19" customHeight="1">
      <c r="A109" s="24">
        <f>IF(INDEX('Cenários'!$A$6:$A$105,INT((ROW()-6)/12)+1)="","",INDEX('Cenários'!$A$6:$A$105,INT((ROW()-6)/12)+1))</f>
        <v/>
      </c>
      <c r="B109" s="24">
        <f>IF($A109="","",INDEX('Cenários'!$B$6:$B$105,INT((ROW()-6)/12)+1))</f>
        <v/>
      </c>
      <c r="C109" s="24">
        <f>IF($A109="","",INDEX('Cenários'!$C$6:$C$105,INT((ROW()-6)/12)+1))</f>
        <v/>
      </c>
      <c r="D109" s="24">
        <f>IF($A109="","",INDEX('Cenários'!$D$6:$D$105,INT((ROW()-6)/12)+1))</f>
        <v/>
      </c>
      <c r="E109" s="25">
        <f>IF($A109="","",MOD(ROW()-6,12)-4)</f>
        <v/>
      </c>
      <c r="F109" s="24">
        <f>IF($A109="","",IF($E109&lt;0,"Antes do pico",IF($E109=0,"Semana de pico","Depois do pico")))</f>
        <v/>
      </c>
      <c r="G109" s="36">
        <f>IF($A109="","",IFERROR(IF(INDEX('Cenários'!$E$6:$E$105,INT((ROW()-6)/12)+1)="","",INDEX('Cenários'!$E$6:$E$105,INT((ROW()-6)/12)+1)+7*$E109),""))</f>
        <v/>
      </c>
      <c r="H109" s="37">
        <f>IF($A109="","",INDEX('Cenários'!$N$6:$Y$105,INT((ROW()-6)/12)+1,$E109+5))</f>
        <v/>
      </c>
      <c r="I109" s="25">
        <f>IF(OR($A109="",$H109=""),"",IFERROR(ROUNDUP(INDEX('Cenários'!$F$6:$F$105,INT((ROW()-6)/12)+1)*$H109,0),""))</f>
        <v/>
      </c>
      <c r="J109" s="19" t="n"/>
      <c r="K109" s="25">
        <f>IF($A109="","",IF($E109=-4,INDEX('Cenários'!$G$6:$G$105,INT((ROW()-6)/12)+1),$S108))</f>
        <v/>
      </c>
      <c r="L109" s="25">
        <f>IF($A109="","",$K109+IF($J109="",0,$J109)-IF($I109="",0,$I109))</f>
        <v/>
      </c>
      <c r="M109" s="25">
        <f>IF($A109="","",IF($E109&lt;=0,INDEX('Cenários'!$H$6:$H$105,INT((ROW()-6)/12)+1)+SUMIFS($I$6:$I$1205,$A$6:$A$1205,$A109,$E$6:$E$1205,"&gt;"&amp;$E109,$E$6:$E$1205,"&lt;="&amp;($E109+INDEX('Cenários'!$J$6:$J$105,INT((ROW()-6)/12)+1))),INDEX('Cenários'!$L$6:$L$105,INT((ROW()-6)/12)+1)+SUMIFS($I$6:$I$1205,$A$6:$A$1205,$A109,$E$6:$E$1205,"&gt;"&amp;$E109,$E$6:$E$1205,"&lt;=7")))</f>
        <v/>
      </c>
      <c r="N109" s="25">
        <f>IF($A109="","",MIN(INDEX('Cenários'!$K$6:$K$105,INT((ROW()-6)/12)+1),MAX(0,$M109)))</f>
        <v/>
      </c>
      <c r="O109" s="25">
        <f>IF($A109="","",IFERROR(IF($L109&gt;=$N109,0,MIN(CEILING(MAX(0,$N109-$L109),INDEX('Cenários'!$I$6:$I$105,INT((ROW()-6)/12)+1)),FLOOR(MAX(0,INDEX('Cenários'!$K$6:$K$105,INT((ROW()-6)/12)+1)-$L109),INDEX('Cenários'!$I$6:$I$105,INT((ROW()-6)/12)+1)))),0))</f>
        <v/>
      </c>
      <c r="P109" s="25">
        <f>IF($A109="","",IFERROR(IF($E109+INDEX('Cenários'!$J$6:$J$105,INT((ROW()-6)/12)+1)&gt;7,0,SUMIFS($O$6:$O$1205,$A$6:$A$1205,$A109,$E$6:$E$1205,$E109+INDEX('Cenários'!$J$6:$J$105,INT((ROW()-6)/12)+1))),0))</f>
        <v/>
      </c>
      <c r="Q109" s="25">
        <f>IF($A109="","",$L109+$O109)</f>
        <v/>
      </c>
      <c r="R109" s="25">
        <f>IF($A109="","",IF($E109&gt;0,MAX(0,$Q109-$N109),0))</f>
        <v/>
      </c>
      <c r="S109" s="25">
        <f>IF($A109="","",$Q109-$R109)</f>
        <v/>
      </c>
      <c r="T109" s="25">
        <f>IF($A109="","",MAX(0,-$S109))</f>
        <v/>
      </c>
      <c r="U109" s="25">
        <f>IF($A109="","",MAX(0,$Q109-INDEX('Cenários'!$K$6:$K$105,INT((ROW()-6)/12)+1)))</f>
        <v/>
      </c>
      <c r="V109" s="24">
        <f>IF($A109="","",IF($Y109&lt;&gt;"OK","Dados inválidos",IF($X109="Pausado","Pausado",IF($T109&gt;0,"Ruptura",IF($U109&gt;0,"Excesso de capacidade",IF($M109&gt;INDEX('Cenários'!$K$6:$K$105,INT((ROW()-6)/12)+1),"Capacidade insuficiente",IF(AND($E109&lt;=0,$S109&lt;INDEX('Cenários'!$H$6:$H$105,INT((ROW()-6)/12)+1)),"Atenção",IF($R109&gt;0,"Desmobilizar","Adequado"))))))))</f>
        <v/>
      </c>
      <c r="W109" s="24">
        <f>IF($A109="","",IF($Y109&lt;&gt;"OK","Corrigir cadastro do cenário",IF($X109="Pausado","",IF($T109&gt;0,"Ruptura projetada de "&amp;TEXT($T109,"0")&amp;" un.",IF($U109&gt;0,"Reduzir entrada ou transferir "&amp;TEXT($U109,"0")&amp;" un.",IF($M109&gt;INDEX('Cenários'!$K$6:$K$105,INT((ROW()-6)/12)+1),"Capacidade abaixo do saldo-alvo em "&amp;TEXT($M109-INDEX('Cenários'!$K$6:$K$105,INT((ROW()-6)/12)+1),"0")&amp;" un.",IF(AND($O109&gt;0,$E109-INDEX('Cenários'!$J$6:$J$105,INT((ROW()-6)/12)+1)&lt;-4),"Recebimento depende de pedido anterior ao horizonte",IF($R109&gt;0,"Desmobilizar "&amp;TEXT($R109,"0")&amp;" un. nesta semana",IF($P109&gt;0,"Emitir pedido de "&amp;TEXT($P109,"0")&amp;" un. nesta semana",IF($O109&gt;0,"Programar recebimento de "&amp;TEXT($O109,"0")&amp;" un.","Sem ação imediata")))))))))</f>
        <v/>
      </c>
      <c r="X109" s="24">
        <f>IF($A109="","",INDEX('Cenários'!$M$6:$M$105,INT((ROW()-6)/12)+1))</f>
        <v/>
      </c>
      <c r="Y109" s="24">
        <f>IF($A109="","",INDEX('Cenários'!$Z$6:$Z$105,INT((ROW()-6)/12)+1))</f>
        <v/>
      </c>
    </row>
    <row r="110" ht="19" customHeight="1">
      <c r="A110" s="24">
        <f>IF(INDEX('Cenários'!$A$6:$A$105,INT((ROW()-6)/12)+1)="","",INDEX('Cenários'!$A$6:$A$105,INT((ROW()-6)/12)+1))</f>
        <v/>
      </c>
      <c r="B110" s="24">
        <f>IF($A110="","",INDEX('Cenários'!$B$6:$B$105,INT((ROW()-6)/12)+1))</f>
        <v/>
      </c>
      <c r="C110" s="24">
        <f>IF($A110="","",INDEX('Cenários'!$C$6:$C$105,INT((ROW()-6)/12)+1))</f>
        <v/>
      </c>
      <c r="D110" s="24">
        <f>IF($A110="","",INDEX('Cenários'!$D$6:$D$105,INT((ROW()-6)/12)+1))</f>
        <v/>
      </c>
      <c r="E110" s="25">
        <f>IF($A110="","",MOD(ROW()-6,12)-4)</f>
        <v/>
      </c>
      <c r="F110" s="24">
        <f>IF($A110="","",IF($E110&lt;0,"Antes do pico",IF($E110=0,"Semana de pico","Depois do pico")))</f>
        <v/>
      </c>
      <c r="G110" s="36">
        <f>IF($A110="","",IFERROR(IF(INDEX('Cenários'!$E$6:$E$105,INT((ROW()-6)/12)+1)="","",INDEX('Cenários'!$E$6:$E$105,INT((ROW()-6)/12)+1)+7*$E110),""))</f>
        <v/>
      </c>
      <c r="H110" s="37">
        <f>IF($A110="","",INDEX('Cenários'!$N$6:$Y$105,INT((ROW()-6)/12)+1,$E110+5))</f>
        <v/>
      </c>
      <c r="I110" s="25">
        <f>IF(OR($A110="",$H110=""),"",IFERROR(ROUNDUP(INDEX('Cenários'!$F$6:$F$105,INT((ROW()-6)/12)+1)*$H110,0),""))</f>
        <v/>
      </c>
      <c r="J110" s="19" t="n"/>
      <c r="K110" s="25">
        <f>IF($A110="","",IF($E110=-4,INDEX('Cenários'!$G$6:$G$105,INT((ROW()-6)/12)+1),$S109))</f>
        <v/>
      </c>
      <c r="L110" s="25">
        <f>IF($A110="","",$K110+IF($J110="",0,$J110)-IF($I110="",0,$I110))</f>
        <v/>
      </c>
      <c r="M110" s="25">
        <f>IF($A110="","",IF($E110&lt;=0,INDEX('Cenários'!$H$6:$H$105,INT((ROW()-6)/12)+1)+SUMIFS($I$6:$I$1205,$A$6:$A$1205,$A110,$E$6:$E$1205,"&gt;"&amp;$E110,$E$6:$E$1205,"&lt;="&amp;($E110+INDEX('Cenários'!$J$6:$J$105,INT((ROW()-6)/12)+1))),INDEX('Cenários'!$L$6:$L$105,INT((ROW()-6)/12)+1)+SUMIFS($I$6:$I$1205,$A$6:$A$1205,$A110,$E$6:$E$1205,"&gt;"&amp;$E110,$E$6:$E$1205,"&lt;=7")))</f>
        <v/>
      </c>
      <c r="N110" s="25">
        <f>IF($A110="","",MIN(INDEX('Cenários'!$K$6:$K$105,INT((ROW()-6)/12)+1),MAX(0,$M110)))</f>
        <v/>
      </c>
      <c r="O110" s="25">
        <f>IF($A110="","",IFERROR(IF($L110&gt;=$N110,0,MIN(CEILING(MAX(0,$N110-$L110),INDEX('Cenários'!$I$6:$I$105,INT((ROW()-6)/12)+1)),FLOOR(MAX(0,INDEX('Cenários'!$K$6:$K$105,INT((ROW()-6)/12)+1)-$L110),INDEX('Cenários'!$I$6:$I$105,INT((ROW()-6)/12)+1)))),0))</f>
        <v/>
      </c>
      <c r="P110" s="25">
        <f>IF($A110="","",IFERROR(IF($E110+INDEX('Cenários'!$J$6:$J$105,INT((ROW()-6)/12)+1)&gt;7,0,SUMIFS($O$6:$O$1205,$A$6:$A$1205,$A110,$E$6:$E$1205,$E110+INDEX('Cenários'!$J$6:$J$105,INT((ROW()-6)/12)+1))),0))</f>
        <v/>
      </c>
      <c r="Q110" s="25">
        <f>IF($A110="","",$L110+$O110)</f>
        <v/>
      </c>
      <c r="R110" s="25">
        <f>IF($A110="","",IF($E110&gt;0,MAX(0,$Q110-$N110),0))</f>
        <v/>
      </c>
      <c r="S110" s="25">
        <f>IF($A110="","",$Q110-$R110)</f>
        <v/>
      </c>
      <c r="T110" s="25">
        <f>IF($A110="","",MAX(0,-$S110))</f>
        <v/>
      </c>
      <c r="U110" s="25">
        <f>IF($A110="","",MAX(0,$Q110-INDEX('Cenários'!$K$6:$K$105,INT((ROW()-6)/12)+1)))</f>
        <v/>
      </c>
      <c r="V110" s="24">
        <f>IF($A110="","",IF($Y110&lt;&gt;"OK","Dados inválidos",IF($X110="Pausado","Pausado",IF($T110&gt;0,"Ruptura",IF($U110&gt;0,"Excesso de capacidade",IF($M110&gt;INDEX('Cenários'!$K$6:$K$105,INT((ROW()-6)/12)+1),"Capacidade insuficiente",IF(AND($E110&lt;=0,$S110&lt;INDEX('Cenários'!$H$6:$H$105,INT((ROW()-6)/12)+1)),"Atenção",IF($R110&gt;0,"Desmobilizar","Adequado"))))))))</f>
        <v/>
      </c>
      <c r="W110" s="24">
        <f>IF($A110="","",IF($Y110&lt;&gt;"OK","Corrigir cadastro do cenário",IF($X110="Pausado","",IF($T110&gt;0,"Ruptura projetada de "&amp;TEXT($T110,"0")&amp;" un.",IF($U110&gt;0,"Reduzir entrada ou transferir "&amp;TEXT($U110,"0")&amp;" un.",IF($M110&gt;INDEX('Cenários'!$K$6:$K$105,INT((ROW()-6)/12)+1),"Capacidade abaixo do saldo-alvo em "&amp;TEXT($M110-INDEX('Cenários'!$K$6:$K$105,INT((ROW()-6)/12)+1),"0")&amp;" un.",IF(AND($O110&gt;0,$E110-INDEX('Cenários'!$J$6:$J$105,INT((ROW()-6)/12)+1)&lt;-4),"Recebimento depende de pedido anterior ao horizonte",IF($R110&gt;0,"Desmobilizar "&amp;TEXT($R110,"0")&amp;" un. nesta semana",IF($P110&gt;0,"Emitir pedido de "&amp;TEXT($P110,"0")&amp;" un. nesta semana",IF($O110&gt;0,"Programar recebimento de "&amp;TEXT($O110,"0")&amp;" un.","Sem ação imediata")))))))))</f>
        <v/>
      </c>
      <c r="X110" s="24">
        <f>IF($A110="","",INDEX('Cenários'!$M$6:$M$105,INT((ROW()-6)/12)+1))</f>
        <v/>
      </c>
      <c r="Y110" s="24">
        <f>IF($A110="","",INDEX('Cenários'!$Z$6:$Z$105,INT((ROW()-6)/12)+1))</f>
        <v/>
      </c>
    </row>
    <row r="111" ht="19" customHeight="1">
      <c r="A111" s="24">
        <f>IF(INDEX('Cenários'!$A$6:$A$105,INT((ROW()-6)/12)+1)="","",INDEX('Cenários'!$A$6:$A$105,INT((ROW()-6)/12)+1))</f>
        <v/>
      </c>
      <c r="B111" s="24">
        <f>IF($A111="","",INDEX('Cenários'!$B$6:$B$105,INT((ROW()-6)/12)+1))</f>
        <v/>
      </c>
      <c r="C111" s="24">
        <f>IF($A111="","",INDEX('Cenários'!$C$6:$C$105,INT((ROW()-6)/12)+1))</f>
        <v/>
      </c>
      <c r="D111" s="24">
        <f>IF($A111="","",INDEX('Cenários'!$D$6:$D$105,INT((ROW()-6)/12)+1))</f>
        <v/>
      </c>
      <c r="E111" s="25">
        <f>IF($A111="","",MOD(ROW()-6,12)-4)</f>
        <v/>
      </c>
      <c r="F111" s="24">
        <f>IF($A111="","",IF($E111&lt;0,"Antes do pico",IF($E111=0,"Semana de pico","Depois do pico")))</f>
        <v/>
      </c>
      <c r="G111" s="36">
        <f>IF($A111="","",IFERROR(IF(INDEX('Cenários'!$E$6:$E$105,INT((ROW()-6)/12)+1)="","",INDEX('Cenários'!$E$6:$E$105,INT((ROW()-6)/12)+1)+7*$E111),""))</f>
        <v/>
      </c>
      <c r="H111" s="37">
        <f>IF($A111="","",INDEX('Cenários'!$N$6:$Y$105,INT((ROW()-6)/12)+1,$E111+5))</f>
        <v/>
      </c>
      <c r="I111" s="25">
        <f>IF(OR($A111="",$H111=""),"",IFERROR(ROUNDUP(INDEX('Cenários'!$F$6:$F$105,INT((ROW()-6)/12)+1)*$H111,0),""))</f>
        <v/>
      </c>
      <c r="J111" s="19" t="n"/>
      <c r="K111" s="25">
        <f>IF($A111="","",IF($E111=-4,INDEX('Cenários'!$G$6:$G$105,INT((ROW()-6)/12)+1),$S110))</f>
        <v/>
      </c>
      <c r="L111" s="25">
        <f>IF($A111="","",$K111+IF($J111="",0,$J111)-IF($I111="",0,$I111))</f>
        <v/>
      </c>
      <c r="M111" s="25">
        <f>IF($A111="","",IF($E111&lt;=0,INDEX('Cenários'!$H$6:$H$105,INT((ROW()-6)/12)+1)+SUMIFS($I$6:$I$1205,$A$6:$A$1205,$A111,$E$6:$E$1205,"&gt;"&amp;$E111,$E$6:$E$1205,"&lt;="&amp;($E111+INDEX('Cenários'!$J$6:$J$105,INT((ROW()-6)/12)+1))),INDEX('Cenários'!$L$6:$L$105,INT((ROW()-6)/12)+1)+SUMIFS($I$6:$I$1205,$A$6:$A$1205,$A111,$E$6:$E$1205,"&gt;"&amp;$E111,$E$6:$E$1205,"&lt;=7")))</f>
        <v/>
      </c>
      <c r="N111" s="25">
        <f>IF($A111="","",MIN(INDEX('Cenários'!$K$6:$K$105,INT((ROW()-6)/12)+1),MAX(0,$M111)))</f>
        <v/>
      </c>
      <c r="O111" s="25">
        <f>IF($A111="","",IFERROR(IF($L111&gt;=$N111,0,MIN(CEILING(MAX(0,$N111-$L111),INDEX('Cenários'!$I$6:$I$105,INT((ROW()-6)/12)+1)),FLOOR(MAX(0,INDEX('Cenários'!$K$6:$K$105,INT((ROW()-6)/12)+1)-$L111),INDEX('Cenários'!$I$6:$I$105,INT((ROW()-6)/12)+1)))),0))</f>
        <v/>
      </c>
      <c r="P111" s="25">
        <f>IF($A111="","",IFERROR(IF($E111+INDEX('Cenários'!$J$6:$J$105,INT((ROW()-6)/12)+1)&gt;7,0,SUMIFS($O$6:$O$1205,$A$6:$A$1205,$A111,$E$6:$E$1205,$E111+INDEX('Cenários'!$J$6:$J$105,INT((ROW()-6)/12)+1))),0))</f>
        <v/>
      </c>
      <c r="Q111" s="25">
        <f>IF($A111="","",$L111+$O111)</f>
        <v/>
      </c>
      <c r="R111" s="25">
        <f>IF($A111="","",IF($E111&gt;0,MAX(0,$Q111-$N111),0))</f>
        <v/>
      </c>
      <c r="S111" s="25">
        <f>IF($A111="","",$Q111-$R111)</f>
        <v/>
      </c>
      <c r="T111" s="25">
        <f>IF($A111="","",MAX(0,-$S111))</f>
        <v/>
      </c>
      <c r="U111" s="25">
        <f>IF($A111="","",MAX(0,$Q111-INDEX('Cenários'!$K$6:$K$105,INT((ROW()-6)/12)+1)))</f>
        <v/>
      </c>
      <c r="V111" s="24">
        <f>IF($A111="","",IF($Y111&lt;&gt;"OK","Dados inválidos",IF($X111="Pausado","Pausado",IF($T111&gt;0,"Ruptura",IF($U111&gt;0,"Excesso de capacidade",IF($M111&gt;INDEX('Cenários'!$K$6:$K$105,INT((ROW()-6)/12)+1),"Capacidade insuficiente",IF(AND($E111&lt;=0,$S111&lt;INDEX('Cenários'!$H$6:$H$105,INT((ROW()-6)/12)+1)),"Atenção",IF($R111&gt;0,"Desmobilizar","Adequado"))))))))</f>
        <v/>
      </c>
      <c r="W111" s="24">
        <f>IF($A111="","",IF($Y111&lt;&gt;"OK","Corrigir cadastro do cenário",IF($X111="Pausado","",IF($T111&gt;0,"Ruptura projetada de "&amp;TEXT($T111,"0")&amp;" un.",IF($U111&gt;0,"Reduzir entrada ou transferir "&amp;TEXT($U111,"0")&amp;" un.",IF($M111&gt;INDEX('Cenários'!$K$6:$K$105,INT((ROW()-6)/12)+1),"Capacidade abaixo do saldo-alvo em "&amp;TEXT($M111-INDEX('Cenários'!$K$6:$K$105,INT((ROW()-6)/12)+1),"0")&amp;" un.",IF(AND($O111&gt;0,$E111-INDEX('Cenários'!$J$6:$J$105,INT((ROW()-6)/12)+1)&lt;-4),"Recebimento depende de pedido anterior ao horizonte",IF($R111&gt;0,"Desmobilizar "&amp;TEXT($R111,"0")&amp;" un. nesta semana",IF($P111&gt;0,"Emitir pedido de "&amp;TEXT($P111,"0")&amp;" un. nesta semana",IF($O111&gt;0,"Programar recebimento de "&amp;TEXT($O111,"0")&amp;" un.","Sem ação imediata")))))))))</f>
        <v/>
      </c>
      <c r="X111" s="24">
        <f>IF($A111="","",INDEX('Cenários'!$M$6:$M$105,INT((ROW()-6)/12)+1))</f>
        <v/>
      </c>
      <c r="Y111" s="24">
        <f>IF($A111="","",INDEX('Cenários'!$Z$6:$Z$105,INT((ROW()-6)/12)+1))</f>
        <v/>
      </c>
    </row>
    <row r="112" ht="19" customHeight="1">
      <c r="A112" s="24">
        <f>IF(INDEX('Cenários'!$A$6:$A$105,INT((ROW()-6)/12)+1)="","",INDEX('Cenários'!$A$6:$A$105,INT((ROW()-6)/12)+1))</f>
        <v/>
      </c>
      <c r="B112" s="24">
        <f>IF($A112="","",INDEX('Cenários'!$B$6:$B$105,INT((ROW()-6)/12)+1))</f>
        <v/>
      </c>
      <c r="C112" s="24">
        <f>IF($A112="","",INDEX('Cenários'!$C$6:$C$105,INT((ROW()-6)/12)+1))</f>
        <v/>
      </c>
      <c r="D112" s="24">
        <f>IF($A112="","",INDEX('Cenários'!$D$6:$D$105,INT((ROW()-6)/12)+1))</f>
        <v/>
      </c>
      <c r="E112" s="25">
        <f>IF($A112="","",MOD(ROW()-6,12)-4)</f>
        <v/>
      </c>
      <c r="F112" s="24">
        <f>IF($A112="","",IF($E112&lt;0,"Antes do pico",IF($E112=0,"Semana de pico","Depois do pico")))</f>
        <v/>
      </c>
      <c r="G112" s="36">
        <f>IF($A112="","",IFERROR(IF(INDEX('Cenários'!$E$6:$E$105,INT((ROW()-6)/12)+1)="","",INDEX('Cenários'!$E$6:$E$105,INT((ROW()-6)/12)+1)+7*$E112),""))</f>
        <v/>
      </c>
      <c r="H112" s="37">
        <f>IF($A112="","",INDEX('Cenários'!$N$6:$Y$105,INT((ROW()-6)/12)+1,$E112+5))</f>
        <v/>
      </c>
      <c r="I112" s="25">
        <f>IF(OR($A112="",$H112=""),"",IFERROR(ROUNDUP(INDEX('Cenários'!$F$6:$F$105,INT((ROW()-6)/12)+1)*$H112,0),""))</f>
        <v/>
      </c>
      <c r="J112" s="19" t="n"/>
      <c r="K112" s="25">
        <f>IF($A112="","",IF($E112=-4,INDEX('Cenários'!$G$6:$G$105,INT((ROW()-6)/12)+1),$S111))</f>
        <v/>
      </c>
      <c r="L112" s="25">
        <f>IF($A112="","",$K112+IF($J112="",0,$J112)-IF($I112="",0,$I112))</f>
        <v/>
      </c>
      <c r="M112" s="25">
        <f>IF($A112="","",IF($E112&lt;=0,INDEX('Cenários'!$H$6:$H$105,INT((ROW()-6)/12)+1)+SUMIFS($I$6:$I$1205,$A$6:$A$1205,$A112,$E$6:$E$1205,"&gt;"&amp;$E112,$E$6:$E$1205,"&lt;="&amp;($E112+INDEX('Cenários'!$J$6:$J$105,INT((ROW()-6)/12)+1))),INDEX('Cenários'!$L$6:$L$105,INT((ROW()-6)/12)+1)+SUMIFS($I$6:$I$1205,$A$6:$A$1205,$A112,$E$6:$E$1205,"&gt;"&amp;$E112,$E$6:$E$1205,"&lt;=7")))</f>
        <v/>
      </c>
      <c r="N112" s="25">
        <f>IF($A112="","",MIN(INDEX('Cenários'!$K$6:$K$105,INT((ROW()-6)/12)+1),MAX(0,$M112)))</f>
        <v/>
      </c>
      <c r="O112" s="25">
        <f>IF($A112="","",IFERROR(IF($L112&gt;=$N112,0,MIN(CEILING(MAX(0,$N112-$L112),INDEX('Cenários'!$I$6:$I$105,INT((ROW()-6)/12)+1)),FLOOR(MAX(0,INDEX('Cenários'!$K$6:$K$105,INT((ROW()-6)/12)+1)-$L112),INDEX('Cenários'!$I$6:$I$105,INT((ROW()-6)/12)+1)))),0))</f>
        <v/>
      </c>
      <c r="P112" s="25">
        <f>IF($A112="","",IFERROR(IF($E112+INDEX('Cenários'!$J$6:$J$105,INT((ROW()-6)/12)+1)&gt;7,0,SUMIFS($O$6:$O$1205,$A$6:$A$1205,$A112,$E$6:$E$1205,$E112+INDEX('Cenários'!$J$6:$J$105,INT((ROW()-6)/12)+1))),0))</f>
        <v/>
      </c>
      <c r="Q112" s="25">
        <f>IF($A112="","",$L112+$O112)</f>
        <v/>
      </c>
      <c r="R112" s="25">
        <f>IF($A112="","",IF($E112&gt;0,MAX(0,$Q112-$N112),0))</f>
        <v/>
      </c>
      <c r="S112" s="25">
        <f>IF($A112="","",$Q112-$R112)</f>
        <v/>
      </c>
      <c r="T112" s="25">
        <f>IF($A112="","",MAX(0,-$S112))</f>
        <v/>
      </c>
      <c r="U112" s="25">
        <f>IF($A112="","",MAX(0,$Q112-INDEX('Cenários'!$K$6:$K$105,INT((ROW()-6)/12)+1)))</f>
        <v/>
      </c>
      <c r="V112" s="24">
        <f>IF($A112="","",IF($Y112&lt;&gt;"OK","Dados inválidos",IF($X112="Pausado","Pausado",IF($T112&gt;0,"Ruptura",IF($U112&gt;0,"Excesso de capacidade",IF($M112&gt;INDEX('Cenários'!$K$6:$K$105,INT((ROW()-6)/12)+1),"Capacidade insuficiente",IF(AND($E112&lt;=0,$S112&lt;INDEX('Cenários'!$H$6:$H$105,INT((ROW()-6)/12)+1)),"Atenção",IF($R112&gt;0,"Desmobilizar","Adequado"))))))))</f>
        <v/>
      </c>
      <c r="W112" s="24">
        <f>IF($A112="","",IF($Y112&lt;&gt;"OK","Corrigir cadastro do cenário",IF($X112="Pausado","",IF($T112&gt;0,"Ruptura projetada de "&amp;TEXT($T112,"0")&amp;" un.",IF($U112&gt;0,"Reduzir entrada ou transferir "&amp;TEXT($U112,"0")&amp;" un.",IF($M112&gt;INDEX('Cenários'!$K$6:$K$105,INT((ROW()-6)/12)+1),"Capacidade abaixo do saldo-alvo em "&amp;TEXT($M112-INDEX('Cenários'!$K$6:$K$105,INT((ROW()-6)/12)+1),"0")&amp;" un.",IF(AND($O112&gt;0,$E112-INDEX('Cenários'!$J$6:$J$105,INT((ROW()-6)/12)+1)&lt;-4),"Recebimento depende de pedido anterior ao horizonte",IF($R112&gt;0,"Desmobilizar "&amp;TEXT($R112,"0")&amp;" un. nesta semana",IF($P112&gt;0,"Emitir pedido de "&amp;TEXT($P112,"0")&amp;" un. nesta semana",IF($O112&gt;0,"Programar recebimento de "&amp;TEXT($O112,"0")&amp;" un.","Sem ação imediata")))))))))</f>
        <v/>
      </c>
      <c r="X112" s="24">
        <f>IF($A112="","",INDEX('Cenários'!$M$6:$M$105,INT((ROW()-6)/12)+1))</f>
        <v/>
      </c>
      <c r="Y112" s="24">
        <f>IF($A112="","",INDEX('Cenários'!$Z$6:$Z$105,INT((ROW()-6)/12)+1))</f>
        <v/>
      </c>
    </row>
    <row r="113" ht="19" customHeight="1">
      <c r="A113" s="24">
        <f>IF(INDEX('Cenários'!$A$6:$A$105,INT((ROW()-6)/12)+1)="","",INDEX('Cenários'!$A$6:$A$105,INT((ROW()-6)/12)+1))</f>
        <v/>
      </c>
      <c r="B113" s="24">
        <f>IF($A113="","",INDEX('Cenários'!$B$6:$B$105,INT((ROW()-6)/12)+1))</f>
        <v/>
      </c>
      <c r="C113" s="24">
        <f>IF($A113="","",INDEX('Cenários'!$C$6:$C$105,INT((ROW()-6)/12)+1))</f>
        <v/>
      </c>
      <c r="D113" s="24">
        <f>IF($A113="","",INDEX('Cenários'!$D$6:$D$105,INT((ROW()-6)/12)+1))</f>
        <v/>
      </c>
      <c r="E113" s="25">
        <f>IF($A113="","",MOD(ROW()-6,12)-4)</f>
        <v/>
      </c>
      <c r="F113" s="24">
        <f>IF($A113="","",IF($E113&lt;0,"Antes do pico",IF($E113=0,"Semana de pico","Depois do pico")))</f>
        <v/>
      </c>
      <c r="G113" s="36">
        <f>IF($A113="","",IFERROR(IF(INDEX('Cenários'!$E$6:$E$105,INT((ROW()-6)/12)+1)="","",INDEX('Cenários'!$E$6:$E$105,INT((ROW()-6)/12)+1)+7*$E113),""))</f>
        <v/>
      </c>
      <c r="H113" s="37">
        <f>IF($A113="","",INDEX('Cenários'!$N$6:$Y$105,INT((ROW()-6)/12)+1,$E113+5))</f>
        <v/>
      </c>
      <c r="I113" s="25">
        <f>IF(OR($A113="",$H113=""),"",IFERROR(ROUNDUP(INDEX('Cenários'!$F$6:$F$105,INT((ROW()-6)/12)+1)*$H113,0),""))</f>
        <v/>
      </c>
      <c r="J113" s="19" t="n"/>
      <c r="K113" s="25">
        <f>IF($A113="","",IF($E113=-4,INDEX('Cenários'!$G$6:$G$105,INT((ROW()-6)/12)+1),$S112))</f>
        <v/>
      </c>
      <c r="L113" s="25">
        <f>IF($A113="","",$K113+IF($J113="",0,$J113)-IF($I113="",0,$I113))</f>
        <v/>
      </c>
      <c r="M113" s="25">
        <f>IF($A113="","",IF($E113&lt;=0,INDEX('Cenários'!$H$6:$H$105,INT((ROW()-6)/12)+1)+SUMIFS($I$6:$I$1205,$A$6:$A$1205,$A113,$E$6:$E$1205,"&gt;"&amp;$E113,$E$6:$E$1205,"&lt;="&amp;($E113+INDEX('Cenários'!$J$6:$J$105,INT((ROW()-6)/12)+1))),INDEX('Cenários'!$L$6:$L$105,INT((ROW()-6)/12)+1)+SUMIFS($I$6:$I$1205,$A$6:$A$1205,$A113,$E$6:$E$1205,"&gt;"&amp;$E113,$E$6:$E$1205,"&lt;=7")))</f>
        <v/>
      </c>
      <c r="N113" s="25">
        <f>IF($A113="","",MIN(INDEX('Cenários'!$K$6:$K$105,INT((ROW()-6)/12)+1),MAX(0,$M113)))</f>
        <v/>
      </c>
      <c r="O113" s="25">
        <f>IF($A113="","",IFERROR(IF($L113&gt;=$N113,0,MIN(CEILING(MAX(0,$N113-$L113),INDEX('Cenários'!$I$6:$I$105,INT((ROW()-6)/12)+1)),FLOOR(MAX(0,INDEX('Cenários'!$K$6:$K$105,INT((ROW()-6)/12)+1)-$L113),INDEX('Cenários'!$I$6:$I$105,INT((ROW()-6)/12)+1)))),0))</f>
        <v/>
      </c>
      <c r="P113" s="25">
        <f>IF($A113="","",IFERROR(IF($E113+INDEX('Cenários'!$J$6:$J$105,INT((ROW()-6)/12)+1)&gt;7,0,SUMIFS($O$6:$O$1205,$A$6:$A$1205,$A113,$E$6:$E$1205,$E113+INDEX('Cenários'!$J$6:$J$105,INT((ROW()-6)/12)+1))),0))</f>
        <v/>
      </c>
      <c r="Q113" s="25">
        <f>IF($A113="","",$L113+$O113)</f>
        <v/>
      </c>
      <c r="R113" s="25">
        <f>IF($A113="","",IF($E113&gt;0,MAX(0,$Q113-$N113),0))</f>
        <v/>
      </c>
      <c r="S113" s="25">
        <f>IF($A113="","",$Q113-$R113)</f>
        <v/>
      </c>
      <c r="T113" s="25">
        <f>IF($A113="","",MAX(0,-$S113))</f>
        <v/>
      </c>
      <c r="U113" s="25">
        <f>IF($A113="","",MAX(0,$Q113-INDEX('Cenários'!$K$6:$K$105,INT((ROW()-6)/12)+1)))</f>
        <v/>
      </c>
      <c r="V113" s="24">
        <f>IF($A113="","",IF($Y113&lt;&gt;"OK","Dados inválidos",IF($X113="Pausado","Pausado",IF($T113&gt;0,"Ruptura",IF($U113&gt;0,"Excesso de capacidade",IF($M113&gt;INDEX('Cenários'!$K$6:$K$105,INT((ROW()-6)/12)+1),"Capacidade insuficiente",IF(AND($E113&lt;=0,$S113&lt;INDEX('Cenários'!$H$6:$H$105,INT((ROW()-6)/12)+1)),"Atenção",IF($R113&gt;0,"Desmobilizar","Adequado"))))))))</f>
        <v/>
      </c>
      <c r="W113" s="24">
        <f>IF($A113="","",IF($Y113&lt;&gt;"OK","Corrigir cadastro do cenário",IF($X113="Pausado","",IF($T113&gt;0,"Ruptura projetada de "&amp;TEXT($T113,"0")&amp;" un.",IF($U113&gt;0,"Reduzir entrada ou transferir "&amp;TEXT($U113,"0")&amp;" un.",IF($M113&gt;INDEX('Cenários'!$K$6:$K$105,INT((ROW()-6)/12)+1),"Capacidade abaixo do saldo-alvo em "&amp;TEXT($M113-INDEX('Cenários'!$K$6:$K$105,INT((ROW()-6)/12)+1),"0")&amp;" un.",IF(AND($O113&gt;0,$E113-INDEX('Cenários'!$J$6:$J$105,INT((ROW()-6)/12)+1)&lt;-4),"Recebimento depende de pedido anterior ao horizonte",IF($R113&gt;0,"Desmobilizar "&amp;TEXT($R113,"0")&amp;" un. nesta semana",IF($P113&gt;0,"Emitir pedido de "&amp;TEXT($P113,"0")&amp;" un. nesta semana",IF($O113&gt;0,"Programar recebimento de "&amp;TEXT($O113,"0")&amp;" un.","Sem ação imediata")))))))))</f>
        <v/>
      </c>
      <c r="X113" s="24">
        <f>IF($A113="","",INDEX('Cenários'!$M$6:$M$105,INT((ROW()-6)/12)+1))</f>
        <v/>
      </c>
      <c r="Y113" s="24">
        <f>IF($A113="","",INDEX('Cenários'!$Z$6:$Z$105,INT((ROW()-6)/12)+1))</f>
        <v/>
      </c>
    </row>
    <row r="114" ht="19" customHeight="1">
      <c r="A114" s="24">
        <f>IF(INDEX('Cenários'!$A$6:$A$105,INT((ROW()-6)/12)+1)="","",INDEX('Cenários'!$A$6:$A$105,INT((ROW()-6)/12)+1))</f>
        <v/>
      </c>
      <c r="B114" s="24">
        <f>IF($A114="","",INDEX('Cenários'!$B$6:$B$105,INT((ROW()-6)/12)+1))</f>
        <v/>
      </c>
      <c r="C114" s="24">
        <f>IF($A114="","",INDEX('Cenários'!$C$6:$C$105,INT((ROW()-6)/12)+1))</f>
        <v/>
      </c>
      <c r="D114" s="24">
        <f>IF($A114="","",INDEX('Cenários'!$D$6:$D$105,INT((ROW()-6)/12)+1))</f>
        <v/>
      </c>
      <c r="E114" s="25">
        <f>IF($A114="","",MOD(ROW()-6,12)-4)</f>
        <v/>
      </c>
      <c r="F114" s="24">
        <f>IF($A114="","",IF($E114&lt;0,"Antes do pico",IF($E114=0,"Semana de pico","Depois do pico")))</f>
        <v/>
      </c>
      <c r="G114" s="36">
        <f>IF($A114="","",IFERROR(IF(INDEX('Cenários'!$E$6:$E$105,INT((ROW()-6)/12)+1)="","",INDEX('Cenários'!$E$6:$E$105,INT((ROW()-6)/12)+1)+7*$E114),""))</f>
        <v/>
      </c>
      <c r="H114" s="37">
        <f>IF($A114="","",INDEX('Cenários'!$N$6:$Y$105,INT((ROW()-6)/12)+1,$E114+5))</f>
        <v/>
      </c>
      <c r="I114" s="25">
        <f>IF(OR($A114="",$H114=""),"",IFERROR(ROUNDUP(INDEX('Cenários'!$F$6:$F$105,INT((ROW()-6)/12)+1)*$H114,0),""))</f>
        <v/>
      </c>
      <c r="J114" s="19" t="n"/>
      <c r="K114" s="25">
        <f>IF($A114="","",IF($E114=-4,INDEX('Cenários'!$G$6:$G$105,INT((ROW()-6)/12)+1),$S113))</f>
        <v/>
      </c>
      <c r="L114" s="25">
        <f>IF($A114="","",$K114+IF($J114="",0,$J114)-IF($I114="",0,$I114))</f>
        <v/>
      </c>
      <c r="M114" s="25">
        <f>IF($A114="","",IF($E114&lt;=0,INDEX('Cenários'!$H$6:$H$105,INT((ROW()-6)/12)+1)+SUMIFS($I$6:$I$1205,$A$6:$A$1205,$A114,$E$6:$E$1205,"&gt;"&amp;$E114,$E$6:$E$1205,"&lt;="&amp;($E114+INDEX('Cenários'!$J$6:$J$105,INT((ROW()-6)/12)+1))),INDEX('Cenários'!$L$6:$L$105,INT((ROW()-6)/12)+1)+SUMIFS($I$6:$I$1205,$A$6:$A$1205,$A114,$E$6:$E$1205,"&gt;"&amp;$E114,$E$6:$E$1205,"&lt;=7")))</f>
        <v/>
      </c>
      <c r="N114" s="25">
        <f>IF($A114="","",MIN(INDEX('Cenários'!$K$6:$K$105,INT((ROW()-6)/12)+1),MAX(0,$M114)))</f>
        <v/>
      </c>
      <c r="O114" s="25">
        <f>IF($A114="","",IFERROR(IF($L114&gt;=$N114,0,MIN(CEILING(MAX(0,$N114-$L114),INDEX('Cenários'!$I$6:$I$105,INT((ROW()-6)/12)+1)),FLOOR(MAX(0,INDEX('Cenários'!$K$6:$K$105,INT((ROW()-6)/12)+1)-$L114),INDEX('Cenários'!$I$6:$I$105,INT((ROW()-6)/12)+1)))),0))</f>
        <v/>
      </c>
      <c r="P114" s="25">
        <f>IF($A114="","",IFERROR(IF($E114+INDEX('Cenários'!$J$6:$J$105,INT((ROW()-6)/12)+1)&gt;7,0,SUMIFS($O$6:$O$1205,$A$6:$A$1205,$A114,$E$6:$E$1205,$E114+INDEX('Cenários'!$J$6:$J$105,INT((ROW()-6)/12)+1))),0))</f>
        <v/>
      </c>
      <c r="Q114" s="25">
        <f>IF($A114="","",$L114+$O114)</f>
        <v/>
      </c>
      <c r="R114" s="25">
        <f>IF($A114="","",IF($E114&gt;0,MAX(0,$Q114-$N114),0))</f>
        <v/>
      </c>
      <c r="S114" s="25">
        <f>IF($A114="","",$Q114-$R114)</f>
        <v/>
      </c>
      <c r="T114" s="25">
        <f>IF($A114="","",MAX(0,-$S114))</f>
        <v/>
      </c>
      <c r="U114" s="25">
        <f>IF($A114="","",MAX(0,$Q114-INDEX('Cenários'!$K$6:$K$105,INT((ROW()-6)/12)+1)))</f>
        <v/>
      </c>
      <c r="V114" s="24">
        <f>IF($A114="","",IF($Y114&lt;&gt;"OK","Dados inválidos",IF($X114="Pausado","Pausado",IF($T114&gt;0,"Ruptura",IF($U114&gt;0,"Excesso de capacidade",IF($M114&gt;INDEX('Cenários'!$K$6:$K$105,INT((ROW()-6)/12)+1),"Capacidade insuficiente",IF(AND($E114&lt;=0,$S114&lt;INDEX('Cenários'!$H$6:$H$105,INT((ROW()-6)/12)+1)),"Atenção",IF($R114&gt;0,"Desmobilizar","Adequado"))))))))</f>
        <v/>
      </c>
      <c r="W114" s="24">
        <f>IF($A114="","",IF($Y114&lt;&gt;"OK","Corrigir cadastro do cenário",IF($X114="Pausado","",IF($T114&gt;0,"Ruptura projetada de "&amp;TEXT($T114,"0")&amp;" un.",IF($U114&gt;0,"Reduzir entrada ou transferir "&amp;TEXT($U114,"0")&amp;" un.",IF($M114&gt;INDEX('Cenários'!$K$6:$K$105,INT((ROW()-6)/12)+1),"Capacidade abaixo do saldo-alvo em "&amp;TEXT($M114-INDEX('Cenários'!$K$6:$K$105,INT((ROW()-6)/12)+1),"0")&amp;" un.",IF(AND($O114&gt;0,$E114-INDEX('Cenários'!$J$6:$J$105,INT((ROW()-6)/12)+1)&lt;-4),"Recebimento depende de pedido anterior ao horizonte",IF($R114&gt;0,"Desmobilizar "&amp;TEXT($R114,"0")&amp;" un. nesta semana",IF($P114&gt;0,"Emitir pedido de "&amp;TEXT($P114,"0")&amp;" un. nesta semana",IF($O114&gt;0,"Programar recebimento de "&amp;TEXT($O114,"0")&amp;" un.","Sem ação imediata")))))))))</f>
        <v/>
      </c>
      <c r="X114" s="24">
        <f>IF($A114="","",INDEX('Cenários'!$M$6:$M$105,INT((ROW()-6)/12)+1))</f>
        <v/>
      </c>
      <c r="Y114" s="24">
        <f>IF($A114="","",INDEX('Cenários'!$Z$6:$Z$105,INT((ROW()-6)/12)+1))</f>
        <v/>
      </c>
    </row>
    <row r="115" ht="19" customHeight="1">
      <c r="A115" s="24">
        <f>IF(INDEX('Cenários'!$A$6:$A$105,INT((ROW()-6)/12)+1)="","",INDEX('Cenários'!$A$6:$A$105,INT((ROW()-6)/12)+1))</f>
        <v/>
      </c>
      <c r="B115" s="24">
        <f>IF($A115="","",INDEX('Cenários'!$B$6:$B$105,INT((ROW()-6)/12)+1))</f>
        <v/>
      </c>
      <c r="C115" s="24">
        <f>IF($A115="","",INDEX('Cenários'!$C$6:$C$105,INT((ROW()-6)/12)+1))</f>
        <v/>
      </c>
      <c r="D115" s="24">
        <f>IF($A115="","",INDEX('Cenários'!$D$6:$D$105,INT((ROW()-6)/12)+1))</f>
        <v/>
      </c>
      <c r="E115" s="25">
        <f>IF($A115="","",MOD(ROW()-6,12)-4)</f>
        <v/>
      </c>
      <c r="F115" s="24">
        <f>IF($A115="","",IF($E115&lt;0,"Antes do pico",IF($E115=0,"Semana de pico","Depois do pico")))</f>
        <v/>
      </c>
      <c r="G115" s="36">
        <f>IF($A115="","",IFERROR(IF(INDEX('Cenários'!$E$6:$E$105,INT((ROW()-6)/12)+1)="","",INDEX('Cenários'!$E$6:$E$105,INT((ROW()-6)/12)+1)+7*$E115),""))</f>
        <v/>
      </c>
      <c r="H115" s="37">
        <f>IF($A115="","",INDEX('Cenários'!$N$6:$Y$105,INT((ROW()-6)/12)+1,$E115+5))</f>
        <v/>
      </c>
      <c r="I115" s="25">
        <f>IF(OR($A115="",$H115=""),"",IFERROR(ROUNDUP(INDEX('Cenários'!$F$6:$F$105,INT((ROW()-6)/12)+1)*$H115,0),""))</f>
        <v/>
      </c>
      <c r="J115" s="19" t="n"/>
      <c r="K115" s="25">
        <f>IF($A115="","",IF($E115=-4,INDEX('Cenários'!$G$6:$G$105,INT((ROW()-6)/12)+1),$S114))</f>
        <v/>
      </c>
      <c r="L115" s="25">
        <f>IF($A115="","",$K115+IF($J115="",0,$J115)-IF($I115="",0,$I115))</f>
        <v/>
      </c>
      <c r="M115" s="25">
        <f>IF($A115="","",IF($E115&lt;=0,INDEX('Cenários'!$H$6:$H$105,INT((ROW()-6)/12)+1)+SUMIFS($I$6:$I$1205,$A$6:$A$1205,$A115,$E$6:$E$1205,"&gt;"&amp;$E115,$E$6:$E$1205,"&lt;="&amp;($E115+INDEX('Cenários'!$J$6:$J$105,INT((ROW()-6)/12)+1))),INDEX('Cenários'!$L$6:$L$105,INT((ROW()-6)/12)+1)+SUMIFS($I$6:$I$1205,$A$6:$A$1205,$A115,$E$6:$E$1205,"&gt;"&amp;$E115,$E$6:$E$1205,"&lt;=7")))</f>
        <v/>
      </c>
      <c r="N115" s="25">
        <f>IF($A115="","",MIN(INDEX('Cenários'!$K$6:$K$105,INT((ROW()-6)/12)+1),MAX(0,$M115)))</f>
        <v/>
      </c>
      <c r="O115" s="25">
        <f>IF($A115="","",IFERROR(IF($L115&gt;=$N115,0,MIN(CEILING(MAX(0,$N115-$L115),INDEX('Cenários'!$I$6:$I$105,INT((ROW()-6)/12)+1)),FLOOR(MAX(0,INDEX('Cenários'!$K$6:$K$105,INT((ROW()-6)/12)+1)-$L115),INDEX('Cenários'!$I$6:$I$105,INT((ROW()-6)/12)+1)))),0))</f>
        <v/>
      </c>
      <c r="P115" s="25">
        <f>IF($A115="","",IFERROR(IF($E115+INDEX('Cenários'!$J$6:$J$105,INT((ROW()-6)/12)+1)&gt;7,0,SUMIFS($O$6:$O$1205,$A$6:$A$1205,$A115,$E$6:$E$1205,$E115+INDEX('Cenários'!$J$6:$J$105,INT((ROW()-6)/12)+1))),0))</f>
        <v/>
      </c>
      <c r="Q115" s="25">
        <f>IF($A115="","",$L115+$O115)</f>
        <v/>
      </c>
      <c r="R115" s="25">
        <f>IF($A115="","",IF($E115&gt;0,MAX(0,$Q115-$N115),0))</f>
        <v/>
      </c>
      <c r="S115" s="25">
        <f>IF($A115="","",$Q115-$R115)</f>
        <v/>
      </c>
      <c r="T115" s="25">
        <f>IF($A115="","",MAX(0,-$S115))</f>
        <v/>
      </c>
      <c r="U115" s="25">
        <f>IF($A115="","",MAX(0,$Q115-INDEX('Cenários'!$K$6:$K$105,INT((ROW()-6)/12)+1)))</f>
        <v/>
      </c>
      <c r="V115" s="24">
        <f>IF($A115="","",IF($Y115&lt;&gt;"OK","Dados inválidos",IF($X115="Pausado","Pausado",IF($T115&gt;0,"Ruptura",IF($U115&gt;0,"Excesso de capacidade",IF($M115&gt;INDEX('Cenários'!$K$6:$K$105,INT((ROW()-6)/12)+1),"Capacidade insuficiente",IF(AND($E115&lt;=0,$S115&lt;INDEX('Cenários'!$H$6:$H$105,INT((ROW()-6)/12)+1)),"Atenção",IF($R115&gt;0,"Desmobilizar","Adequado"))))))))</f>
        <v/>
      </c>
      <c r="W115" s="24">
        <f>IF($A115="","",IF($Y115&lt;&gt;"OK","Corrigir cadastro do cenário",IF($X115="Pausado","",IF($T115&gt;0,"Ruptura projetada de "&amp;TEXT($T115,"0")&amp;" un.",IF($U115&gt;0,"Reduzir entrada ou transferir "&amp;TEXT($U115,"0")&amp;" un.",IF($M115&gt;INDEX('Cenários'!$K$6:$K$105,INT((ROW()-6)/12)+1),"Capacidade abaixo do saldo-alvo em "&amp;TEXT($M115-INDEX('Cenários'!$K$6:$K$105,INT((ROW()-6)/12)+1),"0")&amp;" un.",IF(AND($O115&gt;0,$E115-INDEX('Cenários'!$J$6:$J$105,INT((ROW()-6)/12)+1)&lt;-4),"Recebimento depende de pedido anterior ao horizonte",IF($R115&gt;0,"Desmobilizar "&amp;TEXT($R115,"0")&amp;" un. nesta semana",IF($P115&gt;0,"Emitir pedido de "&amp;TEXT($P115,"0")&amp;" un. nesta semana",IF($O115&gt;0,"Programar recebimento de "&amp;TEXT($O115,"0")&amp;" un.","Sem ação imediata")))))))))</f>
        <v/>
      </c>
      <c r="X115" s="24">
        <f>IF($A115="","",INDEX('Cenários'!$M$6:$M$105,INT((ROW()-6)/12)+1))</f>
        <v/>
      </c>
      <c r="Y115" s="24">
        <f>IF($A115="","",INDEX('Cenários'!$Z$6:$Z$105,INT((ROW()-6)/12)+1))</f>
        <v/>
      </c>
    </row>
    <row r="116" ht="19" customHeight="1">
      <c r="A116" s="24">
        <f>IF(INDEX('Cenários'!$A$6:$A$105,INT((ROW()-6)/12)+1)="","",INDEX('Cenários'!$A$6:$A$105,INT((ROW()-6)/12)+1))</f>
        <v/>
      </c>
      <c r="B116" s="24">
        <f>IF($A116="","",INDEX('Cenários'!$B$6:$B$105,INT((ROW()-6)/12)+1))</f>
        <v/>
      </c>
      <c r="C116" s="24">
        <f>IF($A116="","",INDEX('Cenários'!$C$6:$C$105,INT((ROW()-6)/12)+1))</f>
        <v/>
      </c>
      <c r="D116" s="24">
        <f>IF($A116="","",INDEX('Cenários'!$D$6:$D$105,INT((ROW()-6)/12)+1))</f>
        <v/>
      </c>
      <c r="E116" s="25">
        <f>IF($A116="","",MOD(ROW()-6,12)-4)</f>
        <v/>
      </c>
      <c r="F116" s="24">
        <f>IF($A116="","",IF($E116&lt;0,"Antes do pico",IF($E116=0,"Semana de pico","Depois do pico")))</f>
        <v/>
      </c>
      <c r="G116" s="36">
        <f>IF($A116="","",IFERROR(IF(INDEX('Cenários'!$E$6:$E$105,INT((ROW()-6)/12)+1)="","",INDEX('Cenários'!$E$6:$E$105,INT((ROW()-6)/12)+1)+7*$E116),""))</f>
        <v/>
      </c>
      <c r="H116" s="37">
        <f>IF($A116="","",INDEX('Cenários'!$N$6:$Y$105,INT((ROW()-6)/12)+1,$E116+5))</f>
        <v/>
      </c>
      <c r="I116" s="25">
        <f>IF(OR($A116="",$H116=""),"",IFERROR(ROUNDUP(INDEX('Cenários'!$F$6:$F$105,INT((ROW()-6)/12)+1)*$H116,0),""))</f>
        <v/>
      </c>
      <c r="J116" s="19" t="n">
        <v>100</v>
      </c>
      <c r="K116" s="25">
        <f>IF($A116="","",IF($E116=-4,INDEX('Cenários'!$G$6:$G$105,INT((ROW()-6)/12)+1),$S115))</f>
        <v/>
      </c>
      <c r="L116" s="25">
        <f>IF($A116="","",$K116+IF($J116="",0,$J116)-IF($I116="",0,$I116))</f>
        <v/>
      </c>
      <c r="M116" s="25">
        <f>IF($A116="","",IF($E116&lt;=0,INDEX('Cenários'!$H$6:$H$105,INT((ROW()-6)/12)+1)+SUMIFS($I$6:$I$1205,$A$6:$A$1205,$A116,$E$6:$E$1205,"&gt;"&amp;$E116,$E$6:$E$1205,"&lt;="&amp;($E116+INDEX('Cenários'!$J$6:$J$105,INT((ROW()-6)/12)+1))),INDEX('Cenários'!$L$6:$L$105,INT((ROW()-6)/12)+1)+SUMIFS($I$6:$I$1205,$A$6:$A$1205,$A116,$E$6:$E$1205,"&gt;"&amp;$E116,$E$6:$E$1205,"&lt;=7")))</f>
        <v/>
      </c>
      <c r="N116" s="25">
        <f>IF($A116="","",MIN(INDEX('Cenários'!$K$6:$K$105,INT((ROW()-6)/12)+1),MAX(0,$M116)))</f>
        <v/>
      </c>
      <c r="O116" s="25">
        <f>IF($A116="","",IFERROR(IF($L116&gt;=$N116,0,MIN(CEILING(MAX(0,$N116-$L116),INDEX('Cenários'!$I$6:$I$105,INT((ROW()-6)/12)+1)),FLOOR(MAX(0,INDEX('Cenários'!$K$6:$K$105,INT((ROW()-6)/12)+1)-$L116),INDEX('Cenários'!$I$6:$I$105,INT((ROW()-6)/12)+1)))),0))</f>
        <v/>
      </c>
      <c r="P116" s="25">
        <f>IF($A116="","",IFERROR(IF($E116+INDEX('Cenários'!$J$6:$J$105,INT((ROW()-6)/12)+1)&gt;7,0,SUMIFS($O$6:$O$1205,$A$6:$A$1205,$A116,$E$6:$E$1205,$E116+INDEX('Cenários'!$J$6:$J$105,INT((ROW()-6)/12)+1))),0))</f>
        <v/>
      </c>
      <c r="Q116" s="25">
        <f>IF($A116="","",$L116+$O116)</f>
        <v/>
      </c>
      <c r="R116" s="25">
        <f>IF($A116="","",IF($E116&gt;0,MAX(0,$Q116-$N116),0))</f>
        <v/>
      </c>
      <c r="S116" s="25">
        <f>IF($A116="","",$Q116-$R116)</f>
        <v/>
      </c>
      <c r="T116" s="25">
        <f>IF($A116="","",MAX(0,-$S116))</f>
        <v/>
      </c>
      <c r="U116" s="25">
        <f>IF($A116="","",MAX(0,$Q116-INDEX('Cenários'!$K$6:$K$105,INT((ROW()-6)/12)+1)))</f>
        <v/>
      </c>
      <c r="V116" s="24">
        <f>IF($A116="","",IF($Y116&lt;&gt;"OK","Dados inválidos",IF($X116="Pausado","Pausado",IF($T116&gt;0,"Ruptura",IF($U116&gt;0,"Excesso de capacidade",IF($M116&gt;INDEX('Cenários'!$K$6:$K$105,INT((ROW()-6)/12)+1),"Capacidade insuficiente",IF(AND($E116&lt;=0,$S116&lt;INDEX('Cenários'!$H$6:$H$105,INT((ROW()-6)/12)+1)),"Atenção",IF($R116&gt;0,"Desmobilizar","Adequado"))))))))</f>
        <v/>
      </c>
      <c r="W116" s="24">
        <f>IF($A116="","",IF($Y116&lt;&gt;"OK","Corrigir cadastro do cenário",IF($X116="Pausado","",IF($T116&gt;0,"Ruptura projetada de "&amp;TEXT($T116,"0")&amp;" un.",IF($U116&gt;0,"Reduzir entrada ou transferir "&amp;TEXT($U116,"0")&amp;" un.",IF($M116&gt;INDEX('Cenários'!$K$6:$K$105,INT((ROW()-6)/12)+1),"Capacidade abaixo do saldo-alvo em "&amp;TEXT($M116-INDEX('Cenários'!$K$6:$K$105,INT((ROW()-6)/12)+1),"0")&amp;" un.",IF(AND($O116&gt;0,$E116-INDEX('Cenários'!$J$6:$J$105,INT((ROW()-6)/12)+1)&lt;-4),"Recebimento depende de pedido anterior ao horizonte",IF($R116&gt;0,"Desmobilizar "&amp;TEXT($R116,"0")&amp;" un. nesta semana",IF($P116&gt;0,"Emitir pedido de "&amp;TEXT($P116,"0")&amp;" un. nesta semana",IF($O116&gt;0,"Programar recebimento de "&amp;TEXT($O116,"0")&amp;" un.","Sem ação imediata")))))))))</f>
        <v/>
      </c>
      <c r="X116" s="24">
        <f>IF($A116="","",INDEX('Cenários'!$M$6:$M$105,INT((ROW()-6)/12)+1))</f>
        <v/>
      </c>
      <c r="Y116" s="24">
        <f>IF($A116="","",INDEX('Cenários'!$Z$6:$Z$105,INT((ROW()-6)/12)+1))</f>
        <v/>
      </c>
    </row>
    <row r="117" ht="19" customHeight="1">
      <c r="A117" s="24">
        <f>IF(INDEX('Cenários'!$A$6:$A$105,INT((ROW()-6)/12)+1)="","",INDEX('Cenários'!$A$6:$A$105,INT((ROW()-6)/12)+1))</f>
        <v/>
      </c>
      <c r="B117" s="24">
        <f>IF($A117="","",INDEX('Cenários'!$B$6:$B$105,INT((ROW()-6)/12)+1))</f>
        <v/>
      </c>
      <c r="C117" s="24">
        <f>IF($A117="","",INDEX('Cenários'!$C$6:$C$105,INT((ROW()-6)/12)+1))</f>
        <v/>
      </c>
      <c r="D117" s="24">
        <f>IF($A117="","",INDEX('Cenários'!$D$6:$D$105,INT((ROW()-6)/12)+1))</f>
        <v/>
      </c>
      <c r="E117" s="25">
        <f>IF($A117="","",MOD(ROW()-6,12)-4)</f>
        <v/>
      </c>
      <c r="F117" s="24">
        <f>IF($A117="","",IF($E117&lt;0,"Antes do pico",IF($E117=0,"Semana de pico","Depois do pico")))</f>
        <v/>
      </c>
      <c r="G117" s="36">
        <f>IF($A117="","",IFERROR(IF(INDEX('Cenários'!$E$6:$E$105,INT((ROW()-6)/12)+1)="","",INDEX('Cenários'!$E$6:$E$105,INT((ROW()-6)/12)+1)+7*$E117),""))</f>
        <v/>
      </c>
      <c r="H117" s="37">
        <f>IF($A117="","",INDEX('Cenários'!$N$6:$Y$105,INT((ROW()-6)/12)+1,$E117+5))</f>
        <v/>
      </c>
      <c r="I117" s="25">
        <f>IF(OR($A117="",$H117=""),"",IFERROR(ROUNDUP(INDEX('Cenários'!$F$6:$F$105,INT((ROW()-6)/12)+1)*$H117,0),""))</f>
        <v/>
      </c>
      <c r="J117" s="19" t="n"/>
      <c r="K117" s="25">
        <f>IF($A117="","",IF($E117=-4,INDEX('Cenários'!$G$6:$G$105,INT((ROW()-6)/12)+1),$S116))</f>
        <v/>
      </c>
      <c r="L117" s="25">
        <f>IF($A117="","",$K117+IF($J117="",0,$J117)-IF($I117="",0,$I117))</f>
        <v/>
      </c>
      <c r="M117" s="25">
        <f>IF($A117="","",IF($E117&lt;=0,INDEX('Cenários'!$H$6:$H$105,INT((ROW()-6)/12)+1)+SUMIFS($I$6:$I$1205,$A$6:$A$1205,$A117,$E$6:$E$1205,"&gt;"&amp;$E117,$E$6:$E$1205,"&lt;="&amp;($E117+INDEX('Cenários'!$J$6:$J$105,INT((ROW()-6)/12)+1))),INDEX('Cenários'!$L$6:$L$105,INT((ROW()-6)/12)+1)+SUMIFS($I$6:$I$1205,$A$6:$A$1205,$A117,$E$6:$E$1205,"&gt;"&amp;$E117,$E$6:$E$1205,"&lt;=7")))</f>
        <v/>
      </c>
      <c r="N117" s="25">
        <f>IF($A117="","",MIN(INDEX('Cenários'!$K$6:$K$105,INT((ROW()-6)/12)+1),MAX(0,$M117)))</f>
        <v/>
      </c>
      <c r="O117" s="25">
        <f>IF($A117="","",IFERROR(IF($L117&gt;=$N117,0,MIN(CEILING(MAX(0,$N117-$L117),INDEX('Cenários'!$I$6:$I$105,INT((ROW()-6)/12)+1)),FLOOR(MAX(0,INDEX('Cenários'!$K$6:$K$105,INT((ROW()-6)/12)+1)-$L117),INDEX('Cenários'!$I$6:$I$105,INT((ROW()-6)/12)+1)))),0))</f>
        <v/>
      </c>
      <c r="P117" s="25">
        <f>IF($A117="","",IFERROR(IF($E117+INDEX('Cenários'!$J$6:$J$105,INT((ROW()-6)/12)+1)&gt;7,0,SUMIFS($O$6:$O$1205,$A$6:$A$1205,$A117,$E$6:$E$1205,$E117+INDEX('Cenários'!$J$6:$J$105,INT((ROW()-6)/12)+1))),0))</f>
        <v/>
      </c>
      <c r="Q117" s="25">
        <f>IF($A117="","",$L117+$O117)</f>
        <v/>
      </c>
      <c r="R117" s="25">
        <f>IF($A117="","",IF($E117&gt;0,MAX(0,$Q117-$N117),0))</f>
        <v/>
      </c>
      <c r="S117" s="25">
        <f>IF($A117="","",$Q117-$R117)</f>
        <v/>
      </c>
      <c r="T117" s="25">
        <f>IF($A117="","",MAX(0,-$S117))</f>
        <v/>
      </c>
      <c r="U117" s="25">
        <f>IF($A117="","",MAX(0,$Q117-INDEX('Cenários'!$K$6:$K$105,INT((ROW()-6)/12)+1)))</f>
        <v/>
      </c>
      <c r="V117" s="24">
        <f>IF($A117="","",IF($Y117&lt;&gt;"OK","Dados inválidos",IF($X117="Pausado","Pausado",IF($T117&gt;0,"Ruptura",IF($U117&gt;0,"Excesso de capacidade",IF($M117&gt;INDEX('Cenários'!$K$6:$K$105,INT((ROW()-6)/12)+1),"Capacidade insuficiente",IF(AND($E117&lt;=0,$S117&lt;INDEX('Cenários'!$H$6:$H$105,INT((ROW()-6)/12)+1)),"Atenção",IF($R117&gt;0,"Desmobilizar","Adequado"))))))))</f>
        <v/>
      </c>
      <c r="W117" s="24">
        <f>IF($A117="","",IF($Y117&lt;&gt;"OK","Corrigir cadastro do cenário",IF($X117="Pausado","",IF($T117&gt;0,"Ruptura projetada de "&amp;TEXT($T117,"0")&amp;" un.",IF($U117&gt;0,"Reduzir entrada ou transferir "&amp;TEXT($U117,"0")&amp;" un.",IF($M117&gt;INDEX('Cenários'!$K$6:$K$105,INT((ROW()-6)/12)+1),"Capacidade abaixo do saldo-alvo em "&amp;TEXT($M117-INDEX('Cenários'!$K$6:$K$105,INT((ROW()-6)/12)+1),"0")&amp;" un.",IF(AND($O117&gt;0,$E117-INDEX('Cenários'!$J$6:$J$105,INT((ROW()-6)/12)+1)&lt;-4),"Recebimento depende de pedido anterior ao horizonte",IF($R117&gt;0,"Desmobilizar "&amp;TEXT($R117,"0")&amp;" un. nesta semana",IF($P117&gt;0,"Emitir pedido de "&amp;TEXT($P117,"0")&amp;" un. nesta semana",IF($O117&gt;0,"Programar recebimento de "&amp;TEXT($O117,"0")&amp;" un.","Sem ação imediata")))))))))</f>
        <v/>
      </c>
      <c r="X117" s="24">
        <f>IF($A117="","",INDEX('Cenários'!$M$6:$M$105,INT((ROW()-6)/12)+1))</f>
        <v/>
      </c>
      <c r="Y117" s="24">
        <f>IF($A117="","",INDEX('Cenários'!$Z$6:$Z$105,INT((ROW()-6)/12)+1))</f>
        <v/>
      </c>
    </row>
    <row r="118" ht="19" customHeight="1">
      <c r="A118" s="24">
        <f>IF(INDEX('Cenários'!$A$6:$A$105,INT((ROW()-6)/12)+1)="","",INDEX('Cenários'!$A$6:$A$105,INT((ROW()-6)/12)+1))</f>
        <v/>
      </c>
      <c r="B118" s="24">
        <f>IF($A118="","",INDEX('Cenários'!$B$6:$B$105,INT((ROW()-6)/12)+1))</f>
        <v/>
      </c>
      <c r="C118" s="24">
        <f>IF($A118="","",INDEX('Cenários'!$C$6:$C$105,INT((ROW()-6)/12)+1))</f>
        <v/>
      </c>
      <c r="D118" s="24">
        <f>IF($A118="","",INDEX('Cenários'!$D$6:$D$105,INT((ROW()-6)/12)+1))</f>
        <v/>
      </c>
      <c r="E118" s="25">
        <f>IF($A118="","",MOD(ROW()-6,12)-4)</f>
        <v/>
      </c>
      <c r="F118" s="24">
        <f>IF($A118="","",IF($E118&lt;0,"Antes do pico",IF($E118=0,"Semana de pico","Depois do pico")))</f>
        <v/>
      </c>
      <c r="G118" s="36">
        <f>IF($A118="","",IFERROR(IF(INDEX('Cenários'!$E$6:$E$105,INT((ROW()-6)/12)+1)="","",INDEX('Cenários'!$E$6:$E$105,INT((ROW()-6)/12)+1)+7*$E118),""))</f>
        <v/>
      </c>
      <c r="H118" s="37">
        <f>IF($A118="","",INDEX('Cenários'!$N$6:$Y$105,INT((ROW()-6)/12)+1,$E118+5))</f>
        <v/>
      </c>
      <c r="I118" s="25">
        <f>IF(OR($A118="",$H118=""),"",IFERROR(ROUNDUP(INDEX('Cenários'!$F$6:$F$105,INT((ROW()-6)/12)+1)*$H118,0),""))</f>
        <v/>
      </c>
      <c r="J118" s="19" t="n"/>
      <c r="K118" s="25">
        <f>IF($A118="","",IF($E118=-4,INDEX('Cenários'!$G$6:$G$105,INT((ROW()-6)/12)+1),$S117))</f>
        <v/>
      </c>
      <c r="L118" s="25">
        <f>IF($A118="","",$K118+IF($J118="",0,$J118)-IF($I118="",0,$I118))</f>
        <v/>
      </c>
      <c r="M118" s="25">
        <f>IF($A118="","",IF($E118&lt;=0,INDEX('Cenários'!$H$6:$H$105,INT((ROW()-6)/12)+1)+SUMIFS($I$6:$I$1205,$A$6:$A$1205,$A118,$E$6:$E$1205,"&gt;"&amp;$E118,$E$6:$E$1205,"&lt;="&amp;($E118+INDEX('Cenários'!$J$6:$J$105,INT((ROW()-6)/12)+1))),INDEX('Cenários'!$L$6:$L$105,INT((ROW()-6)/12)+1)+SUMIFS($I$6:$I$1205,$A$6:$A$1205,$A118,$E$6:$E$1205,"&gt;"&amp;$E118,$E$6:$E$1205,"&lt;=7")))</f>
        <v/>
      </c>
      <c r="N118" s="25">
        <f>IF($A118="","",MIN(INDEX('Cenários'!$K$6:$K$105,INT((ROW()-6)/12)+1),MAX(0,$M118)))</f>
        <v/>
      </c>
      <c r="O118" s="25">
        <f>IF($A118="","",IFERROR(IF($L118&gt;=$N118,0,MIN(CEILING(MAX(0,$N118-$L118),INDEX('Cenários'!$I$6:$I$105,INT((ROW()-6)/12)+1)),FLOOR(MAX(0,INDEX('Cenários'!$K$6:$K$105,INT((ROW()-6)/12)+1)-$L118),INDEX('Cenários'!$I$6:$I$105,INT((ROW()-6)/12)+1)))),0))</f>
        <v/>
      </c>
      <c r="P118" s="25">
        <f>IF($A118="","",IFERROR(IF($E118+INDEX('Cenários'!$J$6:$J$105,INT((ROW()-6)/12)+1)&gt;7,0,SUMIFS($O$6:$O$1205,$A$6:$A$1205,$A118,$E$6:$E$1205,$E118+INDEX('Cenários'!$J$6:$J$105,INT((ROW()-6)/12)+1))),0))</f>
        <v/>
      </c>
      <c r="Q118" s="25">
        <f>IF($A118="","",$L118+$O118)</f>
        <v/>
      </c>
      <c r="R118" s="25">
        <f>IF($A118="","",IF($E118&gt;0,MAX(0,$Q118-$N118),0))</f>
        <v/>
      </c>
      <c r="S118" s="25">
        <f>IF($A118="","",$Q118-$R118)</f>
        <v/>
      </c>
      <c r="T118" s="25">
        <f>IF($A118="","",MAX(0,-$S118))</f>
        <v/>
      </c>
      <c r="U118" s="25">
        <f>IF($A118="","",MAX(0,$Q118-INDEX('Cenários'!$K$6:$K$105,INT((ROW()-6)/12)+1)))</f>
        <v/>
      </c>
      <c r="V118" s="24">
        <f>IF($A118="","",IF($Y118&lt;&gt;"OK","Dados inválidos",IF($X118="Pausado","Pausado",IF($T118&gt;0,"Ruptura",IF($U118&gt;0,"Excesso de capacidade",IF($M118&gt;INDEX('Cenários'!$K$6:$K$105,INT((ROW()-6)/12)+1),"Capacidade insuficiente",IF(AND($E118&lt;=0,$S118&lt;INDEX('Cenários'!$H$6:$H$105,INT((ROW()-6)/12)+1)),"Atenção",IF($R118&gt;0,"Desmobilizar","Adequado"))))))))</f>
        <v/>
      </c>
      <c r="W118" s="24">
        <f>IF($A118="","",IF($Y118&lt;&gt;"OK","Corrigir cadastro do cenário",IF($X118="Pausado","",IF($T118&gt;0,"Ruptura projetada de "&amp;TEXT($T118,"0")&amp;" un.",IF($U118&gt;0,"Reduzir entrada ou transferir "&amp;TEXT($U118,"0")&amp;" un.",IF($M118&gt;INDEX('Cenários'!$K$6:$K$105,INT((ROW()-6)/12)+1),"Capacidade abaixo do saldo-alvo em "&amp;TEXT($M118-INDEX('Cenários'!$K$6:$K$105,INT((ROW()-6)/12)+1),"0")&amp;" un.",IF(AND($O118&gt;0,$E118-INDEX('Cenários'!$J$6:$J$105,INT((ROW()-6)/12)+1)&lt;-4),"Recebimento depende de pedido anterior ao horizonte",IF($R118&gt;0,"Desmobilizar "&amp;TEXT($R118,"0")&amp;" un. nesta semana",IF($P118&gt;0,"Emitir pedido de "&amp;TEXT($P118,"0")&amp;" un. nesta semana",IF($O118&gt;0,"Programar recebimento de "&amp;TEXT($O118,"0")&amp;" un.","Sem ação imediata")))))))))</f>
        <v/>
      </c>
      <c r="X118" s="24">
        <f>IF($A118="","",INDEX('Cenários'!$M$6:$M$105,INT((ROW()-6)/12)+1))</f>
        <v/>
      </c>
      <c r="Y118" s="24">
        <f>IF($A118="","",INDEX('Cenários'!$Z$6:$Z$105,INT((ROW()-6)/12)+1))</f>
        <v/>
      </c>
    </row>
    <row r="119" ht="19" customHeight="1">
      <c r="A119" s="24">
        <f>IF(INDEX('Cenários'!$A$6:$A$105,INT((ROW()-6)/12)+1)="","",INDEX('Cenários'!$A$6:$A$105,INT((ROW()-6)/12)+1))</f>
        <v/>
      </c>
      <c r="B119" s="24">
        <f>IF($A119="","",INDEX('Cenários'!$B$6:$B$105,INT((ROW()-6)/12)+1))</f>
        <v/>
      </c>
      <c r="C119" s="24">
        <f>IF($A119="","",INDEX('Cenários'!$C$6:$C$105,INT((ROW()-6)/12)+1))</f>
        <v/>
      </c>
      <c r="D119" s="24">
        <f>IF($A119="","",INDEX('Cenários'!$D$6:$D$105,INT((ROW()-6)/12)+1))</f>
        <v/>
      </c>
      <c r="E119" s="25">
        <f>IF($A119="","",MOD(ROW()-6,12)-4)</f>
        <v/>
      </c>
      <c r="F119" s="24">
        <f>IF($A119="","",IF($E119&lt;0,"Antes do pico",IF($E119=0,"Semana de pico","Depois do pico")))</f>
        <v/>
      </c>
      <c r="G119" s="36">
        <f>IF($A119="","",IFERROR(IF(INDEX('Cenários'!$E$6:$E$105,INT((ROW()-6)/12)+1)="","",INDEX('Cenários'!$E$6:$E$105,INT((ROW()-6)/12)+1)+7*$E119),""))</f>
        <v/>
      </c>
      <c r="H119" s="37">
        <f>IF($A119="","",INDEX('Cenários'!$N$6:$Y$105,INT((ROW()-6)/12)+1,$E119+5))</f>
        <v/>
      </c>
      <c r="I119" s="25">
        <f>IF(OR($A119="",$H119=""),"",IFERROR(ROUNDUP(INDEX('Cenários'!$F$6:$F$105,INT((ROW()-6)/12)+1)*$H119,0),""))</f>
        <v/>
      </c>
      <c r="J119" s="19" t="n"/>
      <c r="K119" s="25">
        <f>IF($A119="","",IF($E119=-4,INDEX('Cenários'!$G$6:$G$105,INT((ROW()-6)/12)+1),$S118))</f>
        <v/>
      </c>
      <c r="L119" s="25">
        <f>IF($A119="","",$K119+IF($J119="",0,$J119)-IF($I119="",0,$I119))</f>
        <v/>
      </c>
      <c r="M119" s="25">
        <f>IF($A119="","",IF($E119&lt;=0,INDEX('Cenários'!$H$6:$H$105,INT((ROW()-6)/12)+1)+SUMIFS($I$6:$I$1205,$A$6:$A$1205,$A119,$E$6:$E$1205,"&gt;"&amp;$E119,$E$6:$E$1205,"&lt;="&amp;($E119+INDEX('Cenários'!$J$6:$J$105,INT((ROW()-6)/12)+1))),INDEX('Cenários'!$L$6:$L$105,INT((ROW()-6)/12)+1)+SUMIFS($I$6:$I$1205,$A$6:$A$1205,$A119,$E$6:$E$1205,"&gt;"&amp;$E119,$E$6:$E$1205,"&lt;=7")))</f>
        <v/>
      </c>
      <c r="N119" s="25">
        <f>IF($A119="","",MIN(INDEX('Cenários'!$K$6:$K$105,INT((ROW()-6)/12)+1),MAX(0,$M119)))</f>
        <v/>
      </c>
      <c r="O119" s="25">
        <f>IF($A119="","",IFERROR(IF($L119&gt;=$N119,0,MIN(CEILING(MAX(0,$N119-$L119),INDEX('Cenários'!$I$6:$I$105,INT((ROW()-6)/12)+1)),FLOOR(MAX(0,INDEX('Cenários'!$K$6:$K$105,INT((ROW()-6)/12)+1)-$L119),INDEX('Cenários'!$I$6:$I$105,INT((ROW()-6)/12)+1)))),0))</f>
        <v/>
      </c>
      <c r="P119" s="25">
        <f>IF($A119="","",IFERROR(IF($E119+INDEX('Cenários'!$J$6:$J$105,INT((ROW()-6)/12)+1)&gt;7,0,SUMIFS($O$6:$O$1205,$A$6:$A$1205,$A119,$E$6:$E$1205,$E119+INDEX('Cenários'!$J$6:$J$105,INT((ROW()-6)/12)+1))),0))</f>
        <v/>
      </c>
      <c r="Q119" s="25">
        <f>IF($A119="","",$L119+$O119)</f>
        <v/>
      </c>
      <c r="R119" s="25">
        <f>IF($A119="","",IF($E119&gt;0,MAX(0,$Q119-$N119),0))</f>
        <v/>
      </c>
      <c r="S119" s="25">
        <f>IF($A119="","",$Q119-$R119)</f>
        <v/>
      </c>
      <c r="T119" s="25">
        <f>IF($A119="","",MAX(0,-$S119))</f>
        <v/>
      </c>
      <c r="U119" s="25">
        <f>IF($A119="","",MAX(0,$Q119-INDEX('Cenários'!$K$6:$K$105,INT((ROW()-6)/12)+1)))</f>
        <v/>
      </c>
      <c r="V119" s="24">
        <f>IF($A119="","",IF($Y119&lt;&gt;"OK","Dados inválidos",IF($X119="Pausado","Pausado",IF($T119&gt;0,"Ruptura",IF($U119&gt;0,"Excesso de capacidade",IF($M119&gt;INDEX('Cenários'!$K$6:$K$105,INT((ROW()-6)/12)+1),"Capacidade insuficiente",IF(AND($E119&lt;=0,$S119&lt;INDEX('Cenários'!$H$6:$H$105,INT((ROW()-6)/12)+1)),"Atenção",IF($R119&gt;0,"Desmobilizar","Adequado"))))))))</f>
        <v/>
      </c>
      <c r="W119" s="24">
        <f>IF($A119="","",IF($Y119&lt;&gt;"OK","Corrigir cadastro do cenário",IF($X119="Pausado","",IF($T119&gt;0,"Ruptura projetada de "&amp;TEXT($T119,"0")&amp;" un.",IF($U119&gt;0,"Reduzir entrada ou transferir "&amp;TEXT($U119,"0")&amp;" un.",IF($M119&gt;INDEX('Cenários'!$K$6:$K$105,INT((ROW()-6)/12)+1),"Capacidade abaixo do saldo-alvo em "&amp;TEXT($M119-INDEX('Cenários'!$K$6:$K$105,INT((ROW()-6)/12)+1),"0")&amp;" un.",IF(AND($O119&gt;0,$E119-INDEX('Cenários'!$J$6:$J$105,INT((ROW()-6)/12)+1)&lt;-4),"Recebimento depende de pedido anterior ao horizonte",IF($R119&gt;0,"Desmobilizar "&amp;TEXT($R119,"0")&amp;" un. nesta semana",IF($P119&gt;0,"Emitir pedido de "&amp;TEXT($P119,"0")&amp;" un. nesta semana",IF($O119&gt;0,"Programar recebimento de "&amp;TEXT($O119,"0")&amp;" un.","Sem ação imediata")))))))))</f>
        <v/>
      </c>
      <c r="X119" s="24">
        <f>IF($A119="","",INDEX('Cenários'!$M$6:$M$105,INT((ROW()-6)/12)+1))</f>
        <v/>
      </c>
      <c r="Y119" s="24">
        <f>IF($A119="","",INDEX('Cenários'!$Z$6:$Z$105,INT((ROW()-6)/12)+1))</f>
        <v/>
      </c>
    </row>
    <row r="120" ht="19" customHeight="1">
      <c r="A120" s="24">
        <f>IF(INDEX('Cenários'!$A$6:$A$105,INT((ROW()-6)/12)+1)="","",INDEX('Cenários'!$A$6:$A$105,INT((ROW()-6)/12)+1))</f>
        <v/>
      </c>
      <c r="B120" s="24">
        <f>IF($A120="","",INDEX('Cenários'!$B$6:$B$105,INT((ROW()-6)/12)+1))</f>
        <v/>
      </c>
      <c r="C120" s="24">
        <f>IF($A120="","",INDEX('Cenários'!$C$6:$C$105,INT((ROW()-6)/12)+1))</f>
        <v/>
      </c>
      <c r="D120" s="24">
        <f>IF($A120="","",INDEX('Cenários'!$D$6:$D$105,INT((ROW()-6)/12)+1))</f>
        <v/>
      </c>
      <c r="E120" s="25">
        <f>IF($A120="","",MOD(ROW()-6,12)-4)</f>
        <v/>
      </c>
      <c r="F120" s="24">
        <f>IF($A120="","",IF($E120&lt;0,"Antes do pico",IF($E120=0,"Semana de pico","Depois do pico")))</f>
        <v/>
      </c>
      <c r="G120" s="36">
        <f>IF($A120="","",IFERROR(IF(INDEX('Cenários'!$E$6:$E$105,INT((ROW()-6)/12)+1)="","",INDEX('Cenários'!$E$6:$E$105,INT((ROW()-6)/12)+1)+7*$E120),""))</f>
        <v/>
      </c>
      <c r="H120" s="37">
        <f>IF($A120="","",INDEX('Cenários'!$N$6:$Y$105,INT((ROW()-6)/12)+1,$E120+5))</f>
        <v/>
      </c>
      <c r="I120" s="25">
        <f>IF(OR($A120="",$H120=""),"",IFERROR(ROUNDUP(INDEX('Cenários'!$F$6:$F$105,INT((ROW()-6)/12)+1)*$H120,0),""))</f>
        <v/>
      </c>
      <c r="J120" s="19" t="n"/>
      <c r="K120" s="25">
        <f>IF($A120="","",IF($E120=-4,INDEX('Cenários'!$G$6:$G$105,INT((ROW()-6)/12)+1),$S119))</f>
        <v/>
      </c>
      <c r="L120" s="25">
        <f>IF($A120="","",$K120+IF($J120="",0,$J120)-IF($I120="",0,$I120))</f>
        <v/>
      </c>
      <c r="M120" s="25">
        <f>IF($A120="","",IF($E120&lt;=0,INDEX('Cenários'!$H$6:$H$105,INT((ROW()-6)/12)+1)+SUMIFS($I$6:$I$1205,$A$6:$A$1205,$A120,$E$6:$E$1205,"&gt;"&amp;$E120,$E$6:$E$1205,"&lt;="&amp;($E120+INDEX('Cenários'!$J$6:$J$105,INT((ROW()-6)/12)+1))),INDEX('Cenários'!$L$6:$L$105,INT((ROW()-6)/12)+1)+SUMIFS($I$6:$I$1205,$A$6:$A$1205,$A120,$E$6:$E$1205,"&gt;"&amp;$E120,$E$6:$E$1205,"&lt;=7")))</f>
        <v/>
      </c>
      <c r="N120" s="25">
        <f>IF($A120="","",MIN(INDEX('Cenários'!$K$6:$K$105,INT((ROW()-6)/12)+1),MAX(0,$M120)))</f>
        <v/>
      </c>
      <c r="O120" s="25">
        <f>IF($A120="","",IFERROR(IF($L120&gt;=$N120,0,MIN(CEILING(MAX(0,$N120-$L120),INDEX('Cenários'!$I$6:$I$105,INT((ROW()-6)/12)+1)),FLOOR(MAX(0,INDEX('Cenários'!$K$6:$K$105,INT((ROW()-6)/12)+1)-$L120),INDEX('Cenários'!$I$6:$I$105,INT((ROW()-6)/12)+1)))),0))</f>
        <v/>
      </c>
      <c r="P120" s="25">
        <f>IF($A120="","",IFERROR(IF($E120+INDEX('Cenários'!$J$6:$J$105,INT((ROW()-6)/12)+1)&gt;7,0,SUMIFS($O$6:$O$1205,$A$6:$A$1205,$A120,$E$6:$E$1205,$E120+INDEX('Cenários'!$J$6:$J$105,INT((ROW()-6)/12)+1))),0))</f>
        <v/>
      </c>
      <c r="Q120" s="25">
        <f>IF($A120="","",$L120+$O120)</f>
        <v/>
      </c>
      <c r="R120" s="25">
        <f>IF($A120="","",IF($E120&gt;0,MAX(0,$Q120-$N120),0))</f>
        <v/>
      </c>
      <c r="S120" s="25">
        <f>IF($A120="","",$Q120-$R120)</f>
        <v/>
      </c>
      <c r="T120" s="25">
        <f>IF($A120="","",MAX(0,-$S120))</f>
        <v/>
      </c>
      <c r="U120" s="25">
        <f>IF($A120="","",MAX(0,$Q120-INDEX('Cenários'!$K$6:$K$105,INT((ROW()-6)/12)+1)))</f>
        <v/>
      </c>
      <c r="V120" s="24">
        <f>IF($A120="","",IF($Y120&lt;&gt;"OK","Dados inválidos",IF($X120="Pausado","Pausado",IF($T120&gt;0,"Ruptura",IF($U120&gt;0,"Excesso de capacidade",IF($M120&gt;INDEX('Cenários'!$K$6:$K$105,INT((ROW()-6)/12)+1),"Capacidade insuficiente",IF(AND($E120&lt;=0,$S120&lt;INDEX('Cenários'!$H$6:$H$105,INT((ROW()-6)/12)+1)),"Atenção",IF($R120&gt;0,"Desmobilizar","Adequado"))))))))</f>
        <v/>
      </c>
      <c r="W120" s="24">
        <f>IF($A120="","",IF($Y120&lt;&gt;"OK","Corrigir cadastro do cenário",IF($X120="Pausado","",IF($T120&gt;0,"Ruptura projetada de "&amp;TEXT($T120,"0")&amp;" un.",IF($U120&gt;0,"Reduzir entrada ou transferir "&amp;TEXT($U120,"0")&amp;" un.",IF($M120&gt;INDEX('Cenários'!$K$6:$K$105,INT((ROW()-6)/12)+1),"Capacidade abaixo do saldo-alvo em "&amp;TEXT($M120-INDEX('Cenários'!$K$6:$K$105,INT((ROW()-6)/12)+1),"0")&amp;" un.",IF(AND($O120&gt;0,$E120-INDEX('Cenários'!$J$6:$J$105,INT((ROW()-6)/12)+1)&lt;-4),"Recebimento depende de pedido anterior ao horizonte",IF($R120&gt;0,"Desmobilizar "&amp;TEXT($R120,"0")&amp;" un. nesta semana",IF($P120&gt;0,"Emitir pedido de "&amp;TEXT($P120,"0")&amp;" un. nesta semana",IF($O120&gt;0,"Programar recebimento de "&amp;TEXT($O120,"0")&amp;" un.","Sem ação imediata")))))))))</f>
        <v/>
      </c>
      <c r="X120" s="24">
        <f>IF($A120="","",INDEX('Cenários'!$M$6:$M$105,INT((ROW()-6)/12)+1))</f>
        <v/>
      </c>
      <c r="Y120" s="24">
        <f>IF($A120="","",INDEX('Cenários'!$Z$6:$Z$105,INT((ROW()-6)/12)+1))</f>
        <v/>
      </c>
    </row>
    <row r="121" ht="19" customHeight="1">
      <c r="A121" s="24">
        <f>IF(INDEX('Cenários'!$A$6:$A$105,INT((ROW()-6)/12)+1)="","",INDEX('Cenários'!$A$6:$A$105,INT((ROW()-6)/12)+1))</f>
        <v/>
      </c>
      <c r="B121" s="24">
        <f>IF($A121="","",INDEX('Cenários'!$B$6:$B$105,INT((ROW()-6)/12)+1))</f>
        <v/>
      </c>
      <c r="C121" s="24">
        <f>IF($A121="","",INDEX('Cenários'!$C$6:$C$105,INT((ROW()-6)/12)+1))</f>
        <v/>
      </c>
      <c r="D121" s="24">
        <f>IF($A121="","",INDEX('Cenários'!$D$6:$D$105,INT((ROW()-6)/12)+1))</f>
        <v/>
      </c>
      <c r="E121" s="25">
        <f>IF($A121="","",MOD(ROW()-6,12)-4)</f>
        <v/>
      </c>
      <c r="F121" s="24">
        <f>IF($A121="","",IF($E121&lt;0,"Antes do pico",IF($E121=0,"Semana de pico","Depois do pico")))</f>
        <v/>
      </c>
      <c r="G121" s="36">
        <f>IF($A121="","",IFERROR(IF(INDEX('Cenários'!$E$6:$E$105,INT((ROW()-6)/12)+1)="","",INDEX('Cenários'!$E$6:$E$105,INT((ROW()-6)/12)+1)+7*$E121),""))</f>
        <v/>
      </c>
      <c r="H121" s="37">
        <f>IF($A121="","",INDEX('Cenários'!$N$6:$Y$105,INT((ROW()-6)/12)+1,$E121+5))</f>
        <v/>
      </c>
      <c r="I121" s="25">
        <f>IF(OR($A121="",$H121=""),"",IFERROR(ROUNDUP(INDEX('Cenários'!$F$6:$F$105,INT((ROW()-6)/12)+1)*$H121,0),""))</f>
        <v/>
      </c>
      <c r="J121" s="19" t="n"/>
      <c r="K121" s="25">
        <f>IF($A121="","",IF($E121=-4,INDEX('Cenários'!$G$6:$G$105,INT((ROW()-6)/12)+1),$S120))</f>
        <v/>
      </c>
      <c r="L121" s="25">
        <f>IF($A121="","",$K121+IF($J121="",0,$J121)-IF($I121="",0,$I121))</f>
        <v/>
      </c>
      <c r="M121" s="25">
        <f>IF($A121="","",IF($E121&lt;=0,INDEX('Cenários'!$H$6:$H$105,INT((ROW()-6)/12)+1)+SUMIFS($I$6:$I$1205,$A$6:$A$1205,$A121,$E$6:$E$1205,"&gt;"&amp;$E121,$E$6:$E$1205,"&lt;="&amp;($E121+INDEX('Cenários'!$J$6:$J$105,INT((ROW()-6)/12)+1))),INDEX('Cenários'!$L$6:$L$105,INT((ROW()-6)/12)+1)+SUMIFS($I$6:$I$1205,$A$6:$A$1205,$A121,$E$6:$E$1205,"&gt;"&amp;$E121,$E$6:$E$1205,"&lt;=7")))</f>
        <v/>
      </c>
      <c r="N121" s="25">
        <f>IF($A121="","",MIN(INDEX('Cenários'!$K$6:$K$105,INT((ROW()-6)/12)+1),MAX(0,$M121)))</f>
        <v/>
      </c>
      <c r="O121" s="25">
        <f>IF($A121="","",IFERROR(IF($L121&gt;=$N121,0,MIN(CEILING(MAX(0,$N121-$L121),INDEX('Cenários'!$I$6:$I$105,INT((ROW()-6)/12)+1)),FLOOR(MAX(0,INDEX('Cenários'!$K$6:$K$105,INT((ROW()-6)/12)+1)-$L121),INDEX('Cenários'!$I$6:$I$105,INT((ROW()-6)/12)+1)))),0))</f>
        <v/>
      </c>
      <c r="P121" s="25">
        <f>IF($A121="","",IFERROR(IF($E121+INDEX('Cenários'!$J$6:$J$105,INT((ROW()-6)/12)+1)&gt;7,0,SUMIFS($O$6:$O$1205,$A$6:$A$1205,$A121,$E$6:$E$1205,$E121+INDEX('Cenários'!$J$6:$J$105,INT((ROW()-6)/12)+1))),0))</f>
        <v/>
      </c>
      <c r="Q121" s="25">
        <f>IF($A121="","",$L121+$O121)</f>
        <v/>
      </c>
      <c r="R121" s="25">
        <f>IF($A121="","",IF($E121&gt;0,MAX(0,$Q121-$N121),0))</f>
        <v/>
      </c>
      <c r="S121" s="25">
        <f>IF($A121="","",$Q121-$R121)</f>
        <v/>
      </c>
      <c r="T121" s="25">
        <f>IF($A121="","",MAX(0,-$S121))</f>
        <v/>
      </c>
      <c r="U121" s="25">
        <f>IF($A121="","",MAX(0,$Q121-INDEX('Cenários'!$K$6:$K$105,INT((ROW()-6)/12)+1)))</f>
        <v/>
      </c>
      <c r="V121" s="24">
        <f>IF($A121="","",IF($Y121&lt;&gt;"OK","Dados inválidos",IF($X121="Pausado","Pausado",IF($T121&gt;0,"Ruptura",IF($U121&gt;0,"Excesso de capacidade",IF($M121&gt;INDEX('Cenários'!$K$6:$K$105,INT((ROW()-6)/12)+1),"Capacidade insuficiente",IF(AND($E121&lt;=0,$S121&lt;INDEX('Cenários'!$H$6:$H$105,INT((ROW()-6)/12)+1)),"Atenção",IF($R121&gt;0,"Desmobilizar","Adequado"))))))))</f>
        <v/>
      </c>
      <c r="W121" s="24">
        <f>IF($A121="","",IF($Y121&lt;&gt;"OK","Corrigir cadastro do cenário",IF($X121="Pausado","",IF($T121&gt;0,"Ruptura projetada de "&amp;TEXT($T121,"0")&amp;" un.",IF($U121&gt;0,"Reduzir entrada ou transferir "&amp;TEXT($U121,"0")&amp;" un.",IF($M121&gt;INDEX('Cenários'!$K$6:$K$105,INT((ROW()-6)/12)+1),"Capacidade abaixo do saldo-alvo em "&amp;TEXT($M121-INDEX('Cenários'!$K$6:$K$105,INT((ROW()-6)/12)+1),"0")&amp;" un.",IF(AND($O121&gt;0,$E121-INDEX('Cenários'!$J$6:$J$105,INT((ROW()-6)/12)+1)&lt;-4),"Recebimento depende de pedido anterior ao horizonte",IF($R121&gt;0,"Desmobilizar "&amp;TEXT($R121,"0")&amp;" un. nesta semana",IF($P121&gt;0,"Emitir pedido de "&amp;TEXT($P121,"0")&amp;" un. nesta semana",IF($O121&gt;0,"Programar recebimento de "&amp;TEXT($O121,"0")&amp;" un.","Sem ação imediata")))))))))</f>
        <v/>
      </c>
      <c r="X121" s="24">
        <f>IF($A121="","",INDEX('Cenários'!$M$6:$M$105,INT((ROW()-6)/12)+1))</f>
        <v/>
      </c>
      <c r="Y121" s="24">
        <f>IF($A121="","",INDEX('Cenários'!$Z$6:$Z$105,INT((ROW()-6)/12)+1))</f>
        <v/>
      </c>
    </row>
    <row r="122" ht="19" customHeight="1">
      <c r="A122" s="24">
        <f>IF(INDEX('Cenários'!$A$6:$A$105,INT((ROW()-6)/12)+1)="","",INDEX('Cenários'!$A$6:$A$105,INT((ROW()-6)/12)+1))</f>
        <v/>
      </c>
      <c r="B122" s="24">
        <f>IF($A122="","",INDEX('Cenários'!$B$6:$B$105,INT((ROW()-6)/12)+1))</f>
        <v/>
      </c>
      <c r="C122" s="24">
        <f>IF($A122="","",INDEX('Cenários'!$C$6:$C$105,INT((ROW()-6)/12)+1))</f>
        <v/>
      </c>
      <c r="D122" s="24">
        <f>IF($A122="","",INDEX('Cenários'!$D$6:$D$105,INT((ROW()-6)/12)+1))</f>
        <v/>
      </c>
      <c r="E122" s="25">
        <f>IF($A122="","",MOD(ROW()-6,12)-4)</f>
        <v/>
      </c>
      <c r="F122" s="24">
        <f>IF($A122="","",IF($E122&lt;0,"Antes do pico",IF($E122=0,"Semana de pico","Depois do pico")))</f>
        <v/>
      </c>
      <c r="G122" s="36">
        <f>IF($A122="","",IFERROR(IF(INDEX('Cenários'!$E$6:$E$105,INT((ROW()-6)/12)+1)="","",INDEX('Cenários'!$E$6:$E$105,INT((ROW()-6)/12)+1)+7*$E122),""))</f>
        <v/>
      </c>
      <c r="H122" s="37">
        <f>IF($A122="","",INDEX('Cenários'!$N$6:$Y$105,INT((ROW()-6)/12)+1,$E122+5))</f>
        <v/>
      </c>
      <c r="I122" s="25">
        <f>IF(OR($A122="",$H122=""),"",IFERROR(ROUNDUP(INDEX('Cenários'!$F$6:$F$105,INT((ROW()-6)/12)+1)*$H122,0),""))</f>
        <v/>
      </c>
      <c r="J122" s="19" t="n"/>
      <c r="K122" s="25">
        <f>IF($A122="","",IF($E122=-4,INDEX('Cenários'!$G$6:$G$105,INT((ROW()-6)/12)+1),$S121))</f>
        <v/>
      </c>
      <c r="L122" s="25">
        <f>IF($A122="","",$K122+IF($J122="",0,$J122)-IF($I122="",0,$I122))</f>
        <v/>
      </c>
      <c r="M122" s="25">
        <f>IF($A122="","",IF($E122&lt;=0,INDEX('Cenários'!$H$6:$H$105,INT((ROW()-6)/12)+1)+SUMIFS($I$6:$I$1205,$A$6:$A$1205,$A122,$E$6:$E$1205,"&gt;"&amp;$E122,$E$6:$E$1205,"&lt;="&amp;($E122+INDEX('Cenários'!$J$6:$J$105,INT((ROW()-6)/12)+1))),INDEX('Cenários'!$L$6:$L$105,INT((ROW()-6)/12)+1)+SUMIFS($I$6:$I$1205,$A$6:$A$1205,$A122,$E$6:$E$1205,"&gt;"&amp;$E122,$E$6:$E$1205,"&lt;=7")))</f>
        <v/>
      </c>
      <c r="N122" s="25">
        <f>IF($A122="","",MIN(INDEX('Cenários'!$K$6:$K$105,INT((ROW()-6)/12)+1),MAX(0,$M122)))</f>
        <v/>
      </c>
      <c r="O122" s="25">
        <f>IF($A122="","",IFERROR(IF($L122&gt;=$N122,0,MIN(CEILING(MAX(0,$N122-$L122),INDEX('Cenários'!$I$6:$I$105,INT((ROW()-6)/12)+1)),FLOOR(MAX(0,INDEX('Cenários'!$K$6:$K$105,INT((ROW()-6)/12)+1)-$L122),INDEX('Cenários'!$I$6:$I$105,INT((ROW()-6)/12)+1)))),0))</f>
        <v/>
      </c>
      <c r="P122" s="25">
        <f>IF($A122="","",IFERROR(IF($E122+INDEX('Cenários'!$J$6:$J$105,INT((ROW()-6)/12)+1)&gt;7,0,SUMIFS($O$6:$O$1205,$A$6:$A$1205,$A122,$E$6:$E$1205,$E122+INDEX('Cenários'!$J$6:$J$105,INT((ROW()-6)/12)+1))),0))</f>
        <v/>
      </c>
      <c r="Q122" s="25">
        <f>IF($A122="","",$L122+$O122)</f>
        <v/>
      </c>
      <c r="R122" s="25">
        <f>IF($A122="","",IF($E122&gt;0,MAX(0,$Q122-$N122),0))</f>
        <v/>
      </c>
      <c r="S122" s="25">
        <f>IF($A122="","",$Q122-$R122)</f>
        <v/>
      </c>
      <c r="T122" s="25">
        <f>IF($A122="","",MAX(0,-$S122))</f>
        <v/>
      </c>
      <c r="U122" s="25">
        <f>IF($A122="","",MAX(0,$Q122-INDEX('Cenários'!$K$6:$K$105,INT((ROW()-6)/12)+1)))</f>
        <v/>
      </c>
      <c r="V122" s="24">
        <f>IF($A122="","",IF($Y122&lt;&gt;"OK","Dados inválidos",IF($X122="Pausado","Pausado",IF($T122&gt;0,"Ruptura",IF($U122&gt;0,"Excesso de capacidade",IF($M122&gt;INDEX('Cenários'!$K$6:$K$105,INT((ROW()-6)/12)+1),"Capacidade insuficiente",IF(AND($E122&lt;=0,$S122&lt;INDEX('Cenários'!$H$6:$H$105,INT((ROW()-6)/12)+1)),"Atenção",IF($R122&gt;0,"Desmobilizar","Adequado"))))))))</f>
        <v/>
      </c>
      <c r="W122" s="24">
        <f>IF($A122="","",IF($Y122&lt;&gt;"OK","Corrigir cadastro do cenário",IF($X122="Pausado","",IF($T122&gt;0,"Ruptura projetada de "&amp;TEXT($T122,"0")&amp;" un.",IF($U122&gt;0,"Reduzir entrada ou transferir "&amp;TEXT($U122,"0")&amp;" un.",IF($M122&gt;INDEX('Cenários'!$K$6:$K$105,INT((ROW()-6)/12)+1),"Capacidade abaixo do saldo-alvo em "&amp;TEXT($M122-INDEX('Cenários'!$K$6:$K$105,INT((ROW()-6)/12)+1),"0")&amp;" un.",IF(AND($O122&gt;0,$E122-INDEX('Cenários'!$J$6:$J$105,INT((ROW()-6)/12)+1)&lt;-4),"Recebimento depende de pedido anterior ao horizonte",IF($R122&gt;0,"Desmobilizar "&amp;TEXT($R122,"0")&amp;" un. nesta semana",IF($P122&gt;0,"Emitir pedido de "&amp;TEXT($P122,"0")&amp;" un. nesta semana",IF($O122&gt;0,"Programar recebimento de "&amp;TEXT($O122,"0")&amp;" un.","Sem ação imediata")))))))))</f>
        <v/>
      </c>
      <c r="X122" s="24">
        <f>IF($A122="","",INDEX('Cenários'!$M$6:$M$105,INT((ROW()-6)/12)+1))</f>
        <v/>
      </c>
      <c r="Y122" s="24">
        <f>IF($A122="","",INDEX('Cenários'!$Z$6:$Z$105,INT((ROW()-6)/12)+1))</f>
        <v/>
      </c>
    </row>
    <row r="123" ht="19" customHeight="1">
      <c r="A123" s="24">
        <f>IF(INDEX('Cenários'!$A$6:$A$105,INT((ROW()-6)/12)+1)="","",INDEX('Cenários'!$A$6:$A$105,INT((ROW()-6)/12)+1))</f>
        <v/>
      </c>
      <c r="B123" s="24">
        <f>IF($A123="","",INDEX('Cenários'!$B$6:$B$105,INT((ROW()-6)/12)+1))</f>
        <v/>
      </c>
      <c r="C123" s="24">
        <f>IF($A123="","",INDEX('Cenários'!$C$6:$C$105,INT((ROW()-6)/12)+1))</f>
        <v/>
      </c>
      <c r="D123" s="24">
        <f>IF($A123="","",INDEX('Cenários'!$D$6:$D$105,INT((ROW()-6)/12)+1))</f>
        <v/>
      </c>
      <c r="E123" s="25">
        <f>IF($A123="","",MOD(ROW()-6,12)-4)</f>
        <v/>
      </c>
      <c r="F123" s="24">
        <f>IF($A123="","",IF($E123&lt;0,"Antes do pico",IF($E123=0,"Semana de pico","Depois do pico")))</f>
        <v/>
      </c>
      <c r="G123" s="36">
        <f>IF($A123="","",IFERROR(IF(INDEX('Cenários'!$E$6:$E$105,INT((ROW()-6)/12)+1)="","",INDEX('Cenários'!$E$6:$E$105,INT((ROW()-6)/12)+1)+7*$E123),""))</f>
        <v/>
      </c>
      <c r="H123" s="37">
        <f>IF($A123="","",INDEX('Cenários'!$N$6:$Y$105,INT((ROW()-6)/12)+1,$E123+5))</f>
        <v/>
      </c>
      <c r="I123" s="25">
        <f>IF(OR($A123="",$H123=""),"",IFERROR(ROUNDUP(INDEX('Cenários'!$F$6:$F$105,INT((ROW()-6)/12)+1)*$H123,0),""))</f>
        <v/>
      </c>
      <c r="J123" s="19" t="n"/>
      <c r="K123" s="25">
        <f>IF($A123="","",IF($E123=-4,INDEX('Cenários'!$G$6:$G$105,INT((ROW()-6)/12)+1),$S122))</f>
        <v/>
      </c>
      <c r="L123" s="25">
        <f>IF($A123="","",$K123+IF($J123="",0,$J123)-IF($I123="",0,$I123))</f>
        <v/>
      </c>
      <c r="M123" s="25">
        <f>IF($A123="","",IF($E123&lt;=0,INDEX('Cenários'!$H$6:$H$105,INT((ROW()-6)/12)+1)+SUMIFS($I$6:$I$1205,$A$6:$A$1205,$A123,$E$6:$E$1205,"&gt;"&amp;$E123,$E$6:$E$1205,"&lt;="&amp;($E123+INDEX('Cenários'!$J$6:$J$105,INT((ROW()-6)/12)+1))),INDEX('Cenários'!$L$6:$L$105,INT((ROW()-6)/12)+1)+SUMIFS($I$6:$I$1205,$A$6:$A$1205,$A123,$E$6:$E$1205,"&gt;"&amp;$E123,$E$6:$E$1205,"&lt;=7")))</f>
        <v/>
      </c>
      <c r="N123" s="25">
        <f>IF($A123="","",MIN(INDEX('Cenários'!$K$6:$K$105,INT((ROW()-6)/12)+1),MAX(0,$M123)))</f>
        <v/>
      </c>
      <c r="O123" s="25">
        <f>IF($A123="","",IFERROR(IF($L123&gt;=$N123,0,MIN(CEILING(MAX(0,$N123-$L123),INDEX('Cenários'!$I$6:$I$105,INT((ROW()-6)/12)+1)),FLOOR(MAX(0,INDEX('Cenários'!$K$6:$K$105,INT((ROW()-6)/12)+1)-$L123),INDEX('Cenários'!$I$6:$I$105,INT((ROW()-6)/12)+1)))),0))</f>
        <v/>
      </c>
      <c r="P123" s="25">
        <f>IF($A123="","",IFERROR(IF($E123+INDEX('Cenários'!$J$6:$J$105,INT((ROW()-6)/12)+1)&gt;7,0,SUMIFS($O$6:$O$1205,$A$6:$A$1205,$A123,$E$6:$E$1205,$E123+INDEX('Cenários'!$J$6:$J$105,INT((ROW()-6)/12)+1))),0))</f>
        <v/>
      </c>
      <c r="Q123" s="25">
        <f>IF($A123="","",$L123+$O123)</f>
        <v/>
      </c>
      <c r="R123" s="25">
        <f>IF($A123="","",IF($E123&gt;0,MAX(0,$Q123-$N123),0))</f>
        <v/>
      </c>
      <c r="S123" s="25">
        <f>IF($A123="","",$Q123-$R123)</f>
        <v/>
      </c>
      <c r="T123" s="25">
        <f>IF($A123="","",MAX(0,-$S123))</f>
        <v/>
      </c>
      <c r="U123" s="25">
        <f>IF($A123="","",MAX(0,$Q123-INDEX('Cenários'!$K$6:$K$105,INT((ROW()-6)/12)+1)))</f>
        <v/>
      </c>
      <c r="V123" s="24">
        <f>IF($A123="","",IF($Y123&lt;&gt;"OK","Dados inválidos",IF($X123="Pausado","Pausado",IF($T123&gt;0,"Ruptura",IF($U123&gt;0,"Excesso de capacidade",IF($M123&gt;INDEX('Cenários'!$K$6:$K$105,INT((ROW()-6)/12)+1),"Capacidade insuficiente",IF(AND($E123&lt;=0,$S123&lt;INDEX('Cenários'!$H$6:$H$105,INT((ROW()-6)/12)+1)),"Atenção",IF($R123&gt;0,"Desmobilizar","Adequado"))))))))</f>
        <v/>
      </c>
      <c r="W123" s="24">
        <f>IF($A123="","",IF($Y123&lt;&gt;"OK","Corrigir cadastro do cenário",IF($X123="Pausado","",IF($T123&gt;0,"Ruptura projetada de "&amp;TEXT($T123,"0")&amp;" un.",IF($U123&gt;0,"Reduzir entrada ou transferir "&amp;TEXT($U123,"0")&amp;" un.",IF($M123&gt;INDEX('Cenários'!$K$6:$K$105,INT((ROW()-6)/12)+1),"Capacidade abaixo do saldo-alvo em "&amp;TEXT($M123-INDEX('Cenários'!$K$6:$K$105,INT((ROW()-6)/12)+1),"0")&amp;" un.",IF(AND($O123&gt;0,$E123-INDEX('Cenários'!$J$6:$J$105,INT((ROW()-6)/12)+1)&lt;-4),"Recebimento depende de pedido anterior ao horizonte",IF($R123&gt;0,"Desmobilizar "&amp;TEXT($R123,"0")&amp;" un. nesta semana",IF($P123&gt;0,"Emitir pedido de "&amp;TEXT($P123,"0")&amp;" un. nesta semana",IF($O123&gt;0,"Programar recebimento de "&amp;TEXT($O123,"0")&amp;" un.","Sem ação imediata")))))))))</f>
        <v/>
      </c>
      <c r="X123" s="24">
        <f>IF($A123="","",INDEX('Cenários'!$M$6:$M$105,INT((ROW()-6)/12)+1))</f>
        <v/>
      </c>
      <c r="Y123" s="24">
        <f>IF($A123="","",INDEX('Cenários'!$Z$6:$Z$105,INT((ROW()-6)/12)+1))</f>
        <v/>
      </c>
    </row>
    <row r="124" ht="19" customHeight="1">
      <c r="A124" s="24">
        <f>IF(INDEX('Cenários'!$A$6:$A$105,INT((ROW()-6)/12)+1)="","",INDEX('Cenários'!$A$6:$A$105,INT((ROW()-6)/12)+1))</f>
        <v/>
      </c>
      <c r="B124" s="24">
        <f>IF($A124="","",INDEX('Cenários'!$B$6:$B$105,INT((ROW()-6)/12)+1))</f>
        <v/>
      </c>
      <c r="C124" s="24">
        <f>IF($A124="","",INDEX('Cenários'!$C$6:$C$105,INT((ROW()-6)/12)+1))</f>
        <v/>
      </c>
      <c r="D124" s="24">
        <f>IF($A124="","",INDEX('Cenários'!$D$6:$D$105,INT((ROW()-6)/12)+1))</f>
        <v/>
      </c>
      <c r="E124" s="25">
        <f>IF($A124="","",MOD(ROW()-6,12)-4)</f>
        <v/>
      </c>
      <c r="F124" s="24">
        <f>IF($A124="","",IF($E124&lt;0,"Antes do pico",IF($E124=0,"Semana de pico","Depois do pico")))</f>
        <v/>
      </c>
      <c r="G124" s="36">
        <f>IF($A124="","",IFERROR(IF(INDEX('Cenários'!$E$6:$E$105,INT((ROW()-6)/12)+1)="","",INDEX('Cenários'!$E$6:$E$105,INT((ROW()-6)/12)+1)+7*$E124),""))</f>
        <v/>
      </c>
      <c r="H124" s="37">
        <f>IF($A124="","",INDEX('Cenários'!$N$6:$Y$105,INT((ROW()-6)/12)+1,$E124+5))</f>
        <v/>
      </c>
      <c r="I124" s="25">
        <f>IF(OR($A124="",$H124=""),"",IFERROR(ROUNDUP(INDEX('Cenários'!$F$6:$F$105,INT((ROW()-6)/12)+1)*$H124,0),""))</f>
        <v/>
      </c>
      <c r="J124" s="19" t="n"/>
      <c r="K124" s="25">
        <f>IF($A124="","",IF($E124=-4,INDEX('Cenários'!$G$6:$G$105,INT((ROW()-6)/12)+1),$S123))</f>
        <v/>
      </c>
      <c r="L124" s="25">
        <f>IF($A124="","",$K124+IF($J124="",0,$J124)-IF($I124="",0,$I124))</f>
        <v/>
      </c>
      <c r="M124" s="25">
        <f>IF($A124="","",IF($E124&lt;=0,INDEX('Cenários'!$H$6:$H$105,INT((ROW()-6)/12)+1)+SUMIFS($I$6:$I$1205,$A$6:$A$1205,$A124,$E$6:$E$1205,"&gt;"&amp;$E124,$E$6:$E$1205,"&lt;="&amp;($E124+INDEX('Cenários'!$J$6:$J$105,INT((ROW()-6)/12)+1))),INDEX('Cenários'!$L$6:$L$105,INT((ROW()-6)/12)+1)+SUMIFS($I$6:$I$1205,$A$6:$A$1205,$A124,$E$6:$E$1205,"&gt;"&amp;$E124,$E$6:$E$1205,"&lt;=7")))</f>
        <v/>
      </c>
      <c r="N124" s="25">
        <f>IF($A124="","",MIN(INDEX('Cenários'!$K$6:$K$105,INT((ROW()-6)/12)+1),MAX(0,$M124)))</f>
        <v/>
      </c>
      <c r="O124" s="25">
        <f>IF($A124="","",IFERROR(IF($L124&gt;=$N124,0,MIN(CEILING(MAX(0,$N124-$L124),INDEX('Cenários'!$I$6:$I$105,INT((ROW()-6)/12)+1)),FLOOR(MAX(0,INDEX('Cenários'!$K$6:$K$105,INT((ROW()-6)/12)+1)-$L124),INDEX('Cenários'!$I$6:$I$105,INT((ROW()-6)/12)+1)))),0))</f>
        <v/>
      </c>
      <c r="P124" s="25">
        <f>IF($A124="","",IFERROR(IF($E124+INDEX('Cenários'!$J$6:$J$105,INT((ROW()-6)/12)+1)&gt;7,0,SUMIFS($O$6:$O$1205,$A$6:$A$1205,$A124,$E$6:$E$1205,$E124+INDEX('Cenários'!$J$6:$J$105,INT((ROW()-6)/12)+1))),0))</f>
        <v/>
      </c>
      <c r="Q124" s="25">
        <f>IF($A124="","",$L124+$O124)</f>
        <v/>
      </c>
      <c r="R124" s="25">
        <f>IF($A124="","",IF($E124&gt;0,MAX(0,$Q124-$N124),0))</f>
        <v/>
      </c>
      <c r="S124" s="25">
        <f>IF($A124="","",$Q124-$R124)</f>
        <v/>
      </c>
      <c r="T124" s="25">
        <f>IF($A124="","",MAX(0,-$S124))</f>
        <v/>
      </c>
      <c r="U124" s="25">
        <f>IF($A124="","",MAX(0,$Q124-INDEX('Cenários'!$K$6:$K$105,INT((ROW()-6)/12)+1)))</f>
        <v/>
      </c>
      <c r="V124" s="24">
        <f>IF($A124="","",IF($Y124&lt;&gt;"OK","Dados inválidos",IF($X124="Pausado","Pausado",IF($T124&gt;0,"Ruptura",IF($U124&gt;0,"Excesso de capacidade",IF($M124&gt;INDEX('Cenários'!$K$6:$K$105,INT((ROW()-6)/12)+1),"Capacidade insuficiente",IF(AND($E124&lt;=0,$S124&lt;INDEX('Cenários'!$H$6:$H$105,INT((ROW()-6)/12)+1)),"Atenção",IF($R124&gt;0,"Desmobilizar","Adequado"))))))))</f>
        <v/>
      </c>
      <c r="W124" s="24">
        <f>IF($A124="","",IF($Y124&lt;&gt;"OK","Corrigir cadastro do cenário",IF($X124="Pausado","",IF($T124&gt;0,"Ruptura projetada de "&amp;TEXT($T124,"0")&amp;" un.",IF($U124&gt;0,"Reduzir entrada ou transferir "&amp;TEXT($U124,"0")&amp;" un.",IF($M124&gt;INDEX('Cenários'!$K$6:$K$105,INT((ROW()-6)/12)+1),"Capacidade abaixo do saldo-alvo em "&amp;TEXT($M124-INDEX('Cenários'!$K$6:$K$105,INT((ROW()-6)/12)+1),"0")&amp;" un.",IF(AND($O124&gt;0,$E124-INDEX('Cenários'!$J$6:$J$105,INT((ROW()-6)/12)+1)&lt;-4),"Recebimento depende de pedido anterior ao horizonte",IF($R124&gt;0,"Desmobilizar "&amp;TEXT($R124,"0")&amp;" un. nesta semana",IF($P124&gt;0,"Emitir pedido de "&amp;TEXT($P124,"0")&amp;" un. nesta semana",IF($O124&gt;0,"Programar recebimento de "&amp;TEXT($O124,"0")&amp;" un.","Sem ação imediata")))))))))</f>
        <v/>
      </c>
      <c r="X124" s="24">
        <f>IF($A124="","",INDEX('Cenários'!$M$6:$M$105,INT((ROW()-6)/12)+1))</f>
        <v/>
      </c>
      <c r="Y124" s="24">
        <f>IF($A124="","",INDEX('Cenários'!$Z$6:$Z$105,INT((ROW()-6)/12)+1))</f>
        <v/>
      </c>
    </row>
    <row r="125" ht="19" customHeight="1">
      <c r="A125" s="24">
        <f>IF(INDEX('Cenários'!$A$6:$A$105,INT((ROW()-6)/12)+1)="","",INDEX('Cenários'!$A$6:$A$105,INT((ROW()-6)/12)+1))</f>
        <v/>
      </c>
      <c r="B125" s="24">
        <f>IF($A125="","",INDEX('Cenários'!$B$6:$B$105,INT((ROW()-6)/12)+1))</f>
        <v/>
      </c>
      <c r="C125" s="24">
        <f>IF($A125="","",INDEX('Cenários'!$C$6:$C$105,INT((ROW()-6)/12)+1))</f>
        <v/>
      </c>
      <c r="D125" s="24">
        <f>IF($A125="","",INDEX('Cenários'!$D$6:$D$105,INT((ROW()-6)/12)+1))</f>
        <v/>
      </c>
      <c r="E125" s="25">
        <f>IF($A125="","",MOD(ROW()-6,12)-4)</f>
        <v/>
      </c>
      <c r="F125" s="24">
        <f>IF($A125="","",IF($E125&lt;0,"Antes do pico",IF($E125=0,"Semana de pico","Depois do pico")))</f>
        <v/>
      </c>
      <c r="G125" s="36">
        <f>IF($A125="","",IFERROR(IF(INDEX('Cenários'!$E$6:$E$105,INT((ROW()-6)/12)+1)="","",INDEX('Cenários'!$E$6:$E$105,INT((ROW()-6)/12)+1)+7*$E125),""))</f>
        <v/>
      </c>
      <c r="H125" s="37">
        <f>IF($A125="","",INDEX('Cenários'!$N$6:$Y$105,INT((ROW()-6)/12)+1,$E125+5))</f>
        <v/>
      </c>
      <c r="I125" s="25">
        <f>IF(OR($A125="",$H125=""),"",IFERROR(ROUNDUP(INDEX('Cenários'!$F$6:$F$105,INT((ROW()-6)/12)+1)*$H125,0),""))</f>
        <v/>
      </c>
      <c r="J125" s="19" t="n"/>
      <c r="K125" s="25">
        <f>IF($A125="","",IF($E125=-4,INDEX('Cenários'!$G$6:$G$105,INT((ROW()-6)/12)+1),$S124))</f>
        <v/>
      </c>
      <c r="L125" s="25">
        <f>IF($A125="","",$K125+IF($J125="",0,$J125)-IF($I125="",0,$I125))</f>
        <v/>
      </c>
      <c r="M125" s="25">
        <f>IF($A125="","",IF($E125&lt;=0,INDEX('Cenários'!$H$6:$H$105,INT((ROW()-6)/12)+1)+SUMIFS($I$6:$I$1205,$A$6:$A$1205,$A125,$E$6:$E$1205,"&gt;"&amp;$E125,$E$6:$E$1205,"&lt;="&amp;($E125+INDEX('Cenários'!$J$6:$J$105,INT((ROW()-6)/12)+1))),INDEX('Cenários'!$L$6:$L$105,INT((ROW()-6)/12)+1)+SUMIFS($I$6:$I$1205,$A$6:$A$1205,$A125,$E$6:$E$1205,"&gt;"&amp;$E125,$E$6:$E$1205,"&lt;=7")))</f>
        <v/>
      </c>
      <c r="N125" s="25">
        <f>IF($A125="","",MIN(INDEX('Cenários'!$K$6:$K$105,INT((ROW()-6)/12)+1),MAX(0,$M125)))</f>
        <v/>
      </c>
      <c r="O125" s="25">
        <f>IF($A125="","",IFERROR(IF($L125&gt;=$N125,0,MIN(CEILING(MAX(0,$N125-$L125),INDEX('Cenários'!$I$6:$I$105,INT((ROW()-6)/12)+1)),FLOOR(MAX(0,INDEX('Cenários'!$K$6:$K$105,INT((ROW()-6)/12)+1)-$L125),INDEX('Cenários'!$I$6:$I$105,INT((ROW()-6)/12)+1)))),0))</f>
        <v/>
      </c>
      <c r="P125" s="25">
        <f>IF($A125="","",IFERROR(IF($E125+INDEX('Cenários'!$J$6:$J$105,INT((ROW()-6)/12)+1)&gt;7,0,SUMIFS($O$6:$O$1205,$A$6:$A$1205,$A125,$E$6:$E$1205,$E125+INDEX('Cenários'!$J$6:$J$105,INT((ROW()-6)/12)+1))),0))</f>
        <v/>
      </c>
      <c r="Q125" s="25">
        <f>IF($A125="","",$L125+$O125)</f>
        <v/>
      </c>
      <c r="R125" s="25">
        <f>IF($A125="","",IF($E125&gt;0,MAX(0,$Q125-$N125),0))</f>
        <v/>
      </c>
      <c r="S125" s="25">
        <f>IF($A125="","",$Q125-$R125)</f>
        <v/>
      </c>
      <c r="T125" s="25">
        <f>IF($A125="","",MAX(0,-$S125))</f>
        <v/>
      </c>
      <c r="U125" s="25">
        <f>IF($A125="","",MAX(0,$Q125-INDEX('Cenários'!$K$6:$K$105,INT((ROW()-6)/12)+1)))</f>
        <v/>
      </c>
      <c r="V125" s="24">
        <f>IF($A125="","",IF($Y125&lt;&gt;"OK","Dados inválidos",IF($X125="Pausado","Pausado",IF($T125&gt;0,"Ruptura",IF($U125&gt;0,"Excesso de capacidade",IF($M125&gt;INDEX('Cenários'!$K$6:$K$105,INT((ROW()-6)/12)+1),"Capacidade insuficiente",IF(AND($E125&lt;=0,$S125&lt;INDEX('Cenários'!$H$6:$H$105,INT((ROW()-6)/12)+1)),"Atenção",IF($R125&gt;0,"Desmobilizar","Adequado"))))))))</f>
        <v/>
      </c>
      <c r="W125" s="24">
        <f>IF($A125="","",IF($Y125&lt;&gt;"OK","Corrigir cadastro do cenário",IF($X125="Pausado","",IF($T125&gt;0,"Ruptura projetada de "&amp;TEXT($T125,"0")&amp;" un.",IF($U125&gt;0,"Reduzir entrada ou transferir "&amp;TEXT($U125,"0")&amp;" un.",IF($M125&gt;INDEX('Cenários'!$K$6:$K$105,INT((ROW()-6)/12)+1),"Capacidade abaixo do saldo-alvo em "&amp;TEXT($M125-INDEX('Cenários'!$K$6:$K$105,INT((ROW()-6)/12)+1),"0")&amp;" un.",IF(AND($O125&gt;0,$E125-INDEX('Cenários'!$J$6:$J$105,INT((ROW()-6)/12)+1)&lt;-4),"Recebimento depende de pedido anterior ao horizonte",IF($R125&gt;0,"Desmobilizar "&amp;TEXT($R125,"0")&amp;" un. nesta semana",IF($P125&gt;0,"Emitir pedido de "&amp;TEXT($P125,"0")&amp;" un. nesta semana",IF($O125&gt;0,"Programar recebimento de "&amp;TEXT($O125,"0")&amp;" un.","Sem ação imediata")))))))))</f>
        <v/>
      </c>
      <c r="X125" s="24">
        <f>IF($A125="","",INDEX('Cenários'!$M$6:$M$105,INT((ROW()-6)/12)+1))</f>
        <v/>
      </c>
      <c r="Y125" s="24">
        <f>IF($A125="","",INDEX('Cenários'!$Z$6:$Z$105,INT((ROW()-6)/12)+1))</f>
        <v/>
      </c>
    </row>
    <row r="126" ht="19" customHeight="1">
      <c r="A126" s="24">
        <f>IF(INDEX('Cenários'!$A$6:$A$105,INT((ROW()-6)/12)+1)="","",INDEX('Cenários'!$A$6:$A$105,INT((ROW()-6)/12)+1))</f>
        <v/>
      </c>
      <c r="B126" s="24">
        <f>IF($A126="","",INDEX('Cenários'!$B$6:$B$105,INT((ROW()-6)/12)+1))</f>
        <v/>
      </c>
      <c r="C126" s="24">
        <f>IF($A126="","",INDEX('Cenários'!$C$6:$C$105,INT((ROW()-6)/12)+1))</f>
        <v/>
      </c>
      <c r="D126" s="24">
        <f>IF($A126="","",INDEX('Cenários'!$D$6:$D$105,INT((ROW()-6)/12)+1))</f>
        <v/>
      </c>
      <c r="E126" s="25">
        <f>IF($A126="","",MOD(ROW()-6,12)-4)</f>
        <v/>
      </c>
      <c r="F126" s="24">
        <f>IF($A126="","",IF($E126&lt;0,"Antes do pico",IF($E126=0,"Semana de pico","Depois do pico")))</f>
        <v/>
      </c>
      <c r="G126" s="36">
        <f>IF($A126="","",IFERROR(IF(INDEX('Cenários'!$E$6:$E$105,INT((ROW()-6)/12)+1)="","",INDEX('Cenários'!$E$6:$E$105,INT((ROW()-6)/12)+1)+7*$E126),""))</f>
        <v/>
      </c>
      <c r="H126" s="37">
        <f>IF($A126="","",INDEX('Cenários'!$N$6:$Y$105,INT((ROW()-6)/12)+1,$E126+5))</f>
        <v/>
      </c>
      <c r="I126" s="25">
        <f>IF(OR($A126="",$H126=""),"",IFERROR(ROUNDUP(INDEX('Cenários'!$F$6:$F$105,INT((ROW()-6)/12)+1)*$H126,0),""))</f>
        <v/>
      </c>
      <c r="J126" s="19" t="n"/>
      <c r="K126" s="25">
        <f>IF($A126="","",IF($E126=-4,INDEX('Cenários'!$G$6:$G$105,INT((ROW()-6)/12)+1),$S125))</f>
        <v/>
      </c>
      <c r="L126" s="25">
        <f>IF($A126="","",$K126+IF($J126="",0,$J126)-IF($I126="",0,$I126))</f>
        <v/>
      </c>
      <c r="M126" s="25">
        <f>IF($A126="","",IF($E126&lt;=0,INDEX('Cenários'!$H$6:$H$105,INT((ROW()-6)/12)+1)+SUMIFS($I$6:$I$1205,$A$6:$A$1205,$A126,$E$6:$E$1205,"&gt;"&amp;$E126,$E$6:$E$1205,"&lt;="&amp;($E126+INDEX('Cenários'!$J$6:$J$105,INT((ROW()-6)/12)+1))),INDEX('Cenários'!$L$6:$L$105,INT((ROW()-6)/12)+1)+SUMIFS($I$6:$I$1205,$A$6:$A$1205,$A126,$E$6:$E$1205,"&gt;"&amp;$E126,$E$6:$E$1205,"&lt;=7")))</f>
        <v/>
      </c>
      <c r="N126" s="25">
        <f>IF($A126="","",MIN(INDEX('Cenários'!$K$6:$K$105,INT((ROW()-6)/12)+1),MAX(0,$M126)))</f>
        <v/>
      </c>
      <c r="O126" s="25">
        <f>IF($A126="","",IFERROR(IF($L126&gt;=$N126,0,MIN(CEILING(MAX(0,$N126-$L126),INDEX('Cenários'!$I$6:$I$105,INT((ROW()-6)/12)+1)),FLOOR(MAX(0,INDEX('Cenários'!$K$6:$K$105,INT((ROW()-6)/12)+1)-$L126),INDEX('Cenários'!$I$6:$I$105,INT((ROW()-6)/12)+1)))),0))</f>
        <v/>
      </c>
      <c r="P126" s="25">
        <f>IF($A126="","",IFERROR(IF($E126+INDEX('Cenários'!$J$6:$J$105,INT((ROW()-6)/12)+1)&gt;7,0,SUMIFS($O$6:$O$1205,$A$6:$A$1205,$A126,$E$6:$E$1205,$E126+INDEX('Cenários'!$J$6:$J$105,INT((ROW()-6)/12)+1))),0))</f>
        <v/>
      </c>
      <c r="Q126" s="25">
        <f>IF($A126="","",$L126+$O126)</f>
        <v/>
      </c>
      <c r="R126" s="25">
        <f>IF($A126="","",IF($E126&gt;0,MAX(0,$Q126-$N126),0))</f>
        <v/>
      </c>
      <c r="S126" s="25">
        <f>IF($A126="","",$Q126-$R126)</f>
        <v/>
      </c>
      <c r="T126" s="25">
        <f>IF($A126="","",MAX(0,-$S126))</f>
        <v/>
      </c>
      <c r="U126" s="25">
        <f>IF($A126="","",MAX(0,$Q126-INDEX('Cenários'!$K$6:$K$105,INT((ROW()-6)/12)+1)))</f>
        <v/>
      </c>
      <c r="V126" s="24">
        <f>IF($A126="","",IF($Y126&lt;&gt;"OK","Dados inválidos",IF($X126="Pausado","Pausado",IF($T126&gt;0,"Ruptura",IF($U126&gt;0,"Excesso de capacidade",IF($M126&gt;INDEX('Cenários'!$K$6:$K$105,INT((ROW()-6)/12)+1),"Capacidade insuficiente",IF(AND($E126&lt;=0,$S126&lt;INDEX('Cenários'!$H$6:$H$105,INT((ROW()-6)/12)+1)),"Atenção",IF($R126&gt;0,"Desmobilizar","Adequado"))))))))</f>
        <v/>
      </c>
      <c r="W126" s="24">
        <f>IF($A126="","",IF($Y126&lt;&gt;"OK","Corrigir cadastro do cenário",IF($X126="Pausado","",IF($T126&gt;0,"Ruptura projetada de "&amp;TEXT($T126,"0")&amp;" un.",IF($U126&gt;0,"Reduzir entrada ou transferir "&amp;TEXT($U126,"0")&amp;" un.",IF($M126&gt;INDEX('Cenários'!$K$6:$K$105,INT((ROW()-6)/12)+1),"Capacidade abaixo do saldo-alvo em "&amp;TEXT($M126-INDEX('Cenários'!$K$6:$K$105,INT((ROW()-6)/12)+1),"0")&amp;" un.",IF(AND($O126&gt;0,$E126-INDEX('Cenários'!$J$6:$J$105,INT((ROW()-6)/12)+1)&lt;-4),"Recebimento depende de pedido anterior ao horizonte",IF($R126&gt;0,"Desmobilizar "&amp;TEXT($R126,"0")&amp;" un. nesta semana",IF($P126&gt;0,"Emitir pedido de "&amp;TEXT($P126,"0")&amp;" un. nesta semana",IF($O126&gt;0,"Programar recebimento de "&amp;TEXT($O126,"0")&amp;" un.","Sem ação imediata")))))))))</f>
        <v/>
      </c>
      <c r="X126" s="24">
        <f>IF($A126="","",INDEX('Cenários'!$M$6:$M$105,INT((ROW()-6)/12)+1))</f>
        <v/>
      </c>
      <c r="Y126" s="24">
        <f>IF($A126="","",INDEX('Cenários'!$Z$6:$Z$105,INT((ROW()-6)/12)+1))</f>
        <v/>
      </c>
    </row>
    <row r="127" ht="19" customHeight="1">
      <c r="A127" s="24">
        <f>IF(INDEX('Cenários'!$A$6:$A$105,INT((ROW()-6)/12)+1)="","",INDEX('Cenários'!$A$6:$A$105,INT((ROW()-6)/12)+1))</f>
        <v/>
      </c>
      <c r="B127" s="24">
        <f>IF($A127="","",INDEX('Cenários'!$B$6:$B$105,INT((ROW()-6)/12)+1))</f>
        <v/>
      </c>
      <c r="C127" s="24">
        <f>IF($A127="","",INDEX('Cenários'!$C$6:$C$105,INT((ROW()-6)/12)+1))</f>
        <v/>
      </c>
      <c r="D127" s="24">
        <f>IF($A127="","",INDEX('Cenários'!$D$6:$D$105,INT((ROW()-6)/12)+1))</f>
        <v/>
      </c>
      <c r="E127" s="25">
        <f>IF($A127="","",MOD(ROW()-6,12)-4)</f>
        <v/>
      </c>
      <c r="F127" s="24">
        <f>IF($A127="","",IF($E127&lt;0,"Antes do pico",IF($E127=0,"Semana de pico","Depois do pico")))</f>
        <v/>
      </c>
      <c r="G127" s="36">
        <f>IF($A127="","",IFERROR(IF(INDEX('Cenários'!$E$6:$E$105,INT((ROW()-6)/12)+1)="","",INDEX('Cenários'!$E$6:$E$105,INT((ROW()-6)/12)+1)+7*$E127),""))</f>
        <v/>
      </c>
      <c r="H127" s="37">
        <f>IF($A127="","",INDEX('Cenários'!$N$6:$Y$105,INT((ROW()-6)/12)+1,$E127+5))</f>
        <v/>
      </c>
      <c r="I127" s="25">
        <f>IF(OR($A127="",$H127=""),"",IFERROR(ROUNDUP(INDEX('Cenários'!$F$6:$F$105,INT((ROW()-6)/12)+1)*$H127,0),""))</f>
        <v/>
      </c>
      <c r="J127" s="19" t="n"/>
      <c r="K127" s="25">
        <f>IF($A127="","",IF($E127=-4,INDEX('Cenários'!$G$6:$G$105,INT((ROW()-6)/12)+1),$S126))</f>
        <v/>
      </c>
      <c r="L127" s="25">
        <f>IF($A127="","",$K127+IF($J127="",0,$J127)-IF($I127="",0,$I127))</f>
        <v/>
      </c>
      <c r="M127" s="25">
        <f>IF($A127="","",IF($E127&lt;=0,INDEX('Cenários'!$H$6:$H$105,INT((ROW()-6)/12)+1)+SUMIFS($I$6:$I$1205,$A$6:$A$1205,$A127,$E$6:$E$1205,"&gt;"&amp;$E127,$E$6:$E$1205,"&lt;="&amp;($E127+INDEX('Cenários'!$J$6:$J$105,INT((ROW()-6)/12)+1))),INDEX('Cenários'!$L$6:$L$105,INT((ROW()-6)/12)+1)+SUMIFS($I$6:$I$1205,$A$6:$A$1205,$A127,$E$6:$E$1205,"&gt;"&amp;$E127,$E$6:$E$1205,"&lt;=7")))</f>
        <v/>
      </c>
      <c r="N127" s="25">
        <f>IF($A127="","",MIN(INDEX('Cenários'!$K$6:$K$105,INT((ROW()-6)/12)+1),MAX(0,$M127)))</f>
        <v/>
      </c>
      <c r="O127" s="25">
        <f>IF($A127="","",IFERROR(IF($L127&gt;=$N127,0,MIN(CEILING(MAX(0,$N127-$L127),INDEX('Cenários'!$I$6:$I$105,INT((ROW()-6)/12)+1)),FLOOR(MAX(0,INDEX('Cenários'!$K$6:$K$105,INT((ROW()-6)/12)+1)-$L127),INDEX('Cenários'!$I$6:$I$105,INT((ROW()-6)/12)+1)))),0))</f>
        <v/>
      </c>
      <c r="P127" s="25">
        <f>IF($A127="","",IFERROR(IF($E127+INDEX('Cenários'!$J$6:$J$105,INT((ROW()-6)/12)+1)&gt;7,0,SUMIFS($O$6:$O$1205,$A$6:$A$1205,$A127,$E$6:$E$1205,$E127+INDEX('Cenários'!$J$6:$J$105,INT((ROW()-6)/12)+1))),0))</f>
        <v/>
      </c>
      <c r="Q127" s="25">
        <f>IF($A127="","",$L127+$O127)</f>
        <v/>
      </c>
      <c r="R127" s="25">
        <f>IF($A127="","",IF($E127&gt;0,MAX(0,$Q127-$N127),0))</f>
        <v/>
      </c>
      <c r="S127" s="25">
        <f>IF($A127="","",$Q127-$R127)</f>
        <v/>
      </c>
      <c r="T127" s="25">
        <f>IF($A127="","",MAX(0,-$S127))</f>
        <v/>
      </c>
      <c r="U127" s="25">
        <f>IF($A127="","",MAX(0,$Q127-INDEX('Cenários'!$K$6:$K$105,INT((ROW()-6)/12)+1)))</f>
        <v/>
      </c>
      <c r="V127" s="24">
        <f>IF($A127="","",IF($Y127&lt;&gt;"OK","Dados inválidos",IF($X127="Pausado","Pausado",IF($T127&gt;0,"Ruptura",IF($U127&gt;0,"Excesso de capacidade",IF($M127&gt;INDEX('Cenários'!$K$6:$K$105,INT((ROW()-6)/12)+1),"Capacidade insuficiente",IF(AND($E127&lt;=0,$S127&lt;INDEX('Cenários'!$H$6:$H$105,INT((ROW()-6)/12)+1)),"Atenção",IF($R127&gt;0,"Desmobilizar","Adequado"))))))))</f>
        <v/>
      </c>
      <c r="W127" s="24">
        <f>IF($A127="","",IF($Y127&lt;&gt;"OK","Corrigir cadastro do cenário",IF($X127="Pausado","",IF($T127&gt;0,"Ruptura projetada de "&amp;TEXT($T127,"0")&amp;" un.",IF($U127&gt;0,"Reduzir entrada ou transferir "&amp;TEXT($U127,"0")&amp;" un.",IF($M127&gt;INDEX('Cenários'!$K$6:$K$105,INT((ROW()-6)/12)+1),"Capacidade abaixo do saldo-alvo em "&amp;TEXT($M127-INDEX('Cenários'!$K$6:$K$105,INT((ROW()-6)/12)+1),"0")&amp;" un.",IF(AND($O127&gt;0,$E127-INDEX('Cenários'!$J$6:$J$105,INT((ROW()-6)/12)+1)&lt;-4),"Recebimento depende de pedido anterior ao horizonte",IF($R127&gt;0,"Desmobilizar "&amp;TEXT($R127,"0")&amp;" un. nesta semana",IF($P127&gt;0,"Emitir pedido de "&amp;TEXT($P127,"0")&amp;" un. nesta semana",IF($O127&gt;0,"Programar recebimento de "&amp;TEXT($O127,"0")&amp;" un.","Sem ação imediata")))))))))</f>
        <v/>
      </c>
      <c r="X127" s="24">
        <f>IF($A127="","",INDEX('Cenários'!$M$6:$M$105,INT((ROW()-6)/12)+1))</f>
        <v/>
      </c>
      <c r="Y127" s="24">
        <f>IF($A127="","",INDEX('Cenários'!$Z$6:$Z$105,INT((ROW()-6)/12)+1))</f>
        <v/>
      </c>
    </row>
    <row r="128" ht="19" customHeight="1">
      <c r="A128" s="24">
        <f>IF(INDEX('Cenários'!$A$6:$A$105,INT((ROW()-6)/12)+1)="","",INDEX('Cenários'!$A$6:$A$105,INT((ROW()-6)/12)+1))</f>
        <v/>
      </c>
      <c r="B128" s="24">
        <f>IF($A128="","",INDEX('Cenários'!$B$6:$B$105,INT((ROW()-6)/12)+1))</f>
        <v/>
      </c>
      <c r="C128" s="24">
        <f>IF($A128="","",INDEX('Cenários'!$C$6:$C$105,INT((ROW()-6)/12)+1))</f>
        <v/>
      </c>
      <c r="D128" s="24">
        <f>IF($A128="","",INDEX('Cenários'!$D$6:$D$105,INT((ROW()-6)/12)+1))</f>
        <v/>
      </c>
      <c r="E128" s="25">
        <f>IF($A128="","",MOD(ROW()-6,12)-4)</f>
        <v/>
      </c>
      <c r="F128" s="24">
        <f>IF($A128="","",IF($E128&lt;0,"Antes do pico",IF($E128=0,"Semana de pico","Depois do pico")))</f>
        <v/>
      </c>
      <c r="G128" s="36">
        <f>IF($A128="","",IFERROR(IF(INDEX('Cenários'!$E$6:$E$105,INT((ROW()-6)/12)+1)="","",INDEX('Cenários'!$E$6:$E$105,INT((ROW()-6)/12)+1)+7*$E128),""))</f>
        <v/>
      </c>
      <c r="H128" s="37">
        <f>IF($A128="","",INDEX('Cenários'!$N$6:$Y$105,INT((ROW()-6)/12)+1,$E128+5))</f>
        <v/>
      </c>
      <c r="I128" s="25">
        <f>IF(OR($A128="",$H128=""),"",IFERROR(ROUNDUP(INDEX('Cenários'!$F$6:$F$105,INT((ROW()-6)/12)+1)*$H128,0),""))</f>
        <v/>
      </c>
      <c r="J128" s="19" t="n"/>
      <c r="K128" s="25">
        <f>IF($A128="","",IF($E128=-4,INDEX('Cenários'!$G$6:$G$105,INT((ROW()-6)/12)+1),$S127))</f>
        <v/>
      </c>
      <c r="L128" s="25">
        <f>IF($A128="","",$K128+IF($J128="",0,$J128)-IF($I128="",0,$I128))</f>
        <v/>
      </c>
      <c r="M128" s="25">
        <f>IF($A128="","",IF($E128&lt;=0,INDEX('Cenários'!$H$6:$H$105,INT((ROW()-6)/12)+1)+SUMIFS($I$6:$I$1205,$A$6:$A$1205,$A128,$E$6:$E$1205,"&gt;"&amp;$E128,$E$6:$E$1205,"&lt;="&amp;($E128+INDEX('Cenários'!$J$6:$J$105,INT((ROW()-6)/12)+1))),INDEX('Cenários'!$L$6:$L$105,INT((ROW()-6)/12)+1)+SUMIFS($I$6:$I$1205,$A$6:$A$1205,$A128,$E$6:$E$1205,"&gt;"&amp;$E128,$E$6:$E$1205,"&lt;=7")))</f>
        <v/>
      </c>
      <c r="N128" s="25">
        <f>IF($A128="","",MIN(INDEX('Cenários'!$K$6:$K$105,INT((ROW()-6)/12)+1),MAX(0,$M128)))</f>
        <v/>
      </c>
      <c r="O128" s="25">
        <f>IF($A128="","",IFERROR(IF($L128&gt;=$N128,0,MIN(CEILING(MAX(0,$N128-$L128),INDEX('Cenários'!$I$6:$I$105,INT((ROW()-6)/12)+1)),FLOOR(MAX(0,INDEX('Cenários'!$K$6:$K$105,INT((ROW()-6)/12)+1)-$L128),INDEX('Cenários'!$I$6:$I$105,INT((ROW()-6)/12)+1)))),0))</f>
        <v/>
      </c>
      <c r="P128" s="25">
        <f>IF($A128="","",IFERROR(IF($E128+INDEX('Cenários'!$J$6:$J$105,INT((ROW()-6)/12)+1)&gt;7,0,SUMIFS($O$6:$O$1205,$A$6:$A$1205,$A128,$E$6:$E$1205,$E128+INDEX('Cenários'!$J$6:$J$105,INT((ROW()-6)/12)+1))),0))</f>
        <v/>
      </c>
      <c r="Q128" s="25">
        <f>IF($A128="","",$L128+$O128)</f>
        <v/>
      </c>
      <c r="R128" s="25">
        <f>IF($A128="","",IF($E128&gt;0,MAX(0,$Q128-$N128),0))</f>
        <v/>
      </c>
      <c r="S128" s="25">
        <f>IF($A128="","",$Q128-$R128)</f>
        <v/>
      </c>
      <c r="T128" s="25">
        <f>IF($A128="","",MAX(0,-$S128))</f>
        <v/>
      </c>
      <c r="U128" s="25">
        <f>IF($A128="","",MAX(0,$Q128-INDEX('Cenários'!$K$6:$K$105,INT((ROW()-6)/12)+1)))</f>
        <v/>
      </c>
      <c r="V128" s="24">
        <f>IF($A128="","",IF($Y128&lt;&gt;"OK","Dados inválidos",IF($X128="Pausado","Pausado",IF($T128&gt;0,"Ruptura",IF($U128&gt;0,"Excesso de capacidade",IF($M128&gt;INDEX('Cenários'!$K$6:$K$105,INT((ROW()-6)/12)+1),"Capacidade insuficiente",IF(AND($E128&lt;=0,$S128&lt;INDEX('Cenários'!$H$6:$H$105,INT((ROW()-6)/12)+1)),"Atenção",IF($R128&gt;0,"Desmobilizar","Adequado"))))))))</f>
        <v/>
      </c>
      <c r="W128" s="24">
        <f>IF($A128="","",IF($Y128&lt;&gt;"OK","Corrigir cadastro do cenário",IF($X128="Pausado","",IF($T128&gt;0,"Ruptura projetada de "&amp;TEXT($T128,"0")&amp;" un.",IF($U128&gt;0,"Reduzir entrada ou transferir "&amp;TEXT($U128,"0")&amp;" un.",IF($M128&gt;INDEX('Cenários'!$K$6:$K$105,INT((ROW()-6)/12)+1),"Capacidade abaixo do saldo-alvo em "&amp;TEXT($M128-INDEX('Cenários'!$K$6:$K$105,INT((ROW()-6)/12)+1),"0")&amp;" un.",IF(AND($O128&gt;0,$E128-INDEX('Cenários'!$J$6:$J$105,INT((ROW()-6)/12)+1)&lt;-4),"Recebimento depende de pedido anterior ao horizonte",IF($R128&gt;0,"Desmobilizar "&amp;TEXT($R128,"0")&amp;" un. nesta semana",IF($P128&gt;0,"Emitir pedido de "&amp;TEXT($P128,"0")&amp;" un. nesta semana",IF($O128&gt;0,"Programar recebimento de "&amp;TEXT($O128,"0")&amp;" un.","Sem ação imediata")))))))))</f>
        <v/>
      </c>
      <c r="X128" s="24">
        <f>IF($A128="","",INDEX('Cenários'!$M$6:$M$105,INT((ROW()-6)/12)+1))</f>
        <v/>
      </c>
      <c r="Y128" s="24">
        <f>IF($A128="","",INDEX('Cenários'!$Z$6:$Z$105,INT((ROW()-6)/12)+1))</f>
        <v/>
      </c>
    </row>
    <row r="129" ht="19" customHeight="1">
      <c r="A129" s="24">
        <f>IF(INDEX('Cenários'!$A$6:$A$105,INT((ROW()-6)/12)+1)="","",INDEX('Cenários'!$A$6:$A$105,INT((ROW()-6)/12)+1))</f>
        <v/>
      </c>
      <c r="B129" s="24">
        <f>IF($A129="","",INDEX('Cenários'!$B$6:$B$105,INT((ROW()-6)/12)+1))</f>
        <v/>
      </c>
      <c r="C129" s="24">
        <f>IF($A129="","",INDEX('Cenários'!$C$6:$C$105,INT((ROW()-6)/12)+1))</f>
        <v/>
      </c>
      <c r="D129" s="24">
        <f>IF($A129="","",INDEX('Cenários'!$D$6:$D$105,INT((ROW()-6)/12)+1))</f>
        <v/>
      </c>
      <c r="E129" s="25">
        <f>IF($A129="","",MOD(ROW()-6,12)-4)</f>
        <v/>
      </c>
      <c r="F129" s="24">
        <f>IF($A129="","",IF($E129&lt;0,"Antes do pico",IF($E129=0,"Semana de pico","Depois do pico")))</f>
        <v/>
      </c>
      <c r="G129" s="36">
        <f>IF($A129="","",IFERROR(IF(INDEX('Cenários'!$E$6:$E$105,INT((ROW()-6)/12)+1)="","",INDEX('Cenários'!$E$6:$E$105,INT((ROW()-6)/12)+1)+7*$E129),""))</f>
        <v/>
      </c>
      <c r="H129" s="37">
        <f>IF($A129="","",INDEX('Cenários'!$N$6:$Y$105,INT((ROW()-6)/12)+1,$E129+5))</f>
        <v/>
      </c>
      <c r="I129" s="25">
        <f>IF(OR($A129="",$H129=""),"",IFERROR(ROUNDUP(INDEX('Cenários'!$F$6:$F$105,INT((ROW()-6)/12)+1)*$H129,0),""))</f>
        <v/>
      </c>
      <c r="J129" s="19" t="n"/>
      <c r="K129" s="25">
        <f>IF($A129="","",IF($E129=-4,INDEX('Cenários'!$G$6:$G$105,INT((ROW()-6)/12)+1),$S128))</f>
        <v/>
      </c>
      <c r="L129" s="25">
        <f>IF($A129="","",$K129+IF($J129="",0,$J129)-IF($I129="",0,$I129))</f>
        <v/>
      </c>
      <c r="M129" s="25">
        <f>IF($A129="","",IF($E129&lt;=0,INDEX('Cenários'!$H$6:$H$105,INT((ROW()-6)/12)+1)+SUMIFS($I$6:$I$1205,$A$6:$A$1205,$A129,$E$6:$E$1205,"&gt;"&amp;$E129,$E$6:$E$1205,"&lt;="&amp;($E129+INDEX('Cenários'!$J$6:$J$105,INT((ROW()-6)/12)+1))),INDEX('Cenários'!$L$6:$L$105,INT((ROW()-6)/12)+1)+SUMIFS($I$6:$I$1205,$A$6:$A$1205,$A129,$E$6:$E$1205,"&gt;"&amp;$E129,$E$6:$E$1205,"&lt;=7")))</f>
        <v/>
      </c>
      <c r="N129" s="25">
        <f>IF($A129="","",MIN(INDEX('Cenários'!$K$6:$K$105,INT((ROW()-6)/12)+1),MAX(0,$M129)))</f>
        <v/>
      </c>
      <c r="O129" s="25">
        <f>IF($A129="","",IFERROR(IF($L129&gt;=$N129,0,MIN(CEILING(MAX(0,$N129-$L129),INDEX('Cenários'!$I$6:$I$105,INT((ROW()-6)/12)+1)),FLOOR(MAX(0,INDEX('Cenários'!$K$6:$K$105,INT((ROW()-6)/12)+1)-$L129),INDEX('Cenários'!$I$6:$I$105,INT((ROW()-6)/12)+1)))),0))</f>
        <v/>
      </c>
      <c r="P129" s="25">
        <f>IF($A129="","",IFERROR(IF($E129+INDEX('Cenários'!$J$6:$J$105,INT((ROW()-6)/12)+1)&gt;7,0,SUMIFS($O$6:$O$1205,$A$6:$A$1205,$A129,$E$6:$E$1205,$E129+INDEX('Cenários'!$J$6:$J$105,INT((ROW()-6)/12)+1))),0))</f>
        <v/>
      </c>
      <c r="Q129" s="25">
        <f>IF($A129="","",$L129+$O129)</f>
        <v/>
      </c>
      <c r="R129" s="25">
        <f>IF($A129="","",IF($E129&gt;0,MAX(0,$Q129-$N129),0))</f>
        <v/>
      </c>
      <c r="S129" s="25">
        <f>IF($A129="","",$Q129-$R129)</f>
        <v/>
      </c>
      <c r="T129" s="25">
        <f>IF($A129="","",MAX(0,-$S129))</f>
        <v/>
      </c>
      <c r="U129" s="25">
        <f>IF($A129="","",MAX(0,$Q129-INDEX('Cenários'!$K$6:$K$105,INT((ROW()-6)/12)+1)))</f>
        <v/>
      </c>
      <c r="V129" s="24">
        <f>IF($A129="","",IF($Y129&lt;&gt;"OK","Dados inválidos",IF($X129="Pausado","Pausado",IF($T129&gt;0,"Ruptura",IF($U129&gt;0,"Excesso de capacidade",IF($M129&gt;INDEX('Cenários'!$K$6:$K$105,INT((ROW()-6)/12)+1),"Capacidade insuficiente",IF(AND($E129&lt;=0,$S129&lt;INDEX('Cenários'!$H$6:$H$105,INT((ROW()-6)/12)+1)),"Atenção",IF($R129&gt;0,"Desmobilizar","Adequado"))))))))</f>
        <v/>
      </c>
      <c r="W129" s="24">
        <f>IF($A129="","",IF($Y129&lt;&gt;"OK","Corrigir cadastro do cenário",IF($X129="Pausado","",IF($T129&gt;0,"Ruptura projetada de "&amp;TEXT($T129,"0")&amp;" un.",IF($U129&gt;0,"Reduzir entrada ou transferir "&amp;TEXT($U129,"0")&amp;" un.",IF($M129&gt;INDEX('Cenários'!$K$6:$K$105,INT((ROW()-6)/12)+1),"Capacidade abaixo do saldo-alvo em "&amp;TEXT($M129-INDEX('Cenários'!$K$6:$K$105,INT((ROW()-6)/12)+1),"0")&amp;" un.",IF(AND($O129&gt;0,$E129-INDEX('Cenários'!$J$6:$J$105,INT((ROW()-6)/12)+1)&lt;-4),"Recebimento depende de pedido anterior ao horizonte",IF($R129&gt;0,"Desmobilizar "&amp;TEXT($R129,"0")&amp;" un. nesta semana",IF($P129&gt;0,"Emitir pedido de "&amp;TEXT($P129,"0")&amp;" un. nesta semana",IF($O129&gt;0,"Programar recebimento de "&amp;TEXT($O129,"0")&amp;" un.","Sem ação imediata")))))))))</f>
        <v/>
      </c>
      <c r="X129" s="24">
        <f>IF($A129="","",INDEX('Cenários'!$M$6:$M$105,INT((ROW()-6)/12)+1))</f>
        <v/>
      </c>
      <c r="Y129" s="24">
        <f>IF($A129="","",INDEX('Cenários'!$Z$6:$Z$105,INT((ROW()-6)/12)+1))</f>
        <v/>
      </c>
    </row>
    <row r="130" ht="19" customHeight="1">
      <c r="A130" s="24">
        <f>IF(INDEX('Cenários'!$A$6:$A$105,INT((ROW()-6)/12)+1)="","",INDEX('Cenários'!$A$6:$A$105,INT((ROW()-6)/12)+1))</f>
        <v/>
      </c>
      <c r="B130" s="24">
        <f>IF($A130="","",INDEX('Cenários'!$B$6:$B$105,INT((ROW()-6)/12)+1))</f>
        <v/>
      </c>
      <c r="C130" s="24">
        <f>IF($A130="","",INDEX('Cenários'!$C$6:$C$105,INT((ROW()-6)/12)+1))</f>
        <v/>
      </c>
      <c r="D130" s="24">
        <f>IF($A130="","",INDEX('Cenários'!$D$6:$D$105,INT((ROW()-6)/12)+1))</f>
        <v/>
      </c>
      <c r="E130" s="25">
        <f>IF($A130="","",MOD(ROW()-6,12)-4)</f>
        <v/>
      </c>
      <c r="F130" s="24">
        <f>IF($A130="","",IF($E130&lt;0,"Antes do pico",IF($E130=0,"Semana de pico","Depois do pico")))</f>
        <v/>
      </c>
      <c r="G130" s="36">
        <f>IF($A130="","",IFERROR(IF(INDEX('Cenários'!$E$6:$E$105,INT((ROW()-6)/12)+1)="","",INDEX('Cenários'!$E$6:$E$105,INT((ROW()-6)/12)+1)+7*$E130),""))</f>
        <v/>
      </c>
      <c r="H130" s="37">
        <f>IF($A130="","",INDEX('Cenários'!$N$6:$Y$105,INT((ROW()-6)/12)+1,$E130+5))</f>
        <v/>
      </c>
      <c r="I130" s="25">
        <f>IF(OR($A130="",$H130=""),"",IFERROR(ROUNDUP(INDEX('Cenários'!$F$6:$F$105,INT((ROW()-6)/12)+1)*$H130,0),""))</f>
        <v/>
      </c>
      <c r="J130" s="19" t="n"/>
      <c r="K130" s="25">
        <f>IF($A130="","",IF($E130=-4,INDEX('Cenários'!$G$6:$G$105,INT((ROW()-6)/12)+1),$S129))</f>
        <v/>
      </c>
      <c r="L130" s="25">
        <f>IF($A130="","",$K130+IF($J130="",0,$J130)-IF($I130="",0,$I130))</f>
        <v/>
      </c>
      <c r="M130" s="25">
        <f>IF($A130="","",IF($E130&lt;=0,INDEX('Cenários'!$H$6:$H$105,INT((ROW()-6)/12)+1)+SUMIFS($I$6:$I$1205,$A$6:$A$1205,$A130,$E$6:$E$1205,"&gt;"&amp;$E130,$E$6:$E$1205,"&lt;="&amp;($E130+INDEX('Cenários'!$J$6:$J$105,INT((ROW()-6)/12)+1))),INDEX('Cenários'!$L$6:$L$105,INT((ROW()-6)/12)+1)+SUMIFS($I$6:$I$1205,$A$6:$A$1205,$A130,$E$6:$E$1205,"&gt;"&amp;$E130,$E$6:$E$1205,"&lt;=7")))</f>
        <v/>
      </c>
      <c r="N130" s="25">
        <f>IF($A130="","",MIN(INDEX('Cenários'!$K$6:$K$105,INT((ROW()-6)/12)+1),MAX(0,$M130)))</f>
        <v/>
      </c>
      <c r="O130" s="25">
        <f>IF($A130="","",IFERROR(IF($L130&gt;=$N130,0,MIN(CEILING(MAX(0,$N130-$L130),INDEX('Cenários'!$I$6:$I$105,INT((ROW()-6)/12)+1)),FLOOR(MAX(0,INDEX('Cenários'!$K$6:$K$105,INT((ROW()-6)/12)+1)-$L130),INDEX('Cenários'!$I$6:$I$105,INT((ROW()-6)/12)+1)))),0))</f>
        <v/>
      </c>
      <c r="P130" s="25">
        <f>IF($A130="","",IFERROR(IF($E130+INDEX('Cenários'!$J$6:$J$105,INT((ROW()-6)/12)+1)&gt;7,0,SUMIFS($O$6:$O$1205,$A$6:$A$1205,$A130,$E$6:$E$1205,$E130+INDEX('Cenários'!$J$6:$J$105,INT((ROW()-6)/12)+1))),0))</f>
        <v/>
      </c>
      <c r="Q130" s="25">
        <f>IF($A130="","",$L130+$O130)</f>
        <v/>
      </c>
      <c r="R130" s="25">
        <f>IF($A130="","",IF($E130&gt;0,MAX(0,$Q130-$N130),0))</f>
        <v/>
      </c>
      <c r="S130" s="25">
        <f>IF($A130="","",$Q130-$R130)</f>
        <v/>
      </c>
      <c r="T130" s="25">
        <f>IF($A130="","",MAX(0,-$S130))</f>
        <v/>
      </c>
      <c r="U130" s="25">
        <f>IF($A130="","",MAX(0,$Q130-INDEX('Cenários'!$K$6:$K$105,INT((ROW()-6)/12)+1)))</f>
        <v/>
      </c>
      <c r="V130" s="24">
        <f>IF($A130="","",IF($Y130&lt;&gt;"OK","Dados inválidos",IF($X130="Pausado","Pausado",IF($T130&gt;0,"Ruptura",IF($U130&gt;0,"Excesso de capacidade",IF($M130&gt;INDEX('Cenários'!$K$6:$K$105,INT((ROW()-6)/12)+1),"Capacidade insuficiente",IF(AND($E130&lt;=0,$S130&lt;INDEX('Cenários'!$H$6:$H$105,INT((ROW()-6)/12)+1)),"Atenção",IF($R130&gt;0,"Desmobilizar","Adequado"))))))))</f>
        <v/>
      </c>
      <c r="W130" s="24">
        <f>IF($A130="","",IF($Y130&lt;&gt;"OK","Corrigir cadastro do cenário",IF($X130="Pausado","",IF($T130&gt;0,"Ruptura projetada de "&amp;TEXT($T130,"0")&amp;" un.",IF($U130&gt;0,"Reduzir entrada ou transferir "&amp;TEXT($U130,"0")&amp;" un.",IF($M130&gt;INDEX('Cenários'!$K$6:$K$105,INT((ROW()-6)/12)+1),"Capacidade abaixo do saldo-alvo em "&amp;TEXT($M130-INDEX('Cenários'!$K$6:$K$105,INT((ROW()-6)/12)+1),"0")&amp;" un.",IF(AND($O130&gt;0,$E130-INDEX('Cenários'!$J$6:$J$105,INT((ROW()-6)/12)+1)&lt;-4),"Recebimento depende de pedido anterior ao horizonte",IF($R130&gt;0,"Desmobilizar "&amp;TEXT($R130,"0")&amp;" un. nesta semana",IF($P130&gt;0,"Emitir pedido de "&amp;TEXT($P130,"0")&amp;" un. nesta semana",IF($O130&gt;0,"Programar recebimento de "&amp;TEXT($O130,"0")&amp;" un.","Sem ação imediata")))))))))</f>
        <v/>
      </c>
      <c r="X130" s="24">
        <f>IF($A130="","",INDEX('Cenários'!$M$6:$M$105,INT((ROW()-6)/12)+1))</f>
        <v/>
      </c>
      <c r="Y130" s="24">
        <f>IF($A130="","",INDEX('Cenários'!$Z$6:$Z$105,INT((ROW()-6)/12)+1))</f>
        <v/>
      </c>
    </row>
    <row r="131" ht="19" customHeight="1">
      <c r="A131" s="24">
        <f>IF(INDEX('Cenários'!$A$6:$A$105,INT((ROW()-6)/12)+1)="","",INDEX('Cenários'!$A$6:$A$105,INT((ROW()-6)/12)+1))</f>
        <v/>
      </c>
      <c r="B131" s="24">
        <f>IF($A131="","",INDEX('Cenários'!$B$6:$B$105,INT((ROW()-6)/12)+1))</f>
        <v/>
      </c>
      <c r="C131" s="24">
        <f>IF($A131="","",INDEX('Cenários'!$C$6:$C$105,INT((ROW()-6)/12)+1))</f>
        <v/>
      </c>
      <c r="D131" s="24">
        <f>IF($A131="","",INDEX('Cenários'!$D$6:$D$105,INT((ROW()-6)/12)+1))</f>
        <v/>
      </c>
      <c r="E131" s="25">
        <f>IF($A131="","",MOD(ROW()-6,12)-4)</f>
        <v/>
      </c>
      <c r="F131" s="24">
        <f>IF($A131="","",IF($E131&lt;0,"Antes do pico",IF($E131=0,"Semana de pico","Depois do pico")))</f>
        <v/>
      </c>
      <c r="G131" s="36">
        <f>IF($A131="","",IFERROR(IF(INDEX('Cenários'!$E$6:$E$105,INT((ROW()-6)/12)+1)="","",INDEX('Cenários'!$E$6:$E$105,INT((ROW()-6)/12)+1)+7*$E131),""))</f>
        <v/>
      </c>
      <c r="H131" s="37">
        <f>IF($A131="","",INDEX('Cenários'!$N$6:$Y$105,INT((ROW()-6)/12)+1,$E131+5))</f>
        <v/>
      </c>
      <c r="I131" s="25">
        <f>IF(OR($A131="",$H131=""),"",IFERROR(ROUNDUP(INDEX('Cenários'!$F$6:$F$105,INT((ROW()-6)/12)+1)*$H131,0),""))</f>
        <v/>
      </c>
      <c r="J131" s="19" t="n"/>
      <c r="K131" s="25">
        <f>IF($A131="","",IF($E131=-4,INDEX('Cenários'!$G$6:$G$105,INT((ROW()-6)/12)+1),$S130))</f>
        <v/>
      </c>
      <c r="L131" s="25">
        <f>IF($A131="","",$K131+IF($J131="",0,$J131)-IF($I131="",0,$I131))</f>
        <v/>
      </c>
      <c r="M131" s="25">
        <f>IF($A131="","",IF($E131&lt;=0,INDEX('Cenários'!$H$6:$H$105,INT((ROW()-6)/12)+1)+SUMIFS($I$6:$I$1205,$A$6:$A$1205,$A131,$E$6:$E$1205,"&gt;"&amp;$E131,$E$6:$E$1205,"&lt;="&amp;($E131+INDEX('Cenários'!$J$6:$J$105,INT((ROW()-6)/12)+1))),INDEX('Cenários'!$L$6:$L$105,INT((ROW()-6)/12)+1)+SUMIFS($I$6:$I$1205,$A$6:$A$1205,$A131,$E$6:$E$1205,"&gt;"&amp;$E131,$E$6:$E$1205,"&lt;=7")))</f>
        <v/>
      </c>
      <c r="N131" s="25">
        <f>IF($A131="","",MIN(INDEX('Cenários'!$K$6:$K$105,INT((ROW()-6)/12)+1),MAX(0,$M131)))</f>
        <v/>
      </c>
      <c r="O131" s="25">
        <f>IF($A131="","",IFERROR(IF($L131&gt;=$N131,0,MIN(CEILING(MAX(0,$N131-$L131),INDEX('Cenários'!$I$6:$I$105,INT((ROW()-6)/12)+1)),FLOOR(MAX(0,INDEX('Cenários'!$K$6:$K$105,INT((ROW()-6)/12)+1)-$L131),INDEX('Cenários'!$I$6:$I$105,INT((ROW()-6)/12)+1)))),0))</f>
        <v/>
      </c>
      <c r="P131" s="25">
        <f>IF($A131="","",IFERROR(IF($E131+INDEX('Cenários'!$J$6:$J$105,INT((ROW()-6)/12)+1)&gt;7,0,SUMIFS($O$6:$O$1205,$A$6:$A$1205,$A131,$E$6:$E$1205,$E131+INDEX('Cenários'!$J$6:$J$105,INT((ROW()-6)/12)+1))),0))</f>
        <v/>
      </c>
      <c r="Q131" s="25">
        <f>IF($A131="","",$L131+$O131)</f>
        <v/>
      </c>
      <c r="R131" s="25">
        <f>IF($A131="","",IF($E131&gt;0,MAX(0,$Q131-$N131),0))</f>
        <v/>
      </c>
      <c r="S131" s="25">
        <f>IF($A131="","",$Q131-$R131)</f>
        <v/>
      </c>
      <c r="T131" s="25">
        <f>IF($A131="","",MAX(0,-$S131))</f>
        <v/>
      </c>
      <c r="U131" s="25">
        <f>IF($A131="","",MAX(0,$Q131-INDEX('Cenários'!$K$6:$K$105,INT((ROW()-6)/12)+1)))</f>
        <v/>
      </c>
      <c r="V131" s="24">
        <f>IF($A131="","",IF($Y131&lt;&gt;"OK","Dados inválidos",IF($X131="Pausado","Pausado",IF($T131&gt;0,"Ruptura",IF($U131&gt;0,"Excesso de capacidade",IF($M131&gt;INDEX('Cenários'!$K$6:$K$105,INT((ROW()-6)/12)+1),"Capacidade insuficiente",IF(AND($E131&lt;=0,$S131&lt;INDEX('Cenários'!$H$6:$H$105,INT((ROW()-6)/12)+1)),"Atenção",IF($R131&gt;0,"Desmobilizar","Adequado"))))))))</f>
        <v/>
      </c>
      <c r="W131" s="24">
        <f>IF($A131="","",IF($Y131&lt;&gt;"OK","Corrigir cadastro do cenário",IF($X131="Pausado","",IF($T131&gt;0,"Ruptura projetada de "&amp;TEXT($T131,"0")&amp;" un.",IF($U131&gt;0,"Reduzir entrada ou transferir "&amp;TEXT($U131,"0")&amp;" un.",IF($M131&gt;INDEX('Cenários'!$K$6:$K$105,INT((ROW()-6)/12)+1),"Capacidade abaixo do saldo-alvo em "&amp;TEXT($M131-INDEX('Cenários'!$K$6:$K$105,INT((ROW()-6)/12)+1),"0")&amp;" un.",IF(AND($O131&gt;0,$E131-INDEX('Cenários'!$J$6:$J$105,INT((ROW()-6)/12)+1)&lt;-4),"Recebimento depende de pedido anterior ao horizonte",IF($R131&gt;0,"Desmobilizar "&amp;TEXT($R131,"0")&amp;" un. nesta semana",IF($P131&gt;0,"Emitir pedido de "&amp;TEXT($P131,"0")&amp;" un. nesta semana",IF($O131&gt;0,"Programar recebimento de "&amp;TEXT($O131,"0")&amp;" un.","Sem ação imediata")))))))))</f>
        <v/>
      </c>
      <c r="X131" s="24">
        <f>IF($A131="","",INDEX('Cenários'!$M$6:$M$105,INT((ROW()-6)/12)+1))</f>
        <v/>
      </c>
      <c r="Y131" s="24">
        <f>IF($A131="","",INDEX('Cenários'!$Z$6:$Z$105,INT((ROW()-6)/12)+1))</f>
        <v/>
      </c>
    </row>
    <row r="132" ht="19" customHeight="1">
      <c r="A132" s="24">
        <f>IF(INDEX('Cenários'!$A$6:$A$105,INT((ROW()-6)/12)+1)="","",INDEX('Cenários'!$A$6:$A$105,INT((ROW()-6)/12)+1))</f>
        <v/>
      </c>
      <c r="B132" s="24">
        <f>IF($A132="","",INDEX('Cenários'!$B$6:$B$105,INT((ROW()-6)/12)+1))</f>
        <v/>
      </c>
      <c r="C132" s="24">
        <f>IF($A132="","",INDEX('Cenários'!$C$6:$C$105,INT((ROW()-6)/12)+1))</f>
        <v/>
      </c>
      <c r="D132" s="24">
        <f>IF($A132="","",INDEX('Cenários'!$D$6:$D$105,INT((ROW()-6)/12)+1))</f>
        <v/>
      </c>
      <c r="E132" s="25">
        <f>IF($A132="","",MOD(ROW()-6,12)-4)</f>
        <v/>
      </c>
      <c r="F132" s="24">
        <f>IF($A132="","",IF($E132&lt;0,"Antes do pico",IF($E132=0,"Semana de pico","Depois do pico")))</f>
        <v/>
      </c>
      <c r="G132" s="36">
        <f>IF($A132="","",IFERROR(IF(INDEX('Cenários'!$E$6:$E$105,INT((ROW()-6)/12)+1)="","",INDEX('Cenários'!$E$6:$E$105,INT((ROW()-6)/12)+1)+7*$E132),""))</f>
        <v/>
      </c>
      <c r="H132" s="37">
        <f>IF($A132="","",INDEX('Cenários'!$N$6:$Y$105,INT((ROW()-6)/12)+1,$E132+5))</f>
        <v/>
      </c>
      <c r="I132" s="25">
        <f>IF(OR($A132="",$H132=""),"",IFERROR(ROUNDUP(INDEX('Cenários'!$F$6:$F$105,INT((ROW()-6)/12)+1)*$H132,0),""))</f>
        <v/>
      </c>
      <c r="J132" s="19" t="n"/>
      <c r="K132" s="25">
        <f>IF($A132="","",IF($E132=-4,INDEX('Cenários'!$G$6:$G$105,INT((ROW()-6)/12)+1),$S131))</f>
        <v/>
      </c>
      <c r="L132" s="25">
        <f>IF($A132="","",$K132+IF($J132="",0,$J132)-IF($I132="",0,$I132))</f>
        <v/>
      </c>
      <c r="M132" s="25">
        <f>IF($A132="","",IF($E132&lt;=0,INDEX('Cenários'!$H$6:$H$105,INT((ROW()-6)/12)+1)+SUMIFS($I$6:$I$1205,$A$6:$A$1205,$A132,$E$6:$E$1205,"&gt;"&amp;$E132,$E$6:$E$1205,"&lt;="&amp;($E132+INDEX('Cenários'!$J$6:$J$105,INT((ROW()-6)/12)+1))),INDEX('Cenários'!$L$6:$L$105,INT((ROW()-6)/12)+1)+SUMIFS($I$6:$I$1205,$A$6:$A$1205,$A132,$E$6:$E$1205,"&gt;"&amp;$E132,$E$6:$E$1205,"&lt;=7")))</f>
        <v/>
      </c>
      <c r="N132" s="25">
        <f>IF($A132="","",MIN(INDEX('Cenários'!$K$6:$K$105,INT((ROW()-6)/12)+1),MAX(0,$M132)))</f>
        <v/>
      </c>
      <c r="O132" s="25">
        <f>IF($A132="","",IFERROR(IF($L132&gt;=$N132,0,MIN(CEILING(MAX(0,$N132-$L132),INDEX('Cenários'!$I$6:$I$105,INT((ROW()-6)/12)+1)),FLOOR(MAX(0,INDEX('Cenários'!$K$6:$K$105,INT((ROW()-6)/12)+1)-$L132),INDEX('Cenários'!$I$6:$I$105,INT((ROW()-6)/12)+1)))),0))</f>
        <v/>
      </c>
      <c r="P132" s="25">
        <f>IF($A132="","",IFERROR(IF($E132+INDEX('Cenários'!$J$6:$J$105,INT((ROW()-6)/12)+1)&gt;7,0,SUMIFS($O$6:$O$1205,$A$6:$A$1205,$A132,$E$6:$E$1205,$E132+INDEX('Cenários'!$J$6:$J$105,INT((ROW()-6)/12)+1))),0))</f>
        <v/>
      </c>
      <c r="Q132" s="25">
        <f>IF($A132="","",$L132+$O132)</f>
        <v/>
      </c>
      <c r="R132" s="25">
        <f>IF($A132="","",IF($E132&gt;0,MAX(0,$Q132-$N132),0))</f>
        <v/>
      </c>
      <c r="S132" s="25">
        <f>IF($A132="","",$Q132-$R132)</f>
        <v/>
      </c>
      <c r="T132" s="25">
        <f>IF($A132="","",MAX(0,-$S132))</f>
        <v/>
      </c>
      <c r="U132" s="25">
        <f>IF($A132="","",MAX(0,$Q132-INDEX('Cenários'!$K$6:$K$105,INT((ROW()-6)/12)+1)))</f>
        <v/>
      </c>
      <c r="V132" s="24">
        <f>IF($A132="","",IF($Y132&lt;&gt;"OK","Dados inválidos",IF($X132="Pausado","Pausado",IF($T132&gt;0,"Ruptura",IF($U132&gt;0,"Excesso de capacidade",IF($M132&gt;INDEX('Cenários'!$K$6:$K$105,INT((ROW()-6)/12)+1),"Capacidade insuficiente",IF(AND($E132&lt;=0,$S132&lt;INDEX('Cenários'!$H$6:$H$105,INT((ROW()-6)/12)+1)),"Atenção",IF($R132&gt;0,"Desmobilizar","Adequado"))))))))</f>
        <v/>
      </c>
      <c r="W132" s="24">
        <f>IF($A132="","",IF($Y132&lt;&gt;"OK","Corrigir cadastro do cenário",IF($X132="Pausado","",IF($T132&gt;0,"Ruptura projetada de "&amp;TEXT($T132,"0")&amp;" un.",IF($U132&gt;0,"Reduzir entrada ou transferir "&amp;TEXT($U132,"0")&amp;" un.",IF($M132&gt;INDEX('Cenários'!$K$6:$K$105,INT((ROW()-6)/12)+1),"Capacidade abaixo do saldo-alvo em "&amp;TEXT($M132-INDEX('Cenários'!$K$6:$K$105,INT((ROW()-6)/12)+1),"0")&amp;" un.",IF(AND($O132&gt;0,$E132-INDEX('Cenários'!$J$6:$J$105,INT((ROW()-6)/12)+1)&lt;-4),"Recebimento depende de pedido anterior ao horizonte",IF($R132&gt;0,"Desmobilizar "&amp;TEXT($R132,"0")&amp;" un. nesta semana",IF($P132&gt;0,"Emitir pedido de "&amp;TEXT($P132,"0")&amp;" un. nesta semana",IF($O132&gt;0,"Programar recebimento de "&amp;TEXT($O132,"0")&amp;" un.","Sem ação imediata")))))))))</f>
        <v/>
      </c>
      <c r="X132" s="24">
        <f>IF($A132="","",INDEX('Cenários'!$M$6:$M$105,INT((ROW()-6)/12)+1))</f>
        <v/>
      </c>
      <c r="Y132" s="24">
        <f>IF($A132="","",INDEX('Cenários'!$Z$6:$Z$105,INT((ROW()-6)/12)+1))</f>
        <v/>
      </c>
    </row>
    <row r="133" ht="19" customHeight="1">
      <c r="A133" s="24">
        <f>IF(INDEX('Cenários'!$A$6:$A$105,INT((ROW()-6)/12)+1)="","",INDEX('Cenários'!$A$6:$A$105,INT((ROW()-6)/12)+1))</f>
        <v/>
      </c>
      <c r="B133" s="24">
        <f>IF($A133="","",INDEX('Cenários'!$B$6:$B$105,INT((ROW()-6)/12)+1))</f>
        <v/>
      </c>
      <c r="C133" s="24">
        <f>IF($A133="","",INDEX('Cenários'!$C$6:$C$105,INT((ROW()-6)/12)+1))</f>
        <v/>
      </c>
      <c r="D133" s="24">
        <f>IF($A133="","",INDEX('Cenários'!$D$6:$D$105,INT((ROW()-6)/12)+1))</f>
        <v/>
      </c>
      <c r="E133" s="25">
        <f>IF($A133="","",MOD(ROW()-6,12)-4)</f>
        <v/>
      </c>
      <c r="F133" s="24">
        <f>IF($A133="","",IF($E133&lt;0,"Antes do pico",IF($E133=0,"Semana de pico","Depois do pico")))</f>
        <v/>
      </c>
      <c r="G133" s="36">
        <f>IF($A133="","",IFERROR(IF(INDEX('Cenários'!$E$6:$E$105,INT((ROW()-6)/12)+1)="","",INDEX('Cenários'!$E$6:$E$105,INT((ROW()-6)/12)+1)+7*$E133),""))</f>
        <v/>
      </c>
      <c r="H133" s="37">
        <f>IF($A133="","",INDEX('Cenários'!$N$6:$Y$105,INT((ROW()-6)/12)+1,$E133+5))</f>
        <v/>
      </c>
      <c r="I133" s="25">
        <f>IF(OR($A133="",$H133=""),"",IFERROR(ROUNDUP(INDEX('Cenários'!$F$6:$F$105,INT((ROW()-6)/12)+1)*$H133,0),""))</f>
        <v/>
      </c>
      <c r="J133" s="19" t="n"/>
      <c r="K133" s="25">
        <f>IF($A133="","",IF($E133=-4,INDEX('Cenários'!$G$6:$G$105,INT((ROW()-6)/12)+1),$S132))</f>
        <v/>
      </c>
      <c r="L133" s="25">
        <f>IF($A133="","",$K133+IF($J133="",0,$J133)-IF($I133="",0,$I133))</f>
        <v/>
      </c>
      <c r="M133" s="25">
        <f>IF($A133="","",IF($E133&lt;=0,INDEX('Cenários'!$H$6:$H$105,INT((ROW()-6)/12)+1)+SUMIFS($I$6:$I$1205,$A$6:$A$1205,$A133,$E$6:$E$1205,"&gt;"&amp;$E133,$E$6:$E$1205,"&lt;="&amp;($E133+INDEX('Cenários'!$J$6:$J$105,INT((ROW()-6)/12)+1))),INDEX('Cenários'!$L$6:$L$105,INT((ROW()-6)/12)+1)+SUMIFS($I$6:$I$1205,$A$6:$A$1205,$A133,$E$6:$E$1205,"&gt;"&amp;$E133,$E$6:$E$1205,"&lt;=7")))</f>
        <v/>
      </c>
      <c r="N133" s="25">
        <f>IF($A133="","",MIN(INDEX('Cenários'!$K$6:$K$105,INT((ROW()-6)/12)+1),MAX(0,$M133)))</f>
        <v/>
      </c>
      <c r="O133" s="25">
        <f>IF($A133="","",IFERROR(IF($L133&gt;=$N133,0,MIN(CEILING(MAX(0,$N133-$L133),INDEX('Cenários'!$I$6:$I$105,INT((ROW()-6)/12)+1)),FLOOR(MAX(0,INDEX('Cenários'!$K$6:$K$105,INT((ROW()-6)/12)+1)-$L133),INDEX('Cenários'!$I$6:$I$105,INT((ROW()-6)/12)+1)))),0))</f>
        <v/>
      </c>
      <c r="P133" s="25">
        <f>IF($A133="","",IFERROR(IF($E133+INDEX('Cenários'!$J$6:$J$105,INT((ROW()-6)/12)+1)&gt;7,0,SUMIFS($O$6:$O$1205,$A$6:$A$1205,$A133,$E$6:$E$1205,$E133+INDEX('Cenários'!$J$6:$J$105,INT((ROW()-6)/12)+1))),0))</f>
        <v/>
      </c>
      <c r="Q133" s="25">
        <f>IF($A133="","",$L133+$O133)</f>
        <v/>
      </c>
      <c r="R133" s="25">
        <f>IF($A133="","",IF($E133&gt;0,MAX(0,$Q133-$N133),0))</f>
        <v/>
      </c>
      <c r="S133" s="25">
        <f>IF($A133="","",$Q133-$R133)</f>
        <v/>
      </c>
      <c r="T133" s="25">
        <f>IF($A133="","",MAX(0,-$S133))</f>
        <v/>
      </c>
      <c r="U133" s="25">
        <f>IF($A133="","",MAX(0,$Q133-INDEX('Cenários'!$K$6:$K$105,INT((ROW()-6)/12)+1)))</f>
        <v/>
      </c>
      <c r="V133" s="24">
        <f>IF($A133="","",IF($Y133&lt;&gt;"OK","Dados inválidos",IF($X133="Pausado","Pausado",IF($T133&gt;0,"Ruptura",IF($U133&gt;0,"Excesso de capacidade",IF($M133&gt;INDEX('Cenários'!$K$6:$K$105,INT((ROW()-6)/12)+1),"Capacidade insuficiente",IF(AND($E133&lt;=0,$S133&lt;INDEX('Cenários'!$H$6:$H$105,INT((ROW()-6)/12)+1)),"Atenção",IF($R133&gt;0,"Desmobilizar","Adequado"))))))))</f>
        <v/>
      </c>
      <c r="W133" s="24">
        <f>IF($A133="","",IF($Y133&lt;&gt;"OK","Corrigir cadastro do cenário",IF($X133="Pausado","",IF($T133&gt;0,"Ruptura projetada de "&amp;TEXT($T133,"0")&amp;" un.",IF($U133&gt;0,"Reduzir entrada ou transferir "&amp;TEXT($U133,"0")&amp;" un.",IF($M133&gt;INDEX('Cenários'!$K$6:$K$105,INT((ROW()-6)/12)+1),"Capacidade abaixo do saldo-alvo em "&amp;TEXT($M133-INDEX('Cenários'!$K$6:$K$105,INT((ROW()-6)/12)+1),"0")&amp;" un.",IF(AND($O133&gt;0,$E133-INDEX('Cenários'!$J$6:$J$105,INT((ROW()-6)/12)+1)&lt;-4),"Recebimento depende de pedido anterior ao horizonte",IF($R133&gt;0,"Desmobilizar "&amp;TEXT($R133,"0")&amp;" un. nesta semana",IF($P133&gt;0,"Emitir pedido de "&amp;TEXT($P133,"0")&amp;" un. nesta semana",IF($O133&gt;0,"Programar recebimento de "&amp;TEXT($O133,"0")&amp;" un.","Sem ação imediata")))))))))</f>
        <v/>
      </c>
      <c r="X133" s="24">
        <f>IF($A133="","",INDEX('Cenários'!$M$6:$M$105,INT((ROW()-6)/12)+1))</f>
        <v/>
      </c>
      <c r="Y133" s="24">
        <f>IF($A133="","",INDEX('Cenários'!$Z$6:$Z$105,INT((ROW()-6)/12)+1))</f>
        <v/>
      </c>
    </row>
    <row r="134" ht="19" customHeight="1">
      <c r="A134" s="24">
        <f>IF(INDEX('Cenários'!$A$6:$A$105,INT((ROW()-6)/12)+1)="","",INDEX('Cenários'!$A$6:$A$105,INT((ROW()-6)/12)+1))</f>
        <v/>
      </c>
      <c r="B134" s="24">
        <f>IF($A134="","",INDEX('Cenários'!$B$6:$B$105,INT((ROW()-6)/12)+1))</f>
        <v/>
      </c>
      <c r="C134" s="24">
        <f>IF($A134="","",INDEX('Cenários'!$C$6:$C$105,INT((ROW()-6)/12)+1))</f>
        <v/>
      </c>
      <c r="D134" s="24">
        <f>IF($A134="","",INDEX('Cenários'!$D$6:$D$105,INT((ROW()-6)/12)+1))</f>
        <v/>
      </c>
      <c r="E134" s="25">
        <f>IF($A134="","",MOD(ROW()-6,12)-4)</f>
        <v/>
      </c>
      <c r="F134" s="24">
        <f>IF($A134="","",IF($E134&lt;0,"Antes do pico",IF($E134=0,"Semana de pico","Depois do pico")))</f>
        <v/>
      </c>
      <c r="G134" s="36">
        <f>IF($A134="","",IFERROR(IF(INDEX('Cenários'!$E$6:$E$105,INT((ROW()-6)/12)+1)="","",INDEX('Cenários'!$E$6:$E$105,INT((ROW()-6)/12)+1)+7*$E134),""))</f>
        <v/>
      </c>
      <c r="H134" s="37">
        <f>IF($A134="","",INDEX('Cenários'!$N$6:$Y$105,INT((ROW()-6)/12)+1,$E134+5))</f>
        <v/>
      </c>
      <c r="I134" s="25">
        <f>IF(OR($A134="",$H134=""),"",IFERROR(ROUNDUP(INDEX('Cenários'!$F$6:$F$105,INT((ROW()-6)/12)+1)*$H134,0),""))</f>
        <v/>
      </c>
      <c r="J134" s="19" t="n"/>
      <c r="K134" s="25">
        <f>IF($A134="","",IF($E134=-4,INDEX('Cenários'!$G$6:$G$105,INT((ROW()-6)/12)+1),$S133))</f>
        <v/>
      </c>
      <c r="L134" s="25">
        <f>IF($A134="","",$K134+IF($J134="",0,$J134)-IF($I134="",0,$I134))</f>
        <v/>
      </c>
      <c r="M134" s="25">
        <f>IF($A134="","",IF($E134&lt;=0,INDEX('Cenários'!$H$6:$H$105,INT((ROW()-6)/12)+1)+SUMIFS($I$6:$I$1205,$A$6:$A$1205,$A134,$E$6:$E$1205,"&gt;"&amp;$E134,$E$6:$E$1205,"&lt;="&amp;($E134+INDEX('Cenários'!$J$6:$J$105,INT((ROW()-6)/12)+1))),INDEX('Cenários'!$L$6:$L$105,INT((ROW()-6)/12)+1)+SUMIFS($I$6:$I$1205,$A$6:$A$1205,$A134,$E$6:$E$1205,"&gt;"&amp;$E134,$E$6:$E$1205,"&lt;=7")))</f>
        <v/>
      </c>
      <c r="N134" s="25">
        <f>IF($A134="","",MIN(INDEX('Cenários'!$K$6:$K$105,INT((ROW()-6)/12)+1),MAX(0,$M134)))</f>
        <v/>
      </c>
      <c r="O134" s="25">
        <f>IF($A134="","",IFERROR(IF($L134&gt;=$N134,0,MIN(CEILING(MAX(0,$N134-$L134),INDEX('Cenários'!$I$6:$I$105,INT((ROW()-6)/12)+1)),FLOOR(MAX(0,INDEX('Cenários'!$K$6:$K$105,INT((ROW()-6)/12)+1)-$L134),INDEX('Cenários'!$I$6:$I$105,INT((ROW()-6)/12)+1)))),0))</f>
        <v/>
      </c>
      <c r="P134" s="25">
        <f>IF($A134="","",IFERROR(IF($E134+INDEX('Cenários'!$J$6:$J$105,INT((ROW()-6)/12)+1)&gt;7,0,SUMIFS($O$6:$O$1205,$A$6:$A$1205,$A134,$E$6:$E$1205,$E134+INDEX('Cenários'!$J$6:$J$105,INT((ROW()-6)/12)+1))),0))</f>
        <v/>
      </c>
      <c r="Q134" s="25">
        <f>IF($A134="","",$L134+$O134)</f>
        <v/>
      </c>
      <c r="R134" s="25">
        <f>IF($A134="","",IF($E134&gt;0,MAX(0,$Q134-$N134),0))</f>
        <v/>
      </c>
      <c r="S134" s="25">
        <f>IF($A134="","",$Q134-$R134)</f>
        <v/>
      </c>
      <c r="T134" s="25">
        <f>IF($A134="","",MAX(0,-$S134))</f>
        <v/>
      </c>
      <c r="U134" s="25">
        <f>IF($A134="","",MAX(0,$Q134-INDEX('Cenários'!$K$6:$K$105,INT((ROW()-6)/12)+1)))</f>
        <v/>
      </c>
      <c r="V134" s="24">
        <f>IF($A134="","",IF($Y134&lt;&gt;"OK","Dados inválidos",IF($X134="Pausado","Pausado",IF($T134&gt;0,"Ruptura",IF($U134&gt;0,"Excesso de capacidade",IF($M134&gt;INDEX('Cenários'!$K$6:$K$105,INT((ROW()-6)/12)+1),"Capacidade insuficiente",IF(AND($E134&lt;=0,$S134&lt;INDEX('Cenários'!$H$6:$H$105,INT((ROW()-6)/12)+1)),"Atenção",IF($R134&gt;0,"Desmobilizar","Adequado"))))))))</f>
        <v/>
      </c>
      <c r="W134" s="24">
        <f>IF($A134="","",IF($Y134&lt;&gt;"OK","Corrigir cadastro do cenário",IF($X134="Pausado","",IF($T134&gt;0,"Ruptura projetada de "&amp;TEXT($T134,"0")&amp;" un.",IF($U134&gt;0,"Reduzir entrada ou transferir "&amp;TEXT($U134,"0")&amp;" un.",IF($M134&gt;INDEX('Cenários'!$K$6:$K$105,INT((ROW()-6)/12)+1),"Capacidade abaixo do saldo-alvo em "&amp;TEXT($M134-INDEX('Cenários'!$K$6:$K$105,INT((ROW()-6)/12)+1),"0")&amp;" un.",IF(AND($O134&gt;0,$E134-INDEX('Cenários'!$J$6:$J$105,INT((ROW()-6)/12)+1)&lt;-4),"Recebimento depende de pedido anterior ao horizonte",IF($R134&gt;0,"Desmobilizar "&amp;TEXT($R134,"0")&amp;" un. nesta semana",IF($P134&gt;0,"Emitir pedido de "&amp;TEXT($P134,"0")&amp;" un. nesta semana",IF($O134&gt;0,"Programar recebimento de "&amp;TEXT($O134,"0")&amp;" un.","Sem ação imediata")))))))))</f>
        <v/>
      </c>
      <c r="X134" s="24">
        <f>IF($A134="","",INDEX('Cenários'!$M$6:$M$105,INT((ROW()-6)/12)+1))</f>
        <v/>
      </c>
      <c r="Y134" s="24">
        <f>IF($A134="","",INDEX('Cenários'!$Z$6:$Z$105,INT((ROW()-6)/12)+1))</f>
        <v/>
      </c>
    </row>
    <row r="135" ht="19" customHeight="1">
      <c r="A135" s="24">
        <f>IF(INDEX('Cenários'!$A$6:$A$105,INT((ROW()-6)/12)+1)="","",INDEX('Cenários'!$A$6:$A$105,INT((ROW()-6)/12)+1))</f>
        <v/>
      </c>
      <c r="B135" s="24">
        <f>IF($A135="","",INDEX('Cenários'!$B$6:$B$105,INT((ROW()-6)/12)+1))</f>
        <v/>
      </c>
      <c r="C135" s="24">
        <f>IF($A135="","",INDEX('Cenários'!$C$6:$C$105,INT((ROW()-6)/12)+1))</f>
        <v/>
      </c>
      <c r="D135" s="24">
        <f>IF($A135="","",INDEX('Cenários'!$D$6:$D$105,INT((ROW()-6)/12)+1))</f>
        <v/>
      </c>
      <c r="E135" s="25">
        <f>IF($A135="","",MOD(ROW()-6,12)-4)</f>
        <v/>
      </c>
      <c r="F135" s="24">
        <f>IF($A135="","",IF($E135&lt;0,"Antes do pico",IF($E135=0,"Semana de pico","Depois do pico")))</f>
        <v/>
      </c>
      <c r="G135" s="36">
        <f>IF($A135="","",IFERROR(IF(INDEX('Cenários'!$E$6:$E$105,INT((ROW()-6)/12)+1)="","",INDEX('Cenários'!$E$6:$E$105,INT((ROW()-6)/12)+1)+7*$E135),""))</f>
        <v/>
      </c>
      <c r="H135" s="37">
        <f>IF($A135="","",INDEX('Cenários'!$N$6:$Y$105,INT((ROW()-6)/12)+1,$E135+5))</f>
        <v/>
      </c>
      <c r="I135" s="25">
        <f>IF(OR($A135="",$H135=""),"",IFERROR(ROUNDUP(INDEX('Cenários'!$F$6:$F$105,INT((ROW()-6)/12)+1)*$H135,0),""))</f>
        <v/>
      </c>
      <c r="J135" s="19" t="n"/>
      <c r="K135" s="25">
        <f>IF($A135="","",IF($E135=-4,INDEX('Cenários'!$G$6:$G$105,INT((ROW()-6)/12)+1),$S134))</f>
        <v/>
      </c>
      <c r="L135" s="25">
        <f>IF($A135="","",$K135+IF($J135="",0,$J135)-IF($I135="",0,$I135))</f>
        <v/>
      </c>
      <c r="M135" s="25">
        <f>IF($A135="","",IF($E135&lt;=0,INDEX('Cenários'!$H$6:$H$105,INT((ROW()-6)/12)+1)+SUMIFS($I$6:$I$1205,$A$6:$A$1205,$A135,$E$6:$E$1205,"&gt;"&amp;$E135,$E$6:$E$1205,"&lt;="&amp;($E135+INDEX('Cenários'!$J$6:$J$105,INT((ROW()-6)/12)+1))),INDEX('Cenários'!$L$6:$L$105,INT((ROW()-6)/12)+1)+SUMIFS($I$6:$I$1205,$A$6:$A$1205,$A135,$E$6:$E$1205,"&gt;"&amp;$E135,$E$6:$E$1205,"&lt;=7")))</f>
        <v/>
      </c>
      <c r="N135" s="25">
        <f>IF($A135="","",MIN(INDEX('Cenários'!$K$6:$K$105,INT((ROW()-6)/12)+1),MAX(0,$M135)))</f>
        <v/>
      </c>
      <c r="O135" s="25">
        <f>IF($A135="","",IFERROR(IF($L135&gt;=$N135,0,MIN(CEILING(MAX(0,$N135-$L135),INDEX('Cenários'!$I$6:$I$105,INT((ROW()-6)/12)+1)),FLOOR(MAX(0,INDEX('Cenários'!$K$6:$K$105,INT((ROW()-6)/12)+1)-$L135),INDEX('Cenários'!$I$6:$I$105,INT((ROW()-6)/12)+1)))),0))</f>
        <v/>
      </c>
      <c r="P135" s="25">
        <f>IF($A135="","",IFERROR(IF($E135+INDEX('Cenários'!$J$6:$J$105,INT((ROW()-6)/12)+1)&gt;7,0,SUMIFS($O$6:$O$1205,$A$6:$A$1205,$A135,$E$6:$E$1205,$E135+INDEX('Cenários'!$J$6:$J$105,INT((ROW()-6)/12)+1))),0))</f>
        <v/>
      </c>
      <c r="Q135" s="25">
        <f>IF($A135="","",$L135+$O135)</f>
        <v/>
      </c>
      <c r="R135" s="25">
        <f>IF($A135="","",IF($E135&gt;0,MAX(0,$Q135-$N135),0))</f>
        <v/>
      </c>
      <c r="S135" s="25">
        <f>IF($A135="","",$Q135-$R135)</f>
        <v/>
      </c>
      <c r="T135" s="25">
        <f>IF($A135="","",MAX(0,-$S135))</f>
        <v/>
      </c>
      <c r="U135" s="25">
        <f>IF($A135="","",MAX(0,$Q135-INDEX('Cenários'!$K$6:$K$105,INT((ROW()-6)/12)+1)))</f>
        <v/>
      </c>
      <c r="V135" s="24">
        <f>IF($A135="","",IF($Y135&lt;&gt;"OK","Dados inválidos",IF($X135="Pausado","Pausado",IF($T135&gt;0,"Ruptura",IF($U135&gt;0,"Excesso de capacidade",IF($M135&gt;INDEX('Cenários'!$K$6:$K$105,INT((ROW()-6)/12)+1),"Capacidade insuficiente",IF(AND($E135&lt;=0,$S135&lt;INDEX('Cenários'!$H$6:$H$105,INT((ROW()-6)/12)+1)),"Atenção",IF($R135&gt;0,"Desmobilizar","Adequado"))))))))</f>
        <v/>
      </c>
      <c r="W135" s="24">
        <f>IF($A135="","",IF($Y135&lt;&gt;"OK","Corrigir cadastro do cenário",IF($X135="Pausado","",IF($T135&gt;0,"Ruptura projetada de "&amp;TEXT($T135,"0")&amp;" un.",IF($U135&gt;0,"Reduzir entrada ou transferir "&amp;TEXT($U135,"0")&amp;" un.",IF($M135&gt;INDEX('Cenários'!$K$6:$K$105,INT((ROW()-6)/12)+1),"Capacidade abaixo do saldo-alvo em "&amp;TEXT($M135-INDEX('Cenários'!$K$6:$K$105,INT((ROW()-6)/12)+1),"0")&amp;" un.",IF(AND($O135&gt;0,$E135-INDEX('Cenários'!$J$6:$J$105,INT((ROW()-6)/12)+1)&lt;-4),"Recebimento depende de pedido anterior ao horizonte",IF($R135&gt;0,"Desmobilizar "&amp;TEXT($R135,"0")&amp;" un. nesta semana",IF($P135&gt;0,"Emitir pedido de "&amp;TEXT($P135,"0")&amp;" un. nesta semana",IF($O135&gt;0,"Programar recebimento de "&amp;TEXT($O135,"0")&amp;" un.","Sem ação imediata")))))))))</f>
        <v/>
      </c>
      <c r="X135" s="24">
        <f>IF($A135="","",INDEX('Cenários'!$M$6:$M$105,INT((ROW()-6)/12)+1))</f>
        <v/>
      </c>
      <c r="Y135" s="24">
        <f>IF($A135="","",INDEX('Cenários'!$Z$6:$Z$105,INT((ROW()-6)/12)+1))</f>
        <v/>
      </c>
    </row>
    <row r="136" ht="19" customHeight="1">
      <c r="A136" s="24">
        <f>IF(INDEX('Cenários'!$A$6:$A$105,INT((ROW()-6)/12)+1)="","",INDEX('Cenários'!$A$6:$A$105,INT((ROW()-6)/12)+1))</f>
        <v/>
      </c>
      <c r="B136" s="24">
        <f>IF($A136="","",INDEX('Cenários'!$B$6:$B$105,INT((ROW()-6)/12)+1))</f>
        <v/>
      </c>
      <c r="C136" s="24">
        <f>IF($A136="","",INDEX('Cenários'!$C$6:$C$105,INT((ROW()-6)/12)+1))</f>
        <v/>
      </c>
      <c r="D136" s="24">
        <f>IF($A136="","",INDEX('Cenários'!$D$6:$D$105,INT((ROW()-6)/12)+1))</f>
        <v/>
      </c>
      <c r="E136" s="25">
        <f>IF($A136="","",MOD(ROW()-6,12)-4)</f>
        <v/>
      </c>
      <c r="F136" s="24">
        <f>IF($A136="","",IF($E136&lt;0,"Antes do pico",IF($E136=0,"Semana de pico","Depois do pico")))</f>
        <v/>
      </c>
      <c r="G136" s="36">
        <f>IF($A136="","",IFERROR(IF(INDEX('Cenários'!$E$6:$E$105,INT((ROW()-6)/12)+1)="","",INDEX('Cenários'!$E$6:$E$105,INT((ROW()-6)/12)+1)+7*$E136),""))</f>
        <v/>
      </c>
      <c r="H136" s="37">
        <f>IF($A136="","",INDEX('Cenários'!$N$6:$Y$105,INT((ROW()-6)/12)+1,$E136+5))</f>
        <v/>
      </c>
      <c r="I136" s="25">
        <f>IF(OR($A136="",$H136=""),"",IFERROR(ROUNDUP(INDEX('Cenários'!$F$6:$F$105,INT((ROW()-6)/12)+1)*$H136,0),""))</f>
        <v/>
      </c>
      <c r="J136" s="19" t="n"/>
      <c r="K136" s="25">
        <f>IF($A136="","",IF($E136=-4,INDEX('Cenários'!$G$6:$G$105,INT((ROW()-6)/12)+1),$S135))</f>
        <v/>
      </c>
      <c r="L136" s="25">
        <f>IF($A136="","",$K136+IF($J136="",0,$J136)-IF($I136="",0,$I136))</f>
        <v/>
      </c>
      <c r="M136" s="25">
        <f>IF($A136="","",IF($E136&lt;=0,INDEX('Cenários'!$H$6:$H$105,INT((ROW()-6)/12)+1)+SUMIFS($I$6:$I$1205,$A$6:$A$1205,$A136,$E$6:$E$1205,"&gt;"&amp;$E136,$E$6:$E$1205,"&lt;="&amp;($E136+INDEX('Cenários'!$J$6:$J$105,INT((ROW()-6)/12)+1))),INDEX('Cenários'!$L$6:$L$105,INT((ROW()-6)/12)+1)+SUMIFS($I$6:$I$1205,$A$6:$A$1205,$A136,$E$6:$E$1205,"&gt;"&amp;$E136,$E$6:$E$1205,"&lt;=7")))</f>
        <v/>
      </c>
      <c r="N136" s="25">
        <f>IF($A136="","",MIN(INDEX('Cenários'!$K$6:$K$105,INT((ROW()-6)/12)+1),MAX(0,$M136)))</f>
        <v/>
      </c>
      <c r="O136" s="25">
        <f>IF($A136="","",IFERROR(IF($L136&gt;=$N136,0,MIN(CEILING(MAX(0,$N136-$L136),INDEX('Cenários'!$I$6:$I$105,INT((ROW()-6)/12)+1)),FLOOR(MAX(0,INDEX('Cenários'!$K$6:$K$105,INT((ROW()-6)/12)+1)-$L136),INDEX('Cenários'!$I$6:$I$105,INT((ROW()-6)/12)+1)))),0))</f>
        <v/>
      </c>
      <c r="P136" s="25">
        <f>IF($A136="","",IFERROR(IF($E136+INDEX('Cenários'!$J$6:$J$105,INT((ROW()-6)/12)+1)&gt;7,0,SUMIFS($O$6:$O$1205,$A$6:$A$1205,$A136,$E$6:$E$1205,$E136+INDEX('Cenários'!$J$6:$J$105,INT((ROW()-6)/12)+1))),0))</f>
        <v/>
      </c>
      <c r="Q136" s="25">
        <f>IF($A136="","",$L136+$O136)</f>
        <v/>
      </c>
      <c r="R136" s="25">
        <f>IF($A136="","",IF($E136&gt;0,MAX(0,$Q136-$N136),0))</f>
        <v/>
      </c>
      <c r="S136" s="25">
        <f>IF($A136="","",$Q136-$R136)</f>
        <v/>
      </c>
      <c r="T136" s="25">
        <f>IF($A136="","",MAX(0,-$S136))</f>
        <v/>
      </c>
      <c r="U136" s="25">
        <f>IF($A136="","",MAX(0,$Q136-INDEX('Cenários'!$K$6:$K$105,INT((ROW()-6)/12)+1)))</f>
        <v/>
      </c>
      <c r="V136" s="24">
        <f>IF($A136="","",IF($Y136&lt;&gt;"OK","Dados inválidos",IF($X136="Pausado","Pausado",IF($T136&gt;0,"Ruptura",IF($U136&gt;0,"Excesso de capacidade",IF($M136&gt;INDEX('Cenários'!$K$6:$K$105,INT((ROW()-6)/12)+1),"Capacidade insuficiente",IF(AND($E136&lt;=0,$S136&lt;INDEX('Cenários'!$H$6:$H$105,INT((ROW()-6)/12)+1)),"Atenção",IF($R136&gt;0,"Desmobilizar","Adequado"))))))))</f>
        <v/>
      </c>
      <c r="W136" s="24">
        <f>IF($A136="","",IF($Y136&lt;&gt;"OK","Corrigir cadastro do cenário",IF($X136="Pausado","",IF($T136&gt;0,"Ruptura projetada de "&amp;TEXT($T136,"0")&amp;" un.",IF($U136&gt;0,"Reduzir entrada ou transferir "&amp;TEXT($U136,"0")&amp;" un.",IF($M136&gt;INDEX('Cenários'!$K$6:$K$105,INT((ROW()-6)/12)+1),"Capacidade abaixo do saldo-alvo em "&amp;TEXT($M136-INDEX('Cenários'!$K$6:$K$105,INT((ROW()-6)/12)+1),"0")&amp;" un.",IF(AND($O136&gt;0,$E136-INDEX('Cenários'!$J$6:$J$105,INT((ROW()-6)/12)+1)&lt;-4),"Recebimento depende de pedido anterior ao horizonte",IF($R136&gt;0,"Desmobilizar "&amp;TEXT($R136,"0")&amp;" un. nesta semana",IF($P136&gt;0,"Emitir pedido de "&amp;TEXT($P136,"0")&amp;" un. nesta semana",IF($O136&gt;0,"Programar recebimento de "&amp;TEXT($O136,"0")&amp;" un.","Sem ação imediata")))))))))</f>
        <v/>
      </c>
      <c r="X136" s="24">
        <f>IF($A136="","",INDEX('Cenários'!$M$6:$M$105,INT((ROW()-6)/12)+1))</f>
        <v/>
      </c>
      <c r="Y136" s="24">
        <f>IF($A136="","",INDEX('Cenários'!$Z$6:$Z$105,INT((ROW()-6)/12)+1))</f>
        <v/>
      </c>
    </row>
    <row r="137" ht="19" customHeight="1">
      <c r="A137" s="24">
        <f>IF(INDEX('Cenários'!$A$6:$A$105,INT((ROW()-6)/12)+1)="","",INDEX('Cenários'!$A$6:$A$105,INT((ROW()-6)/12)+1))</f>
        <v/>
      </c>
      <c r="B137" s="24">
        <f>IF($A137="","",INDEX('Cenários'!$B$6:$B$105,INT((ROW()-6)/12)+1))</f>
        <v/>
      </c>
      <c r="C137" s="24">
        <f>IF($A137="","",INDEX('Cenários'!$C$6:$C$105,INT((ROW()-6)/12)+1))</f>
        <v/>
      </c>
      <c r="D137" s="24">
        <f>IF($A137="","",INDEX('Cenários'!$D$6:$D$105,INT((ROW()-6)/12)+1))</f>
        <v/>
      </c>
      <c r="E137" s="25">
        <f>IF($A137="","",MOD(ROW()-6,12)-4)</f>
        <v/>
      </c>
      <c r="F137" s="24">
        <f>IF($A137="","",IF($E137&lt;0,"Antes do pico",IF($E137=0,"Semana de pico","Depois do pico")))</f>
        <v/>
      </c>
      <c r="G137" s="36">
        <f>IF($A137="","",IFERROR(IF(INDEX('Cenários'!$E$6:$E$105,INT((ROW()-6)/12)+1)="","",INDEX('Cenários'!$E$6:$E$105,INT((ROW()-6)/12)+1)+7*$E137),""))</f>
        <v/>
      </c>
      <c r="H137" s="37">
        <f>IF($A137="","",INDEX('Cenários'!$N$6:$Y$105,INT((ROW()-6)/12)+1,$E137+5))</f>
        <v/>
      </c>
      <c r="I137" s="25">
        <f>IF(OR($A137="",$H137=""),"",IFERROR(ROUNDUP(INDEX('Cenários'!$F$6:$F$105,INT((ROW()-6)/12)+1)*$H137,0),""))</f>
        <v/>
      </c>
      <c r="J137" s="19" t="n"/>
      <c r="K137" s="25">
        <f>IF($A137="","",IF($E137=-4,INDEX('Cenários'!$G$6:$G$105,INT((ROW()-6)/12)+1),$S136))</f>
        <v/>
      </c>
      <c r="L137" s="25">
        <f>IF($A137="","",$K137+IF($J137="",0,$J137)-IF($I137="",0,$I137))</f>
        <v/>
      </c>
      <c r="M137" s="25">
        <f>IF($A137="","",IF($E137&lt;=0,INDEX('Cenários'!$H$6:$H$105,INT((ROW()-6)/12)+1)+SUMIFS($I$6:$I$1205,$A$6:$A$1205,$A137,$E$6:$E$1205,"&gt;"&amp;$E137,$E$6:$E$1205,"&lt;="&amp;($E137+INDEX('Cenários'!$J$6:$J$105,INT((ROW()-6)/12)+1))),INDEX('Cenários'!$L$6:$L$105,INT((ROW()-6)/12)+1)+SUMIFS($I$6:$I$1205,$A$6:$A$1205,$A137,$E$6:$E$1205,"&gt;"&amp;$E137,$E$6:$E$1205,"&lt;=7")))</f>
        <v/>
      </c>
      <c r="N137" s="25">
        <f>IF($A137="","",MIN(INDEX('Cenários'!$K$6:$K$105,INT((ROW()-6)/12)+1),MAX(0,$M137)))</f>
        <v/>
      </c>
      <c r="O137" s="25">
        <f>IF($A137="","",IFERROR(IF($L137&gt;=$N137,0,MIN(CEILING(MAX(0,$N137-$L137),INDEX('Cenários'!$I$6:$I$105,INT((ROW()-6)/12)+1)),FLOOR(MAX(0,INDEX('Cenários'!$K$6:$K$105,INT((ROW()-6)/12)+1)-$L137),INDEX('Cenários'!$I$6:$I$105,INT((ROW()-6)/12)+1)))),0))</f>
        <v/>
      </c>
      <c r="P137" s="25">
        <f>IF($A137="","",IFERROR(IF($E137+INDEX('Cenários'!$J$6:$J$105,INT((ROW()-6)/12)+1)&gt;7,0,SUMIFS($O$6:$O$1205,$A$6:$A$1205,$A137,$E$6:$E$1205,$E137+INDEX('Cenários'!$J$6:$J$105,INT((ROW()-6)/12)+1))),0))</f>
        <v/>
      </c>
      <c r="Q137" s="25">
        <f>IF($A137="","",$L137+$O137)</f>
        <v/>
      </c>
      <c r="R137" s="25">
        <f>IF($A137="","",IF($E137&gt;0,MAX(0,$Q137-$N137),0))</f>
        <v/>
      </c>
      <c r="S137" s="25">
        <f>IF($A137="","",$Q137-$R137)</f>
        <v/>
      </c>
      <c r="T137" s="25">
        <f>IF($A137="","",MAX(0,-$S137))</f>
        <v/>
      </c>
      <c r="U137" s="25">
        <f>IF($A137="","",MAX(0,$Q137-INDEX('Cenários'!$K$6:$K$105,INT((ROW()-6)/12)+1)))</f>
        <v/>
      </c>
      <c r="V137" s="24">
        <f>IF($A137="","",IF($Y137&lt;&gt;"OK","Dados inválidos",IF($X137="Pausado","Pausado",IF($T137&gt;0,"Ruptura",IF($U137&gt;0,"Excesso de capacidade",IF($M137&gt;INDEX('Cenários'!$K$6:$K$105,INT((ROW()-6)/12)+1),"Capacidade insuficiente",IF(AND($E137&lt;=0,$S137&lt;INDEX('Cenários'!$H$6:$H$105,INT((ROW()-6)/12)+1)),"Atenção",IF($R137&gt;0,"Desmobilizar","Adequado"))))))))</f>
        <v/>
      </c>
      <c r="W137" s="24">
        <f>IF($A137="","",IF($Y137&lt;&gt;"OK","Corrigir cadastro do cenário",IF($X137="Pausado","",IF($T137&gt;0,"Ruptura projetada de "&amp;TEXT($T137,"0")&amp;" un.",IF($U137&gt;0,"Reduzir entrada ou transferir "&amp;TEXT($U137,"0")&amp;" un.",IF($M137&gt;INDEX('Cenários'!$K$6:$K$105,INT((ROW()-6)/12)+1),"Capacidade abaixo do saldo-alvo em "&amp;TEXT($M137-INDEX('Cenários'!$K$6:$K$105,INT((ROW()-6)/12)+1),"0")&amp;" un.",IF(AND($O137&gt;0,$E137-INDEX('Cenários'!$J$6:$J$105,INT((ROW()-6)/12)+1)&lt;-4),"Recebimento depende de pedido anterior ao horizonte",IF($R137&gt;0,"Desmobilizar "&amp;TEXT($R137,"0")&amp;" un. nesta semana",IF($P137&gt;0,"Emitir pedido de "&amp;TEXT($P137,"0")&amp;" un. nesta semana",IF($O137&gt;0,"Programar recebimento de "&amp;TEXT($O137,"0")&amp;" un.","Sem ação imediata")))))))))</f>
        <v/>
      </c>
      <c r="X137" s="24">
        <f>IF($A137="","",INDEX('Cenários'!$M$6:$M$105,INT((ROW()-6)/12)+1))</f>
        <v/>
      </c>
      <c r="Y137" s="24">
        <f>IF($A137="","",INDEX('Cenários'!$Z$6:$Z$105,INT((ROW()-6)/12)+1))</f>
        <v/>
      </c>
    </row>
    <row r="138" ht="19" customHeight="1">
      <c r="A138" s="24">
        <f>IF(INDEX('Cenários'!$A$6:$A$105,INT((ROW()-6)/12)+1)="","",INDEX('Cenários'!$A$6:$A$105,INT((ROW()-6)/12)+1))</f>
        <v/>
      </c>
      <c r="B138" s="24">
        <f>IF($A138="","",INDEX('Cenários'!$B$6:$B$105,INT((ROW()-6)/12)+1))</f>
        <v/>
      </c>
      <c r="C138" s="24">
        <f>IF($A138="","",INDEX('Cenários'!$C$6:$C$105,INT((ROW()-6)/12)+1))</f>
        <v/>
      </c>
      <c r="D138" s="24">
        <f>IF($A138="","",INDEX('Cenários'!$D$6:$D$105,INT((ROW()-6)/12)+1))</f>
        <v/>
      </c>
      <c r="E138" s="25">
        <f>IF($A138="","",MOD(ROW()-6,12)-4)</f>
        <v/>
      </c>
      <c r="F138" s="24">
        <f>IF($A138="","",IF($E138&lt;0,"Antes do pico",IF($E138=0,"Semana de pico","Depois do pico")))</f>
        <v/>
      </c>
      <c r="G138" s="36">
        <f>IF($A138="","",IFERROR(IF(INDEX('Cenários'!$E$6:$E$105,INT((ROW()-6)/12)+1)="","",INDEX('Cenários'!$E$6:$E$105,INT((ROW()-6)/12)+1)+7*$E138),""))</f>
        <v/>
      </c>
      <c r="H138" s="37">
        <f>IF($A138="","",INDEX('Cenários'!$N$6:$Y$105,INT((ROW()-6)/12)+1,$E138+5))</f>
        <v/>
      </c>
      <c r="I138" s="25">
        <f>IF(OR($A138="",$H138=""),"",IFERROR(ROUNDUP(INDEX('Cenários'!$F$6:$F$105,INT((ROW()-6)/12)+1)*$H138,0),""))</f>
        <v/>
      </c>
      <c r="J138" s="19" t="n"/>
      <c r="K138" s="25">
        <f>IF($A138="","",IF($E138=-4,INDEX('Cenários'!$G$6:$G$105,INT((ROW()-6)/12)+1),$S137))</f>
        <v/>
      </c>
      <c r="L138" s="25">
        <f>IF($A138="","",$K138+IF($J138="",0,$J138)-IF($I138="",0,$I138))</f>
        <v/>
      </c>
      <c r="M138" s="25">
        <f>IF($A138="","",IF($E138&lt;=0,INDEX('Cenários'!$H$6:$H$105,INT((ROW()-6)/12)+1)+SUMIFS($I$6:$I$1205,$A$6:$A$1205,$A138,$E$6:$E$1205,"&gt;"&amp;$E138,$E$6:$E$1205,"&lt;="&amp;($E138+INDEX('Cenários'!$J$6:$J$105,INT((ROW()-6)/12)+1))),INDEX('Cenários'!$L$6:$L$105,INT((ROW()-6)/12)+1)+SUMIFS($I$6:$I$1205,$A$6:$A$1205,$A138,$E$6:$E$1205,"&gt;"&amp;$E138,$E$6:$E$1205,"&lt;=7")))</f>
        <v/>
      </c>
      <c r="N138" s="25">
        <f>IF($A138="","",MIN(INDEX('Cenários'!$K$6:$K$105,INT((ROW()-6)/12)+1),MAX(0,$M138)))</f>
        <v/>
      </c>
      <c r="O138" s="25">
        <f>IF($A138="","",IFERROR(IF($L138&gt;=$N138,0,MIN(CEILING(MAX(0,$N138-$L138),INDEX('Cenários'!$I$6:$I$105,INT((ROW()-6)/12)+1)),FLOOR(MAX(0,INDEX('Cenários'!$K$6:$K$105,INT((ROW()-6)/12)+1)-$L138),INDEX('Cenários'!$I$6:$I$105,INT((ROW()-6)/12)+1)))),0))</f>
        <v/>
      </c>
      <c r="P138" s="25">
        <f>IF($A138="","",IFERROR(IF($E138+INDEX('Cenários'!$J$6:$J$105,INT((ROW()-6)/12)+1)&gt;7,0,SUMIFS($O$6:$O$1205,$A$6:$A$1205,$A138,$E$6:$E$1205,$E138+INDEX('Cenários'!$J$6:$J$105,INT((ROW()-6)/12)+1))),0))</f>
        <v/>
      </c>
      <c r="Q138" s="25">
        <f>IF($A138="","",$L138+$O138)</f>
        <v/>
      </c>
      <c r="R138" s="25">
        <f>IF($A138="","",IF($E138&gt;0,MAX(0,$Q138-$N138),0))</f>
        <v/>
      </c>
      <c r="S138" s="25">
        <f>IF($A138="","",$Q138-$R138)</f>
        <v/>
      </c>
      <c r="T138" s="25">
        <f>IF($A138="","",MAX(0,-$S138))</f>
        <v/>
      </c>
      <c r="U138" s="25">
        <f>IF($A138="","",MAX(0,$Q138-INDEX('Cenários'!$K$6:$K$105,INT((ROW()-6)/12)+1)))</f>
        <v/>
      </c>
      <c r="V138" s="24">
        <f>IF($A138="","",IF($Y138&lt;&gt;"OK","Dados inválidos",IF($X138="Pausado","Pausado",IF($T138&gt;0,"Ruptura",IF($U138&gt;0,"Excesso de capacidade",IF($M138&gt;INDEX('Cenários'!$K$6:$K$105,INT((ROW()-6)/12)+1),"Capacidade insuficiente",IF(AND($E138&lt;=0,$S138&lt;INDEX('Cenários'!$H$6:$H$105,INT((ROW()-6)/12)+1)),"Atenção",IF($R138&gt;0,"Desmobilizar","Adequado"))))))))</f>
        <v/>
      </c>
      <c r="W138" s="24">
        <f>IF($A138="","",IF($Y138&lt;&gt;"OK","Corrigir cadastro do cenário",IF($X138="Pausado","",IF($T138&gt;0,"Ruptura projetada de "&amp;TEXT($T138,"0")&amp;" un.",IF($U138&gt;0,"Reduzir entrada ou transferir "&amp;TEXT($U138,"0")&amp;" un.",IF($M138&gt;INDEX('Cenários'!$K$6:$K$105,INT((ROW()-6)/12)+1),"Capacidade abaixo do saldo-alvo em "&amp;TEXT($M138-INDEX('Cenários'!$K$6:$K$105,INT((ROW()-6)/12)+1),"0")&amp;" un.",IF(AND($O138&gt;0,$E138-INDEX('Cenários'!$J$6:$J$105,INT((ROW()-6)/12)+1)&lt;-4),"Recebimento depende de pedido anterior ao horizonte",IF($R138&gt;0,"Desmobilizar "&amp;TEXT($R138,"0")&amp;" un. nesta semana",IF($P138&gt;0,"Emitir pedido de "&amp;TEXT($P138,"0")&amp;" un. nesta semana",IF($O138&gt;0,"Programar recebimento de "&amp;TEXT($O138,"0")&amp;" un.","Sem ação imediata")))))))))</f>
        <v/>
      </c>
      <c r="X138" s="24">
        <f>IF($A138="","",INDEX('Cenários'!$M$6:$M$105,INT((ROW()-6)/12)+1))</f>
        <v/>
      </c>
      <c r="Y138" s="24">
        <f>IF($A138="","",INDEX('Cenários'!$Z$6:$Z$105,INT((ROW()-6)/12)+1))</f>
        <v/>
      </c>
    </row>
    <row r="139" ht="19" customHeight="1">
      <c r="A139" s="24">
        <f>IF(INDEX('Cenários'!$A$6:$A$105,INT((ROW()-6)/12)+1)="","",INDEX('Cenários'!$A$6:$A$105,INT((ROW()-6)/12)+1))</f>
        <v/>
      </c>
      <c r="B139" s="24">
        <f>IF($A139="","",INDEX('Cenários'!$B$6:$B$105,INT((ROW()-6)/12)+1))</f>
        <v/>
      </c>
      <c r="C139" s="24">
        <f>IF($A139="","",INDEX('Cenários'!$C$6:$C$105,INT((ROW()-6)/12)+1))</f>
        <v/>
      </c>
      <c r="D139" s="24">
        <f>IF($A139="","",INDEX('Cenários'!$D$6:$D$105,INT((ROW()-6)/12)+1))</f>
        <v/>
      </c>
      <c r="E139" s="25">
        <f>IF($A139="","",MOD(ROW()-6,12)-4)</f>
        <v/>
      </c>
      <c r="F139" s="24">
        <f>IF($A139="","",IF($E139&lt;0,"Antes do pico",IF($E139=0,"Semana de pico","Depois do pico")))</f>
        <v/>
      </c>
      <c r="G139" s="36">
        <f>IF($A139="","",IFERROR(IF(INDEX('Cenários'!$E$6:$E$105,INT((ROW()-6)/12)+1)="","",INDEX('Cenários'!$E$6:$E$105,INT((ROW()-6)/12)+1)+7*$E139),""))</f>
        <v/>
      </c>
      <c r="H139" s="37">
        <f>IF($A139="","",INDEX('Cenários'!$N$6:$Y$105,INT((ROW()-6)/12)+1,$E139+5))</f>
        <v/>
      </c>
      <c r="I139" s="25">
        <f>IF(OR($A139="",$H139=""),"",IFERROR(ROUNDUP(INDEX('Cenários'!$F$6:$F$105,INT((ROW()-6)/12)+1)*$H139,0),""))</f>
        <v/>
      </c>
      <c r="J139" s="19" t="n"/>
      <c r="K139" s="25">
        <f>IF($A139="","",IF($E139=-4,INDEX('Cenários'!$G$6:$G$105,INT((ROW()-6)/12)+1),$S138))</f>
        <v/>
      </c>
      <c r="L139" s="25">
        <f>IF($A139="","",$K139+IF($J139="",0,$J139)-IF($I139="",0,$I139))</f>
        <v/>
      </c>
      <c r="M139" s="25">
        <f>IF($A139="","",IF($E139&lt;=0,INDEX('Cenários'!$H$6:$H$105,INT((ROW()-6)/12)+1)+SUMIFS($I$6:$I$1205,$A$6:$A$1205,$A139,$E$6:$E$1205,"&gt;"&amp;$E139,$E$6:$E$1205,"&lt;="&amp;($E139+INDEX('Cenários'!$J$6:$J$105,INT((ROW()-6)/12)+1))),INDEX('Cenários'!$L$6:$L$105,INT((ROW()-6)/12)+1)+SUMIFS($I$6:$I$1205,$A$6:$A$1205,$A139,$E$6:$E$1205,"&gt;"&amp;$E139,$E$6:$E$1205,"&lt;=7")))</f>
        <v/>
      </c>
      <c r="N139" s="25">
        <f>IF($A139="","",MIN(INDEX('Cenários'!$K$6:$K$105,INT((ROW()-6)/12)+1),MAX(0,$M139)))</f>
        <v/>
      </c>
      <c r="O139" s="25">
        <f>IF($A139="","",IFERROR(IF($L139&gt;=$N139,0,MIN(CEILING(MAX(0,$N139-$L139),INDEX('Cenários'!$I$6:$I$105,INT((ROW()-6)/12)+1)),FLOOR(MAX(0,INDEX('Cenários'!$K$6:$K$105,INT((ROW()-6)/12)+1)-$L139),INDEX('Cenários'!$I$6:$I$105,INT((ROW()-6)/12)+1)))),0))</f>
        <v/>
      </c>
      <c r="P139" s="25">
        <f>IF($A139="","",IFERROR(IF($E139+INDEX('Cenários'!$J$6:$J$105,INT((ROW()-6)/12)+1)&gt;7,0,SUMIFS($O$6:$O$1205,$A$6:$A$1205,$A139,$E$6:$E$1205,$E139+INDEX('Cenários'!$J$6:$J$105,INT((ROW()-6)/12)+1))),0))</f>
        <v/>
      </c>
      <c r="Q139" s="25">
        <f>IF($A139="","",$L139+$O139)</f>
        <v/>
      </c>
      <c r="R139" s="25">
        <f>IF($A139="","",IF($E139&gt;0,MAX(0,$Q139-$N139),0))</f>
        <v/>
      </c>
      <c r="S139" s="25">
        <f>IF($A139="","",$Q139-$R139)</f>
        <v/>
      </c>
      <c r="T139" s="25">
        <f>IF($A139="","",MAX(0,-$S139))</f>
        <v/>
      </c>
      <c r="U139" s="25">
        <f>IF($A139="","",MAX(0,$Q139-INDEX('Cenários'!$K$6:$K$105,INT((ROW()-6)/12)+1)))</f>
        <v/>
      </c>
      <c r="V139" s="24">
        <f>IF($A139="","",IF($Y139&lt;&gt;"OK","Dados inválidos",IF($X139="Pausado","Pausado",IF($T139&gt;0,"Ruptura",IF($U139&gt;0,"Excesso de capacidade",IF($M139&gt;INDEX('Cenários'!$K$6:$K$105,INT((ROW()-6)/12)+1),"Capacidade insuficiente",IF(AND($E139&lt;=0,$S139&lt;INDEX('Cenários'!$H$6:$H$105,INT((ROW()-6)/12)+1)),"Atenção",IF($R139&gt;0,"Desmobilizar","Adequado"))))))))</f>
        <v/>
      </c>
      <c r="W139" s="24">
        <f>IF($A139="","",IF($Y139&lt;&gt;"OK","Corrigir cadastro do cenário",IF($X139="Pausado","",IF($T139&gt;0,"Ruptura projetada de "&amp;TEXT($T139,"0")&amp;" un.",IF($U139&gt;0,"Reduzir entrada ou transferir "&amp;TEXT($U139,"0")&amp;" un.",IF($M139&gt;INDEX('Cenários'!$K$6:$K$105,INT((ROW()-6)/12)+1),"Capacidade abaixo do saldo-alvo em "&amp;TEXT($M139-INDEX('Cenários'!$K$6:$K$105,INT((ROW()-6)/12)+1),"0")&amp;" un.",IF(AND($O139&gt;0,$E139-INDEX('Cenários'!$J$6:$J$105,INT((ROW()-6)/12)+1)&lt;-4),"Recebimento depende de pedido anterior ao horizonte",IF($R139&gt;0,"Desmobilizar "&amp;TEXT($R139,"0")&amp;" un. nesta semana",IF($P139&gt;0,"Emitir pedido de "&amp;TEXT($P139,"0")&amp;" un. nesta semana",IF($O139&gt;0,"Programar recebimento de "&amp;TEXT($O139,"0")&amp;" un.","Sem ação imediata")))))))))</f>
        <v/>
      </c>
      <c r="X139" s="24">
        <f>IF($A139="","",INDEX('Cenários'!$M$6:$M$105,INT((ROW()-6)/12)+1))</f>
        <v/>
      </c>
      <c r="Y139" s="24">
        <f>IF($A139="","",INDEX('Cenários'!$Z$6:$Z$105,INT((ROW()-6)/12)+1))</f>
        <v/>
      </c>
    </row>
    <row r="140" ht="19" customHeight="1">
      <c r="A140" s="24">
        <f>IF(INDEX('Cenários'!$A$6:$A$105,INT((ROW()-6)/12)+1)="","",INDEX('Cenários'!$A$6:$A$105,INT((ROW()-6)/12)+1))</f>
        <v/>
      </c>
      <c r="B140" s="24">
        <f>IF($A140="","",INDEX('Cenários'!$B$6:$B$105,INT((ROW()-6)/12)+1))</f>
        <v/>
      </c>
      <c r="C140" s="24">
        <f>IF($A140="","",INDEX('Cenários'!$C$6:$C$105,INT((ROW()-6)/12)+1))</f>
        <v/>
      </c>
      <c r="D140" s="24">
        <f>IF($A140="","",INDEX('Cenários'!$D$6:$D$105,INT((ROW()-6)/12)+1))</f>
        <v/>
      </c>
      <c r="E140" s="25">
        <f>IF($A140="","",MOD(ROW()-6,12)-4)</f>
        <v/>
      </c>
      <c r="F140" s="24">
        <f>IF($A140="","",IF($E140&lt;0,"Antes do pico",IF($E140=0,"Semana de pico","Depois do pico")))</f>
        <v/>
      </c>
      <c r="G140" s="36">
        <f>IF($A140="","",IFERROR(IF(INDEX('Cenários'!$E$6:$E$105,INT((ROW()-6)/12)+1)="","",INDEX('Cenários'!$E$6:$E$105,INT((ROW()-6)/12)+1)+7*$E140),""))</f>
        <v/>
      </c>
      <c r="H140" s="37">
        <f>IF($A140="","",INDEX('Cenários'!$N$6:$Y$105,INT((ROW()-6)/12)+1,$E140+5))</f>
        <v/>
      </c>
      <c r="I140" s="25">
        <f>IF(OR($A140="",$H140=""),"",IFERROR(ROUNDUP(INDEX('Cenários'!$F$6:$F$105,INT((ROW()-6)/12)+1)*$H140,0),""))</f>
        <v/>
      </c>
      <c r="J140" s="19" t="n"/>
      <c r="K140" s="25">
        <f>IF($A140="","",IF($E140=-4,INDEX('Cenários'!$G$6:$G$105,INT((ROW()-6)/12)+1),$S139))</f>
        <v/>
      </c>
      <c r="L140" s="25">
        <f>IF($A140="","",$K140+IF($J140="",0,$J140)-IF($I140="",0,$I140))</f>
        <v/>
      </c>
      <c r="M140" s="25">
        <f>IF($A140="","",IF($E140&lt;=0,INDEX('Cenários'!$H$6:$H$105,INT((ROW()-6)/12)+1)+SUMIFS($I$6:$I$1205,$A$6:$A$1205,$A140,$E$6:$E$1205,"&gt;"&amp;$E140,$E$6:$E$1205,"&lt;="&amp;($E140+INDEX('Cenários'!$J$6:$J$105,INT((ROW()-6)/12)+1))),INDEX('Cenários'!$L$6:$L$105,INT((ROW()-6)/12)+1)+SUMIFS($I$6:$I$1205,$A$6:$A$1205,$A140,$E$6:$E$1205,"&gt;"&amp;$E140,$E$6:$E$1205,"&lt;=7")))</f>
        <v/>
      </c>
      <c r="N140" s="25">
        <f>IF($A140="","",MIN(INDEX('Cenários'!$K$6:$K$105,INT((ROW()-6)/12)+1),MAX(0,$M140)))</f>
        <v/>
      </c>
      <c r="O140" s="25">
        <f>IF($A140="","",IFERROR(IF($L140&gt;=$N140,0,MIN(CEILING(MAX(0,$N140-$L140),INDEX('Cenários'!$I$6:$I$105,INT((ROW()-6)/12)+1)),FLOOR(MAX(0,INDEX('Cenários'!$K$6:$K$105,INT((ROW()-6)/12)+1)-$L140),INDEX('Cenários'!$I$6:$I$105,INT((ROW()-6)/12)+1)))),0))</f>
        <v/>
      </c>
      <c r="P140" s="25">
        <f>IF($A140="","",IFERROR(IF($E140+INDEX('Cenários'!$J$6:$J$105,INT((ROW()-6)/12)+1)&gt;7,0,SUMIFS($O$6:$O$1205,$A$6:$A$1205,$A140,$E$6:$E$1205,$E140+INDEX('Cenários'!$J$6:$J$105,INT((ROW()-6)/12)+1))),0))</f>
        <v/>
      </c>
      <c r="Q140" s="25">
        <f>IF($A140="","",$L140+$O140)</f>
        <v/>
      </c>
      <c r="R140" s="25">
        <f>IF($A140="","",IF($E140&gt;0,MAX(0,$Q140-$N140),0))</f>
        <v/>
      </c>
      <c r="S140" s="25">
        <f>IF($A140="","",$Q140-$R140)</f>
        <v/>
      </c>
      <c r="T140" s="25">
        <f>IF($A140="","",MAX(0,-$S140))</f>
        <v/>
      </c>
      <c r="U140" s="25">
        <f>IF($A140="","",MAX(0,$Q140-INDEX('Cenários'!$K$6:$K$105,INT((ROW()-6)/12)+1)))</f>
        <v/>
      </c>
      <c r="V140" s="24">
        <f>IF($A140="","",IF($Y140&lt;&gt;"OK","Dados inválidos",IF($X140="Pausado","Pausado",IF($T140&gt;0,"Ruptura",IF($U140&gt;0,"Excesso de capacidade",IF($M140&gt;INDEX('Cenários'!$K$6:$K$105,INT((ROW()-6)/12)+1),"Capacidade insuficiente",IF(AND($E140&lt;=0,$S140&lt;INDEX('Cenários'!$H$6:$H$105,INT((ROW()-6)/12)+1)),"Atenção",IF($R140&gt;0,"Desmobilizar","Adequado"))))))))</f>
        <v/>
      </c>
      <c r="W140" s="24">
        <f>IF($A140="","",IF($Y140&lt;&gt;"OK","Corrigir cadastro do cenário",IF($X140="Pausado","",IF($T140&gt;0,"Ruptura projetada de "&amp;TEXT($T140,"0")&amp;" un.",IF($U140&gt;0,"Reduzir entrada ou transferir "&amp;TEXT($U140,"0")&amp;" un.",IF($M140&gt;INDEX('Cenários'!$K$6:$K$105,INT((ROW()-6)/12)+1),"Capacidade abaixo do saldo-alvo em "&amp;TEXT($M140-INDEX('Cenários'!$K$6:$K$105,INT((ROW()-6)/12)+1),"0")&amp;" un.",IF(AND($O140&gt;0,$E140-INDEX('Cenários'!$J$6:$J$105,INT((ROW()-6)/12)+1)&lt;-4),"Recebimento depende de pedido anterior ao horizonte",IF($R140&gt;0,"Desmobilizar "&amp;TEXT($R140,"0")&amp;" un. nesta semana",IF($P140&gt;0,"Emitir pedido de "&amp;TEXT($P140,"0")&amp;" un. nesta semana",IF($O140&gt;0,"Programar recebimento de "&amp;TEXT($O140,"0")&amp;" un.","Sem ação imediata")))))))))</f>
        <v/>
      </c>
      <c r="X140" s="24">
        <f>IF($A140="","",INDEX('Cenários'!$M$6:$M$105,INT((ROW()-6)/12)+1))</f>
        <v/>
      </c>
      <c r="Y140" s="24">
        <f>IF($A140="","",INDEX('Cenários'!$Z$6:$Z$105,INT((ROW()-6)/12)+1))</f>
        <v/>
      </c>
    </row>
    <row r="141" ht="19" customHeight="1">
      <c r="A141" s="24">
        <f>IF(INDEX('Cenários'!$A$6:$A$105,INT((ROW()-6)/12)+1)="","",INDEX('Cenários'!$A$6:$A$105,INT((ROW()-6)/12)+1))</f>
        <v/>
      </c>
      <c r="B141" s="24">
        <f>IF($A141="","",INDEX('Cenários'!$B$6:$B$105,INT((ROW()-6)/12)+1))</f>
        <v/>
      </c>
      <c r="C141" s="24">
        <f>IF($A141="","",INDEX('Cenários'!$C$6:$C$105,INT((ROW()-6)/12)+1))</f>
        <v/>
      </c>
      <c r="D141" s="24">
        <f>IF($A141="","",INDEX('Cenários'!$D$6:$D$105,INT((ROW()-6)/12)+1))</f>
        <v/>
      </c>
      <c r="E141" s="25">
        <f>IF($A141="","",MOD(ROW()-6,12)-4)</f>
        <v/>
      </c>
      <c r="F141" s="24">
        <f>IF($A141="","",IF($E141&lt;0,"Antes do pico",IF($E141=0,"Semana de pico","Depois do pico")))</f>
        <v/>
      </c>
      <c r="G141" s="36">
        <f>IF($A141="","",IFERROR(IF(INDEX('Cenários'!$E$6:$E$105,INT((ROW()-6)/12)+1)="","",INDEX('Cenários'!$E$6:$E$105,INT((ROW()-6)/12)+1)+7*$E141),""))</f>
        <v/>
      </c>
      <c r="H141" s="37">
        <f>IF($A141="","",INDEX('Cenários'!$N$6:$Y$105,INT((ROW()-6)/12)+1,$E141+5))</f>
        <v/>
      </c>
      <c r="I141" s="25">
        <f>IF(OR($A141="",$H141=""),"",IFERROR(ROUNDUP(INDEX('Cenários'!$F$6:$F$105,INT((ROW()-6)/12)+1)*$H141,0),""))</f>
        <v/>
      </c>
      <c r="J141" s="19" t="n"/>
      <c r="K141" s="25">
        <f>IF($A141="","",IF($E141=-4,INDEX('Cenários'!$G$6:$G$105,INT((ROW()-6)/12)+1),$S140))</f>
        <v/>
      </c>
      <c r="L141" s="25">
        <f>IF($A141="","",$K141+IF($J141="",0,$J141)-IF($I141="",0,$I141))</f>
        <v/>
      </c>
      <c r="M141" s="25">
        <f>IF($A141="","",IF($E141&lt;=0,INDEX('Cenários'!$H$6:$H$105,INT((ROW()-6)/12)+1)+SUMIFS($I$6:$I$1205,$A$6:$A$1205,$A141,$E$6:$E$1205,"&gt;"&amp;$E141,$E$6:$E$1205,"&lt;="&amp;($E141+INDEX('Cenários'!$J$6:$J$105,INT((ROW()-6)/12)+1))),INDEX('Cenários'!$L$6:$L$105,INT((ROW()-6)/12)+1)+SUMIFS($I$6:$I$1205,$A$6:$A$1205,$A141,$E$6:$E$1205,"&gt;"&amp;$E141,$E$6:$E$1205,"&lt;=7")))</f>
        <v/>
      </c>
      <c r="N141" s="25">
        <f>IF($A141="","",MIN(INDEX('Cenários'!$K$6:$K$105,INT((ROW()-6)/12)+1),MAX(0,$M141)))</f>
        <v/>
      </c>
      <c r="O141" s="25">
        <f>IF($A141="","",IFERROR(IF($L141&gt;=$N141,0,MIN(CEILING(MAX(0,$N141-$L141),INDEX('Cenários'!$I$6:$I$105,INT((ROW()-6)/12)+1)),FLOOR(MAX(0,INDEX('Cenários'!$K$6:$K$105,INT((ROW()-6)/12)+1)-$L141),INDEX('Cenários'!$I$6:$I$105,INT((ROW()-6)/12)+1)))),0))</f>
        <v/>
      </c>
      <c r="P141" s="25">
        <f>IF($A141="","",IFERROR(IF($E141+INDEX('Cenários'!$J$6:$J$105,INT((ROW()-6)/12)+1)&gt;7,0,SUMIFS($O$6:$O$1205,$A$6:$A$1205,$A141,$E$6:$E$1205,$E141+INDEX('Cenários'!$J$6:$J$105,INT((ROW()-6)/12)+1))),0))</f>
        <v/>
      </c>
      <c r="Q141" s="25">
        <f>IF($A141="","",$L141+$O141)</f>
        <v/>
      </c>
      <c r="R141" s="25">
        <f>IF($A141="","",IF($E141&gt;0,MAX(0,$Q141-$N141),0))</f>
        <v/>
      </c>
      <c r="S141" s="25">
        <f>IF($A141="","",$Q141-$R141)</f>
        <v/>
      </c>
      <c r="T141" s="25">
        <f>IF($A141="","",MAX(0,-$S141))</f>
        <v/>
      </c>
      <c r="U141" s="25">
        <f>IF($A141="","",MAX(0,$Q141-INDEX('Cenários'!$K$6:$K$105,INT((ROW()-6)/12)+1)))</f>
        <v/>
      </c>
      <c r="V141" s="24">
        <f>IF($A141="","",IF($Y141&lt;&gt;"OK","Dados inválidos",IF($X141="Pausado","Pausado",IF($T141&gt;0,"Ruptura",IF($U141&gt;0,"Excesso de capacidade",IF($M141&gt;INDEX('Cenários'!$K$6:$K$105,INT((ROW()-6)/12)+1),"Capacidade insuficiente",IF(AND($E141&lt;=0,$S141&lt;INDEX('Cenários'!$H$6:$H$105,INT((ROW()-6)/12)+1)),"Atenção",IF($R141&gt;0,"Desmobilizar","Adequado"))))))))</f>
        <v/>
      </c>
      <c r="W141" s="24">
        <f>IF($A141="","",IF($Y141&lt;&gt;"OK","Corrigir cadastro do cenário",IF($X141="Pausado","",IF($T141&gt;0,"Ruptura projetada de "&amp;TEXT($T141,"0")&amp;" un.",IF($U141&gt;0,"Reduzir entrada ou transferir "&amp;TEXT($U141,"0")&amp;" un.",IF($M141&gt;INDEX('Cenários'!$K$6:$K$105,INT((ROW()-6)/12)+1),"Capacidade abaixo do saldo-alvo em "&amp;TEXT($M141-INDEX('Cenários'!$K$6:$K$105,INT((ROW()-6)/12)+1),"0")&amp;" un.",IF(AND($O141&gt;0,$E141-INDEX('Cenários'!$J$6:$J$105,INT((ROW()-6)/12)+1)&lt;-4),"Recebimento depende de pedido anterior ao horizonte",IF($R141&gt;0,"Desmobilizar "&amp;TEXT($R141,"0")&amp;" un. nesta semana",IF($P141&gt;0,"Emitir pedido de "&amp;TEXT($P141,"0")&amp;" un. nesta semana",IF($O141&gt;0,"Programar recebimento de "&amp;TEXT($O141,"0")&amp;" un.","Sem ação imediata")))))))))</f>
        <v/>
      </c>
      <c r="X141" s="24">
        <f>IF($A141="","",INDEX('Cenários'!$M$6:$M$105,INT((ROW()-6)/12)+1))</f>
        <v/>
      </c>
      <c r="Y141" s="24">
        <f>IF($A141="","",INDEX('Cenários'!$Z$6:$Z$105,INT((ROW()-6)/12)+1))</f>
        <v/>
      </c>
    </row>
    <row r="142" ht="19" customHeight="1">
      <c r="A142" s="24">
        <f>IF(INDEX('Cenários'!$A$6:$A$105,INT((ROW()-6)/12)+1)="","",INDEX('Cenários'!$A$6:$A$105,INT((ROW()-6)/12)+1))</f>
        <v/>
      </c>
      <c r="B142" s="24">
        <f>IF($A142="","",INDEX('Cenários'!$B$6:$B$105,INT((ROW()-6)/12)+1))</f>
        <v/>
      </c>
      <c r="C142" s="24">
        <f>IF($A142="","",INDEX('Cenários'!$C$6:$C$105,INT((ROW()-6)/12)+1))</f>
        <v/>
      </c>
      <c r="D142" s="24">
        <f>IF($A142="","",INDEX('Cenários'!$D$6:$D$105,INT((ROW()-6)/12)+1))</f>
        <v/>
      </c>
      <c r="E142" s="25">
        <f>IF($A142="","",MOD(ROW()-6,12)-4)</f>
        <v/>
      </c>
      <c r="F142" s="24">
        <f>IF($A142="","",IF($E142&lt;0,"Antes do pico",IF($E142=0,"Semana de pico","Depois do pico")))</f>
        <v/>
      </c>
      <c r="G142" s="36">
        <f>IF($A142="","",IFERROR(IF(INDEX('Cenários'!$E$6:$E$105,INT((ROW()-6)/12)+1)="","",INDEX('Cenários'!$E$6:$E$105,INT((ROW()-6)/12)+1)+7*$E142),""))</f>
        <v/>
      </c>
      <c r="H142" s="37">
        <f>IF($A142="","",INDEX('Cenários'!$N$6:$Y$105,INT((ROW()-6)/12)+1,$E142+5))</f>
        <v/>
      </c>
      <c r="I142" s="25">
        <f>IF(OR($A142="",$H142=""),"",IFERROR(ROUNDUP(INDEX('Cenários'!$F$6:$F$105,INT((ROW()-6)/12)+1)*$H142,0),""))</f>
        <v/>
      </c>
      <c r="J142" s="19" t="n"/>
      <c r="K142" s="25">
        <f>IF($A142="","",IF($E142=-4,INDEX('Cenários'!$G$6:$G$105,INT((ROW()-6)/12)+1),$S141))</f>
        <v/>
      </c>
      <c r="L142" s="25">
        <f>IF($A142="","",$K142+IF($J142="",0,$J142)-IF($I142="",0,$I142))</f>
        <v/>
      </c>
      <c r="M142" s="25">
        <f>IF($A142="","",IF($E142&lt;=0,INDEX('Cenários'!$H$6:$H$105,INT((ROW()-6)/12)+1)+SUMIFS($I$6:$I$1205,$A$6:$A$1205,$A142,$E$6:$E$1205,"&gt;"&amp;$E142,$E$6:$E$1205,"&lt;="&amp;($E142+INDEX('Cenários'!$J$6:$J$105,INT((ROW()-6)/12)+1))),INDEX('Cenários'!$L$6:$L$105,INT((ROW()-6)/12)+1)+SUMIFS($I$6:$I$1205,$A$6:$A$1205,$A142,$E$6:$E$1205,"&gt;"&amp;$E142,$E$6:$E$1205,"&lt;=7")))</f>
        <v/>
      </c>
      <c r="N142" s="25">
        <f>IF($A142="","",MIN(INDEX('Cenários'!$K$6:$K$105,INT((ROW()-6)/12)+1),MAX(0,$M142)))</f>
        <v/>
      </c>
      <c r="O142" s="25">
        <f>IF($A142="","",IFERROR(IF($L142&gt;=$N142,0,MIN(CEILING(MAX(0,$N142-$L142),INDEX('Cenários'!$I$6:$I$105,INT((ROW()-6)/12)+1)),FLOOR(MAX(0,INDEX('Cenários'!$K$6:$K$105,INT((ROW()-6)/12)+1)-$L142),INDEX('Cenários'!$I$6:$I$105,INT((ROW()-6)/12)+1)))),0))</f>
        <v/>
      </c>
      <c r="P142" s="25">
        <f>IF($A142="","",IFERROR(IF($E142+INDEX('Cenários'!$J$6:$J$105,INT((ROW()-6)/12)+1)&gt;7,0,SUMIFS($O$6:$O$1205,$A$6:$A$1205,$A142,$E$6:$E$1205,$E142+INDEX('Cenários'!$J$6:$J$105,INT((ROW()-6)/12)+1))),0))</f>
        <v/>
      </c>
      <c r="Q142" s="25">
        <f>IF($A142="","",$L142+$O142)</f>
        <v/>
      </c>
      <c r="R142" s="25">
        <f>IF($A142="","",IF($E142&gt;0,MAX(0,$Q142-$N142),0))</f>
        <v/>
      </c>
      <c r="S142" s="25">
        <f>IF($A142="","",$Q142-$R142)</f>
        <v/>
      </c>
      <c r="T142" s="25">
        <f>IF($A142="","",MAX(0,-$S142))</f>
        <v/>
      </c>
      <c r="U142" s="25">
        <f>IF($A142="","",MAX(0,$Q142-INDEX('Cenários'!$K$6:$K$105,INT((ROW()-6)/12)+1)))</f>
        <v/>
      </c>
      <c r="V142" s="24">
        <f>IF($A142="","",IF($Y142&lt;&gt;"OK","Dados inválidos",IF($X142="Pausado","Pausado",IF($T142&gt;0,"Ruptura",IF($U142&gt;0,"Excesso de capacidade",IF($M142&gt;INDEX('Cenários'!$K$6:$K$105,INT((ROW()-6)/12)+1),"Capacidade insuficiente",IF(AND($E142&lt;=0,$S142&lt;INDEX('Cenários'!$H$6:$H$105,INT((ROW()-6)/12)+1)),"Atenção",IF($R142&gt;0,"Desmobilizar","Adequado"))))))))</f>
        <v/>
      </c>
      <c r="W142" s="24">
        <f>IF($A142="","",IF($Y142&lt;&gt;"OK","Corrigir cadastro do cenário",IF($X142="Pausado","",IF($T142&gt;0,"Ruptura projetada de "&amp;TEXT($T142,"0")&amp;" un.",IF($U142&gt;0,"Reduzir entrada ou transferir "&amp;TEXT($U142,"0")&amp;" un.",IF($M142&gt;INDEX('Cenários'!$K$6:$K$105,INT((ROW()-6)/12)+1),"Capacidade abaixo do saldo-alvo em "&amp;TEXT($M142-INDEX('Cenários'!$K$6:$K$105,INT((ROW()-6)/12)+1),"0")&amp;" un.",IF(AND($O142&gt;0,$E142-INDEX('Cenários'!$J$6:$J$105,INT((ROW()-6)/12)+1)&lt;-4),"Recebimento depende de pedido anterior ao horizonte",IF($R142&gt;0,"Desmobilizar "&amp;TEXT($R142,"0")&amp;" un. nesta semana",IF($P142&gt;0,"Emitir pedido de "&amp;TEXT($P142,"0")&amp;" un. nesta semana",IF($O142&gt;0,"Programar recebimento de "&amp;TEXT($O142,"0")&amp;" un.","Sem ação imediata")))))))))</f>
        <v/>
      </c>
      <c r="X142" s="24">
        <f>IF($A142="","",INDEX('Cenários'!$M$6:$M$105,INT((ROW()-6)/12)+1))</f>
        <v/>
      </c>
      <c r="Y142" s="24">
        <f>IF($A142="","",INDEX('Cenários'!$Z$6:$Z$105,INT((ROW()-6)/12)+1))</f>
        <v/>
      </c>
    </row>
    <row r="143" ht="19" customHeight="1">
      <c r="A143" s="24">
        <f>IF(INDEX('Cenários'!$A$6:$A$105,INT((ROW()-6)/12)+1)="","",INDEX('Cenários'!$A$6:$A$105,INT((ROW()-6)/12)+1))</f>
        <v/>
      </c>
      <c r="B143" s="24">
        <f>IF($A143="","",INDEX('Cenários'!$B$6:$B$105,INT((ROW()-6)/12)+1))</f>
        <v/>
      </c>
      <c r="C143" s="24">
        <f>IF($A143="","",INDEX('Cenários'!$C$6:$C$105,INT((ROW()-6)/12)+1))</f>
        <v/>
      </c>
      <c r="D143" s="24">
        <f>IF($A143="","",INDEX('Cenários'!$D$6:$D$105,INT((ROW()-6)/12)+1))</f>
        <v/>
      </c>
      <c r="E143" s="25">
        <f>IF($A143="","",MOD(ROW()-6,12)-4)</f>
        <v/>
      </c>
      <c r="F143" s="24">
        <f>IF($A143="","",IF($E143&lt;0,"Antes do pico",IF($E143=0,"Semana de pico","Depois do pico")))</f>
        <v/>
      </c>
      <c r="G143" s="36">
        <f>IF($A143="","",IFERROR(IF(INDEX('Cenários'!$E$6:$E$105,INT((ROW()-6)/12)+1)="","",INDEX('Cenários'!$E$6:$E$105,INT((ROW()-6)/12)+1)+7*$E143),""))</f>
        <v/>
      </c>
      <c r="H143" s="37">
        <f>IF($A143="","",INDEX('Cenários'!$N$6:$Y$105,INT((ROW()-6)/12)+1,$E143+5))</f>
        <v/>
      </c>
      <c r="I143" s="25">
        <f>IF(OR($A143="",$H143=""),"",IFERROR(ROUNDUP(INDEX('Cenários'!$F$6:$F$105,INT((ROW()-6)/12)+1)*$H143,0),""))</f>
        <v/>
      </c>
      <c r="J143" s="19" t="n"/>
      <c r="K143" s="25">
        <f>IF($A143="","",IF($E143=-4,INDEX('Cenários'!$G$6:$G$105,INT((ROW()-6)/12)+1),$S142))</f>
        <v/>
      </c>
      <c r="L143" s="25">
        <f>IF($A143="","",$K143+IF($J143="",0,$J143)-IF($I143="",0,$I143))</f>
        <v/>
      </c>
      <c r="M143" s="25">
        <f>IF($A143="","",IF($E143&lt;=0,INDEX('Cenários'!$H$6:$H$105,INT((ROW()-6)/12)+1)+SUMIFS($I$6:$I$1205,$A$6:$A$1205,$A143,$E$6:$E$1205,"&gt;"&amp;$E143,$E$6:$E$1205,"&lt;="&amp;($E143+INDEX('Cenários'!$J$6:$J$105,INT((ROW()-6)/12)+1))),INDEX('Cenários'!$L$6:$L$105,INT((ROW()-6)/12)+1)+SUMIFS($I$6:$I$1205,$A$6:$A$1205,$A143,$E$6:$E$1205,"&gt;"&amp;$E143,$E$6:$E$1205,"&lt;=7")))</f>
        <v/>
      </c>
      <c r="N143" s="25">
        <f>IF($A143="","",MIN(INDEX('Cenários'!$K$6:$K$105,INT((ROW()-6)/12)+1),MAX(0,$M143)))</f>
        <v/>
      </c>
      <c r="O143" s="25">
        <f>IF($A143="","",IFERROR(IF($L143&gt;=$N143,0,MIN(CEILING(MAX(0,$N143-$L143),INDEX('Cenários'!$I$6:$I$105,INT((ROW()-6)/12)+1)),FLOOR(MAX(0,INDEX('Cenários'!$K$6:$K$105,INT((ROW()-6)/12)+1)-$L143),INDEX('Cenários'!$I$6:$I$105,INT((ROW()-6)/12)+1)))),0))</f>
        <v/>
      </c>
      <c r="P143" s="25">
        <f>IF($A143="","",IFERROR(IF($E143+INDEX('Cenários'!$J$6:$J$105,INT((ROW()-6)/12)+1)&gt;7,0,SUMIFS($O$6:$O$1205,$A$6:$A$1205,$A143,$E$6:$E$1205,$E143+INDEX('Cenários'!$J$6:$J$105,INT((ROW()-6)/12)+1))),0))</f>
        <v/>
      </c>
      <c r="Q143" s="25">
        <f>IF($A143="","",$L143+$O143)</f>
        <v/>
      </c>
      <c r="R143" s="25">
        <f>IF($A143="","",IF($E143&gt;0,MAX(0,$Q143-$N143),0))</f>
        <v/>
      </c>
      <c r="S143" s="25">
        <f>IF($A143="","",$Q143-$R143)</f>
        <v/>
      </c>
      <c r="T143" s="25">
        <f>IF($A143="","",MAX(0,-$S143))</f>
        <v/>
      </c>
      <c r="U143" s="25">
        <f>IF($A143="","",MAX(0,$Q143-INDEX('Cenários'!$K$6:$K$105,INT((ROW()-6)/12)+1)))</f>
        <v/>
      </c>
      <c r="V143" s="24">
        <f>IF($A143="","",IF($Y143&lt;&gt;"OK","Dados inválidos",IF($X143="Pausado","Pausado",IF($T143&gt;0,"Ruptura",IF($U143&gt;0,"Excesso de capacidade",IF($M143&gt;INDEX('Cenários'!$K$6:$K$105,INT((ROW()-6)/12)+1),"Capacidade insuficiente",IF(AND($E143&lt;=0,$S143&lt;INDEX('Cenários'!$H$6:$H$105,INT((ROW()-6)/12)+1)),"Atenção",IF($R143&gt;0,"Desmobilizar","Adequado"))))))))</f>
        <v/>
      </c>
      <c r="W143" s="24">
        <f>IF($A143="","",IF($Y143&lt;&gt;"OK","Corrigir cadastro do cenário",IF($X143="Pausado","",IF($T143&gt;0,"Ruptura projetada de "&amp;TEXT($T143,"0")&amp;" un.",IF($U143&gt;0,"Reduzir entrada ou transferir "&amp;TEXT($U143,"0")&amp;" un.",IF($M143&gt;INDEX('Cenários'!$K$6:$K$105,INT((ROW()-6)/12)+1),"Capacidade abaixo do saldo-alvo em "&amp;TEXT($M143-INDEX('Cenários'!$K$6:$K$105,INT((ROW()-6)/12)+1),"0")&amp;" un.",IF(AND($O143&gt;0,$E143-INDEX('Cenários'!$J$6:$J$105,INT((ROW()-6)/12)+1)&lt;-4),"Recebimento depende de pedido anterior ao horizonte",IF($R143&gt;0,"Desmobilizar "&amp;TEXT($R143,"0")&amp;" un. nesta semana",IF($P143&gt;0,"Emitir pedido de "&amp;TEXT($P143,"0")&amp;" un. nesta semana",IF($O143&gt;0,"Programar recebimento de "&amp;TEXT($O143,"0")&amp;" un.","Sem ação imediata")))))))))</f>
        <v/>
      </c>
      <c r="X143" s="24">
        <f>IF($A143="","",INDEX('Cenários'!$M$6:$M$105,INT((ROW()-6)/12)+1))</f>
        <v/>
      </c>
      <c r="Y143" s="24">
        <f>IF($A143="","",INDEX('Cenários'!$Z$6:$Z$105,INT((ROW()-6)/12)+1))</f>
        <v/>
      </c>
    </row>
    <row r="144" ht="19" customHeight="1">
      <c r="A144" s="24">
        <f>IF(INDEX('Cenários'!$A$6:$A$105,INT((ROW()-6)/12)+1)="","",INDEX('Cenários'!$A$6:$A$105,INT((ROW()-6)/12)+1))</f>
        <v/>
      </c>
      <c r="B144" s="24">
        <f>IF($A144="","",INDEX('Cenários'!$B$6:$B$105,INT((ROW()-6)/12)+1))</f>
        <v/>
      </c>
      <c r="C144" s="24">
        <f>IF($A144="","",INDEX('Cenários'!$C$6:$C$105,INT((ROW()-6)/12)+1))</f>
        <v/>
      </c>
      <c r="D144" s="24">
        <f>IF($A144="","",INDEX('Cenários'!$D$6:$D$105,INT((ROW()-6)/12)+1))</f>
        <v/>
      </c>
      <c r="E144" s="25">
        <f>IF($A144="","",MOD(ROW()-6,12)-4)</f>
        <v/>
      </c>
      <c r="F144" s="24">
        <f>IF($A144="","",IF($E144&lt;0,"Antes do pico",IF($E144=0,"Semana de pico","Depois do pico")))</f>
        <v/>
      </c>
      <c r="G144" s="36">
        <f>IF($A144="","",IFERROR(IF(INDEX('Cenários'!$E$6:$E$105,INT((ROW()-6)/12)+1)="","",INDEX('Cenários'!$E$6:$E$105,INT((ROW()-6)/12)+1)+7*$E144),""))</f>
        <v/>
      </c>
      <c r="H144" s="37">
        <f>IF($A144="","",INDEX('Cenários'!$N$6:$Y$105,INT((ROW()-6)/12)+1,$E144+5))</f>
        <v/>
      </c>
      <c r="I144" s="25">
        <f>IF(OR($A144="",$H144=""),"",IFERROR(ROUNDUP(INDEX('Cenários'!$F$6:$F$105,INT((ROW()-6)/12)+1)*$H144,0),""))</f>
        <v/>
      </c>
      <c r="J144" s="19" t="n"/>
      <c r="K144" s="25">
        <f>IF($A144="","",IF($E144=-4,INDEX('Cenários'!$G$6:$G$105,INT((ROW()-6)/12)+1),$S143))</f>
        <v/>
      </c>
      <c r="L144" s="25">
        <f>IF($A144="","",$K144+IF($J144="",0,$J144)-IF($I144="",0,$I144))</f>
        <v/>
      </c>
      <c r="M144" s="25">
        <f>IF($A144="","",IF($E144&lt;=0,INDEX('Cenários'!$H$6:$H$105,INT((ROW()-6)/12)+1)+SUMIFS($I$6:$I$1205,$A$6:$A$1205,$A144,$E$6:$E$1205,"&gt;"&amp;$E144,$E$6:$E$1205,"&lt;="&amp;($E144+INDEX('Cenários'!$J$6:$J$105,INT((ROW()-6)/12)+1))),INDEX('Cenários'!$L$6:$L$105,INT((ROW()-6)/12)+1)+SUMIFS($I$6:$I$1205,$A$6:$A$1205,$A144,$E$6:$E$1205,"&gt;"&amp;$E144,$E$6:$E$1205,"&lt;=7")))</f>
        <v/>
      </c>
      <c r="N144" s="25">
        <f>IF($A144="","",MIN(INDEX('Cenários'!$K$6:$K$105,INT((ROW()-6)/12)+1),MAX(0,$M144)))</f>
        <v/>
      </c>
      <c r="O144" s="25">
        <f>IF($A144="","",IFERROR(IF($L144&gt;=$N144,0,MIN(CEILING(MAX(0,$N144-$L144),INDEX('Cenários'!$I$6:$I$105,INT((ROW()-6)/12)+1)),FLOOR(MAX(0,INDEX('Cenários'!$K$6:$K$105,INT((ROW()-6)/12)+1)-$L144),INDEX('Cenários'!$I$6:$I$105,INT((ROW()-6)/12)+1)))),0))</f>
        <v/>
      </c>
      <c r="P144" s="25">
        <f>IF($A144="","",IFERROR(IF($E144+INDEX('Cenários'!$J$6:$J$105,INT((ROW()-6)/12)+1)&gt;7,0,SUMIFS($O$6:$O$1205,$A$6:$A$1205,$A144,$E$6:$E$1205,$E144+INDEX('Cenários'!$J$6:$J$105,INT((ROW()-6)/12)+1))),0))</f>
        <v/>
      </c>
      <c r="Q144" s="25">
        <f>IF($A144="","",$L144+$O144)</f>
        <v/>
      </c>
      <c r="R144" s="25">
        <f>IF($A144="","",IF($E144&gt;0,MAX(0,$Q144-$N144),0))</f>
        <v/>
      </c>
      <c r="S144" s="25">
        <f>IF($A144="","",$Q144-$R144)</f>
        <v/>
      </c>
      <c r="T144" s="25">
        <f>IF($A144="","",MAX(0,-$S144))</f>
        <v/>
      </c>
      <c r="U144" s="25">
        <f>IF($A144="","",MAX(0,$Q144-INDEX('Cenários'!$K$6:$K$105,INT((ROW()-6)/12)+1)))</f>
        <v/>
      </c>
      <c r="V144" s="24">
        <f>IF($A144="","",IF($Y144&lt;&gt;"OK","Dados inválidos",IF($X144="Pausado","Pausado",IF($T144&gt;0,"Ruptura",IF($U144&gt;0,"Excesso de capacidade",IF($M144&gt;INDEX('Cenários'!$K$6:$K$105,INT((ROW()-6)/12)+1),"Capacidade insuficiente",IF(AND($E144&lt;=0,$S144&lt;INDEX('Cenários'!$H$6:$H$105,INT((ROW()-6)/12)+1)),"Atenção",IF($R144&gt;0,"Desmobilizar","Adequado"))))))))</f>
        <v/>
      </c>
      <c r="W144" s="24">
        <f>IF($A144="","",IF($Y144&lt;&gt;"OK","Corrigir cadastro do cenário",IF($X144="Pausado","",IF($T144&gt;0,"Ruptura projetada de "&amp;TEXT($T144,"0")&amp;" un.",IF($U144&gt;0,"Reduzir entrada ou transferir "&amp;TEXT($U144,"0")&amp;" un.",IF($M144&gt;INDEX('Cenários'!$K$6:$K$105,INT((ROW()-6)/12)+1),"Capacidade abaixo do saldo-alvo em "&amp;TEXT($M144-INDEX('Cenários'!$K$6:$K$105,INT((ROW()-6)/12)+1),"0")&amp;" un.",IF(AND($O144&gt;0,$E144-INDEX('Cenários'!$J$6:$J$105,INT((ROW()-6)/12)+1)&lt;-4),"Recebimento depende de pedido anterior ao horizonte",IF($R144&gt;0,"Desmobilizar "&amp;TEXT($R144,"0")&amp;" un. nesta semana",IF($P144&gt;0,"Emitir pedido de "&amp;TEXT($P144,"0")&amp;" un. nesta semana",IF($O144&gt;0,"Programar recebimento de "&amp;TEXT($O144,"0")&amp;" un.","Sem ação imediata")))))))))</f>
        <v/>
      </c>
      <c r="X144" s="24">
        <f>IF($A144="","",INDEX('Cenários'!$M$6:$M$105,INT((ROW()-6)/12)+1))</f>
        <v/>
      </c>
      <c r="Y144" s="24">
        <f>IF($A144="","",INDEX('Cenários'!$Z$6:$Z$105,INT((ROW()-6)/12)+1))</f>
        <v/>
      </c>
    </row>
    <row r="145" ht="19" customHeight="1">
      <c r="A145" s="24">
        <f>IF(INDEX('Cenários'!$A$6:$A$105,INT((ROW()-6)/12)+1)="","",INDEX('Cenários'!$A$6:$A$105,INT((ROW()-6)/12)+1))</f>
        <v/>
      </c>
      <c r="B145" s="24">
        <f>IF($A145="","",INDEX('Cenários'!$B$6:$B$105,INT((ROW()-6)/12)+1))</f>
        <v/>
      </c>
      <c r="C145" s="24">
        <f>IF($A145="","",INDEX('Cenários'!$C$6:$C$105,INT((ROW()-6)/12)+1))</f>
        <v/>
      </c>
      <c r="D145" s="24">
        <f>IF($A145="","",INDEX('Cenários'!$D$6:$D$105,INT((ROW()-6)/12)+1))</f>
        <v/>
      </c>
      <c r="E145" s="25">
        <f>IF($A145="","",MOD(ROW()-6,12)-4)</f>
        <v/>
      </c>
      <c r="F145" s="24">
        <f>IF($A145="","",IF($E145&lt;0,"Antes do pico",IF($E145=0,"Semana de pico","Depois do pico")))</f>
        <v/>
      </c>
      <c r="G145" s="36">
        <f>IF($A145="","",IFERROR(IF(INDEX('Cenários'!$E$6:$E$105,INT((ROW()-6)/12)+1)="","",INDEX('Cenários'!$E$6:$E$105,INT((ROW()-6)/12)+1)+7*$E145),""))</f>
        <v/>
      </c>
      <c r="H145" s="37">
        <f>IF($A145="","",INDEX('Cenários'!$N$6:$Y$105,INT((ROW()-6)/12)+1,$E145+5))</f>
        <v/>
      </c>
      <c r="I145" s="25">
        <f>IF(OR($A145="",$H145=""),"",IFERROR(ROUNDUP(INDEX('Cenários'!$F$6:$F$105,INT((ROW()-6)/12)+1)*$H145,0),""))</f>
        <v/>
      </c>
      <c r="J145" s="19" t="n"/>
      <c r="K145" s="25">
        <f>IF($A145="","",IF($E145=-4,INDEX('Cenários'!$G$6:$G$105,INT((ROW()-6)/12)+1),$S144))</f>
        <v/>
      </c>
      <c r="L145" s="25">
        <f>IF($A145="","",$K145+IF($J145="",0,$J145)-IF($I145="",0,$I145))</f>
        <v/>
      </c>
      <c r="M145" s="25">
        <f>IF($A145="","",IF($E145&lt;=0,INDEX('Cenários'!$H$6:$H$105,INT((ROW()-6)/12)+1)+SUMIFS($I$6:$I$1205,$A$6:$A$1205,$A145,$E$6:$E$1205,"&gt;"&amp;$E145,$E$6:$E$1205,"&lt;="&amp;($E145+INDEX('Cenários'!$J$6:$J$105,INT((ROW()-6)/12)+1))),INDEX('Cenários'!$L$6:$L$105,INT((ROW()-6)/12)+1)+SUMIFS($I$6:$I$1205,$A$6:$A$1205,$A145,$E$6:$E$1205,"&gt;"&amp;$E145,$E$6:$E$1205,"&lt;=7")))</f>
        <v/>
      </c>
      <c r="N145" s="25">
        <f>IF($A145="","",MIN(INDEX('Cenários'!$K$6:$K$105,INT((ROW()-6)/12)+1),MAX(0,$M145)))</f>
        <v/>
      </c>
      <c r="O145" s="25">
        <f>IF($A145="","",IFERROR(IF($L145&gt;=$N145,0,MIN(CEILING(MAX(0,$N145-$L145),INDEX('Cenários'!$I$6:$I$105,INT((ROW()-6)/12)+1)),FLOOR(MAX(0,INDEX('Cenários'!$K$6:$K$105,INT((ROW()-6)/12)+1)-$L145),INDEX('Cenários'!$I$6:$I$105,INT((ROW()-6)/12)+1)))),0))</f>
        <v/>
      </c>
      <c r="P145" s="25">
        <f>IF($A145="","",IFERROR(IF($E145+INDEX('Cenários'!$J$6:$J$105,INT((ROW()-6)/12)+1)&gt;7,0,SUMIFS($O$6:$O$1205,$A$6:$A$1205,$A145,$E$6:$E$1205,$E145+INDEX('Cenários'!$J$6:$J$105,INT((ROW()-6)/12)+1))),0))</f>
        <v/>
      </c>
      <c r="Q145" s="25">
        <f>IF($A145="","",$L145+$O145)</f>
        <v/>
      </c>
      <c r="R145" s="25">
        <f>IF($A145="","",IF($E145&gt;0,MAX(0,$Q145-$N145),0))</f>
        <v/>
      </c>
      <c r="S145" s="25">
        <f>IF($A145="","",$Q145-$R145)</f>
        <v/>
      </c>
      <c r="T145" s="25">
        <f>IF($A145="","",MAX(0,-$S145))</f>
        <v/>
      </c>
      <c r="U145" s="25">
        <f>IF($A145="","",MAX(0,$Q145-INDEX('Cenários'!$K$6:$K$105,INT((ROW()-6)/12)+1)))</f>
        <v/>
      </c>
      <c r="V145" s="24">
        <f>IF($A145="","",IF($Y145&lt;&gt;"OK","Dados inválidos",IF($X145="Pausado","Pausado",IF($T145&gt;0,"Ruptura",IF($U145&gt;0,"Excesso de capacidade",IF($M145&gt;INDEX('Cenários'!$K$6:$K$105,INT((ROW()-6)/12)+1),"Capacidade insuficiente",IF(AND($E145&lt;=0,$S145&lt;INDEX('Cenários'!$H$6:$H$105,INT((ROW()-6)/12)+1)),"Atenção",IF($R145&gt;0,"Desmobilizar","Adequado"))))))))</f>
        <v/>
      </c>
      <c r="W145" s="24">
        <f>IF($A145="","",IF($Y145&lt;&gt;"OK","Corrigir cadastro do cenário",IF($X145="Pausado","",IF($T145&gt;0,"Ruptura projetada de "&amp;TEXT($T145,"0")&amp;" un.",IF($U145&gt;0,"Reduzir entrada ou transferir "&amp;TEXT($U145,"0")&amp;" un.",IF($M145&gt;INDEX('Cenários'!$K$6:$K$105,INT((ROW()-6)/12)+1),"Capacidade abaixo do saldo-alvo em "&amp;TEXT($M145-INDEX('Cenários'!$K$6:$K$105,INT((ROW()-6)/12)+1),"0")&amp;" un.",IF(AND($O145&gt;0,$E145-INDEX('Cenários'!$J$6:$J$105,INT((ROW()-6)/12)+1)&lt;-4),"Recebimento depende de pedido anterior ao horizonte",IF($R145&gt;0,"Desmobilizar "&amp;TEXT($R145,"0")&amp;" un. nesta semana",IF($P145&gt;0,"Emitir pedido de "&amp;TEXT($P145,"0")&amp;" un. nesta semana",IF($O145&gt;0,"Programar recebimento de "&amp;TEXT($O145,"0")&amp;" un.","Sem ação imediata")))))))))</f>
        <v/>
      </c>
      <c r="X145" s="24">
        <f>IF($A145="","",INDEX('Cenários'!$M$6:$M$105,INT((ROW()-6)/12)+1))</f>
        <v/>
      </c>
      <c r="Y145" s="24">
        <f>IF($A145="","",INDEX('Cenários'!$Z$6:$Z$105,INT((ROW()-6)/12)+1))</f>
        <v/>
      </c>
    </row>
    <row r="146" ht="19" customHeight="1">
      <c r="A146" s="24">
        <f>IF(INDEX('Cenários'!$A$6:$A$105,INT((ROW()-6)/12)+1)="","",INDEX('Cenários'!$A$6:$A$105,INT((ROW()-6)/12)+1))</f>
        <v/>
      </c>
      <c r="B146" s="24">
        <f>IF($A146="","",INDEX('Cenários'!$B$6:$B$105,INT((ROW()-6)/12)+1))</f>
        <v/>
      </c>
      <c r="C146" s="24">
        <f>IF($A146="","",INDEX('Cenários'!$C$6:$C$105,INT((ROW()-6)/12)+1))</f>
        <v/>
      </c>
      <c r="D146" s="24">
        <f>IF($A146="","",INDEX('Cenários'!$D$6:$D$105,INT((ROW()-6)/12)+1))</f>
        <v/>
      </c>
      <c r="E146" s="25">
        <f>IF($A146="","",MOD(ROW()-6,12)-4)</f>
        <v/>
      </c>
      <c r="F146" s="24">
        <f>IF($A146="","",IF($E146&lt;0,"Antes do pico",IF($E146=0,"Semana de pico","Depois do pico")))</f>
        <v/>
      </c>
      <c r="G146" s="36">
        <f>IF($A146="","",IFERROR(IF(INDEX('Cenários'!$E$6:$E$105,INT((ROW()-6)/12)+1)="","",INDEX('Cenários'!$E$6:$E$105,INT((ROW()-6)/12)+1)+7*$E146),""))</f>
        <v/>
      </c>
      <c r="H146" s="37">
        <f>IF($A146="","",INDEX('Cenários'!$N$6:$Y$105,INT((ROW()-6)/12)+1,$E146+5))</f>
        <v/>
      </c>
      <c r="I146" s="25">
        <f>IF(OR($A146="",$H146=""),"",IFERROR(ROUNDUP(INDEX('Cenários'!$F$6:$F$105,INT((ROW()-6)/12)+1)*$H146,0),""))</f>
        <v/>
      </c>
      <c r="J146" s="19" t="n"/>
      <c r="K146" s="25">
        <f>IF($A146="","",IF($E146=-4,INDEX('Cenários'!$G$6:$G$105,INT((ROW()-6)/12)+1),$S145))</f>
        <v/>
      </c>
      <c r="L146" s="25">
        <f>IF($A146="","",$K146+IF($J146="",0,$J146)-IF($I146="",0,$I146))</f>
        <v/>
      </c>
      <c r="M146" s="25">
        <f>IF($A146="","",IF($E146&lt;=0,INDEX('Cenários'!$H$6:$H$105,INT((ROW()-6)/12)+1)+SUMIFS($I$6:$I$1205,$A$6:$A$1205,$A146,$E$6:$E$1205,"&gt;"&amp;$E146,$E$6:$E$1205,"&lt;="&amp;($E146+INDEX('Cenários'!$J$6:$J$105,INT((ROW()-6)/12)+1))),INDEX('Cenários'!$L$6:$L$105,INT((ROW()-6)/12)+1)+SUMIFS($I$6:$I$1205,$A$6:$A$1205,$A146,$E$6:$E$1205,"&gt;"&amp;$E146,$E$6:$E$1205,"&lt;=7")))</f>
        <v/>
      </c>
      <c r="N146" s="25">
        <f>IF($A146="","",MIN(INDEX('Cenários'!$K$6:$K$105,INT((ROW()-6)/12)+1),MAX(0,$M146)))</f>
        <v/>
      </c>
      <c r="O146" s="25">
        <f>IF($A146="","",IFERROR(IF($L146&gt;=$N146,0,MIN(CEILING(MAX(0,$N146-$L146),INDEX('Cenários'!$I$6:$I$105,INT((ROW()-6)/12)+1)),FLOOR(MAX(0,INDEX('Cenários'!$K$6:$K$105,INT((ROW()-6)/12)+1)-$L146),INDEX('Cenários'!$I$6:$I$105,INT((ROW()-6)/12)+1)))),0))</f>
        <v/>
      </c>
      <c r="P146" s="25">
        <f>IF($A146="","",IFERROR(IF($E146+INDEX('Cenários'!$J$6:$J$105,INT((ROW()-6)/12)+1)&gt;7,0,SUMIFS($O$6:$O$1205,$A$6:$A$1205,$A146,$E$6:$E$1205,$E146+INDEX('Cenários'!$J$6:$J$105,INT((ROW()-6)/12)+1))),0))</f>
        <v/>
      </c>
      <c r="Q146" s="25">
        <f>IF($A146="","",$L146+$O146)</f>
        <v/>
      </c>
      <c r="R146" s="25">
        <f>IF($A146="","",IF($E146&gt;0,MAX(0,$Q146-$N146),0))</f>
        <v/>
      </c>
      <c r="S146" s="25">
        <f>IF($A146="","",$Q146-$R146)</f>
        <v/>
      </c>
      <c r="T146" s="25">
        <f>IF($A146="","",MAX(0,-$S146))</f>
        <v/>
      </c>
      <c r="U146" s="25">
        <f>IF($A146="","",MAX(0,$Q146-INDEX('Cenários'!$K$6:$K$105,INT((ROW()-6)/12)+1)))</f>
        <v/>
      </c>
      <c r="V146" s="24">
        <f>IF($A146="","",IF($Y146&lt;&gt;"OK","Dados inválidos",IF($X146="Pausado","Pausado",IF($T146&gt;0,"Ruptura",IF($U146&gt;0,"Excesso de capacidade",IF($M146&gt;INDEX('Cenários'!$K$6:$K$105,INT((ROW()-6)/12)+1),"Capacidade insuficiente",IF(AND($E146&lt;=0,$S146&lt;INDEX('Cenários'!$H$6:$H$105,INT((ROW()-6)/12)+1)),"Atenção",IF($R146&gt;0,"Desmobilizar","Adequado"))))))))</f>
        <v/>
      </c>
      <c r="W146" s="24">
        <f>IF($A146="","",IF($Y146&lt;&gt;"OK","Corrigir cadastro do cenário",IF($X146="Pausado","",IF($T146&gt;0,"Ruptura projetada de "&amp;TEXT($T146,"0")&amp;" un.",IF($U146&gt;0,"Reduzir entrada ou transferir "&amp;TEXT($U146,"0")&amp;" un.",IF($M146&gt;INDEX('Cenários'!$K$6:$K$105,INT((ROW()-6)/12)+1),"Capacidade abaixo do saldo-alvo em "&amp;TEXT($M146-INDEX('Cenários'!$K$6:$K$105,INT((ROW()-6)/12)+1),"0")&amp;" un.",IF(AND($O146&gt;0,$E146-INDEX('Cenários'!$J$6:$J$105,INT((ROW()-6)/12)+1)&lt;-4),"Recebimento depende de pedido anterior ao horizonte",IF($R146&gt;0,"Desmobilizar "&amp;TEXT($R146,"0")&amp;" un. nesta semana",IF($P146&gt;0,"Emitir pedido de "&amp;TEXT($P146,"0")&amp;" un. nesta semana",IF($O146&gt;0,"Programar recebimento de "&amp;TEXT($O146,"0")&amp;" un.","Sem ação imediata")))))))))</f>
        <v/>
      </c>
      <c r="X146" s="24">
        <f>IF($A146="","",INDEX('Cenários'!$M$6:$M$105,INT((ROW()-6)/12)+1))</f>
        <v/>
      </c>
      <c r="Y146" s="24">
        <f>IF($A146="","",INDEX('Cenários'!$Z$6:$Z$105,INT((ROW()-6)/12)+1))</f>
        <v/>
      </c>
    </row>
    <row r="147" ht="19" customHeight="1">
      <c r="A147" s="24">
        <f>IF(INDEX('Cenários'!$A$6:$A$105,INT((ROW()-6)/12)+1)="","",INDEX('Cenários'!$A$6:$A$105,INT((ROW()-6)/12)+1))</f>
        <v/>
      </c>
      <c r="B147" s="24">
        <f>IF($A147="","",INDEX('Cenários'!$B$6:$B$105,INT((ROW()-6)/12)+1))</f>
        <v/>
      </c>
      <c r="C147" s="24">
        <f>IF($A147="","",INDEX('Cenários'!$C$6:$C$105,INT((ROW()-6)/12)+1))</f>
        <v/>
      </c>
      <c r="D147" s="24">
        <f>IF($A147="","",INDEX('Cenários'!$D$6:$D$105,INT((ROW()-6)/12)+1))</f>
        <v/>
      </c>
      <c r="E147" s="25">
        <f>IF($A147="","",MOD(ROW()-6,12)-4)</f>
        <v/>
      </c>
      <c r="F147" s="24">
        <f>IF($A147="","",IF($E147&lt;0,"Antes do pico",IF($E147=0,"Semana de pico","Depois do pico")))</f>
        <v/>
      </c>
      <c r="G147" s="36">
        <f>IF($A147="","",IFERROR(IF(INDEX('Cenários'!$E$6:$E$105,INT((ROW()-6)/12)+1)="","",INDEX('Cenários'!$E$6:$E$105,INT((ROW()-6)/12)+1)+7*$E147),""))</f>
        <v/>
      </c>
      <c r="H147" s="37">
        <f>IF($A147="","",INDEX('Cenários'!$N$6:$Y$105,INT((ROW()-6)/12)+1,$E147+5))</f>
        <v/>
      </c>
      <c r="I147" s="25">
        <f>IF(OR($A147="",$H147=""),"",IFERROR(ROUNDUP(INDEX('Cenários'!$F$6:$F$105,INT((ROW()-6)/12)+1)*$H147,0),""))</f>
        <v/>
      </c>
      <c r="J147" s="19" t="n"/>
      <c r="K147" s="25">
        <f>IF($A147="","",IF($E147=-4,INDEX('Cenários'!$G$6:$G$105,INT((ROW()-6)/12)+1),$S146))</f>
        <v/>
      </c>
      <c r="L147" s="25">
        <f>IF($A147="","",$K147+IF($J147="",0,$J147)-IF($I147="",0,$I147))</f>
        <v/>
      </c>
      <c r="M147" s="25">
        <f>IF($A147="","",IF($E147&lt;=0,INDEX('Cenários'!$H$6:$H$105,INT((ROW()-6)/12)+1)+SUMIFS($I$6:$I$1205,$A$6:$A$1205,$A147,$E$6:$E$1205,"&gt;"&amp;$E147,$E$6:$E$1205,"&lt;="&amp;($E147+INDEX('Cenários'!$J$6:$J$105,INT((ROW()-6)/12)+1))),INDEX('Cenários'!$L$6:$L$105,INT((ROW()-6)/12)+1)+SUMIFS($I$6:$I$1205,$A$6:$A$1205,$A147,$E$6:$E$1205,"&gt;"&amp;$E147,$E$6:$E$1205,"&lt;=7")))</f>
        <v/>
      </c>
      <c r="N147" s="25">
        <f>IF($A147="","",MIN(INDEX('Cenários'!$K$6:$K$105,INT((ROW()-6)/12)+1),MAX(0,$M147)))</f>
        <v/>
      </c>
      <c r="O147" s="25">
        <f>IF($A147="","",IFERROR(IF($L147&gt;=$N147,0,MIN(CEILING(MAX(0,$N147-$L147),INDEX('Cenários'!$I$6:$I$105,INT((ROW()-6)/12)+1)),FLOOR(MAX(0,INDEX('Cenários'!$K$6:$K$105,INT((ROW()-6)/12)+1)-$L147),INDEX('Cenários'!$I$6:$I$105,INT((ROW()-6)/12)+1)))),0))</f>
        <v/>
      </c>
      <c r="P147" s="25">
        <f>IF($A147="","",IFERROR(IF($E147+INDEX('Cenários'!$J$6:$J$105,INT((ROW()-6)/12)+1)&gt;7,0,SUMIFS($O$6:$O$1205,$A$6:$A$1205,$A147,$E$6:$E$1205,$E147+INDEX('Cenários'!$J$6:$J$105,INT((ROW()-6)/12)+1))),0))</f>
        <v/>
      </c>
      <c r="Q147" s="25">
        <f>IF($A147="","",$L147+$O147)</f>
        <v/>
      </c>
      <c r="R147" s="25">
        <f>IF($A147="","",IF($E147&gt;0,MAX(0,$Q147-$N147),0))</f>
        <v/>
      </c>
      <c r="S147" s="25">
        <f>IF($A147="","",$Q147-$R147)</f>
        <v/>
      </c>
      <c r="T147" s="25">
        <f>IF($A147="","",MAX(0,-$S147))</f>
        <v/>
      </c>
      <c r="U147" s="25">
        <f>IF($A147="","",MAX(0,$Q147-INDEX('Cenários'!$K$6:$K$105,INT((ROW()-6)/12)+1)))</f>
        <v/>
      </c>
      <c r="V147" s="24">
        <f>IF($A147="","",IF($Y147&lt;&gt;"OK","Dados inválidos",IF($X147="Pausado","Pausado",IF($T147&gt;0,"Ruptura",IF($U147&gt;0,"Excesso de capacidade",IF($M147&gt;INDEX('Cenários'!$K$6:$K$105,INT((ROW()-6)/12)+1),"Capacidade insuficiente",IF(AND($E147&lt;=0,$S147&lt;INDEX('Cenários'!$H$6:$H$105,INT((ROW()-6)/12)+1)),"Atenção",IF($R147&gt;0,"Desmobilizar","Adequado"))))))))</f>
        <v/>
      </c>
      <c r="W147" s="24">
        <f>IF($A147="","",IF($Y147&lt;&gt;"OK","Corrigir cadastro do cenário",IF($X147="Pausado","",IF($T147&gt;0,"Ruptura projetada de "&amp;TEXT($T147,"0")&amp;" un.",IF($U147&gt;0,"Reduzir entrada ou transferir "&amp;TEXT($U147,"0")&amp;" un.",IF($M147&gt;INDEX('Cenários'!$K$6:$K$105,INT((ROW()-6)/12)+1),"Capacidade abaixo do saldo-alvo em "&amp;TEXT($M147-INDEX('Cenários'!$K$6:$K$105,INT((ROW()-6)/12)+1),"0")&amp;" un.",IF(AND($O147&gt;0,$E147-INDEX('Cenários'!$J$6:$J$105,INT((ROW()-6)/12)+1)&lt;-4),"Recebimento depende de pedido anterior ao horizonte",IF($R147&gt;0,"Desmobilizar "&amp;TEXT($R147,"0")&amp;" un. nesta semana",IF($P147&gt;0,"Emitir pedido de "&amp;TEXT($P147,"0")&amp;" un. nesta semana",IF($O147&gt;0,"Programar recebimento de "&amp;TEXT($O147,"0")&amp;" un.","Sem ação imediata")))))))))</f>
        <v/>
      </c>
      <c r="X147" s="24">
        <f>IF($A147="","",INDEX('Cenários'!$M$6:$M$105,INT((ROW()-6)/12)+1))</f>
        <v/>
      </c>
      <c r="Y147" s="24">
        <f>IF($A147="","",INDEX('Cenários'!$Z$6:$Z$105,INT((ROW()-6)/12)+1))</f>
        <v/>
      </c>
    </row>
    <row r="148" ht="19" customHeight="1">
      <c r="A148" s="24">
        <f>IF(INDEX('Cenários'!$A$6:$A$105,INT((ROW()-6)/12)+1)="","",INDEX('Cenários'!$A$6:$A$105,INT((ROW()-6)/12)+1))</f>
        <v/>
      </c>
      <c r="B148" s="24">
        <f>IF($A148="","",INDEX('Cenários'!$B$6:$B$105,INT((ROW()-6)/12)+1))</f>
        <v/>
      </c>
      <c r="C148" s="24">
        <f>IF($A148="","",INDEX('Cenários'!$C$6:$C$105,INT((ROW()-6)/12)+1))</f>
        <v/>
      </c>
      <c r="D148" s="24">
        <f>IF($A148="","",INDEX('Cenários'!$D$6:$D$105,INT((ROW()-6)/12)+1))</f>
        <v/>
      </c>
      <c r="E148" s="25">
        <f>IF($A148="","",MOD(ROW()-6,12)-4)</f>
        <v/>
      </c>
      <c r="F148" s="24">
        <f>IF($A148="","",IF($E148&lt;0,"Antes do pico",IF($E148=0,"Semana de pico","Depois do pico")))</f>
        <v/>
      </c>
      <c r="G148" s="36">
        <f>IF($A148="","",IFERROR(IF(INDEX('Cenários'!$E$6:$E$105,INT((ROW()-6)/12)+1)="","",INDEX('Cenários'!$E$6:$E$105,INT((ROW()-6)/12)+1)+7*$E148),""))</f>
        <v/>
      </c>
      <c r="H148" s="37">
        <f>IF($A148="","",INDEX('Cenários'!$N$6:$Y$105,INT((ROW()-6)/12)+1,$E148+5))</f>
        <v/>
      </c>
      <c r="I148" s="25">
        <f>IF(OR($A148="",$H148=""),"",IFERROR(ROUNDUP(INDEX('Cenários'!$F$6:$F$105,INT((ROW()-6)/12)+1)*$H148,0),""))</f>
        <v/>
      </c>
      <c r="J148" s="19" t="n"/>
      <c r="K148" s="25">
        <f>IF($A148="","",IF($E148=-4,INDEX('Cenários'!$G$6:$G$105,INT((ROW()-6)/12)+1),$S147))</f>
        <v/>
      </c>
      <c r="L148" s="25">
        <f>IF($A148="","",$K148+IF($J148="",0,$J148)-IF($I148="",0,$I148))</f>
        <v/>
      </c>
      <c r="M148" s="25">
        <f>IF($A148="","",IF($E148&lt;=0,INDEX('Cenários'!$H$6:$H$105,INT((ROW()-6)/12)+1)+SUMIFS($I$6:$I$1205,$A$6:$A$1205,$A148,$E$6:$E$1205,"&gt;"&amp;$E148,$E$6:$E$1205,"&lt;="&amp;($E148+INDEX('Cenários'!$J$6:$J$105,INT((ROW()-6)/12)+1))),INDEX('Cenários'!$L$6:$L$105,INT((ROW()-6)/12)+1)+SUMIFS($I$6:$I$1205,$A$6:$A$1205,$A148,$E$6:$E$1205,"&gt;"&amp;$E148,$E$6:$E$1205,"&lt;=7")))</f>
        <v/>
      </c>
      <c r="N148" s="25">
        <f>IF($A148="","",MIN(INDEX('Cenários'!$K$6:$K$105,INT((ROW()-6)/12)+1),MAX(0,$M148)))</f>
        <v/>
      </c>
      <c r="O148" s="25">
        <f>IF($A148="","",IFERROR(IF($L148&gt;=$N148,0,MIN(CEILING(MAX(0,$N148-$L148),INDEX('Cenários'!$I$6:$I$105,INT((ROW()-6)/12)+1)),FLOOR(MAX(0,INDEX('Cenários'!$K$6:$K$105,INT((ROW()-6)/12)+1)-$L148),INDEX('Cenários'!$I$6:$I$105,INT((ROW()-6)/12)+1)))),0))</f>
        <v/>
      </c>
      <c r="P148" s="25">
        <f>IF($A148="","",IFERROR(IF($E148+INDEX('Cenários'!$J$6:$J$105,INT((ROW()-6)/12)+1)&gt;7,0,SUMIFS($O$6:$O$1205,$A$6:$A$1205,$A148,$E$6:$E$1205,$E148+INDEX('Cenários'!$J$6:$J$105,INT((ROW()-6)/12)+1))),0))</f>
        <v/>
      </c>
      <c r="Q148" s="25">
        <f>IF($A148="","",$L148+$O148)</f>
        <v/>
      </c>
      <c r="R148" s="25">
        <f>IF($A148="","",IF($E148&gt;0,MAX(0,$Q148-$N148),0))</f>
        <v/>
      </c>
      <c r="S148" s="25">
        <f>IF($A148="","",$Q148-$R148)</f>
        <v/>
      </c>
      <c r="T148" s="25">
        <f>IF($A148="","",MAX(0,-$S148))</f>
        <v/>
      </c>
      <c r="U148" s="25">
        <f>IF($A148="","",MAX(0,$Q148-INDEX('Cenários'!$K$6:$K$105,INT((ROW()-6)/12)+1)))</f>
        <v/>
      </c>
      <c r="V148" s="24">
        <f>IF($A148="","",IF($Y148&lt;&gt;"OK","Dados inválidos",IF($X148="Pausado","Pausado",IF($T148&gt;0,"Ruptura",IF($U148&gt;0,"Excesso de capacidade",IF($M148&gt;INDEX('Cenários'!$K$6:$K$105,INT((ROW()-6)/12)+1),"Capacidade insuficiente",IF(AND($E148&lt;=0,$S148&lt;INDEX('Cenários'!$H$6:$H$105,INT((ROW()-6)/12)+1)),"Atenção",IF($R148&gt;0,"Desmobilizar","Adequado"))))))))</f>
        <v/>
      </c>
      <c r="W148" s="24">
        <f>IF($A148="","",IF($Y148&lt;&gt;"OK","Corrigir cadastro do cenário",IF($X148="Pausado","",IF($T148&gt;0,"Ruptura projetada de "&amp;TEXT($T148,"0")&amp;" un.",IF($U148&gt;0,"Reduzir entrada ou transferir "&amp;TEXT($U148,"0")&amp;" un.",IF($M148&gt;INDEX('Cenários'!$K$6:$K$105,INT((ROW()-6)/12)+1),"Capacidade abaixo do saldo-alvo em "&amp;TEXT($M148-INDEX('Cenários'!$K$6:$K$105,INT((ROW()-6)/12)+1),"0")&amp;" un.",IF(AND($O148&gt;0,$E148-INDEX('Cenários'!$J$6:$J$105,INT((ROW()-6)/12)+1)&lt;-4),"Recebimento depende de pedido anterior ao horizonte",IF($R148&gt;0,"Desmobilizar "&amp;TEXT($R148,"0")&amp;" un. nesta semana",IF($P148&gt;0,"Emitir pedido de "&amp;TEXT($P148,"0")&amp;" un. nesta semana",IF($O148&gt;0,"Programar recebimento de "&amp;TEXT($O148,"0")&amp;" un.","Sem ação imediata")))))))))</f>
        <v/>
      </c>
      <c r="X148" s="24">
        <f>IF($A148="","",INDEX('Cenários'!$M$6:$M$105,INT((ROW()-6)/12)+1))</f>
        <v/>
      </c>
      <c r="Y148" s="24">
        <f>IF($A148="","",INDEX('Cenários'!$Z$6:$Z$105,INT((ROW()-6)/12)+1))</f>
        <v/>
      </c>
    </row>
    <row r="149" ht="19" customHeight="1">
      <c r="A149" s="24">
        <f>IF(INDEX('Cenários'!$A$6:$A$105,INT((ROW()-6)/12)+1)="","",INDEX('Cenários'!$A$6:$A$105,INT((ROW()-6)/12)+1))</f>
        <v/>
      </c>
      <c r="B149" s="24">
        <f>IF($A149="","",INDEX('Cenários'!$B$6:$B$105,INT((ROW()-6)/12)+1))</f>
        <v/>
      </c>
      <c r="C149" s="24">
        <f>IF($A149="","",INDEX('Cenários'!$C$6:$C$105,INT((ROW()-6)/12)+1))</f>
        <v/>
      </c>
      <c r="D149" s="24">
        <f>IF($A149="","",INDEX('Cenários'!$D$6:$D$105,INT((ROW()-6)/12)+1))</f>
        <v/>
      </c>
      <c r="E149" s="25">
        <f>IF($A149="","",MOD(ROW()-6,12)-4)</f>
        <v/>
      </c>
      <c r="F149" s="24">
        <f>IF($A149="","",IF($E149&lt;0,"Antes do pico",IF($E149=0,"Semana de pico","Depois do pico")))</f>
        <v/>
      </c>
      <c r="G149" s="36">
        <f>IF($A149="","",IFERROR(IF(INDEX('Cenários'!$E$6:$E$105,INT((ROW()-6)/12)+1)="","",INDEX('Cenários'!$E$6:$E$105,INT((ROW()-6)/12)+1)+7*$E149),""))</f>
        <v/>
      </c>
      <c r="H149" s="37">
        <f>IF($A149="","",INDEX('Cenários'!$N$6:$Y$105,INT((ROW()-6)/12)+1,$E149+5))</f>
        <v/>
      </c>
      <c r="I149" s="25">
        <f>IF(OR($A149="",$H149=""),"",IFERROR(ROUNDUP(INDEX('Cenários'!$F$6:$F$105,INT((ROW()-6)/12)+1)*$H149,0),""))</f>
        <v/>
      </c>
      <c r="J149" s="19" t="n"/>
      <c r="K149" s="25">
        <f>IF($A149="","",IF($E149=-4,INDEX('Cenários'!$G$6:$G$105,INT((ROW()-6)/12)+1),$S148))</f>
        <v/>
      </c>
      <c r="L149" s="25">
        <f>IF($A149="","",$K149+IF($J149="",0,$J149)-IF($I149="",0,$I149))</f>
        <v/>
      </c>
      <c r="M149" s="25">
        <f>IF($A149="","",IF($E149&lt;=0,INDEX('Cenários'!$H$6:$H$105,INT((ROW()-6)/12)+1)+SUMIFS($I$6:$I$1205,$A$6:$A$1205,$A149,$E$6:$E$1205,"&gt;"&amp;$E149,$E$6:$E$1205,"&lt;="&amp;($E149+INDEX('Cenários'!$J$6:$J$105,INT((ROW()-6)/12)+1))),INDEX('Cenários'!$L$6:$L$105,INT((ROW()-6)/12)+1)+SUMIFS($I$6:$I$1205,$A$6:$A$1205,$A149,$E$6:$E$1205,"&gt;"&amp;$E149,$E$6:$E$1205,"&lt;=7")))</f>
        <v/>
      </c>
      <c r="N149" s="25">
        <f>IF($A149="","",MIN(INDEX('Cenários'!$K$6:$K$105,INT((ROW()-6)/12)+1),MAX(0,$M149)))</f>
        <v/>
      </c>
      <c r="O149" s="25">
        <f>IF($A149="","",IFERROR(IF($L149&gt;=$N149,0,MIN(CEILING(MAX(0,$N149-$L149),INDEX('Cenários'!$I$6:$I$105,INT((ROW()-6)/12)+1)),FLOOR(MAX(0,INDEX('Cenários'!$K$6:$K$105,INT((ROW()-6)/12)+1)-$L149),INDEX('Cenários'!$I$6:$I$105,INT((ROW()-6)/12)+1)))),0))</f>
        <v/>
      </c>
      <c r="P149" s="25">
        <f>IF($A149="","",IFERROR(IF($E149+INDEX('Cenários'!$J$6:$J$105,INT((ROW()-6)/12)+1)&gt;7,0,SUMIFS($O$6:$O$1205,$A$6:$A$1205,$A149,$E$6:$E$1205,$E149+INDEX('Cenários'!$J$6:$J$105,INT((ROW()-6)/12)+1))),0))</f>
        <v/>
      </c>
      <c r="Q149" s="25">
        <f>IF($A149="","",$L149+$O149)</f>
        <v/>
      </c>
      <c r="R149" s="25">
        <f>IF($A149="","",IF($E149&gt;0,MAX(0,$Q149-$N149),0))</f>
        <v/>
      </c>
      <c r="S149" s="25">
        <f>IF($A149="","",$Q149-$R149)</f>
        <v/>
      </c>
      <c r="T149" s="25">
        <f>IF($A149="","",MAX(0,-$S149))</f>
        <v/>
      </c>
      <c r="U149" s="25">
        <f>IF($A149="","",MAX(0,$Q149-INDEX('Cenários'!$K$6:$K$105,INT((ROW()-6)/12)+1)))</f>
        <v/>
      </c>
      <c r="V149" s="24">
        <f>IF($A149="","",IF($Y149&lt;&gt;"OK","Dados inválidos",IF($X149="Pausado","Pausado",IF($T149&gt;0,"Ruptura",IF($U149&gt;0,"Excesso de capacidade",IF($M149&gt;INDEX('Cenários'!$K$6:$K$105,INT((ROW()-6)/12)+1),"Capacidade insuficiente",IF(AND($E149&lt;=0,$S149&lt;INDEX('Cenários'!$H$6:$H$105,INT((ROW()-6)/12)+1)),"Atenção",IF($R149&gt;0,"Desmobilizar","Adequado"))))))))</f>
        <v/>
      </c>
      <c r="W149" s="24">
        <f>IF($A149="","",IF($Y149&lt;&gt;"OK","Corrigir cadastro do cenário",IF($X149="Pausado","",IF($T149&gt;0,"Ruptura projetada de "&amp;TEXT($T149,"0")&amp;" un.",IF($U149&gt;0,"Reduzir entrada ou transferir "&amp;TEXT($U149,"0")&amp;" un.",IF($M149&gt;INDEX('Cenários'!$K$6:$K$105,INT((ROW()-6)/12)+1),"Capacidade abaixo do saldo-alvo em "&amp;TEXT($M149-INDEX('Cenários'!$K$6:$K$105,INT((ROW()-6)/12)+1),"0")&amp;" un.",IF(AND($O149&gt;0,$E149-INDEX('Cenários'!$J$6:$J$105,INT((ROW()-6)/12)+1)&lt;-4),"Recebimento depende de pedido anterior ao horizonte",IF($R149&gt;0,"Desmobilizar "&amp;TEXT($R149,"0")&amp;" un. nesta semana",IF($P149&gt;0,"Emitir pedido de "&amp;TEXT($P149,"0")&amp;" un. nesta semana",IF($O149&gt;0,"Programar recebimento de "&amp;TEXT($O149,"0")&amp;" un.","Sem ação imediata")))))))))</f>
        <v/>
      </c>
      <c r="X149" s="24">
        <f>IF($A149="","",INDEX('Cenários'!$M$6:$M$105,INT((ROW()-6)/12)+1))</f>
        <v/>
      </c>
      <c r="Y149" s="24">
        <f>IF($A149="","",INDEX('Cenários'!$Z$6:$Z$105,INT((ROW()-6)/12)+1))</f>
        <v/>
      </c>
    </row>
    <row r="150" ht="19" customHeight="1">
      <c r="A150" s="24">
        <f>IF(INDEX('Cenários'!$A$6:$A$105,INT((ROW()-6)/12)+1)="","",INDEX('Cenários'!$A$6:$A$105,INT((ROW()-6)/12)+1))</f>
        <v/>
      </c>
      <c r="B150" s="24">
        <f>IF($A150="","",INDEX('Cenários'!$B$6:$B$105,INT((ROW()-6)/12)+1))</f>
        <v/>
      </c>
      <c r="C150" s="24">
        <f>IF($A150="","",INDEX('Cenários'!$C$6:$C$105,INT((ROW()-6)/12)+1))</f>
        <v/>
      </c>
      <c r="D150" s="24">
        <f>IF($A150="","",INDEX('Cenários'!$D$6:$D$105,INT((ROW()-6)/12)+1))</f>
        <v/>
      </c>
      <c r="E150" s="25">
        <f>IF($A150="","",MOD(ROW()-6,12)-4)</f>
        <v/>
      </c>
      <c r="F150" s="24">
        <f>IF($A150="","",IF($E150&lt;0,"Antes do pico",IF($E150=0,"Semana de pico","Depois do pico")))</f>
        <v/>
      </c>
      <c r="G150" s="36">
        <f>IF($A150="","",IFERROR(IF(INDEX('Cenários'!$E$6:$E$105,INT((ROW()-6)/12)+1)="","",INDEX('Cenários'!$E$6:$E$105,INT((ROW()-6)/12)+1)+7*$E150),""))</f>
        <v/>
      </c>
      <c r="H150" s="37">
        <f>IF($A150="","",INDEX('Cenários'!$N$6:$Y$105,INT((ROW()-6)/12)+1,$E150+5))</f>
        <v/>
      </c>
      <c r="I150" s="25">
        <f>IF(OR($A150="",$H150=""),"",IFERROR(ROUNDUP(INDEX('Cenários'!$F$6:$F$105,INT((ROW()-6)/12)+1)*$H150,0),""))</f>
        <v/>
      </c>
      <c r="J150" s="19" t="n"/>
      <c r="K150" s="25">
        <f>IF($A150="","",IF($E150=-4,INDEX('Cenários'!$G$6:$G$105,INT((ROW()-6)/12)+1),$S149))</f>
        <v/>
      </c>
      <c r="L150" s="25">
        <f>IF($A150="","",$K150+IF($J150="",0,$J150)-IF($I150="",0,$I150))</f>
        <v/>
      </c>
      <c r="M150" s="25">
        <f>IF($A150="","",IF($E150&lt;=0,INDEX('Cenários'!$H$6:$H$105,INT((ROW()-6)/12)+1)+SUMIFS($I$6:$I$1205,$A$6:$A$1205,$A150,$E$6:$E$1205,"&gt;"&amp;$E150,$E$6:$E$1205,"&lt;="&amp;($E150+INDEX('Cenários'!$J$6:$J$105,INT((ROW()-6)/12)+1))),INDEX('Cenários'!$L$6:$L$105,INT((ROW()-6)/12)+1)+SUMIFS($I$6:$I$1205,$A$6:$A$1205,$A150,$E$6:$E$1205,"&gt;"&amp;$E150,$E$6:$E$1205,"&lt;=7")))</f>
        <v/>
      </c>
      <c r="N150" s="25">
        <f>IF($A150="","",MIN(INDEX('Cenários'!$K$6:$K$105,INT((ROW()-6)/12)+1),MAX(0,$M150)))</f>
        <v/>
      </c>
      <c r="O150" s="25">
        <f>IF($A150="","",IFERROR(IF($L150&gt;=$N150,0,MIN(CEILING(MAX(0,$N150-$L150),INDEX('Cenários'!$I$6:$I$105,INT((ROW()-6)/12)+1)),FLOOR(MAX(0,INDEX('Cenários'!$K$6:$K$105,INT((ROW()-6)/12)+1)-$L150),INDEX('Cenários'!$I$6:$I$105,INT((ROW()-6)/12)+1)))),0))</f>
        <v/>
      </c>
      <c r="P150" s="25">
        <f>IF($A150="","",IFERROR(IF($E150+INDEX('Cenários'!$J$6:$J$105,INT((ROW()-6)/12)+1)&gt;7,0,SUMIFS($O$6:$O$1205,$A$6:$A$1205,$A150,$E$6:$E$1205,$E150+INDEX('Cenários'!$J$6:$J$105,INT((ROW()-6)/12)+1))),0))</f>
        <v/>
      </c>
      <c r="Q150" s="25">
        <f>IF($A150="","",$L150+$O150)</f>
        <v/>
      </c>
      <c r="R150" s="25">
        <f>IF($A150="","",IF($E150&gt;0,MAX(0,$Q150-$N150),0))</f>
        <v/>
      </c>
      <c r="S150" s="25">
        <f>IF($A150="","",$Q150-$R150)</f>
        <v/>
      </c>
      <c r="T150" s="25">
        <f>IF($A150="","",MAX(0,-$S150))</f>
        <v/>
      </c>
      <c r="U150" s="25">
        <f>IF($A150="","",MAX(0,$Q150-INDEX('Cenários'!$K$6:$K$105,INT((ROW()-6)/12)+1)))</f>
        <v/>
      </c>
      <c r="V150" s="24">
        <f>IF($A150="","",IF($Y150&lt;&gt;"OK","Dados inválidos",IF($X150="Pausado","Pausado",IF($T150&gt;0,"Ruptura",IF($U150&gt;0,"Excesso de capacidade",IF($M150&gt;INDEX('Cenários'!$K$6:$K$105,INT((ROW()-6)/12)+1),"Capacidade insuficiente",IF(AND($E150&lt;=0,$S150&lt;INDEX('Cenários'!$H$6:$H$105,INT((ROW()-6)/12)+1)),"Atenção",IF($R150&gt;0,"Desmobilizar","Adequado"))))))))</f>
        <v/>
      </c>
      <c r="W150" s="24">
        <f>IF($A150="","",IF($Y150&lt;&gt;"OK","Corrigir cadastro do cenário",IF($X150="Pausado","",IF($T150&gt;0,"Ruptura projetada de "&amp;TEXT($T150,"0")&amp;" un.",IF($U150&gt;0,"Reduzir entrada ou transferir "&amp;TEXT($U150,"0")&amp;" un.",IF($M150&gt;INDEX('Cenários'!$K$6:$K$105,INT((ROW()-6)/12)+1),"Capacidade abaixo do saldo-alvo em "&amp;TEXT($M150-INDEX('Cenários'!$K$6:$K$105,INT((ROW()-6)/12)+1),"0")&amp;" un.",IF(AND($O150&gt;0,$E150-INDEX('Cenários'!$J$6:$J$105,INT((ROW()-6)/12)+1)&lt;-4),"Recebimento depende de pedido anterior ao horizonte",IF($R150&gt;0,"Desmobilizar "&amp;TEXT($R150,"0")&amp;" un. nesta semana",IF($P150&gt;0,"Emitir pedido de "&amp;TEXT($P150,"0")&amp;" un. nesta semana",IF($O150&gt;0,"Programar recebimento de "&amp;TEXT($O150,"0")&amp;" un.","Sem ação imediata")))))))))</f>
        <v/>
      </c>
      <c r="X150" s="24">
        <f>IF($A150="","",INDEX('Cenários'!$M$6:$M$105,INT((ROW()-6)/12)+1))</f>
        <v/>
      </c>
      <c r="Y150" s="24">
        <f>IF($A150="","",INDEX('Cenários'!$Z$6:$Z$105,INT((ROW()-6)/12)+1))</f>
        <v/>
      </c>
    </row>
    <row r="151" ht="19" customHeight="1">
      <c r="A151" s="24">
        <f>IF(INDEX('Cenários'!$A$6:$A$105,INT((ROW()-6)/12)+1)="","",INDEX('Cenários'!$A$6:$A$105,INT((ROW()-6)/12)+1))</f>
        <v/>
      </c>
      <c r="B151" s="24">
        <f>IF($A151="","",INDEX('Cenários'!$B$6:$B$105,INT((ROW()-6)/12)+1))</f>
        <v/>
      </c>
      <c r="C151" s="24">
        <f>IF($A151="","",INDEX('Cenários'!$C$6:$C$105,INT((ROW()-6)/12)+1))</f>
        <v/>
      </c>
      <c r="D151" s="24">
        <f>IF($A151="","",INDEX('Cenários'!$D$6:$D$105,INT((ROW()-6)/12)+1))</f>
        <v/>
      </c>
      <c r="E151" s="25">
        <f>IF($A151="","",MOD(ROW()-6,12)-4)</f>
        <v/>
      </c>
      <c r="F151" s="24">
        <f>IF($A151="","",IF($E151&lt;0,"Antes do pico",IF($E151=0,"Semana de pico","Depois do pico")))</f>
        <v/>
      </c>
      <c r="G151" s="36">
        <f>IF($A151="","",IFERROR(IF(INDEX('Cenários'!$E$6:$E$105,INT((ROW()-6)/12)+1)="","",INDEX('Cenários'!$E$6:$E$105,INT((ROW()-6)/12)+1)+7*$E151),""))</f>
        <v/>
      </c>
      <c r="H151" s="37">
        <f>IF($A151="","",INDEX('Cenários'!$N$6:$Y$105,INT((ROW()-6)/12)+1,$E151+5))</f>
        <v/>
      </c>
      <c r="I151" s="25">
        <f>IF(OR($A151="",$H151=""),"",IFERROR(ROUNDUP(INDEX('Cenários'!$F$6:$F$105,INT((ROW()-6)/12)+1)*$H151,0),""))</f>
        <v/>
      </c>
      <c r="J151" s="19" t="n"/>
      <c r="K151" s="25">
        <f>IF($A151="","",IF($E151=-4,INDEX('Cenários'!$G$6:$G$105,INT((ROW()-6)/12)+1),$S150))</f>
        <v/>
      </c>
      <c r="L151" s="25">
        <f>IF($A151="","",$K151+IF($J151="",0,$J151)-IF($I151="",0,$I151))</f>
        <v/>
      </c>
      <c r="M151" s="25">
        <f>IF($A151="","",IF($E151&lt;=0,INDEX('Cenários'!$H$6:$H$105,INT((ROW()-6)/12)+1)+SUMIFS($I$6:$I$1205,$A$6:$A$1205,$A151,$E$6:$E$1205,"&gt;"&amp;$E151,$E$6:$E$1205,"&lt;="&amp;($E151+INDEX('Cenários'!$J$6:$J$105,INT((ROW()-6)/12)+1))),INDEX('Cenários'!$L$6:$L$105,INT((ROW()-6)/12)+1)+SUMIFS($I$6:$I$1205,$A$6:$A$1205,$A151,$E$6:$E$1205,"&gt;"&amp;$E151,$E$6:$E$1205,"&lt;=7")))</f>
        <v/>
      </c>
      <c r="N151" s="25">
        <f>IF($A151="","",MIN(INDEX('Cenários'!$K$6:$K$105,INT((ROW()-6)/12)+1),MAX(0,$M151)))</f>
        <v/>
      </c>
      <c r="O151" s="25">
        <f>IF($A151="","",IFERROR(IF($L151&gt;=$N151,0,MIN(CEILING(MAX(0,$N151-$L151),INDEX('Cenários'!$I$6:$I$105,INT((ROW()-6)/12)+1)),FLOOR(MAX(0,INDEX('Cenários'!$K$6:$K$105,INT((ROW()-6)/12)+1)-$L151),INDEX('Cenários'!$I$6:$I$105,INT((ROW()-6)/12)+1)))),0))</f>
        <v/>
      </c>
      <c r="P151" s="25">
        <f>IF($A151="","",IFERROR(IF($E151+INDEX('Cenários'!$J$6:$J$105,INT((ROW()-6)/12)+1)&gt;7,0,SUMIFS($O$6:$O$1205,$A$6:$A$1205,$A151,$E$6:$E$1205,$E151+INDEX('Cenários'!$J$6:$J$105,INT((ROW()-6)/12)+1))),0))</f>
        <v/>
      </c>
      <c r="Q151" s="25">
        <f>IF($A151="","",$L151+$O151)</f>
        <v/>
      </c>
      <c r="R151" s="25">
        <f>IF($A151="","",IF($E151&gt;0,MAX(0,$Q151-$N151),0))</f>
        <v/>
      </c>
      <c r="S151" s="25">
        <f>IF($A151="","",$Q151-$R151)</f>
        <v/>
      </c>
      <c r="T151" s="25">
        <f>IF($A151="","",MAX(0,-$S151))</f>
        <v/>
      </c>
      <c r="U151" s="25">
        <f>IF($A151="","",MAX(0,$Q151-INDEX('Cenários'!$K$6:$K$105,INT((ROW()-6)/12)+1)))</f>
        <v/>
      </c>
      <c r="V151" s="24">
        <f>IF($A151="","",IF($Y151&lt;&gt;"OK","Dados inválidos",IF($X151="Pausado","Pausado",IF($T151&gt;0,"Ruptura",IF($U151&gt;0,"Excesso de capacidade",IF($M151&gt;INDEX('Cenários'!$K$6:$K$105,INT((ROW()-6)/12)+1),"Capacidade insuficiente",IF(AND($E151&lt;=0,$S151&lt;INDEX('Cenários'!$H$6:$H$105,INT((ROW()-6)/12)+1)),"Atenção",IF($R151&gt;0,"Desmobilizar","Adequado"))))))))</f>
        <v/>
      </c>
      <c r="W151" s="24">
        <f>IF($A151="","",IF($Y151&lt;&gt;"OK","Corrigir cadastro do cenário",IF($X151="Pausado","",IF($T151&gt;0,"Ruptura projetada de "&amp;TEXT($T151,"0")&amp;" un.",IF($U151&gt;0,"Reduzir entrada ou transferir "&amp;TEXT($U151,"0")&amp;" un.",IF($M151&gt;INDEX('Cenários'!$K$6:$K$105,INT((ROW()-6)/12)+1),"Capacidade abaixo do saldo-alvo em "&amp;TEXT($M151-INDEX('Cenários'!$K$6:$K$105,INT((ROW()-6)/12)+1),"0")&amp;" un.",IF(AND($O151&gt;0,$E151-INDEX('Cenários'!$J$6:$J$105,INT((ROW()-6)/12)+1)&lt;-4),"Recebimento depende de pedido anterior ao horizonte",IF($R151&gt;0,"Desmobilizar "&amp;TEXT($R151,"0")&amp;" un. nesta semana",IF($P151&gt;0,"Emitir pedido de "&amp;TEXT($P151,"0")&amp;" un. nesta semana",IF($O151&gt;0,"Programar recebimento de "&amp;TEXT($O151,"0")&amp;" un.","Sem ação imediata")))))))))</f>
        <v/>
      </c>
      <c r="X151" s="24">
        <f>IF($A151="","",INDEX('Cenários'!$M$6:$M$105,INT((ROW()-6)/12)+1))</f>
        <v/>
      </c>
      <c r="Y151" s="24">
        <f>IF($A151="","",INDEX('Cenários'!$Z$6:$Z$105,INT((ROW()-6)/12)+1))</f>
        <v/>
      </c>
    </row>
    <row r="152" ht="19" customHeight="1">
      <c r="A152" s="24">
        <f>IF(INDEX('Cenários'!$A$6:$A$105,INT((ROW()-6)/12)+1)="","",INDEX('Cenários'!$A$6:$A$105,INT((ROW()-6)/12)+1))</f>
        <v/>
      </c>
      <c r="B152" s="24">
        <f>IF($A152="","",INDEX('Cenários'!$B$6:$B$105,INT((ROW()-6)/12)+1))</f>
        <v/>
      </c>
      <c r="C152" s="24">
        <f>IF($A152="","",INDEX('Cenários'!$C$6:$C$105,INT((ROW()-6)/12)+1))</f>
        <v/>
      </c>
      <c r="D152" s="24">
        <f>IF($A152="","",INDEX('Cenários'!$D$6:$D$105,INT((ROW()-6)/12)+1))</f>
        <v/>
      </c>
      <c r="E152" s="25">
        <f>IF($A152="","",MOD(ROW()-6,12)-4)</f>
        <v/>
      </c>
      <c r="F152" s="24">
        <f>IF($A152="","",IF($E152&lt;0,"Antes do pico",IF($E152=0,"Semana de pico","Depois do pico")))</f>
        <v/>
      </c>
      <c r="G152" s="36">
        <f>IF($A152="","",IFERROR(IF(INDEX('Cenários'!$E$6:$E$105,INT((ROW()-6)/12)+1)="","",INDEX('Cenários'!$E$6:$E$105,INT((ROW()-6)/12)+1)+7*$E152),""))</f>
        <v/>
      </c>
      <c r="H152" s="37">
        <f>IF($A152="","",INDEX('Cenários'!$N$6:$Y$105,INT((ROW()-6)/12)+1,$E152+5))</f>
        <v/>
      </c>
      <c r="I152" s="25">
        <f>IF(OR($A152="",$H152=""),"",IFERROR(ROUNDUP(INDEX('Cenários'!$F$6:$F$105,INT((ROW()-6)/12)+1)*$H152,0),""))</f>
        <v/>
      </c>
      <c r="J152" s="19" t="n"/>
      <c r="K152" s="25">
        <f>IF($A152="","",IF($E152=-4,INDEX('Cenários'!$G$6:$G$105,INT((ROW()-6)/12)+1),$S151))</f>
        <v/>
      </c>
      <c r="L152" s="25">
        <f>IF($A152="","",$K152+IF($J152="",0,$J152)-IF($I152="",0,$I152))</f>
        <v/>
      </c>
      <c r="M152" s="25">
        <f>IF($A152="","",IF($E152&lt;=0,INDEX('Cenários'!$H$6:$H$105,INT((ROW()-6)/12)+1)+SUMIFS($I$6:$I$1205,$A$6:$A$1205,$A152,$E$6:$E$1205,"&gt;"&amp;$E152,$E$6:$E$1205,"&lt;="&amp;($E152+INDEX('Cenários'!$J$6:$J$105,INT((ROW()-6)/12)+1))),INDEX('Cenários'!$L$6:$L$105,INT((ROW()-6)/12)+1)+SUMIFS($I$6:$I$1205,$A$6:$A$1205,$A152,$E$6:$E$1205,"&gt;"&amp;$E152,$E$6:$E$1205,"&lt;=7")))</f>
        <v/>
      </c>
      <c r="N152" s="25">
        <f>IF($A152="","",MIN(INDEX('Cenários'!$K$6:$K$105,INT((ROW()-6)/12)+1),MAX(0,$M152)))</f>
        <v/>
      </c>
      <c r="O152" s="25">
        <f>IF($A152="","",IFERROR(IF($L152&gt;=$N152,0,MIN(CEILING(MAX(0,$N152-$L152),INDEX('Cenários'!$I$6:$I$105,INT((ROW()-6)/12)+1)),FLOOR(MAX(0,INDEX('Cenários'!$K$6:$K$105,INT((ROW()-6)/12)+1)-$L152),INDEX('Cenários'!$I$6:$I$105,INT((ROW()-6)/12)+1)))),0))</f>
        <v/>
      </c>
      <c r="P152" s="25">
        <f>IF($A152="","",IFERROR(IF($E152+INDEX('Cenários'!$J$6:$J$105,INT((ROW()-6)/12)+1)&gt;7,0,SUMIFS($O$6:$O$1205,$A$6:$A$1205,$A152,$E$6:$E$1205,$E152+INDEX('Cenários'!$J$6:$J$105,INT((ROW()-6)/12)+1))),0))</f>
        <v/>
      </c>
      <c r="Q152" s="25">
        <f>IF($A152="","",$L152+$O152)</f>
        <v/>
      </c>
      <c r="R152" s="25">
        <f>IF($A152="","",IF($E152&gt;0,MAX(0,$Q152-$N152),0))</f>
        <v/>
      </c>
      <c r="S152" s="25">
        <f>IF($A152="","",$Q152-$R152)</f>
        <v/>
      </c>
      <c r="T152" s="25">
        <f>IF($A152="","",MAX(0,-$S152))</f>
        <v/>
      </c>
      <c r="U152" s="25">
        <f>IF($A152="","",MAX(0,$Q152-INDEX('Cenários'!$K$6:$K$105,INT((ROW()-6)/12)+1)))</f>
        <v/>
      </c>
      <c r="V152" s="24">
        <f>IF($A152="","",IF($Y152&lt;&gt;"OK","Dados inválidos",IF($X152="Pausado","Pausado",IF($T152&gt;0,"Ruptura",IF($U152&gt;0,"Excesso de capacidade",IF($M152&gt;INDEX('Cenários'!$K$6:$K$105,INT((ROW()-6)/12)+1),"Capacidade insuficiente",IF(AND($E152&lt;=0,$S152&lt;INDEX('Cenários'!$H$6:$H$105,INT((ROW()-6)/12)+1)),"Atenção",IF($R152&gt;0,"Desmobilizar","Adequado"))))))))</f>
        <v/>
      </c>
      <c r="W152" s="24">
        <f>IF($A152="","",IF($Y152&lt;&gt;"OK","Corrigir cadastro do cenário",IF($X152="Pausado","",IF($T152&gt;0,"Ruptura projetada de "&amp;TEXT($T152,"0")&amp;" un.",IF($U152&gt;0,"Reduzir entrada ou transferir "&amp;TEXT($U152,"0")&amp;" un.",IF($M152&gt;INDEX('Cenários'!$K$6:$K$105,INT((ROW()-6)/12)+1),"Capacidade abaixo do saldo-alvo em "&amp;TEXT($M152-INDEX('Cenários'!$K$6:$K$105,INT((ROW()-6)/12)+1),"0")&amp;" un.",IF(AND($O152&gt;0,$E152-INDEX('Cenários'!$J$6:$J$105,INT((ROW()-6)/12)+1)&lt;-4),"Recebimento depende de pedido anterior ao horizonte",IF($R152&gt;0,"Desmobilizar "&amp;TEXT($R152,"0")&amp;" un. nesta semana",IF($P152&gt;0,"Emitir pedido de "&amp;TEXT($P152,"0")&amp;" un. nesta semana",IF($O152&gt;0,"Programar recebimento de "&amp;TEXT($O152,"0")&amp;" un.","Sem ação imediata")))))))))</f>
        <v/>
      </c>
      <c r="X152" s="24">
        <f>IF($A152="","",INDEX('Cenários'!$M$6:$M$105,INT((ROW()-6)/12)+1))</f>
        <v/>
      </c>
      <c r="Y152" s="24">
        <f>IF($A152="","",INDEX('Cenários'!$Z$6:$Z$105,INT((ROW()-6)/12)+1))</f>
        <v/>
      </c>
    </row>
    <row r="153" ht="19" customHeight="1">
      <c r="A153" s="24">
        <f>IF(INDEX('Cenários'!$A$6:$A$105,INT((ROW()-6)/12)+1)="","",INDEX('Cenários'!$A$6:$A$105,INT((ROW()-6)/12)+1))</f>
        <v/>
      </c>
      <c r="B153" s="24">
        <f>IF($A153="","",INDEX('Cenários'!$B$6:$B$105,INT((ROW()-6)/12)+1))</f>
        <v/>
      </c>
      <c r="C153" s="24">
        <f>IF($A153="","",INDEX('Cenários'!$C$6:$C$105,INT((ROW()-6)/12)+1))</f>
        <v/>
      </c>
      <c r="D153" s="24">
        <f>IF($A153="","",INDEX('Cenários'!$D$6:$D$105,INT((ROW()-6)/12)+1))</f>
        <v/>
      </c>
      <c r="E153" s="25">
        <f>IF($A153="","",MOD(ROW()-6,12)-4)</f>
        <v/>
      </c>
      <c r="F153" s="24">
        <f>IF($A153="","",IF($E153&lt;0,"Antes do pico",IF($E153=0,"Semana de pico","Depois do pico")))</f>
        <v/>
      </c>
      <c r="G153" s="36">
        <f>IF($A153="","",IFERROR(IF(INDEX('Cenários'!$E$6:$E$105,INT((ROW()-6)/12)+1)="","",INDEX('Cenários'!$E$6:$E$105,INT((ROW()-6)/12)+1)+7*$E153),""))</f>
        <v/>
      </c>
      <c r="H153" s="37">
        <f>IF($A153="","",INDEX('Cenários'!$N$6:$Y$105,INT((ROW()-6)/12)+1,$E153+5))</f>
        <v/>
      </c>
      <c r="I153" s="25">
        <f>IF(OR($A153="",$H153=""),"",IFERROR(ROUNDUP(INDEX('Cenários'!$F$6:$F$105,INT((ROW()-6)/12)+1)*$H153,0),""))</f>
        <v/>
      </c>
      <c r="J153" s="19" t="n"/>
      <c r="K153" s="25">
        <f>IF($A153="","",IF($E153=-4,INDEX('Cenários'!$G$6:$G$105,INT((ROW()-6)/12)+1),$S152))</f>
        <v/>
      </c>
      <c r="L153" s="25">
        <f>IF($A153="","",$K153+IF($J153="",0,$J153)-IF($I153="",0,$I153))</f>
        <v/>
      </c>
      <c r="M153" s="25">
        <f>IF($A153="","",IF($E153&lt;=0,INDEX('Cenários'!$H$6:$H$105,INT((ROW()-6)/12)+1)+SUMIFS($I$6:$I$1205,$A$6:$A$1205,$A153,$E$6:$E$1205,"&gt;"&amp;$E153,$E$6:$E$1205,"&lt;="&amp;($E153+INDEX('Cenários'!$J$6:$J$105,INT((ROW()-6)/12)+1))),INDEX('Cenários'!$L$6:$L$105,INT((ROW()-6)/12)+1)+SUMIFS($I$6:$I$1205,$A$6:$A$1205,$A153,$E$6:$E$1205,"&gt;"&amp;$E153,$E$6:$E$1205,"&lt;=7")))</f>
        <v/>
      </c>
      <c r="N153" s="25">
        <f>IF($A153="","",MIN(INDEX('Cenários'!$K$6:$K$105,INT((ROW()-6)/12)+1),MAX(0,$M153)))</f>
        <v/>
      </c>
      <c r="O153" s="25">
        <f>IF($A153="","",IFERROR(IF($L153&gt;=$N153,0,MIN(CEILING(MAX(0,$N153-$L153),INDEX('Cenários'!$I$6:$I$105,INT((ROW()-6)/12)+1)),FLOOR(MAX(0,INDEX('Cenários'!$K$6:$K$105,INT((ROW()-6)/12)+1)-$L153),INDEX('Cenários'!$I$6:$I$105,INT((ROW()-6)/12)+1)))),0))</f>
        <v/>
      </c>
      <c r="P153" s="25">
        <f>IF($A153="","",IFERROR(IF($E153+INDEX('Cenários'!$J$6:$J$105,INT((ROW()-6)/12)+1)&gt;7,0,SUMIFS($O$6:$O$1205,$A$6:$A$1205,$A153,$E$6:$E$1205,$E153+INDEX('Cenários'!$J$6:$J$105,INT((ROW()-6)/12)+1))),0))</f>
        <v/>
      </c>
      <c r="Q153" s="25">
        <f>IF($A153="","",$L153+$O153)</f>
        <v/>
      </c>
      <c r="R153" s="25">
        <f>IF($A153="","",IF($E153&gt;0,MAX(0,$Q153-$N153),0))</f>
        <v/>
      </c>
      <c r="S153" s="25">
        <f>IF($A153="","",$Q153-$R153)</f>
        <v/>
      </c>
      <c r="T153" s="25">
        <f>IF($A153="","",MAX(0,-$S153))</f>
        <v/>
      </c>
      <c r="U153" s="25">
        <f>IF($A153="","",MAX(0,$Q153-INDEX('Cenários'!$K$6:$K$105,INT((ROW()-6)/12)+1)))</f>
        <v/>
      </c>
      <c r="V153" s="24">
        <f>IF($A153="","",IF($Y153&lt;&gt;"OK","Dados inválidos",IF($X153="Pausado","Pausado",IF($T153&gt;0,"Ruptura",IF($U153&gt;0,"Excesso de capacidade",IF($M153&gt;INDEX('Cenários'!$K$6:$K$105,INT((ROW()-6)/12)+1),"Capacidade insuficiente",IF(AND($E153&lt;=0,$S153&lt;INDEX('Cenários'!$H$6:$H$105,INT((ROW()-6)/12)+1)),"Atenção",IF($R153&gt;0,"Desmobilizar","Adequado"))))))))</f>
        <v/>
      </c>
      <c r="W153" s="24">
        <f>IF($A153="","",IF($Y153&lt;&gt;"OK","Corrigir cadastro do cenário",IF($X153="Pausado","",IF($T153&gt;0,"Ruptura projetada de "&amp;TEXT($T153,"0")&amp;" un.",IF($U153&gt;0,"Reduzir entrada ou transferir "&amp;TEXT($U153,"0")&amp;" un.",IF($M153&gt;INDEX('Cenários'!$K$6:$K$105,INT((ROW()-6)/12)+1),"Capacidade abaixo do saldo-alvo em "&amp;TEXT($M153-INDEX('Cenários'!$K$6:$K$105,INT((ROW()-6)/12)+1),"0")&amp;" un.",IF(AND($O153&gt;0,$E153-INDEX('Cenários'!$J$6:$J$105,INT((ROW()-6)/12)+1)&lt;-4),"Recebimento depende de pedido anterior ao horizonte",IF($R153&gt;0,"Desmobilizar "&amp;TEXT($R153,"0")&amp;" un. nesta semana",IF($P153&gt;0,"Emitir pedido de "&amp;TEXT($P153,"0")&amp;" un. nesta semana",IF($O153&gt;0,"Programar recebimento de "&amp;TEXT($O153,"0")&amp;" un.","Sem ação imediata")))))))))</f>
        <v/>
      </c>
      <c r="X153" s="24">
        <f>IF($A153="","",INDEX('Cenários'!$M$6:$M$105,INT((ROW()-6)/12)+1))</f>
        <v/>
      </c>
      <c r="Y153" s="24">
        <f>IF($A153="","",INDEX('Cenários'!$Z$6:$Z$105,INT((ROW()-6)/12)+1))</f>
        <v/>
      </c>
    </row>
    <row r="154" ht="19" customHeight="1">
      <c r="A154" s="24">
        <f>IF(INDEX('Cenários'!$A$6:$A$105,INT((ROW()-6)/12)+1)="","",INDEX('Cenários'!$A$6:$A$105,INT((ROW()-6)/12)+1))</f>
        <v/>
      </c>
      <c r="B154" s="24">
        <f>IF($A154="","",INDEX('Cenários'!$B$6:$B$105,INT((ROW()-6)/12)+1))</f>
        <v/>
      </c>
      <c r="C154" s="24">
        <f>IF($A154="","",INDEX('Cenários'!$C$6:$C$105,INT((ROW()-6)/12)+1))</f>
        <v/>
      </c>
      <c r="D154" s="24">
        <f>IF($A154="","",INDEX('Cenários'!$D$6:$D$105,INT((ROW()-6)/12)+1))</f>
        <v/>
      </c>
      <c r="E154" s="25">
        <f>IF($A154="","",MOD(ROW()-6,12)-4)</f>
        <v/>
      </c>
      <c r="F154" s="24">
        <f>IF($A154="","",IF($E154&lt;0,"Antes do pico",IF($E154=0,"Semana de pico","Depois do pico")))</f>
        <v/>
      </c>
      <c r="G154" s="36">
        <f>IF($A154="","",IFERROR(IF(INDEX('Cenários'!$E$6:$E$105,INT((ROW()-6)/12)+1)="","",INDEX('Cenários'!$E$6:$E$105,INT((ROW()-6)/12)+1)+7*$E154),""))</f>
        <v/>
      </c>
      <c r="H154" s="37">
        <f>IF($A154="","",INDEX('Cenários'!$N$6:$Y$105,INT((ROW()-6)/12)+1,$E154+5))</f>
        <v/>
      </c>
      <c r="I154" s="25">
        <f>IF(OR($A154="",$H154=""),"",IFERROR(ROUNDUP(INDEX('Cenários'!$F$6:$F$105,INT((ROW()-6)/12)+1)*$H154,0),""))</f>
        <v/>
      </c>
      <c r="J154" s="19" t="n"/>
      <c r="K154" s="25">
        <f>IF($A154="","",IF($E154=-4,INDEX('Cenários'!$G$6:$G$105,INT((ROW()-6)/12)+1),$S153))</f>
        <v/>
      </c>
      <c r="L154" s="25">
        <f>IF($A154="","",$K154+IF($J154="",0,$J154)-IF($I154="",0,$I154))</f>
        <v/>
      </c>
      <c r="M154" s="25">
        <f>IF($A154="","",IF($E154&lt;=0,INDEX('Cenários'!$H$6:$H$105,INT((ROW()-6)/12)+1)+SUMIFS($I$6:$I$1205,$A$6:$A$1205,$A154,$E$6:$E$1205,"&gt;"&amp;$E154,$E$6:$E$1205,"&lt;="&amp;($E154+INDEX('Cenários'!$J$6:$J$105,INT((ROW()-6)/12)+1))),INDEX('Cenários'!$L$6:$L$105,INT((ROW()-6)/12)+1)+SUMIFS($I$6:$I$1205,$A$6:$A$1205,$A154,$E$6:$E$1205,"&gt;"&amp;$E154,$E$6:$E$1205,"&lt;=7")))</f>
        <v/>
      </c>
      <c r="N154" s="25">
        <f>IF($A154="","",MIN(INDEX('Cenários'!$K$6:$K$105,INT((ROW()-6)/12)+1),MAX(0,$M154)))</f>
        <v/>
      </c>
      <c r="O154" s="25">
        <f>IF($A154="","",IFERROR(IF($L154&gt;=$N154,0,MIN(CEILING(MAX(0,$N154-$L154),INDEX('Cenários'!$I$6:$I$105,INT((ROW()-6)/12)+1)),FLOOR(MAX(0,INDEX('Cenários'!$K$6:$K$105,INT((ROW()-6)/12)+1)-$L154),INDEX('Cenários'!$I$6:$I$105,INT((ROW()-6)/12)+1)))),0))</f>
        <v/>
      </c>
      <c r="P154" s="25">
        <f>IF($A154="","",IFERROR(IF($E154+INDEX('Cenários'!$J$6:$J$105,INT((ROW()-6)/12)+1)&gt;7,0,SUMIFS($O$6:$O$1205,$A$6:$A$1205,$A154,$E$6:$E$1205,$E154+INDEX('Cenários'!$J$6:$J$105,INT((ROW()-6)/12)+1))),0))</f>
        <v/>
      </c>
      <c r="Q154" s="25">
        <f>IF($A154="","",$L154+$O154)</f>
        <v/>
      </c>
      <c r="R154" s="25">
        <f>IF($A154="","",IF($E154&gt;0,MAX(0,$Q154-$N154),0))</f>
        <v/>
      </c>
      <c r="S154" s="25">
        <f>IF($A154="","",$Q154-$R154)</f>
        <v/>
      </c>
      <c r="T154" s="25">
        <f>IF($A154="","",MAX(0,-$S154))</f>
        <v/>
      </c>
      <c r="U154" s="25">
        <f>IF($A154="","",MAX(0,$Q154-INDEX('Cenários'!$K$6:$K$105,INT((ROW()-6)/12)+1)))</f>
        <v/>
      </c>
      <c r="V154" s="24">
        <f>IF($A154="","",IF($Y154&lt;&gt;"OK","Dados inválidos",IF($X154="Pausado","Pausado",IF($T154&gt;0,"Ruptura",IF($U154&gt;0,"Excesso de capacidade",IF($M154&gt;INDEX('Cenários'!$K$6:$K$105,INT((ROW()-6)/12)+1),"Capacidade insuficiente",IF(AND($E154&lt;=0,$S154&lt;INDEX('Cenários'!$H$6:$H$105,INT((ROW()-6)/12)+1)),"Atenção",IF($R154&gt;0,"Desmobilizar","Adequado"))))))))</f>
        <v/>
      </c>
      <c r="W154" s="24">
        <f>IF($A154="","",IF($Y154&lt;&gt;"OK","Corrigir cadastro do cenário",IF($X154="Pausado","",IF($T154&gt;0,"Ruptura projetada de "&amp;TEXT($T154,"0")&amp;" un.",IF($U154&gt;0,"Reduzir entrada ou transferir "&amp;TEXT($U154,"0")&amp;" un.",IF($M154&gt;INDEX('Cenários'!$K$6:$K$105,INT((ROW()-6)/12)+1),"Capacidade abaixo do saldo-alvo em "&amp;TEXT($M154-INDEX('Cenários'!$K$6:$K$105,INT((ROW()-6)/12)+1),"0")&amp;" un.",IF(AND($O154&gt;0,$E154-INDEX('Cenários'!$J$6:$J$105,INT((ROW()-6)/12)+1)&lt;-4),"Recebimento depende de pedido anterior ao horizonte",IF($R154&gt;0,"Desmobilizar "&amp;TEXT($R154,"0")&amp;" un. nesta semana",IF($P154&gt;0,"Emitir pedido de "&amp;TEXT($P154,"0")&amp;" un. nesta semana",IF($O154&gt;0,"Programar recebimento de "&amp;TEXT($O154,"0")&amp;" un.","Sem ação imediata")))))))))</f>
        <v/>
      </c>
      <c r="X154" s="24">
        <f>IF($A154="","",INDEX('Cenários'!$M$6:$M$105,INT((ROW()-6)/12)+1))</f>
        <v/>
      </c>
      <c r="Y154" s="24">
        <f>IF($A154="","",INDEX('Cenários'!$Z$6:$Z$105,INT((ROW()-6)/12)+1))</f>
        <v/>
      </c>
    </row>
    <row r="155" ht="19" customHeight="1">
      <c r="A155" s="24">
        <f>IF(INDEX('Cenários'!$A$6:$A$105,INT((ROW()-6)/12)+1)="","",INDEX('Cenários'!$A$6:$A$105,INT((ROW()-6)/12)+1))</f>
        <v/>
      </c>
      <c r="B155" s="24">
        <f>IF($A155="","",INDEX('Cenários'!$B$6:$B$105,INT((ROW()-6)/12)+1))</f>
        <v/>
      </c>
      <c r="C155" s="24">
        <f>IF($A155="","",INDEX('Cenários'!$C$6:$C$105,INT((ROW()-6)/12)+1))</f>
        <v/>
      </c>
      <c r="D155" s="24">
        <f>IF($A155="","",INDEX('Cenários'!$D$6:$D$105,INT((ROW()-6)/12)+1))</f>
        <v/>
      </c>
      <c r="E155" s="25">
        <f>IF($A155="","",MOD(ROW()-6,12)-4)</f>
        <v/>
      </c>
      <c r="F155" s="24">
        <f>IF($A155="","",IF($E155&lt;0,"Antes do pico",IF($E155=0,"Semana de pico","Depois do pico")))</f>
        <v/>
      </c>
      <c r="G155" s="36">
        <f>IF($A155="","",IFERROR(IF(INDEX('Cenários'!$E$6:$E$105,INT((ROW()-6)/12)+1)="","",INDEX('Cenários'!$E$6:$E$105,INT((ROW()-6)/12)+1)+7*$E155),""))</f>
        <v/>
      </c>
      <c r="H155" s="37">
        <f>IF($A155="","",INDEX('Cenários'!$N$6:$Y$105,INT((ROW()-6)/12)+1,$E155+5))</f>
        <v/>
      </c>
      <c r="I155" s="25">
        <f>IF(OR($A155="",$H155=""),"",IFERROR(ROUNDUP(INDEX('Cenários'!$F$6:$F$105,INT((ROW()-6)/12)+1)*$H155,0),""))</f>
        <v/>
      </c>
      <c r="J155" s="19" t="n"/>
      <c r="K155" s="25">
        <f>IF($A155="","",IF($E155=-4,INDEX('Cenários'!$G$6:$G$105,INT((ROW()-6)/12)+1),$S154))</f>
        <v/>
      </c>
      <c r="L155" s="25">
        <f>IF($A155="","",$K155+IF($J155="",0,$J155)-IF($I155="",0,$I155))</f>
        <v/>
      </c>
      <c r="M155" s="25">
        <f>IF($A155="","",IF($E155&lt;=0,INDEX('Cenários'!$H$6:$H$105,INT((ROW()-6)/12)+1)+SUMIFS($I$6:$I$1205,$A$6:$A$1205,$A155,$E$6:$E$1205,"&gt;"&amp;$E155,$E$6:$E$1205,"&lt;="&amp;($E155+INDEX('Cenários'!$J$6:$J$105,INT((ROW()-6)/12)+1))),INDEX('Cenários'!$L$6:$L$105,INT((ROW()-6)/12)+1)+SUMIFS($I$6:$I$1205,$A$6:$A$1205,$A155,$E$6:$E$1205,"&gt;"&amp;$E155,$E$6:$E$1205,"&lt;=7")))</f>
        <v/>
      </c>
      <c r="N155" s="25">
        <f>IF($A155="","",MIN(INDEX('Cenários'!$K$6:$K$105,INT((ROW()-6)/12)+1),MAX(0,$M155)))</f>
        <v/>
      </c>
      <c r="O155" s="25">
        <f>IF($A155="","",IFERROR(IF($L155&gt;=$N155,0,MIN(CEILING(MAX(0,$N155-$L155),INDEX('Cenários'!$I$6:$I$105,INT((ROW()-6)/12)+1)),FLOOR(MAX(0,INDEX('Cenários'!$K$6:$K$105,INT((ROW()-6)/12)+1)-$L155),INDEX('Cenários'!$I$6:$I$105,INT((ROW()-6)/12)+1)))),0))</f>
        <v/>
      </c>
      <c r="P155" s="25">
        <f>IF($A155="","",IFERROR(IF($E155+INDEX('Cenários'!$J$6:$J$105,INT((ROW()-6)/12)+1)&gt;7,0,SUMIFS($O$6:$O$1205,$A$6:$A$1205,$A155,$E$6:$E$1205,$E155+INDEX('Cenários'!$J$6:$J$105,INT((ROW()-6)/12)+1))),0))</f>
        <v/>
      </c>
      <c r="Q155" s="25">
        <f>IF($A155="","",$L155+$O155)</f>
        <v/>
      </c>
      <c r="R155" s="25">
        <f>IF($A155="","",IF($E155&gt;0,MAX(0,$Q155-$N155),0))</f>
        <v/>
      </c>
      <c r="S155" s="25">
        <f>IF($A155="","",$Q155-$R155)</f>
        <v/>
      </c>
      <c r="T155" s="25">
        <f>IF($A155="","",MAX(0,-$S155))</f>
        <v/>
      </c>
      <c r="U155" s="25">
        <f>IF($A155="","",MAX(0,$Q155-INDEX('Cenários'!$K$6:$K$105,INT((ROW()-6)/12)+1)))</f>
        <v/>
      </c>
      <c r="V155" s="24">
        <f>IF($A155="","",IF($Y155&lt;&gt;"OK","Dados inválidos",IF($X155="Pausado","Pausado",IF($T155&gt;0,"Ruptura",IF($U155&gt;0,"Excesso de capacidade",IF($M155&gt;INDEX('Cenários'!$K$6:$K$105,INT((ROW()-6)/12)+1),"Capacidade insuficiente",IF(AND($E155&lt;=0,$S155&lt;INDEX('Cenários'!$H$6:$H$105,INT((ROW()-6)/12)+1)),"Atenção",IF($R155&gt;0,"Desmobilizar","Adequado"))))))))</f>
        <v/>
      </c>
      <c r="W155" s="24">
        <f>IF($A155="","",IF($Y155&lt;&gt;"OK","Corrigir cadastro do cenário",IF($X155="Pausado","",IF($T155&gt;0,"Ruptura projetada de "&amp;TEXT($T155,"0")&amp;" un.",IF($U155&gt;0,"Reduzir entrada ou transferir "&amp;TEXT($U155,"0")&amp;" un.",IF($M155&gt;INDEX('Cenários'!$K$6:$K$105,INT((ROW()-6)/12)+1),"Capacidade abaixo do saldo-alvo em "&amp;TEXT($M155-INDEX('Cenários'!$K$6:$K$105,INT((ROW()-6)/12)+1),"0")&amp;" un.",IF(AND($O155&gt;0,$E155-INDEX('Cenários'!$J$6:$J$105,INT((ROW()-6)/12)+1)&lt;-4),"Recebimento depende de pedido anterior ao horizonte",IF($R155&gt;0,"Desmobilizar "&amp;TEXT($R155,"0")&amp;" un. nesta semana",IF($P155&gt;0,"Emitir pedido de "&amp;TEXT($P155,"0")&amp;" un. nesta semana",IF($O155&gt;0,"Programar recebimento de "&amp;TEXT($O155,"0")&amp;" un.","Sem ação imediata")))))))))</f>
        <v/>
      </c>
      <c r="X155" s="24">
        <f>IF($A155="","",INDEX('Cenários'!$M$6:$M$105,INT((ROW()-6)/12)+1))</f>
        <v/>
      </c>
      <c r="Y155" s="24">
        <f>IF($A155="","",INDEX('Cenários'!$Z$6:$Z$105,INT((ROW()-6)/12)+1))</f>
        <v/>
      </c>
    </row>
    <row r="156" ht="19" customHeight="1">
      <c r="A156" s="24">
        <f>IF(INDEX('Cenários'!$A$6:$A$105,INT((ROW()-6)/12)+1)="","",INDEX('Cenários'!$A$6:$A$105,INT((ROW()-6)/12)+1))</f>
        <v/>
      </c>
      <c r="B156" s="24">
        <f>IF($A156="","",INDEX('Cenários'!$B$6:$B$105,INT((ROW()-6)/12)+1))</f>
        <v/>
      </c>
      <c r="C156" s="24">
        <f>IF($A156="","",INDEX('Cenários'!$C$6:$C$105,INT((ROW()-6)/12)+1))</f>
        <v/>
      </c>
      <c r="D156" s="24">
        <f>IF($A156="","",INDEX('Cenários'!$D$6:$D$105,INT((ROW()-6)/12)+1))</f>
        <v/>
      </c>
      <c r="E156" s="25">
        <f>IF($A156="","",MOD(ROW()-6,12)-4)</f>
        <v/>
      </c>
      <c r="F156" s="24">
        <f>IF($A156="","",IF($E156&lt;0,"Antes do pico",IF($E156=0,"Semana de pico","Depois do pico")))</f>
        <v/>
      </c>
      <c r="G156" s="36">
        <f>IF($A156="","",IFERROR(IF(INDEX('Cenários'!$E$6:$E$105,INT((ROW()-6)/12)+1)="","",INDEX('Cenários'!$E$6:$E$105,INT((ROW()-6)/12)+1)+7*$E156),""))</f>
        <v/>
      </c>
      <c r="H156" s="37">
        <f>IF($A156="","",INDEX('Cenários'!$N$6:$Y$105,INT((ROW()-6)/12)+1,$E156+5))</f>
        <v/>
      </c>
      <c r="I156" s="25">
        <f>IF(OR($A156="",$H156=""),"",IFERROR(ROUNDUP(INDEX('Cenários'!$F$6:$F$105,INT((ROW()-6)/12)+1)*$H156,0),""))</f>
        <v/>
      </c>
      <c r="J156" s="19" t="n"/>
      <c r="K156" s="25">
        <f>IF($A156="","",IF($E156=-4,INDEX('Cenários'!$G$6:$G$105,INT((ROW()-6)/12)+1),$S155))</f>
        <v/>
      </c>
      <c r="L156" s="25">
        <f>IF($A156="","",$K156+IF($J156="",0,$J156)-IF($I156="",0,$I156))</f>
        <v/>
      </c>
      <c r="M156" s="25">
        <f>IF($A156="","",IF($E156&lt;=0,INDEX('Cenários'!$H$6:$H$105,INT((ROW()-6)/12)+1)+SUMIFS($I$6:$I$1205,$A$6:$A$1205,$A156,$E$6:$E$1205,"&gt;"&amp;$E156,$E$6:$E$1205,"&lt;="&amp;($E156+INDEX('Cenários'!$J$6:$J$105,INT((ROW()-6)/12)+1))),INDEX('Cenários'!$L$6:$L$105,INT((ROW()-6)/12)+1)+SUMIFS($I$6:$I$1205,$A$6:$A$1205,$A156,$E$6:$E$1205,"&gt;"&amp;$E156,$E$6:$E$1205,"&lt;=7")))</f>
        <v/>
      </c>
      <c r="N156" s="25">
        <f>IF($A156="","",MIN(INDEX('Cenários'!$K$6:$K$105,INT((ROW()-6)/12)+1),MAX(0,$M156)))</f>
        <v/>
      </c>
      <c r="O156" s="25">
        <f>IF($A156="","",IFERROR(IF($L156&gt;=$N156,0,MIN(CEILING(MAX(0,$N156-$L156),INDEX('Cenários'!$I$6:$I$105,INT((ROW()-6)/12)+1)),FLOOR(MAX(0,INDEX('Cenários'!$K$6:$K$105,INT((ROW()-6)/12)+1)-$L156),INDEX('Cenários'!$I$6:$I$105,INT((ROW()-6)/12)+1)))),0))</f>
        <v/>
      </c>
      <c r="P156" s="25">
        <f>IF($A156="","",IFERROR(IF($E156+INDEX('Cenários'!$J$6:$J$105,INT((ROW()-6)/12)+1)&gt;7,0,SUMIFS($O$6:$O$1205,$A$6:$A$1205,$A156,$E$6:$E$1205,$E156+INDEX('Cenários'!$J$6:$J$105,INT((ROW()-6)/12)+1))),0))</f>
        <v/>
      </c>
      <c r="Q156" s="25">
        <f>IF($A156="","",$L156+$O156)</f>
        <v/>
      </c>
      <c r="R156" s="25">
        <f>IF($A156="","",IF($E156&gt;0,MAX(0,$Q156-$N156),0))</f>
        <v/>
      </c>
      <c r="S156" s="25">
        <f>IF($A156="","",$Q156-$R156)</f>
        <v/>
      </c>
      <c r="T156" s="25">
        <f>IF($A156="","",MAX(0,-$S156))</f>
        <v/>
      </c>
      <c r="U156" s="25">
        <f>IF($A156="","",MAX(0,$Q156-INDEX('Cenários'!$K$6:$K$105,INT((ROW()-6)/12)+1)))</f>
        <v/>
      </c>
      <c r="V156" s="24">
        <f>IF($A156="","",IF($Y156&lt;&gt;"OK","Dados inválidos",IF($X156="Pausado","Pausado",IF($T156&gt;0,"Ruptura",IF($U156&gt;0,"Excesso de capacidade",IF($M156&gt;INDEX('Cenários'!$K$6:$K$105,INT((ROW()-6)/12)+1),"Capacidade insuficiente",IF(AND($E156&lt;=0,$S156&lt;INDEX('Cenários'!$H$6:$H$105,INT((ROW()-6)/12)+1)),"Atenção",IF($R156&gt;0,"Desmobilizar","Adequado"))))))))</f>
        <v/>
      </c>
      <c r="W156" s="24">
        <f>IF($A156="","",IF($Y156&lt;&gt;"OK","Corrigir cadastro do cenário",IF($X156="Pausado","",IF($T156&gt;0,"Ruptura projetada de "&amp;TEXT($T156,"0")&amp;" un.",IF($U156&gt;0,"Reduzir entrada ou transferir "&amp;TEXT($U156,"0")&amp;" un.",IF($M156&gt;INDEX('Cenários'!$K$6:$K$105,INT((ROW()-6)/12)+1),"Capacidade abaixo do saldo-alvo em "&amp;TEXT($M156-INDEX('Cenários'!$K$6:$K$105,INT((ROW()-6)/12)+1),"0")&amp;" un.",IF(AND($O156&gt;0,$E156-INDEX('Cenários'!$J$6:$J$105,INT((ROW()-6)/12)+1)&lt;-4),"Recebimento depende de pedido anterior ao horizonte",IF($R156&gt;0,"Desmobilizar "&amp;TEXT($R156,"0")&amp;" un. nesta semana",IF($P156&gt;0,"Emitir pedido de "&amp;TEXT($P156,"0")&amp;" un. nesta semana",IF($O156&gt;0,"Programar recebimento de "&amp;TEXT($O156,"0")&amp;" un.","Sem ação imediata")))))))))</f>
        <v/>
      </c>
      <c r="X156" s="24">
        <f>IF($A156="","",INDEX('Cenários'!$M$6:$M$105,INT((ROW()-6)/12)+1))</f>
        <v/>
      </c>
      <c r="Y156" s="24">
        <f>IF($A156="","",INDEX('Cenários'!$Z$6:$Z$105,INT((ROW()-6)/12)+1))</f>
        <v/>
      </c>
    </row>
    <row r="157" ht="19" customHeight="1">
      <c r="A157" s="24">
        <f>IF(INDEX('Cenários'!$A$6:$A$105,INT((ROW()-6)/12)+1)="","",INDEX('Cenários'!$A$6:$A$105,INT((ROW()-6)/12)+1))</f>
        <v/>
      </c>
      <c r="B157" s="24">
        <f>IF($A157="","",INDEX('Cenários'!$B$6:$B$105,INT((ROW()-6)/12)+1))</f>
        <v/>
      </c>
      <c r="C157" s="24">
        <f>IF($A157="","",INDEX('Cenários'!$C$6:$C$105,INT((ROW()-6)/12)+1))</f>
        <v/>
      </c>
      <c r="D157" s="24">
        <f>IF($A157="","",INDEX('Cenários'!$D$6:$D$105,INT((ROW()-6)/12)+1))</f>
        <v/>
      </c>
      <c r="E157" s="25">
        <f>IF($A157="","",MOD(ROW()-6,12)-4)</f>
        <v/>
      </c>
      <c r="F157" s="24">
        <f>IF($A157="","",IF($E157&lt;0,"Antes do pico",IF($E157=0,"Semana de pico","Depois do pico")))</f>
        <v/>
      </c>
      <c r="G157" s="36">
        <f>IF($A157="","",IFERROR(IF(INDEX('Cenários'!$E$6:$E$105,INT((ROW()-6)/12)+1)="","",INDEX('Cenários'!$E$6:$E$105,INT((ROW()-6)/12)+1)+7*$E157),""))</f>
        <v/>
      </c>
      <c r="H157" s="37">
        <f>IF($A157="","",INDEX('Cenários'!$N$6:$Y$105,INT((ROW()-6)/12)+1,$E157+5))</f>
        <v/>
      </c>
      <c r="I157" s="25">
        <f>IF(OR($A157="",$H157=""),"",IFERROR(ROUNDUP(INDEX('Cenários'!$F$6:$F$105,INT((ROW()-6)/12)+1)*$H157,0),""))</f>
        <v/>
      </c>
      <c r="J157" s="19" t="n"/>
      <c r="K157" s="25">
        <f>IF($A157="","",IF($E157=-4,INDEX('Cenários'!$G$6:$G$105,INT((ROW()-6)/12)+1),$S156))</f>
        <v/>
      </c>
      <c r="L157" s="25">
        <f>IF($A157="","",$K157+IF($J157="",0,$J157)-IF($I157="",0,$I157))</f>
        <v/>
      </c>
      <c r="M157" s="25">
        <f>IF($A157="","",IF($E157&lt;=0,INDEX('Cenários'!$H$6:$H$105,INT((ROW()-6)/12)+1)+SUMIFS($I$6:$I$1205,$A$6:$A$1205,$A157,$E$6:$E$1205,"&gt;"&amp;$E157,$E$6:$E$1205,"&lt;="&amp;($E157+INDEX('Cenários'!$J$6:$J$105,INT((ROW()-6)/12)+1))),INDEX('Cenários'!$L$6:$L$105,INT((ROW()-6)/12)+1)+SUMIFS($I$6:$I$1205,$A$6:$A$1205,$A157,$E$6:$E$1205,"&gt;"&amp;$E157,$E$6:$E$1205,"&lt;=7")))</f>
        <v/>
      </c>
      <c r="N157" s="25">
        <f>IF($A157="","",MIN(INDEX('Cenários'!$K$6:$K$105,INT((ROW()-6)/12)+1),MAX(0,$M157)))</f>
        <v/>
      </c>
      <c r="O157" s="25">
        <f>IF($A157="","",IFERROR(IF($L157&gt;=$N157,0,MIN(CEILING(MAX(0,$N157-$L157),INDEX('Cenários'!$I$6:$I$105,INT((ROW()-6)/12)+1)),FLOOR(MAX(0,INDEX('Cenários'!$K$6:$K$105,INT((ROW()-6)/12)+1)-$L157),INDEX('Cenários'!$I$6:$I$105,INT((ROW()-6)/12)+1)))),0))</f>
        <v/>
      </c>
      <c r="P157" s="25">
        <f>IF($A157="","",IFERROR(IF($E157+INDEX('Cenários'!$J$6:$J$105,INT((ROW()-6)/12)+1)&gt;7,0,SUMIFS($O$6:$O$1205,$A$6:$A$1205,$A157,$E$6:$E$1205,$E157+INDEX('Cenários'!$J$6:$J$105,INT((ROW()-6)/12)+1))),0))</f>
        <v/>
      </c>
      <c r="Q157" s="25">
        <f>IF($A157="","",$L157+$O157)</f>
        <v/>
      </c>
      <c r="R157" s="25">
        <f>IF($A157="","",IF($E157&gt;0,MAX(0,$Q157-$N157),0))</f>
        <v/>
      </c>
      <c r="S157" s="25">
        <f>IF($A157="","",$Q157-$R157)</f>
        <v/>
      </c>
      <c r="T157" s="25">
        <f>IF($A157="","",MAX(0,-$S157))</f>
        <v/>
      </c>
      <c r="U157" s="25">
        <f>IF($A157="","",MAX(0,$Q157-INDEX('Cenários'!$K$6:$K$105,INT((ROW()-6)/12)+1)))</f>
        <v/>
      </c>
      <c r="V157" s="24">
        <f>IF($A157="","",IF($Y157&lt;&gt;"OK","Dados inválidos",IF($X157="Pausado","Pausado",IF($T157&gt;0,"Ruptura",IF($U157&gt;0,"Excesso de capacidade",IF($M157&gt;INDEX('Cenários'!$K$6:$K$105,INT((ROW()-6)/12)+1),"Capacidade insuficiente",IF(AND($E157&lt;=0,$S157&lt;INDEX('Cenários'!$H$6:$H$105,INT((ROW()-6)/12)+1)),"Atenção",IF($R157&gt;0,"Desmobilizar","Adequado"))))))))</f>
        <v/>
      </c>
      <c r="W157" s="24">
        <f>IF($A157="","",IF($Y157&lt;&gt;"OK","Corrigir cadastro do cenário",IF($X157="Pausado","",IF($T157&gt;0,"Ruptura projetada de "&amp;TEXT($T157,"0")&amp;" un.",IF($U157&gt;0,"Reduzir entrada ou transferir "&amp;TEXT($U157,"0")&amp;" un.",IF($M157&gt;INDEX('Cenários'!$K$6:$K$105,INT((ROW()-6)/12)+1),"Capacidade abaixo do saldo-alvo em "&amp;TEXT($M157-INDEX('Cenários'!$K$6:$K$105,INT((ROW()-6)/12)+1),"0")&amp;" un.",IF(AND($O157&gt;0,$E157-INDEX('Cenários'!$J$6:$J$105,INT((ROW()-6)/12)+1)&lt;-4),"Recebimento depende de pedido anterior ao horizonte",IF($R157&gt;0,"Desmobilizar "&amp;TEXT($R157,"0")&amp;" un. nesta semana",IF($P157&gt;0,"Emitir pedido de "&amp;TEXT($P157,"0")&amp;" un. nesta semana",IF($O157&gt;0,"Programar recebimento de "&amp;TEXT($O157,"0")&amp;" un.","Sem ação imediata")))))))))</f>
        <v/>
      </c>
      <c r="X157" s="24">
        <f>IF($A157="","",INDEX('Cenários'!$M$6:$M$105,INT((ROW()-6)/12)+1))</f>
        <v/>
      </c>
      <c r="Y157" s="24">
        <f>IF($A157="","",INDEX('Cenários'!$Z$6:$Z$105,INT((ROW()-6)/12)+1))</f>
        <v/>
      </c>
    </row>
    <row r="158" ht="19" customHeight="1">
      <c r="A158" s="24">
        <f>IF(INDEX('Cenários'!$A$6:$A$105,INT((ROW()-6)/12)+1)="","",INDEX('Cenários'!$A$6:$A$105,INT((ROW()-6)/12)+1))</f>
        <v/>
      </c>
      <c r="B158" s="24">
        <f>IF($A158="","",INDEX('Cenários'!$B$6:$B$105,INT((ROW()-6)/12)+1))</f>
        <v/>
      </c>
      <c r="C158" s="24">
        <f>IF($A158="","",INDEX('Cenários'!$C$6:$C$105,INT((ROW()-6)/12)+1))</f>
        <v/>
      </c>
      <c r="D158" s="24">
        <f>IF($A158="","",INDEX('Cenários'!$D$6:$D$105,INT((ROW()-6)/12)+1))</f>
        <v/>
      </c>
      <c r="E158" s="25">
        <f>IF($A158="","",MOD(ROW()-6,12)-4)</f>
        <v/>
      </c>
      <c r="F158" s="24">
        <f>IF($A158="","",IF($E158&lt;0,"Antes do pico",IF($E158=0,"Semana de pico","Depois do pico")))</f>
        <v/>
      </c>
      <c r="G158" s="36">
        <f>IF($A158="","",IFERROR(IF(INDEX('Cenários'!$E$6:$E$105,INT((ROW()-6)/12)+1)="","",INDEX('Cenários'!$E$6:$E$105,INT((ROW()-6)/12)+1)+7*$E158),""))</f>
        <v/>
      </c>
      <c r="H158" s="37">
        <f>IF($A158="","",INDEX('Cenários'!$N$6:$Y$105,INT((ROW()-6)/12)+1,$E158+5))</f>
        <v/>
      </c>
      <c r="I158" s="25">
        <f>IF(OR($A158="",$H158=""),"",IFERROR(ROUNDUP(INDEX('Cenários'!$F$6:$F$105,INT((ROW()-6)/12)+1)*$H158,0),""))</f>
        <v/>
      </c>
      <c r="J158" s="19" t="n"/>
      <c r="K158" s="25">
        <f>IF($A158="","",IF($E158=-4,INDEX('Cenários'!$G$6:$G$105,INT((ROW()-6)/12)+1),$S157))</f>
        <v/>
      </c>
      <c r="L158" s="25">
        <f>IF($A158="","",$K158+IF($J158="",0,$J158)-IF($I158="",0,$I158))</f>
        <v/>
      </c>
      <c r="M158" s="25">
        <f>IF($A158="","",IF($E158&lt;=0,INDEX('Cenários'!$H$6:$H$105,INT((ROW()-6)/12)+1)+SUMIFS($I$6:$I$1205,$A$6:$A$1205,$A158,$E$6:$E$1205,"&gt;"&amp;$E158,$E$6:$E$1205,"&lt;="&amp;($E158+INDEX('Cenários'!$J$6:$J$105,INT((ROW()-6)/12)+1))),INDEX('Cenários'!$L$6:$L$105,INT((ROW()-6)/12)+1)+SUMIFS($I$6:$I$1205,$A$6:$A$1205,$A158,$E$6:$E$1205,"&gt;"&amp;$E158,$E$6:$E$1205,"&lt;=7")))</f>
        <v/>
      </c>
      <c r="N158" s="25">
        <f>IF($A158="","",MIN(INDEX('Cenários'!$K$6:$K$105,INT((ROW()-6)/12)+1),MAX(0,$M158)))</f>
        <v/>
      </c>
      <c r="O158" s="25">
        <f>IF($A158="","",IFERROR(IF($L158&gt;=$N158,0,MIN(CEILING(MAX(0,$N158-$L158),INDEX('Cenários'!$I$6:$I$105,INT((ROW()-6)/12)+1)),FLOOR(MAX(0,INDEX('Cenários'!$K$6:$K$105,INT((ROW()-6)/12)+1)-$L158),INDEX('Cenários'!$I$6:$I$105,INT((ROW()-6)/12)+1)))),0))</f>
        <v/>
      </c>
      <c r="P158" s="25">
        <f>IF($A158="","",IFERROR(IF($E158+INDEX('Cenários'!$J$6:$J$105,INT((ROW()-6)/12)+1)&gt;7,0,SUMIFS($O$6:$O$1205,$A$6:$A$1205,$A158,$E$6:$E$1205,$E158+INDEX('Cenários'!$J$6:$J$105,INT((ROW()-6)/12)+1))),0))</f>
        <v/>
      </c>
      <c r="Q158" s="25">
        <f>IF($A158="","",$L158+$O158)</f>
        <v/>
      </c>
      <c r="R158" s="25">
        <f>IF($A158="","",IF($E158&gt;0,MAX(0,$Q158-$N158),0))</f>
        <v/>
      </c>
      <c r="S158" s="25">
        <f>IF($A158="","",$Q158-$R158)</f>
        <v/>
      </c>
      <c r="T158" s="25">
        <f>IF($A158="","",MAX(0,-$S158))</f>
        <v/>
      </c>
      <c r="U158" s="25">
        <f>IF($A158="","",MAX(0,$Q158-INDEX('Cenários'!$K$6:$K$105,INT((ROW()-6)/12)+1)))</f>
        <v/>
      </c>
      <c r="V158" s="24">
        <f>IF($A158="","",IF($Y158&lt;&gt;"OK","Dados inválidos",IF($X158="Pausado","Pausado",IF($T158&gt;0,"Ruptura",IF($U158&gt;0,"Excesso de capacidade",IF($M158&gt;INDEX('Cenários'!$K$6:$K$105,INT((ROW()-6)/12)+1),"Capacidade insuficiente",IF(AND($E158&lt;=0,$S158&lt;INDEX('Cenários'!$H$6:$H$105,INT((ROW()-6)/12)+1)),"Atenção",IF($R158&gt;0,"Desmobilizar","Adequado"))))))))</f>
        <v/>
      </c>
      <c r="W158" s="24">
        <f>IF($A158="","",IF($Y158&lt;&gt;"OK","Corrigir cadastro do cenário",IF($X158="Pausado","",IF($T158&gt;0,"Ruptura projetada de "&amp;TEXT($T158,"0")&amp;" un.",IF($U158&gt;0,"Reduzir entrada ou transferir "&amp;TEXT($U158,"0")&amp;" un.",IF($M158&gt;INDEX('Cenários'!$K$6:$K$105,INT((ROW()-6)/12)+1),"Capacidade abaixo do saldo-alvo em "&amp;TEXT($M158-INDEX('Cenários'!$K$6:$K$105,INT((ROW()-6)/12)+1),"0")&amp;" un.",IF(AND($O158&gt;0,$E158-INDEX('Cenários'!$J$6:$J$105,INT((ROW()-6)/12)+1)&lt;-4),"Recebimento depende de pedido anterior ao horizonte",IF($R158&gt;0,"Desmobilizar "&amp;TEXT($R158,"0")&amp;" un. nesta semana",IF($P158&gt;0,"Emitir pedido de "&amp;TEXT($P158,"0")&amp;" un. nesta semana",IF($O158&gt;0,"Programar recebimento de "&amp;TEXT($O158,"0")&amp;" un.","Sem ação imediata")))))))))</f>
        <v/>
      </c>
      <c r="X158" s="24">
        <f>IF($A158="","",INDEX('Cenários'!$M$6:$M$105,INT((ROW()-6)/12)+1))</f>
        <v/>
      </c>
      <c r="Y158" s="24">
        <f>IF($A158="","",INDEX('Cenários'!$Z$6:$Z$105,INT((ROW()-6)/12)+1))</f>
        <v/>
      </c>
    </row>
    <row r="159" ht="19" customHeight="1">
      <c r="A159" s="24">
        <f>IF(INDEX('Cenários'!$A$6:$A$105,INT((ROW()-6)/12)+1)="","",INDEX('Cenários'!$A$6:$A$105,INT((ROW()-6)/12)+1))</f>
        <v/>
      </c>
      <c r="B159" s="24">
        <f>IF($A159="","",INDEX('Cenários'!$B$6:$B$105,INT((ROW()-6)/12)+1))</f>
        <v/>
      </c>
      <c r="C159" s="24">
        <f>IF($A159="","",INDEX('Cenários'!$C$6:$C$105,INT((ROW()-6)/12)+1))</f>
        <v/>
      </c>
      <c r="D159" s="24">
        <f>IF($A159="","",INDEX('Cenários'!$D$6:$D$105,INT((ROW()-6)/12)+1))</f>
        <v/>
      </c>
      <c r="E159" s="25">
        <f>IF($A159="","",MOD(ROW()-6,12)-4)</f>
        <v/>
      </c>
      <c r="F159" s="24">
        <f>IF($A159="","",IF($E159&lt;0,"Antes do pico",IF($E159=0,"Semana de pico","Depois do pico")))</f>
        <v/>
      </c>
      <c r="G159" s="36">
        <f>IF($A159="","",IFERROR(IF(INDEX('Cenários'!$E$6:$E$105,INT((ROW()-6)/12)+1)="","",INDEX('Cenários'!$E$6:$E$105,INT((ROW()-6)/12)+1)+7*$E159),""))</f>
        <v/>
      </c>
      <c r="H159" s="37">
        <f>IF($A159="","",INDEX('Cenários'!$N$6:$Y$105,INT((ROW()-6)/12)+1,$E159+5))</f>
        <v/>
      </c>
      <c r="I159" s="25">
        <f>IF(OR($A159="",$H159=""),"",IFERROR(ROUNDUP(INDEX('Cenários'!$F$6:$F$105,INT((ROW()-6)/12)+1)*$H159,0),""))</f>
        <v/>
      </c>
      <c r="J159" s="19" t="n"/>
      <c r="K159" s="25">
        <f>IF($A159="","",IF($E159=-4,INDEX('Cenários'!$G$6:$G$105,INT((ROW()-6)/12)+1),$S158))</f>
        <v/>
      </c>
      <c r="L159" s="25">
        <f>IF($A159="","",$K159+IF($J159="",0,$J159)-IF($I159="",0,$I159))</f>
        <v/>
      </c>
      <c r="M159" s="25">
        <f>IF($A159="","",IF($E159&lt;=0,INDEX('Cenários'!$H$6:$H$105,INT((ROW()-6)/12)+1)+SUMIFS($I$6:$I$1205,$A$6:$A$1205,$A159,$E$6:$E$1205,"&gt;"&amp;$E159,$E$6:$E$1205,"&lt;="&amp;($E159+INDEX('Cenários'!$J$6:$J$105,INT((ROW()-6)/12)+1))),INDEX('Cenários'!$L$6:$L$105,INT((ROW()-6)/12)+1)+SUMIFS($I$6:$I$1205,$A$6:$A$1205,$A159,$E$6:$E$1205,"&gt;"&amp;$E159,$E$6:$E$1205,"&lt;=7")))</f>
        <v/>
      </c>
      <c r="N159" s="25">
        <f>IF($A159="","",MIN(INDEX('Cenários'!$K$6:$K$105,INT((ROW()-6)/12)+1),MAX(0,$M159)))</f>
        <v/>
      </c>
      <c r="O159" s="25">
        <f>IF($A159="","",IFERROR(IF($L159&gt;=$N159,0,MIN(CEILING(MAX(0,$N159-$L159),INDEX('Cenários'!$I$6:$I$105,INT((ROW()-6)/12)+1)),FLOOR(MAX(0,INDEX('Cenários'!$K$6:$K$105,INT((ROW()-6)/12)+1)-$L159),INDEX('Cenários'!$I$6:$I$105,INT((ROW()-6)/12)+1)))),0))</f>
        <v/>
      </c>
      <c r="P159" s="25">
        <f>IF($A159="","",IFERROR(IF($E159+INDEX('Cenários'!$J$6:$J$105,INT((ROW()-6)/12)+1)&gt;7,0,SUMIFS($O$6:$O$1205,$A$6:$A$1205,$A159,$E$6:$E$1205,$E159+INDEX('Cenários'!$J$6:$J$105,INT((ROW()-6)/12)+1))),0))</f>
        <v/>
      </c>
      <c r="Q159" s="25">
        <f>IF($A159="","",$L159+$O159)</f>
        <v/>
      </c>
      <c r="R159" s="25">
        <f>IF($A159="","",IF($E159&gt;0,MAX(0,$Q159-$N159),0))</f>
        <v/>
      </c>
      <c r="S159" s="25">
        <f>IF($A159="","",$Q159-$R159)</f>
        <v/>
      </c>
      <c r="T159" s="25">
        <f>IF($A159="","",MAX(0,-$S159))</f>
        <v/>
      </c>
      <c r="U159" s="25">
        <f>IF($A159="","",MAX(0,$Q159-INDEX('Cenários'!$K$6:$K$105,INT((ROW()-6)/12)+1)))</f>
        <v/>
      </c>
      <c r="V159" s="24">
        <f>IF($A159="","",IF($Y159&lt;&gt;"OK","Dados inválidos",IF($X159="Pausado","Pausado",IF($T159&gt;0,"Ruptura",IF($U159&gt;0,"Excesso de capacidade",IF($M159&gt;INDEX('Cenários'!$K$6:$K$105,INT((ROW()-6)/12)+1),"Capacidade insuficiente",IF(AND($E159&lt;=0,$S159&lt;INDEX('Cenários'!$H$6:$H$105,INT((ROW()-6)/12)+1)),"Atenção",IF($R159&gt;0,"Desmobilizar","Adequado"))))))))</f>
        <v/>
      </c>
      <c r="W159" s="24">
        <f>IF($A159="","",IF($Y159&lt;&gt;"OK","Corrigir cadastro do cenário",IF($X159="Pausado","",IF($T159&gt;0,"Ruptura projetada de "&amp;TEXT($T159,"0")&amp;" un.",IF($U159&gt;0,"Reduzir entrada ou transferir "&amp;TEXT($U159,"0")&amp;" un.",IF($M159&gt;INDEX('Cenários'!$K$6:$K$105,INT((ROW()-6)/12)+1),"Capacidade abaixo do saldo-alvo em "&amp;TEXT($M159-INDEX('Cenários'!$K$6:$K$105,INT((ROW()-6)/12)+1),"0")&amp;" un.",IF(AND($O159&gt;0,$E159-INDEX('Cenários'!$J$6:$J$105,INT((ROW()-6)/12)+1)&lt;-4),"Recebimento depende de pedido anterior ao horizonte",IF($R159&gt;0,"Desmobilizar "&amp;TEXT($R159,"0")&amp;" un. nesta semana",IF($P159&gt;0,"Emitir pedido de "&amp;TEXT($P159,"0")&amp;" un. nesta semana",IF($O159&gt;0,"Programar recebimento de "&amp;TEXT($O159,"0")&amp;" un.","Sem ação imediata")))))))))</f>
        <v/>
      </c>
      <c r="X159" s="24">
        <f>IF($A159="","",INDEX('Cenários'!$M$6:$M$105,INT((ROW()-6)/12)+1))</f>
        <v/>
      </c>
      <c r="Y159" s="24">
        <f>IF($A159="","",INDEX('Cenários'!$Z$6:$Z$105,INT((ROW()-6)/12)+1))</f>
        <v/>
      </c>
    </row>
    <row r="160" ht="19" customHeight="1">
      <c r="A160" s="24">
        <f>IF(INDEX('Cenários'!$A$6:$A$105,INT((ROW()-6)/12)+1)="","",INDEX('Cenários'!$A$6:$A$105,INT((ROW()-6)/12)+1))</f>
        <v/>
      </c>
      <c r="B160" s="24">
        <f>IF($A160="","",INDEX('Cenários'!$B$6:$B$105,INT((ROW()-6)/12)+1))</f>
        <v/>
      </c>
      <c r="C160" s="24">
        <f>IF($A160="","",INDEX('Cenários'!$C$6:$C$105,INT((ROW()-6)/12)+1))</f>
        <v/>
      </c>
      <c r="D160" s="24">
        <f>IF($A160="","",INDEX('Cenários'!$D$6:$D$105,INT((ROW()-6)/12)+1))</f>
        <v/>
      </c>
      <c r="E160" s="25">
        <f>IF($A160="","",MOD(ROW()-6,12)-4)</f>
        <v/>
      </c>
      <c r="F160" s="24">
        <f>IF($A160="","",IF($E160&lt;0,"Antes do pico",IF($E160=0,"Semana de pico","Depois do pico")))</f>
        <v/>
      </c>
      <c r="G160" s="36">
        <f>IF($A160="","",IFERROR(IF(INDEX('Cenários'!$E$6:$E$105,INT((ROW()-6)/12)+1)="","",INDEX('Cenários'!$E$6:$E$105,INT((ROW()-6)/12)+1)+7*$E160),""))</f>
        <v/>
      </c>
      <c r="H160" s="37">
        <f>IF($A160="","",INDEX('Cenários'!$N$6:$Y$105,INT((ROW()-6)/12)+1,$E160+5))</f>
        <v/>
      </c>
      <c r="I160" s="25">
        <f>IF(OR($A160="",$H160=""),"",IFERROR(ROUNDUP(INDEX('Cenários'!$F$6:$F$105,INT((ROW()-6)/12)+1)*$H160,0),""))</f>
        <v/>
      </c>
      <c r="J160" s="19" t="n"/>
      <c r="K160" s="25">
        <f>IF($A160="","",IF($E160=-4,INDEX('Cenários'!$G$6:$G$105,INT((ROW()-6)/12)+1),$S159))</f>
        <v/>
      </c>
      <c r="L160" s="25">
        <f>IF($A160="","",$K160+IF($J160="",0,$J160)-IF($I160="",0,$I160))</f>
        <v/>
      </c>
      <c r="M160" s="25">
        <f>IF($A160="","",IF($E160&lt;=0,INDEX('Cenários'!$H$6:$H$105,INT((ROW()-6)/12)+1)+SUMIFS($I$6:$I$1205,$A$6:$A$1205,$A160,$E$6:$E$1205,"&gt;"&amp;$E160,$E$6:$E$1205,"&lt;="&amp;($E160+INDEX('Cenários'!$J$6:$J$105,INT((ROW()-6)/12)+1))),INDEX('Cenários'!$L$6:$L$105,INT((ROW()-6)/12)+1)+SUMIFS($I$6:$I$1205,$A$6:$A$1205,$A160,$E$6:$E$1205,"&gt;"&amp;$E160,$E$6:$E$1205,"&lt;=7")))</f>
        <v/>
      </c>
      <c r="N160" s="25">
        <f>IF($A160="","",MIN(INDEX('Cenários'!$K$6:$K$105,INT((ROW()-6)/12)+1),MAX(0,$M160)))</f>
        <v/>
      </c>
      <c r="O160" s="25">
        <f>IF($A160="","",IFERROR(IF($L160&gt;=$N160,0,MIN(CEILING(MAX(0,$N160-$L160),INDEX('Cenários'!$I$6:$I$105,INT((ROW()-6)/12)+1)),FLOOR(MAX(0,INDEX('Cenários'!$K$6:$K$105,INT((ROW()-6)/12)+1)-$L160),INDEX('Cenários'!$I$6:$I$105,INT((ROW()-6)/12)+1)))),0))</f>
        <v/>
      </c>
      <c r="P160" s="25">
        <f>IF($A160="","",IFERROR(IF($E160+INDEX('Cenários'!$J$6:$J$105,INT((ROW()-6)/12)+1)&gt;7,0,SUMIFS($O$6:$O$1205,$A$6:$A$1205,$A160,$E$6:$E$1205,$E160+INDEX('Cenários'!$J$6:$J$105,INT((ROW()-6)/12)+1))),0))</f>
        <v/>
      </c>
      <c r="Q160" s="25">
        <f>IF($A160="","",$L160+$O160)</f>
        <v/>
      </c>
      <c r="R160" s="25">
        <f>IF($A160="","",IF($E160&gt;0,MAX(0,$Q160-$N160),0))</f>
        <v/>
      </c>
      <c r="S160" s="25">
        <f>IF($A160="","",$Q160-$R160)</f>
        <v/>
      </c>
      <c r="T160" s="25">
        <f>IF($A160="","",MAX(0,-$S160))</f>
        <v/>
      </c>
      <c r="U160" s="25">
        <f>IF($A160="","",MAX(0,$Q160-INDEX('Cenários'!$K$6:$K$105,INT((ROW()-6)/12)+1)))</f>
        <v/>
      </c>
      <c r="V160" s="24">
        <f>IF($A160="","",IF($Y160&lt;&gt;"OK","Dados inválidos",IF($X160="Pausado","Pausado",IF($T160&gt;0,"Ruptura",IF($U160&gt;0,"Excesso de capacidade",IF($M160&gt;INDEX('Cenários'!$K$6:$K$105,INT((ROW()-6)/12)+1),"Capacidade insuficiente",IF(AND($E160&lt;=0,$S160&lt;INDEX('Cenários'!$H$6:$H$105,INT((ROW()-6)/12)+1)),"Atenção",IF($R160&gt;0,"Desmobilizar","Adequado"))))))))</f>
        <v/>
      </c>
      <c r="W160" s="24">
        <f>IF($A160="","",IF($Y160&lt;&gt;"OK","Corrigir cadastro do cenário",IF($X160="Pausado","",IF($T160&gt;0,"Ruptura projetada de "&amp;TEXT($T160,"0")&amp;" un.",IF($U160&gt;0,"Reduzir entrada ou transferir "&amp;TEXT($U160,"0")&amp;" un.",IF($M160&gt;INDEX('Cenários'!$K$6:$K$105,INT((ROW()-6)/12)+1),"Capacidade abaixo do saldo-alvo em "&amp;TEXT($M160-INDEX('Cenários'!$K$6:$K$105,INT((ROW()-6)/12)+1),"0")&amp;" un.",IF(AND($O160&gt;0,$E160-INDEX('Cenários'!$J$6:$J$105,INT((ROW()-6)/12)+1)&lt;-4),"Recebimento depende de pedido anterior ao horizonte",IF($R160&gt;0,"Desmobilizar "&amp;TEXT($R160,"0")&amp;" un. nesta semana",IF($P160&gt;0,"Emitir pedido de "&amp;TEXT($P160,"0")&amp;" un. nesta semana",IF($O160&gt;0,"Programar recebimento de "&amp;TEXT($O160,"0")&amp;" un.","Sem ação imediata")))))))))</f>
        <v/>
      </c>
      <c r="X160" s="24">
        <f>IF($A160="","",INDEX('Cenários'!$M$6:$M$105,INT((ROW()-6)/12)+1))</f>
        <v/>
      </c>
      <c r="Y160" s="24">
        <f>IF($A160="","",INDEX('Cenários'!$Z$6:$Z$105,INT((ROW()-6)/12)+1))</f>
        <v/>
      </c>
    </row>
    <row r="161" ht="19" customHeight="1">
      <c r="A161" s="24">
        <f>IF(INDEX('Cenários'!$A$6:$A$105,INT((ROW()-6)/12)+1)="","",INDEX('Cenários'!$A$6:$A$105,INT((ROW()-6)/12)+1))</f>
        <v/>
      </c>
      <c r="B161" s="24">
        <f>IF($A161="","",INDEX('Cenários'!$B$6:$B$105,INT((ROW()-6)/12)+1))</f>
        <v/>
      </c>
      <c r="C161" s="24">
        <f>IF($A161="","",INDEX('Cenários'!$C$6:$C$105,INT((ROW()-6)/12)+1))</f>
        <v/>
      </c>
      <c r="D161" s="24">
        <f>IF($A161="","",INDEX('Cenários'!$D$6:$D$105,INT((ROW()-6)/12)+1))</f>
        <v/>
      </c>
      <c r="E161" s="25">
        <f>IF($A161="","",MOD(ROW()-6,12)-4)</f>
        <v/>
      </c>
      <c r="F161" s="24">
        <f>IF($A161="","",IF($E161&lt;0,"Antes do pico",IF($E161=0,"Semana de pico","Depois do pico")))</f>
        <v/>
      </c>
      <c r="G161" s="36">
        <f>IF($A161="","",IFERROR(IF(INDEX('Cenários'!$E$6:$E$105,INT((ROW()-6)/12)+1)="","",INDEX('Cenários'!$E$6:$E$105,INT((ROW()-6)/12)+1)+7*$E161),""))</f>
        <v/>
      </c>
      <c r="H161" s="37">
        <f>IF($A161="","",INDEX('Cenários'!$N$6:$Y$105,INT((ROW()-6)/12)+1,$E161+5))</f>
        <v/>
      </c>
      <c r="I161" s="25">
        <f>IF(OR($A161="",$H161=""),"",IFERROR(ROUNDUP(INDEX('Cenários'!$F$6:$F$105,INT((ROW()-6)/12)+1)*$H161,0),""))</f>
        <v/>
      </c>
      <c r="J161" s="19" t="n"/>
      <c r="K161" s="25">
        <f>IF($A161="","",IF($E161=-4,INDEX('Cenários'!$G$6:$G$105,INT((ROW()-6)/12)+1),$S160))</f>
        <v/>
      </c>
      <c r="L161" s="25">
        <f>IF($A161="","",$K161+IF($J161="",0,$J161)-IF($I161="",0,$I161))</f>
        <v/>
      </c>
      <c r="M161" s="25">
        <f>IF($A161="","",IF($E161&lt;=0,INDEX('Cenários'!$H$6:$H$105,INT((ROW()-6)/12)+1)+SUMIFS($I$6:$I$1205,$A$6:$A$1205,$A161,$E$6:$E$1205,"&gt;"&amp;$E161,$E$6:$E$1205,"&lt;="&amp;($E161+INDEX('Cenários'!$J$6:$J$105,INT((ROW()-6)/12)+1))),INDEX('Cenários'!$L$6:$L$105,INT((ROW()-6)/12)+1)+SUMIFS($I$6:$I$1205,$A$6:$A$1205,$A161,$E$6:$E$1205,"&gt;"&amp;$E161,$E$6:$E$1205,"&lt;=7")))</f>
        <v/>
      </c>
      <c r="N161" s="25">
        <f>IF($A161="","",MIN(INDEX('Cenários'!$K$6:$K$105,INT((ROW()-6)/12)+1),MAX(0,$M161)))</f>
        <v/>
      </c>
      <c r="O161" s="25">
        <f>IF($A161="","",IFERROR(IF($L161&gt;=$N161,0,MIN(CEILING(MAX(0,$N161-$L161),INDEX('Cenários'!$I$6:$I$105,INT((ROW()-6)/12)+1)),FLOOR(MAX(0,INDEX('Cenários'!$K$6:$K$105,INT((ROW()-6)/12)+1)-$L161),INDEX('Cenários'!$I$6:$I$105,INT((ROW()-6)/12)+1)))),0))</f>
        <v/>
      </c>
      <c r="P161" s="25">
        <f>IF($A161="","",IFERROR(IF($E161+INDEX('Cenários'!$J$6:$J$105,INT((ROW()-6)/12)+1)&gt;7,0,SUMIFS($O$6:$O$1205,$A$6:$A$1205,$A161,$E$6:$E$1205,$E161+INDEX('Cenários'!$J$6:$J$105,INT((ROW()-6)/12)+1))),0))</f>
        <v/>
      </c>
      <c r="Q161" s="25">
        <f>IF($A161="","",$L161+$O161)</f>
        <v/>
      </c>
      <c r="R161" s="25">
        <f>IF($A161="","",IF($E161&gt;0,MAX(0,$Q161-$N161),0))</f>
        <v/>
      </c>
      <c r="S161" s="25">
        <f>IF($A161="","",$Q161-$R161)</f>
        <v/>
      </c>
      <c r="T161" s="25">
        <f>IF($A161="","",MAX(0,-$S161))</f>
        <v/>
      </c>
      <c r="U161" s="25">
        <f>IF($A161="","",MAX(0,$Q161-INDEX('Cenários'!$K$6:$K$105,INT((ROW()-6)/12)+1)))</f>
        <v/>
      </c>
      <c r="V161" s="24">
        <f>IF($A161="","",IF($Y161&lt;&gt;"OK","Dados inválidos",IF($X161="Pausado","Pausado",IF($T161&gt;0,"Ruptura",IF($U161&gt;0,"Excesso de capacidade",IF($M161&gt;INDEX('Cenários'!$K$6:$K$105,INT((ROW()-6)/12)+1),"Capacidade insuficiente",IF(AND($E161&lt;=0,$S161&lt;INDEX('Cenários'!$H$6:$H$105,INT((ROW()-6)/12)+1)),"Atenção",IF($R161&gt;0,"Desmobilizar","Adequado"))))))))</f>
        <v/>
      </c>
      <c r="W161" s="24">
        <f>IF($A161="","",IF($Y161&lt;&gt;"OK","Corrigir cadastro do cenário",IF($X161="Pausado","",IF($T161&gt;0,"Ruptura projetada de "&amp;TEXT($T161,"0")&amp;" un.",IF($U161&gt;0,"Reduzir entrada ou transferir "&amp;TEXT($U161,"0")&amp;" un.",IF($M161&gt;INDEX('Cenários'!$K$6:$K$105,INT((ROW()-6)/12)+1),"Capacidade abaixo do saldo-alvo em "&amp;TEXT($M161-INDEX('Cenários'!$K$6:$K$105,INT((ROW()-6)/12)+1),"0")&amp;" un.",IF(AND($O161&gt;0,$E161-INDEX('Cenários'!$J$6:$J$105,INT((ROW()-6)/12)+1)&lt;-4),"Recebimento depende de pedido anterior ao horizonte",IF($R161&gt;0,"Desmobilizar "&amp;TEXT($R161,"0")&amp;" un. nesta semana",IF($P161&gt;0,"Emitir pedido de "&amp;TEXT($P161,"0")&amp;" un. nesta semana",IF($O161&gt;0,"Programar recebimento de "&amp;TEXT($O161,"0")&amp;" un.","Sem ação imediata")))))))))</f>
        <v/>
      </c>
      <c r="X161" s="24">
        <f>IF($A161="","",INDEX('Cenários'!$M$6:$M$105,INT((ROW()-6)/12)+1))</f>
        <v/>
      </c>
      <c r="Y161" s="24">
        <f>IF($A161="","",INDEX('Cenários'!$Z$6:$Z$105,INT((ROW()-6)/12)+1))</f>
        <v/>
      </c>
    </row>
    <row r="162" ht="19" customHeight="1">
      <c r="A162" s="24">
        <f>IF(INDEX('Cenários'!$A$6:$A$105,INT((ROW()-6)/12)+1)="","",INDEX('Cenários'!$A$6:$A$105,INT((ROW()-6)/12)+1))</f>
        <v/>
      </c>
      <c r="B162" s="24">
        <f>IF($A162="","",INDEX('Cenários'!$B$6:$B$105,INT((ROW()-6)/12)+1))</f>
        <v/>
      </c>
      <c r="C162" s="24">
        <f>IF($A162="","",INDEX('Cenários'!$C$6:$C$105,INT((ROW()-6)/12)+1))</f>
        <v/>
      </c>
      <c r="D162" s="24">
        <f>IF($A162="","",INDEX('Cenários'!$D$6:$D$105,INT((ROW()-6)/12)+1))</f>
        <v/>
      </c>
      <c r="E162" s="25">
        <f>IF($A162="","",MOD(ROW()-6,12)-4)</f>
        <v/>
      </c>
      <c r="F162" s="24">
        <f>IF($A162="","",IF($E162&lt;0,"Antes do pico",IF($E162=0,"Semana de pico","Depois do pico")))</f>
        <v/>
      </c>
      <c r="G162" s="36">
        <f>IF($A162="","",IFERROR(IF(INDEX('Cenários'!$E$6:$E$105,INT((ROW()-6)/12)+1)="","",INDEX('Cenários'!$E$6:$E$105,INT((ROW()-6)/12)+1)+7*$E162),""))</f>
        <v/>
      </c>
      <c r="H162" s="37">
        <f>IF($A162="","",INDEX('Cenários'!$N$6:$Y$105,INT((ROW()-6)/12)+1,$E162+5))</f>
        <v/>
      </c>
      <c r="I162" s="25">
        <f>IF(OR($A162="",$H162=""),"",IFERROR(ROUNDUP(INDEX('Cenários'!$F$6:$F$105,INT((ROW()-6)/12)+1)*$H162,0),""))</f>
        <v/>
      </c>
      <c r="J162" s="19" t="n"/>
      <c r="K162" s="25">
        <f>IF($A162="","",IF($E162=-4,INDEX('Cenários'!$G$6:$G$105,INT((ROW()-6)/12)+1),$S161))</f>
        <v/>
      </c>
      <c r="L162" s="25">
        <f>IF($A162="","",$K162+IF($J162="",0,$J162)-IF($I162="",0,$I162))</f>
        <v/>
      </c>
      <c r="M162" s="25">
        <f>IF($A162="","",IF($E162&lt;=0,INDEX('Cenários'!$H$6:$H$105,INT((ROW()-6)/12)+1)+SUMIFS($I$6:$I$1205,$A$6:$A$1205,$A162,$E$6:$E$1205,"&gt;"&amp;$E162,$E$6:$E$1205,"&lt;="&amp;($E162+INDEX('Cenários'!$J$6:$J$105,INT((ROW()-6)/12)+1))),INDEX('Cenários'!$L$6:$L$105,INT((ROW()-6)/12)+1)+SUMIFS($I$6:$I$1205,$A$6:$A$1205,$A162,$E$6:$E$1205,"&gt;"&amp;$E162,$E$6:$E$1205,"&lt;=7")))</f>
        <v/>
      </c>
      <c r="N162" s="25">
        <f>IF($A162="","",MIN(INDEX('Cenários'!$K$6:$K$105,INT((ROW()-6)/12)+1),MAX(0,$M162)))</f>
        <v/>
      </c>
      <c r="O162" s="25">
        <f>IF($A162="","",IFERROR(IF($L162&gt;=$N162,0,MIN(CEILING(MAX(0,$N162-$L162),INDEX('Cenários'!$I$6:$I$105,INT((ROW()-6)/12)+1)),FLOOR(MAX(0,INDEX('Cenários'!$K$6:$K$105,INT((ROW()-6)/12)+1)-$L162),INDEX('Cenários'!$I$6:$I$105,INT((ROW()-6)/12)+1)))),0))</f>
        <v/>
      </c>
      <c r="P162" s="25">
        <f>IF($A162="","",IFERROR(IF($E162+INDEX('Cenários'!$J$6:$J$105,INT((ROW()-6)/12)+1)&gt;7,0,SUMIFS($O$6:$O$1205,$A$6:$A$1205,$A162,$E$6:$E$1205,$E162+INDEX('Cenários'!$J$6:$J$105,INT((ROW()-6)/12)+1))),0))</f>
        <v/>
      </c>
      <c r="Q162" s="25">
        <f>IF($A162="","",$L162+$O162)</f>
        <v/>
      </c>
      <c r="R162" s="25">
        <f>IF($A162="","",IF($E162&gt;0,MAX(0,$Q162-$N162),0))</f>
        <v/>
      </c>
      <c r="S162" s="25">
        <f>IF($A162="","",$Q162-$R162)</f>
        <v/>
      </c>
      <c r="T162" s="25">
        <f>IF($A162="","",MAX(0,-$S162))</f>
        <v/>
      </c>
      <c r="U162" s="25">
        <f>IF($A162="","",MAX(0,$Q162-INDEX('Cenários'!$K$6:$K$105,INT((ROW()-6)/12)+1)))</f>
        <v/>
      </c>
      <c r="V162" s="24">
        <f>IF($A162="","",IF($Y162&lt;&gt;"OK","Dados inválidos",IF($X162="Pausado","Pausado",IF($T162&gt;0,"Ruptura",IF($U162&gt;0,"Excesso de capacidade",IF($M162&gt;INDEX('Cenários'!$K$6:$K$105,INT((ROW()-6)/12)+1),"Capacidade insuficiente",IF(AND($E162&lt;=0,$S162&lt;INDEX('Cenários'!$H$6:$H$105,INT((ROW()-6)/12)+1)),"Atenção",IF($R162&gt;0,"Desmobilizar","Adequado"))))))))</f>
        <v/>
      </c>
      <c r="W162" s="24">
        <f>IF($A162="","",IF($Y162&lt;&gt;"OK","Corrigir cadastro do cenário",IF($X162="Pausado","",IF($T162&gt;0,"Ruptura projetada de "&amp;TEXT($T162,"0")&amp;" un.",IF($U162&gt;0,"Reduzir entrada ou transferir "&amp;TEXT($U162,"0")&amp;" un.",IF($M162&gt;INDEX('Cenários'!$K$6:$K$105,INT((ROW()-6)/12)+1),"Capacidade abaixo do saldo-alvo em "&amp;TEXT($M162-INDEX('Cenários'!$K$6:$K$105,INT((ROW()-6)/12)+1),"0")&amp;" un.",IF(AND($O162&gt;0,$E162-INDEX('Cenários'!$J$6:$J$105,INT((ROW()-6)/12)+1)&lt;-4),"Recebimento depende de pedido anterior ao horizonte",IF($R162&gt;0,"Desmobilizar "&amp;TEXT($R162,"0")&amp;" un. nesta semana",IF($P162&gt;0,"Emitir pedido de "&amp;TEXT($P162,"0")&amp;" un. nesta semana",IF($O162&gt;0,"Programar recebimento de "&amp;TEXT($O162,"0")&amp;" un.","Sem ação imediata")))))))))</f>
        <v/>
      </c>
      <c r="X162" s="24">
        <f>IF($A162="","",INDEX('Cenários'!$M$6:$M$105,INT((ROW()-6)/12)+1))</f>
        <v/>
      </c>
      <c r="Y162" s="24">
        <f>IF($A162="","",INDEX('Cenários'!$Z$6:$Z$105,INT((ROW()-6)/12)+1))</f>
        <v/>
      </c>
    </row>
    <row r="163" ht="19" customHeight="1">
      <c r="A163" s="24">
        <f>IF(INDEX('Cenários'!$A$6:$A$105,INT((ROW()-6)/12)+1)="","",INDEX('Cenários'!$A$6:$A$105,INT((ROW()-6)/12)+1))</f>
        <v/>
      </c>
      <c r="B163" s="24">
        <f>IF($A163="","",INDEX('Cenários'!$B$6:$B$105,INT((ROW()-6)/12)+1))</f>
        <v/>
      </c>
      <c r="C163" s="24">
        <f>IF($A163="","",INDEX('Cenários'!$C$6:$C$105,INT((ROW()-6)/12)+1))</f>
        <v/>
      </c>
      <c r="D163" s="24">
        <f>IF($A163="","",INDEX('Cenários'!$D$6:$D$105,INT((ROW()-6)/12)+1))</f>
        <v/>
      </c>
      <c r="E163" s="25">
        <f>IF($A163="","",MOD(ROW()-6,12)-4)</f>
        <v/>
      </c>
      <c r="F163" s="24">
        <f>IF($A163="","",IF($E163&lt;0,"Antes do pico",IF($E163=0,"Semana de pico","Depois do pico")))</f>
        <v/>
      </c>
      <c r="G163" s="36">
        <f>IF($A163="","",IFERROR(IF(INDEX('Cenários'!$E$6:$E$105,INT((ROW()-6)/12)+1)="","",INDEX('Cenários'!$E$6:$E$105,INT((ROW()-6)/12)+1)+7*$E163),""))</f>
        <v/>
      </c>
      <c r="H163" s="37">
        <f>IF($A163="","",INDEX('Cenários'!$N$6:$Y$105,INT((ROW()-6)/12)+1,$E163+5))</f>
        <v/>
      </c>
      <c r="I163" s="25">
        <f>IF(OR($A163="",$H163=""),"",IFERROR(ROUNDUP(INDEX('Cenários'!$F$6:$F$105,INT((ROW()-6)/12)+1)*$H163,0),""))</f>
        <v/>
      </c>
      <c r="J163" s="19" t="n"/>
      <c r="K163" s="25">
        <f>IF($A163="","",IF($E163=-4,INDEX('Cenários'!$G$6:$G$105,INT((ROW()-6)/12)+1),$S162))</f>
        <v/>
      </c>
      <c r="L163" s="25">
        <f>IF($A163="","",$K163+IF($J163="",0,$J163)-IF($I163="",0,$I163))</f>
        <v/>
      </c>
      <c r="M163" s="25">
        <f>IF($A163="","",IF($E163&lt;=0,INDEX('Cenários'!$H$6:$H$105,INT((ROW()-6)/12)+1)+SUMIFS($I$6:$I$1205,$A$6:$A$1205,$A163,$E$6:$E$1205,"&gt;"&amp;$E163,$E$6:$E$1205,"&lt;="&amp;($E163+INDEX('Cenários'!$J$6:$J$105,INT((ROW()-6)/12)+1))),INDEX('Cenários'!$L$6:$L$105,INT((ROW()-6)/12)+1)+SUMIFS($I$6:$I$1205,$A$6:$A$1205,$A163,$E$6:$E$1205,"&gt;"&amp;$E163,$E$6:$E$1205,"&lt;=7")))</f>
        <v/>
      </c>
      <c r="N163" s="25">
        <f>IF($A163="","",MIN(INDEX('Cenários'!$K$6:$K$105,INT((ROW()-6)/12)+1),MAX(0,$M163)))</f>
        <v/>
      </c>
      <c r="O163" s="25">
        <f>IF($A163="","",IFERROR(IF($L163&gt;=$N163,0,MIN(CEILING(MAX(0,$N163-$L163),INDEX('Cenários'!$I$6:$I$105,INT((ROW()-6)/12)+1)),FLOOR(MAX(0,INDEX('Cenários'!$K$6:$K$105,INT((ROW()-6)/12)+1)-$L163),INDEX('Cenários'!$I$6:$I$105,INT((ROW()-6)/12)+1)))),0))</f>
        <v/>
      </c>
      <c r="P163" s="25">
        <f>IF($A163="","",IFERROR(IF($E163+INDEX('Cenários'!$J$6:$J$105,INT((ROW()-6)/12)+1)&gt;7,0,SUMIFS($O$6:$O$1205,$A$6:$A$1205,$A163,$E$6:$E$1205,$E163+INDEX('Cenários'!$J$6:$J$105,INT((ROW()-6)/12)+1))),0))</f>
        <v/>
      </c>
      <c r="Q163" s="25">
        <f>IF($A163="","",$L163+$O163)</f>
        <v/>
      </c>
      <c r="R163" s="25">
        <f>IF($A163="","",IF($E163&gt;0,MAX(0,$Q163-$N163),0))</f>
        <v/>
      </c>
      <c r="S163" s="25">
        <f>IF($A163="","",$Q163-$R163)</f>
        <v/>
      </c>
      <c r="T163" s="25">
        <f>IF($A163="","",MAX(0,-$S163))</f>
        <v/>
      </c>
      <c r="U163" s="25">
        <f>IF($A163="","",MAX(0,$Q163-INDEX('Cenários'!$K$6:$K$105,INT((ROW()-6)/12)+1)))</f>
        <v/>
      </c>
      <c r="V163" s="24">
        <f>IF($A163="","",IF($Y163&lt;&gt;"OK","Dados inválidos",IF($X163="Pausado","Pausado",IF($T163&gt;0,"Ruptura",IF($U163&gt;0,"Excesso de capacidade",IF($M163&gt;INDEX('Cenários'!$K$6:$K$105,INT((ROW()-6)/12)+1),"Capacidade insuficiente",IF(AND($E163&lt;=0,$S163&lt;INDEX('Cenários'!$H$6:$H$105,INT((ROW()-6)/12)+1)),"Atenção",IF($R163&gt;0,"Desmobilizar","Adequado"))))))))</f>
        <v/>
      </c>
      <c r="W163" s="24">
        <f>IF($A163="","",IF($Y163&lt;&gt;"OK","Corrigir cadastro do cenário",IF($X163="Pausado","",IF($T163&gt;0,"Ruptura projetada de "&amp;TEXT($T163,"0")&amp;" un.",IF($U163&gt;0,"Reduzir entrada ou transferir "&amp;TEXT($U163,"0")&amp;" un.",IF($M163&gt;INDEX('Cenários'!$K$6:$K$105,INT((ROW()-6)/12)+1),"Capacidade abaixo do saldo-alvo em "&amp;TEXT($M163-INDEX('Cenários'!$K$6:$K$105,INT((ROW()-6)/12)+1),"0")&amp;" un.",IF(AND($O163&gt;0,$E163-INDEX('Cenários'!$J$6:$J$105,INT((ROW()-6)/12)+1)&lt;-4),"Recebimento depende de pedido anterior ao horizonte",IF($R163&gt;0,"Desmobilizar "&amp;TEXT($R163,"0")&amp;" un. nesta semana",IF($P163&gt;0,"Emitir pedido de "&amp;TEXT($P163,"0")&amp;" un. nesta semana",IF($O163&gt;0,"Programar recebimento de "&amp;TEXT($O163,"0")&amp;" un.","Sem ação imediata")))))))))</f>
        <v/>
      </c>
      <c r="X163" s="24">
        <f>IF($A163="","",INDEX('Cenários'!$M$6:$M$105,INT((ROW()-6)/12)+1))</f>
        <v/>
      </c>
      <c r="Y163" s="24">
        <f>IF($A163="","",INDEX('Cenários'!$Z$6:$Z$105,INT((ROW()-6)/12)+1))</f>
        <v/>
      </c>
    </row>
    <row r="164" ht="19" customHeight="1">
      <c r="A164" s="24">
        <f>IF(INDEX('Cenários'!$A$6:$A$105,INT((ROW()-6)/12)+1)="","",INDEX('Cenários'!$A$6:$A$105,INT((ROW()-6)/12)+1))</f>
        <v/>
      </c>
      <c r="B164" s="24">
        <f>IF($A164="","",INDEX('Cenários'!$B$6:$B$105,INT((ROW()-6)/12)+1))</f>
        <v/>
      </c>
      <c r="C164" s="24">
        <f>IF($A164="","",INDEX('Cenários'!$C$6:$C$105,INT((ROW()-6)/12)+1))</f>
        <v/>
      </c>
      <c r="D164" s="24">
        <f>IF($A164="","",INDEX('Cenários'!$D$6:$D$105,INT((ROW()-6)/12)+1))</f>
        <v/>
      </c>
      <c r="E164" s="25">
        <f>IF($A164="","",MOD(ROW()-6,12)-4)</f>
        <v/>
      </c>
      <c r="F164" s="24">
        <f>IF($A164="","",IF($E164&lt;0,"Antes do pico",IF($E164=0,"Semana de pico","Depois do pico")))</f>
        <v/>
      </c>
      <c r="G164" s="36">
        <f>IF($A164="","",IFERROR(IF(INDEX('Cenários'!$E$6:$E$105,INT((ROW()-6)/12)+1)="","",INDEX('Cenários'!$E$6:$E$105,INT((ROW()-6)/12)+1)+7*$E164),""))</f>
        <v/>
      </c>
      <c r="H164" s="37">
        <f>IF($A164="","",INDEX('Cenários'!$N$6:$Y$105,INT((ROW()-6)/12)+1,$E164+5))</f>
        <v/>
      </c>
      <c r="I164" s="25">
        <f>IF(OR($A164="",$H164=""),"",IFERROR(ROUNDUP(INDEX('Cenários'!$F$6:$F$105,INT((ROW()-6)/12)+1)*$H164,0),""))</f>
        <v/>
      </c>
      <c r="J164" s="19" t="n"/>
      <c r="K164" s="25">
        <f>IF($A164="","",IF($E164=-4,INDEX('Cenários'!$G$6:$G$105,INT((ROW()-6)/12)+1),$S163))</f>
        <v/>
      </c>
      <c r="L164" s="25">
        <f>IF($A164="","",$K164+IF($J164="",0,$J164)-IF($I164="",0,$I164))</f>
        <v/>
      </c>
      <c r="M164" s="25">
        <f>IF($A164="","",IF($E164&lt;=0,INDEX('Cenários'!$H$6:$H$105,INT((ROW()-6)/12)+1)+SUMIFS($I$6:$I$1205,$A$6:$A$1205,$A164,$E$6:$E$1205,"&gt;"&amp;$E164,$E$6:$E$1205,"&lt;="&amp;($E164+INDEX('Cenários'!$J$6:$J$105,INT((ROW()-6)/12)+1))),INDEX('Cenários'!$L$6:$L$105,INT((ROW()-6)/12)+1)+SUMIFS($I$6:$I$1205,$A$6:$A$1205,$A164,$E$6:$E$1205,"&gt;"&amp;$E164,$E$6:$E$1205,"&lt;=7")))</f>
        <v/>
      </c>
      <c r="N164" s="25">
        <f>IF($A164="","",MIN(INDEX('Cenários'!$K$6:$K$105,INT((ROW()-6)/12)+1),MAX(0,$M164)))</f>
        <v/>
      </c>
      <c r="O164" s="25">
        <f>IF($A164="","",IFERROR(IF($L164&gt;=$N164,0,MIN(CEILING(MAX(0,$N164-$L164),INDEX('Cenários'!$I$6:$I$105,INT((ROW()-6)/12)+1)),FLOOR(MAX(0,INDEX('Cenários'!$K$6:$K$105,INT((ROW()-6)/12)+1)-$L164),INDEX('Cenários'!$I$6:$I$105,INT((ROW()-6)/12)+1)))),0))</f>
        <v/>
      </c>
      <c r="P164" s="25">
        <f>IF($A164="","",IFERROR(IF($E164+INDEX('Cenários'!$J$6:$J$105,INT((ROW()-6)/12)+1)&gt;7,0,SUMIFS($O$6:$O$1205,$A$6:$A$1205,$A164,$E$6:$E$1205,$E164+INDEX('Cenários'!$J$6:$J$105,INT((ROW()-6)/12)+1))),0))</f>
        <v/>
      </c>
      <c r="Q164" s="25">
        <f>IF($A164="","",$L164+$O164)</f>
        <v/>
      </c>
      <c r="R164" s="25">
        <f>IF($A164="","",IF($E164&gt;0,MAX(0,$Q164-$N164),0))</f>
        <v/>
      </c>
      <c r="S164" s="25">
        <f>IF($A164="","",$Q164-$R164)</f>
        <v/>
      </c>
      <c r="T164" s="25">
        <f>IF($A164="","",MAX(0,-$S164))</f>
        <v/>
      </c>
      <c r="U164" s="25">
        <f>IF($A164="","",MAX(0,$Q164-INDEX('Cenários'!$K$6:$K$105,INT((ROW()-6)/12)+1)))</f>
        <v/>
      </c>
      <c r="V164" s="24">
        <f>IF($A164="","",IF($Y164&lt;&gt;"OK","Dados inválidos",IF($X164="Pausado","Pausado",IF($T164&gt;0,"Ruptura",IF($U164&gt;0,"Excesso de capacidade",IF($M164&gt;INDEX('Cenários'!$K$6:$K$105,INT((ROW()-6)/12)+1),"Capacidade insuficiente",IF(AND($E164&lt;=0,$S164&lt;INDEX('Cenários'!$H$6:$H$105,INT((ROW()-6)/12)+1)),"Atenção",IF($R164&gt;0,"Desmobilizar","Adequado"))))))))</f>
        <v/>
      </c>
      <c r="W164" s="24">
        <f>IF($A164="","",IF($Y164&lt;&gt;"OK","Corrigir cadastro do cenário",IF($X164="Pausado","",IF($T164&gt;0,"Ruptura projetada de "&amp;TEXT($T164,"0")&amp;" un.",IF($U164&gt;0,"Reduzir entrada ou transferir "&amp;TEXT($U164,"0")&amp;" un.",IF($M164&gt;INDEX('Cenários'!$K$6:$K$105,INT((ROW()-6)/12)+1),"Capacidade abaixo do saldo-alvo em "&amp;TEXT($M164-INDEX('Cenários'!$K$6:$K$105,INT((ROW()-6)/12)+1),"0")&amp;" un.",IF(AND($O164&gt;0,$E164-INDEX('Cenários'!$J$6:$J$105,INT((ROW()-6)/12)+1)&lt;-4),"Recebimento depende de pedido anterior ao horizonte",IF($R164&gt;0,"Desmobilizar "&amp;TEXT($R164,"0")&amp;" un. nesta semana",IF($P164&gt;0,"Emitir pedido de "&amp;TEXT($P164,"0")&amp;" un. nesta semana",IF($O164&gt;0,"Programar recebimento de "&amp;TEXT($O164,"0")&amp;" un.","Sem ação imediata")))))))))</f>
        <v/>
      </c>
      <c r="X164" s="24">
        <f>IF($A164="","",INDEX('Cenários'!$M$6:$M$105,INT((ROW()-6)/12)+1))</f>
        <v/>
      </c>
      <c r="Y164" s="24">
        <f>IF($A164="","",INDEX('Cenários'!$Z$6:$Z$105,INT((ROW()-6)/12)+1))</f>
        <v/>
      </c>
    </row>
    <row r="165" ht="19" customHeight="1">
      <c r="A165" s="24">
        <f>IF(INDEX('Cenários'!$A$6:$A$105,INT((ROW()-6)/12)+1)="","",INDEX('Cenários'!$A$6:$A$105,INT((ROW()-6)/12)+1))</f>
        <v/>
      </c>
      <c r="B165" s="24">
        <f>IF($A165="","",INDEX('Cenários'!$B$6:$B$105,INT((ROW()-6)/12)+1))</f>
        <v/>
      </c>
      <c r="C165" s="24">
        <f>IF($A165="","",INDEX('Cenários'!$C$6:$C$105,INT((ROW()-6)/12)+1))</f>
        <v/>
      </c>
      <c r="D165" s="24">
        <f>IF($A165="","",INDEX('Cenários'!$D$6:$D$105,INT((ROW()-6)/12)+1))</f>
        <v/>
      </c>
      <c r="E165" s="25">
        <f>IF($A165="","",MOD(ROW()-6,12)-4)</f>
        <v/>
      </c>
      <c r="F165" s="24">
        <f>IF($A165="","",IF($E165&lt;0,"Antes do pico",IF($E165=0,"Semana de pico","Depois do pico")))</f>
        <v/>
      </c>
      <c r="G165" s="36">
        <f>IF($A165="","",IFERROR(IF(INDEX('Cenários'!$E$6:$E$105,INT((ROW()-6)/12)+1)="","",INDEX('Cenários'!$E$6:$E$105,INT((ROW()-6)/12)+1)+7*$E165),""))</f>
        <v/>
      </c>
      <c r="H165" s="37">
        <f>IF($A165="","",INDEX('Cenários'!$N$6:$Y$105,INT((ROW()-6)/12)+1,$E165+5))</f>
        <v/>
      </c>
      <c r="I165" s="25">
        <f>IF(OR($A165="",$H165=""),"",IFERROR(ROUNDUP(INDEX('Cenários'!$F$6:$F$105,INT((ROW()-6)/12)+1)*$H165,0),""))</f>
        <v/>
      </c>
      <c r="J165" s="19" t="n"/>
      <c r="K165" s="25">
        <f>IF($A165="","",IF($E165=-4,INDEX('Cenários'!$G$6:$G$105,INT((ROW()-6)/12)+1),$S164))</f>
        <v/>
      </c>
      <c r="L165" s="25">
        <f>IF($A165="","",$K165+IF($J165="",0,$J165)-IF($I165="",0,$I165))</f>
        <v/>
      </c>
      <c r="M165" s="25">
        <f>IF($A165="","",IF($E165&lt;=0,INDEX('Cenários'!$H$6:$H$105,INT((ROW()-6)/12)+1)+SUMIFS($I$6:$I$1205,$A$6:$A$1205,$A165,$E$6:$E$1205,"&gt;"&amp;$E165,$E$6:$E$1205,"&lt;="&amp;($E165+INDEX('Cenários'!$J$6:$J$105,INT((ROW()-6)/12)+1))),INDEX('Cenários'!$L$6:$L$105,INT((ROW()-6)/12)+1)+SUMIFS($I$6:$I$1205,$A$6:$A$1205,$A165,$E$6:$E$1205,"&gt;"&amp;$E165,$E$6:$E$1205,"&lt;=7")))</f>
        <v/>
      </c>
      <c r="N165" s="25">
        <f>IF($A165="","",MIN(INDEX('Cenários'!$K$6:$K$105,INT((ROW()-6)/12)+1),MAX(0,$M165)))</f>
        <v/>
      </c>
      <c r="O165" s="25">
        <f>IF($A165="","",IFERROR(IF($L165&gt;=$N165,0,MIN(CEILING(MAX(0,$N165-$L165),INDEX('Cenários'!$I$6:$I$105,INT((ROW()-6)/12)+1)),FLOOR(MAX(0,INDEX('Cenários'!$K$6:$K$105,INT((ROW()-6)/12)+1)-$L165),INDEX('Cenários'!$I$6:$I$105,INT((ROW()-6)/12)+1)))),0))</f>
        <v/>
      </c>
      <c r="P165" s="25">
        <f>IF($A165="","",IFERROR(IF($E165+INDEX('Cenários'!$J$6:$J$105,INT((ROW()-6)/12)+1)&gt;7,0,SUMIFS($O$6:$O$1205,$A$6:$A$1205,$A165,$E$6:$E$1205,$E165+INDEX('Cenários'!$J$6:$J$105,INT((ROW()-6)/12)+1))),0))</f>
        <v/>
      </c>
      <c r="Q165" s="25">
        <f>IF($A165="","",$L165+$O165)</f>
        <v/>
      </c>
      <c r="R165" s="25">
        <f>IF($A165="","",IF($E165&gt;0,MAX(0,$Q165-$N165),0))</f>
        <v/>
      </c>
      <c r="S165" s="25">
        <f>IF($A165="","",$Q165-$R165)</f>
        <v/>
      </c>
      <c r="T165" s="25">
        <f>IF($A165="","",MAX(0,-$S165))</f>
        <v/>
      </c>
      <c r="U165" s="25">
        <f>IF($A165="","",MAX(0,$Q165-INDEX('Cenários'!$K$6:$K$105,INT((ROW()-6)/12)+1)))</f>
        <v/>
      </c>
      <c r="V165" s="24">
        <f>IF($A165="","",IF($Y165&lt;&gt;"OK","Dados inválidos",IF($X165="Pausado","Pausado",IF($T165&gt;0,"Ruptura",IF($U165&gt;0,"Excesso de capacidade",IF($M165&gt;INDEX('Cenários'!$K$6:$K$105,INT((ROW()-6)/12)+1),"Capacidade insuficiente",IF(AND($E165&lt;=0,$S165&lt;INDEX('Cenários'!$H$6:$H$105,INT((ROW()-6)/12)+1)),"Atenção",IF($R165&gt;0,"Desmobilizar","Adequado"))))))))</f>
        <v/>
      </c>
      <c r="W165" s="24">
        <f>IF($A165="","",IF($Y165&lt;&gt;"OK","Corrigir cadastro do cenário",IF($X165="Pausado","",IF($T165&gt;0,"Ruptura projetada de "&amp;TEXT($T165,"0")&amp;" un.",IF($U165&gt;0,"Reduzir entrada ou transferir "&amp;TEXT($U165,"0")&amp;" un.",IF($M165&gt;INDEX('Cenários'!$K$6:$K$105,INT((ROW()-6)/12)+1),"Capacidade abaixo do saldo-alvo em "&amp;TEXT($M165-INDEX('Cenários'!$K$6:$K$105,INT((ROW()-6)/12)+1),"0")&amp;" un.",IF(AND($O165&gt;0,$E165-INDEX('Cenários'!$J$6:$J$105,INT((ROW()-6)/12)+1)&lt;-4),"Recebimento depende de pedido anterior ao horizonte",IF($R165&gt;0,"Desmobilizar "&amp;TEXT($R165,"0")&amp;" un. nesta semana",IF($P165&gt;0,"Emitir pedido de "&amp;TEXT($P165,"0")&amp;" un. nesta semana",IF($O165&gt;0,"Programar recebimento de "&amp;TEXT($O165,"0")&amp;" un.","Sem ação imediata")))))))))</f>
        <v/>
      </c>
      <c r="X165" s="24">
        <f>IF($A165="","",INDEX('Cenários'!$M$6:$M$105,INT((ROW()-6)/12)+1))</f>
        <v/>
      </c>
      <c r="Y165" s="24">
        <f>IF($A165="","",INDEX('Cenários'!$Z$6:$Z$105,INT((ROW()-6)/12)+1))</f>
        <v/>
      </c>
    </row>
    <row r="166" ht="19" customHeight="1">
      <c r="A166" s="24">
        <f>IF(INDEX('Cenários'!$A$6:$A$105,INT((ROW()-6)/12)+1)="","",INDEX('Cenários'!$A$6:$A$105,INT((ROW()-6)/12)+1))</f>
        <v/>
      </c>
      <c r="B166" s="24">
        <f>IF($A166="","",INDEX('Cenários'!$B$6:$B$105,INT((ROW()-6)/12)+1))</f>
        <v/>
      </c>
      <c r="C166" s="24">
        <f>IF($A166="","",INDEX('Cenários'!$C$6:$C$105,INT((ROW()-6)/12)+1))</f>
        <v/>
      </c>
      <c r="D166" s="24">
        <f>IF($A166="","",INDEX('Cenários'!$D$6:$D$105,INT((ROW()-6)/12)+1))</f>
        <v/>
      </c>
      <c r="E166" s="25">
        <f>IF($A166="","",MOD(ROW()-6,12)-4)</f>
        <v/>
      </c>
      <c r="F166" s="24">
        <f>IF($A166="","",IF($E166&lt;0,"Antes do pico",IF($E166=0,"Semana de pico","Depois do pico")))</f>
        <v/>
      </c>
      <c r="G166" s="36">
        <f>IF($A166="","",IFERROR(IF(INDEX('Cenários'!$E$6:$E$105,INT((ROW()-6)/12)+1)="","",INDEX('Cenários'!$E$6:$E$105,INT((ROW()-6)/12)+1)+7*$E166),""))</f>
        <v/>
      </c>
      <c r="H166" s="37">
        <f>IF($A166="","",INDEX('Cenários'!$N$6:$Y$105,INT((ROW()-6)/12)+1,$E166+5))</f>
        <v/>
      </c>
      <c r="I166" s="25">
        <f>IF(OR($A166="",$H166=""),"",IFERROR(ROUNDUP(INDEX('Cenários'!$F$6:$F$105,INT((ROW()-6)/12)+1)*$H166,0),""))</f>
        <v/>
      </c>
      <c r="J166" s="19" t="n"/>
      <c r="K166" s="25">
        <f>IF($A166="","",IF($E166=-4,INDEX('Cenários'!$G$6:$G$105,INT((ROW()-6)/12)+1),$S165))</f>
        <v/>
      </c>
      <c r="L166" s="25">
        <f>IF($A166="","",$K166+IF($J166="",0,$J166)-IF($I166="",0,$I166))</f>
        <v/>
      </c>
      <c r="M166" s="25">
        <f>IF($A166="","",IF($E166&lt;=0,INDEX('Cenários'!$H$6:$H$105,INT((ROW()-6)/12)+1)+SUMIFS($I$6:$I$1205,$A$6:$A$1205,$A166,$E$6:$E$1205,"&gt;"&amp;$E166,$E$6:$E$1205,"&lt;="&amp;($E166+INDEX('Cenários'!$J$6:$J$105,INT((ROW()-6)/12)+1))),INDEX('Cenários'!$L$6:$L$105,INT((ROW()-6)/12)+1)+SUMIFS($I$6:$I$1205,$A$6:$A$1205,$A166,$E$6:$E$1205,"&gt;"&amp;$E166,$E$6:$E$1205,"&lt;=7")))</f>
        <v/>
      </c>
      <c r="N166" s="25">
        <f>IF($A166="","",MIN(INDEX('Cenários'!$K$6:$K$105,INT((ROW()-6)/12)+1),MAX(0,$M166)))</f>
        <v/>
      </c>
      <c r="O166" s="25">
        <f>IF($A166="","",IFERROR(IF($L166&gt;=$N166,0,MIN(CEILING(MAX(0,$N166-$L166),INDEX('Cenários'!$I$6:$I$105,INT((ROW()-6)/12)+1)),FLOOR(MAX(0,INDEX('Cenários'!$K$6:$K$105,INT((ROW()-6)/12)+1)-$L166),INDEX('Cenários'!$I$6:$I$105,INT((ROW()-6)/12)+1)))),0))</f>
        <v/>
      </c>
      <c r="P166" s="25">
        <f>IF($A166="","",IFERROR(IF($E166+INDEX('Cenários'!$J$6:$J$105,INT((ROW()-6)/12)+1)&gt;7,0,SUMIFS($O$6:$O$1205,$A$6:$A$1205,$A166,$E$6:$E$1205,$E166+INDEX('Cenários'!$J$6:$J$105,INT((ROW()-6)/12)+1))),0))</f>
        <v/>
      </c>
      <c r="Q166" s="25">
        <f>IF($A166="","",$L166+$O166)</f>
        <v/>
      </c>
      <c r="R166" s="25">
        <f>IF($A166="","",IF($E166&gt;0,MAX(0,$Q166-$N166),0))</f>
        <v/>
      </c>
      <c r="S166" s="25">
        <f>IF($A166="","",$Q166-$R166)</f>
        <v/>
      </c>
      <c r="T166" s="25">
        <f>IF($A166="","",MAX(0,-$S166))</f>
        <v/>
      </c>
      <c r="U166" s="25">
        <f>IF($A166="","",MAX(0,$Q166-INDEX('Cenários'!$K$6:$K$105,INT((ROW()-6)/12)+1)))</f>
        <v/>
      </c>
      <c r="V166" s="24">
        <f>IF($A166="","",IF($Y166&lt;&gt;"OK","Dados inválidos",IF($X166="Pausado","Pausado",IF($T166&gt;0,"Ruptura",IF($U166&gt;0,"Excesso de capacidade",IF($M166&gt;INDEX('Cenários'!$K$6:$K$105,INT((ROW()-6)/12)+1),"Capacidade insuficiente",IF(AND($E166&lt;=0,$S166&lt;INDEX('Cenários'!$H$6:$H$105,INT((ROW()-6)/12)+1)),"Atenção",IF($R166&gt;0,"Desmobilizar","Adequado"))))))))</f>
        <v/>
      </c>
      <c r="W166" s="24">
        <f>IF($A166="","",IF($Y166&lt;&gt;"OK","Corrigir cadastro do cenário",IF($X166="Pausado","",IF($T166&gt;0,"Ruptura projetada de "&amp;TEXT($T166,"0")&amp;" un.",IF($U166&gt;0,"Reduzir entrada ou transferir "&amp;TEXT($U166,"0")&amp;" un.",IF($M166&gt;INDEX('Cenários'!$K$6:$K$105,INT((ROW()-6)/12)+1),"Capacidade abaixo do saldo-alvo em "&amp;TEXT($M166-INDEX('Cenários'!$K$6:$K$105,INT((ROW()-6)/12)+1),"0")&amp;" un.",IF(AND($O166&gt;0,$E166-INDEX('Cenários'!$J$6:$J$105,INT((ROW()-6)/12)+1)&lt;-4),"Recebimento depende de pedido anterior ao horizonte",IF($R166&gt;0,"Desmobilizar "&amp;TEXT($R166,"0")&amp;" un. nesta semana",IF($P166&gt;0,"Emitir pedido de "&amp;TEXT($P166,"0")&amp;" un. nesta semana",IF($O166&gt;0,"Programar recebimento de "&amp;TEXT($O166,"0")&amp;" un.","Sem ação imediata")))))))))</f>
        <v/>
      </c>
      <c r="X166" s="24">
        <f>IF($A166="","",INDEX('Cenários'!$M$6:$M$105,INT((ROW()-6)/12)+1))</f>
        <v/>
      </c>
      <c r="Y166" s="24">
        <f>IF($A166="","",INDEX('Cenários'!$Z$6:$Z$105,INT((ROW()-6)/12)+1))</f>
        <v/>
      </c>
    </row>
    <row r="167" ht="19" customHeight="1">
      <c r="A167" s="24">
        <f>IF(INDEX('Cenários'!$A$6:$A$105,INT((ROW()-6)/12)+1)="","",INDEX('Cenários'!$A$6:$A$105,INT((ROW()-6)/12)+1))</f>
        <v/>
      </c>
      <c r="B167" s="24">
        <f>IF($A167="","",INDEX('Cenários'!$B$6:$B$105,INT((ROW()-6)/12)+1))</f>
        <v/>
      </c>
      <c r="C167" s="24">
        <f>IF($A167="","",INDEX('Cenários'!$C$6:$C$105,INT((ROW()-6)/12)+1))</f>
        <v/>
      </c>
      <c r="D167" s="24">
        <f>IF($A167="","",INDEX('Cenários'!$D$6:$D$105,INT((ROW()-6)/12)+1))</f>
        <v/>
      </c>
      <c r="E167" s="25">
        <f>IF($A167="","",MOD(ROW()-6,12)-4)</f>
        <v/>
      </c>
      <c r="F167" s="24">
        <f>IF($A167="","",IF($E167&lt;0,"Antes do pico",IF($E167=0,"Semana de pico","Depois do pico")))</f>
        <v/>
      </c>
      <c r="G167" s="36">
        <f>IF($A167="","",IFERROR(IF(INDEX('Cenários'!$E$6:$E$105,INT((ROW()-6)/12)+1)="","",INDEX('Cenários'!$E$6:$E$105,INT((ROW()-6)/12)+1)+7*$E167),""))</f>
        <v/>
      </c>
      <c r="H167" s="37">
        <f>IF($A167="","",INDEX('Cenários'!$N$6:$Y$105,INT((ROW()-6)/12)+1,$E167+5))</f>
        <v/>
      </c>
      <c r="I167" s="25">
        <f>IF(OR($A167="",$H167=""),"",IFERROR(ROUNDUP(INDEX('Cenários'!$F$6:$F$105,INT((ROW()-6)/12)+1)*$H167,0),""))</f>
        <v/>
      </c>
      <c r="J167" s="19" t="n"/>
      <c r="K167" s="25">
        <f>IF($A167="","",IF($E167=-4,INDEX('Cenários'!$G$6:$G$105,INT((ROW()-6)/12)+1),$S166))</f>
        <v/>
      </c>
      <c r="L167" s="25">
        <f>IF($A167="","",$K167+IF($J167="",0,$J167)-IF($I167="",0,$I167))</f>
        <v/>
      </c>
      <c r="M167" s="25">
        <f>IF($A167="","",IF($E167&lt;=0,INDEX('Cenários'!$H$6:$H$105,INT((ROW()-6)/12)+1)+SUMIFS($I$6:$I$1205,$A$6:$A$1205,$A167,$E$6:$E$1205,"&gt;"&amp;$E167,$E$6:$E$1205,"&lt;="&amp;($E167+INDEX('Cenários'!$J$6:$J$105,INT((ROW()-6)/12)+1))),INDEX('Cenários'!$L$6:$L$105,INT((ROW()-6)/12)+1)+SUMIFS($I$6:$I$1205,$A$6:$A$1205,$A167,$E$6:$E$1205,"&gt;"&amp;$E167,$E$6:$E$1205,"&lt;=7")))</f>
        <v/>
      </c>
      <c r="N167" s="25">
        <f>IF($A167="","",MIN(INDEX('Cenários'!$K$6:$K$105,INT((ROW()-6)/12)+1),MAX(0,$M167)))</f>
        <v/>
      </c>
      <c r="O167" s="25">
        <f>IF($A167="","",IFERROR(IF($L167&gt;=$N167,0,MIN(CEILING(MAX(0,$N167-$L167),INDEX('Cenários'!$I$6:$I$105,INT((ROW()-6)/12)+1)),FLOOR(MAX(0,INDEX('Cenários'!$K$6:$K$105,INT((ROW()-6)/12)+1)-$L167),INDEX('Cenários'!$I$6:$I$105,INT((ROW()-6)/12)+1)))),0))</f>
        <v/>
      </c>
      <c r="P167" s="25">
        <f>IF($A167="","",IFERROR(IF($E167+INDEX('Cenários'!$J$6:$J$105,INT((ROW()-6)/12)+1)&gt;7,0,SUMIFS($O$6:$O$1205,$A$6:$A$1205,$A167,$E$6:$E$1205,$E167+INDEX('Cenários'!$J$6:$J$105,INT((ROW()-6)/12)+1))),0))</f>
        <v/>
      </c>
      <c r="Q167" s="25">
        <f>IF($A167="","",$L167+$O167)</f>
        <v/>
      </c>
      <c r="R167" s="25">
        <f>IF($A167="","",IF($E167&gt;0,MAX(0,$Q167-$N167),0))</f>
        <v/>
      </c>
      <c r="S167" s="25">
        <f>IF($A167="","",$Q167-$R167)</f>
        <v/>
      </c>
      <c r="T167" s="25">
        <f>IF($A167="","",MAX(0,-$S167))</f>
        <v/>
      </c>
      <c r="U167" s="25">
        <f>IF($A167="","",MAX(0,$Q167-INDEX('Cenários'!$K$6:$K$105,INT((ROW()-6)/12)+1)))</f>
        <v/>
      </c>
      <c r="V167" s="24">
        <f>IF($A167="","",IF($Y167&lt;&gt;"OK","Dados inválidos",IF($X167="Pausado","Pausado",IF($T167&gt;0,"Ruptura",IF($U167&gt;0,"Excesso de capacidade",IF($M167&gt;INDEX('Cenários'!$K$6:$K$105,INT((ROW()-6)/12)+1),"Capacidade insuficiente",IF(AND($E167&lt;=0,$S167&lt;INDEX('Cenários'!$H$6:$H$105,INT((ROW()-6)/12)+1)),"Atenção",IF($R167&gt;0,"Desmobilizar","Adequado"))))))))</f>
        <v/>
      </c>
      <c r="W167" s="24">
        <f>IF($A167="","",IF($Y167&lt;&gt;"OK","Corrigir cadastro do cenário",IF($X167="Pausado","",IF($T167&gt;0,"Ruptura projetada de "&amp;TEXT($T167,"0")&amp;" un.",IF($U167&gt;0,"Reduzir entrada ou transferir "&amp;TEXT($U167,"0")&amp;" un.",IF($M167&gt;INDEX('Cenários'!$K$6:$K$105,INT((ROW()-6)/12)+1),"Capacidade abaixo do saldo-alvo em "&amp;TEXT($M167-INDEX('Cenários'!$K$6:$K$105,INT((ROW()-6)/12)+1),"0")&amp;" un.",IF(AND($O167&gt;0,$E167-INDEX('Cenários'!$J$6:$J$105,INT((ROW()-6)/12)+1)&lt;-4),"Recebimento depende de pedido anterior ao horizonte",IF($R167&gt;0,"Desmobilizar "&amp;TEXT($R167,"0")&amp;" un. nesta semana",IF($P167&gt;0,"Emitir pedido de "&amp;TEXT($P167,"0")&amp;" un. nesta semana",IF($O167&gt;0,"Programar recebimento de "&amp;TEXT($O167,"0")&amp;" un.","Sem ação imediata")))))))))</f>
        <v/>
      </c>
      <c r="X167" s="24">
        <f>IF($A167="","",INDEX('Cenários'!$M$6:$M$105,INT((ROW()-6)/12)+1))</f>
        <v/>
      </c>
      <c r="Y167" s="24">
        <f>IF($A167="","",INDEX('Cenários'!$Z$6:$Z$105,INT((ROW()-6)/12)+1))</f>
        <v/>
      </c>
    </row>
    <row r="168" ht="19" customHeight="1">
      <c r="A168" s="24">
        <f>IF(INDEX('Cenários'!$A$6:$A$105,INT((ROW()-6)/12)+1)="","",INDEX('Cenários'!$A$6:$A$105,INT((ROW()-6)/12)+1))</f>
        <v/>
      </c>
      <c r="B168" s="24">
        <f>IF($A168="","",INDEX('Cenários'!$B$6:$B$105,INT((ROW()-6)/12)+1))</f>
        <v/>
      </c>
      <c r="C168" s="24">
        <f>IF($A168="","",INDEX('Cenários'!$C$6:$C$105,INT((ROW()-6)/12)+1))</f>
        <v/>
      </c>
      <c r="D168" s="24">
        <f>IF($A168="","",INDEX('Cenários'!$D$6:$D$105,INT((ROW()-6)/12)+1))</f>
        <v/>
      </c>
      <c r="E168" s="25">
        <f>IF($A168="","",MOD(ROW()-6,12)-4)</f>
        <v/>
      </c>
      <c r="F168" s="24">
        <f>IF($A168="","",IF($E168&lt;0,"Antes do pico",IF($E168=0,"Semana de pico","Depois do pico")))</f>
        <v/>
      </c>
      <c r="G168" s="36">
        <f>IF($A168="","",IFERROR(IF(INDEX('Cenários'!$E$6:$E$105,INT((ROW()-6)/12)+1)="","",INDEX('Cenários'!$E$6:$E$105,INT((ROW()-6)/12)+1)+7*$E168),""))</f>
        <v/>
      </c>
      <c r="H168" s="37">
        <f>IF($A168="","",INDEX('Cenários'!$N$6:$Y$105,INT((ROW()-6)/12)+1,$E168+5))</f>
        <v/>
      </c>
      <c r="I168" s="25">
        <f>IF(OR($A168="",$H168=""),"",IFERROR(ROUNDUP(INDEX('Cenários'!$F$6:$F$105,INT((ROW()-6)/12)+1)*$H168,0),""))</f>
        <v/>
      </c>
      <c r="J168" s="19" t="n"/>
      <c r="K168" s="25">
        <f>IF($A168="","",IF($E168=-4,INDEX('Cenários'!$G$6:$G$105,INT((ROW()-6)/12)+1),$S167))</f>
        <v/>
      </c>
      <c r="L168" s="25">
        <f>IF($A168="","",$K168+IF($J168="",0,$J168)-IF($I168="",0,$I168))</f>
        <v/>
      </c>
      <c r="M168" s="25">
        <f>IF($A168="","",IF($E168&lt;=0,INDEX('Cenários'!$H$6:$H$105,INT((ROW()-6)/12)+1)+SUMIFS($I$6:$I$1205,$A$6:$A$1205,$A168,$E$6:$E$1205,"&gt;"&amp;$E168,$E$6:$E$1205,"&lt;="&amp;($E168+INDEX('Cenários'!$J$6:$J$105,INT((ROW()-6)/12)+1))),INDEX('Cenários'!$L$6:$L$105,INT((ROW()-6)/12)+1)+SUMIFS($I$6:$I$1205,$A$6:$A$1205,$A168,$E$6:$E$1205,"&gt;"&amp;$E168,$E$6:$E$1205,"&lt;=7")))</f>
        <v/>
      </c>
      <c r="N168" s="25">
        <f>IF($A168="","",MIN(INDEX('Cenários'!$K$6:$K$105,INT((ROW()-6)/12)+1),MAX(0,$M168)))</f>
        <v/>
      </c>
      <c r="O168" s="25">
        <f>IF($A168="","",IFERROR(IF($L168&gt;=$N168,0,MIN(CEILING(MAX(0,$N168-$L168),INDEX('Cenários'!$I$6:$I$105,INT((ROW()-6)/12)+1)),FLOOR(MAX(0,INDEX('Cenários'!$K$6:$K$105,INT((ROW()-6)/12)+1)-$L168),INDEX('Cenários'!$I$6:$I$105,INT((ROW()-6)/12)+1)))),0))</f>
        <v/>
      </c>
      <c r="P168" s="25">
        <f>IF($A168="","",IFERROR(IF($E168+INDEX('Cenários'!$J$6:$J$105,INT((ROW()-6)/12)+1)&gt;7,0,SUMIFS($O$6:$O$1205,$A$6:$A$1205,$A168,$E$6:$E$1205,$E168+INDEX('Cenários'!$J$6:$J$105,INT((ROW()-6)/12)+1))),0))</f>
        <v/>
      </c>
      <c r="Q168" s="25">
        <f>IF($A168="","",$L168+$O168)</f>
        <v/>
      </c>
      <c r="R168" s="25">
        <f>IF($A168="","",IF($E168&gt;0,MAX(0,$Q168-$N168),0))</f>
        <v/>
      </c>
      <c r="S168" s="25">
        <f>IF($A168="","",$Q168-$R168)</f>
        <v/>
      </c>
      <c r="T168" s="25">
        <f>IF($A168="","",MAX(0,-$S168))</f>
        <v/>
      </c>
      <c r="U168" s="25">
        <f>IF($A168="","",MAX(0,$Q168-INDEX('Cenários'!$K$6:$K$105,INT((ROW()-6)/12)+1)))</f>
        <v/>
      </c>
      <c r="V168" s="24">
        <f>IF($A168="","",IF($Y168&lt;&gt;"OK","Dados inválidos",IF($X168="Pausado","Pausado",IF($T168&gt;0,"Ruptura",IF($U168&gt;0,"Excesso de capacidade",IF($M168&gt;INDEX('Cenários'!$K$6:$K$105,INT((ROW()-6)/12)+1),"Capacidade insuficiente",IF(AND($E168&lt;=0,$S168&lt;INDEX('Cenários'!$H$6:$H$105,INT((ROW()-6)/12)+1)),"Atenção",IF($R168&gt;0,"Desmobilizar","Adequado"))))))))</f>
        <v/>
      </c>
      <c r="W168" s="24">
        <f>IF($A168="","",IF($Y168&lt;&gt;"OK","Corrigir cadastro do cenário",IF($X168="Pausado","",IF($T168&gt;0,"Ruptura projetada de "&amp;TEXT($T168,"0")&amp;" un.",IF($U168&gt;0,"Reduzir entrada ou transferir "&amp;TEXT($U168,"0")&amp;" un.",IF($M168&gt;INDEX('Cenários'!$K$6:$K$105,INT((ROW()-6)/12)+1),"Capacidade abaixo do saldo-alvo em "&amp;TEXT($M168-INDEX('Cenários'!$K$6:$K$105,INT((ROW()-6)/12)+1),"0")&amp;" un.",IF(AND($O168&gt;0,$E168-INDEX('Cenários'!$J$6:$J$105,INT((ROW()-6)/12)+1)&lt;-4),"Recebimento depende de pedido anterior ao horizonte",IF($R168&gt;0,"Desmobilizar "&amp;TEXT($R168,"0")&amp;" un. nesta semana",IF($P168&gt;0,"Emitir pedido de "&amp;TEXT($P168,"0")&amp;" un. nesta semana",IF($O168&gt;0,"Programar recebimento de "&amp;TEXT($O168,"0")&amp;" un.","Sem ação imediata")))))))))</f>
        <v/>
      </c>
      <c r="X168" s="24">
        <f>IF($A168="","",INDEX('Cenários'!$M$6:$M$105,INT((ROW()-6)/12)+1))</f>
        <v/>
      </c>
      <c r="Y168" s="24">
        <f>IF($A168="","",INDEX('Cenários'!$Z$6:$Z$105,INT((ROW()-6)/12)+1))</f>
        <v/>
      </c>
    </row>
    <row r="169" ht="19" customHeight="1">
      <c r="A169" s="24">
        <f>IF(INDEX('Cenários'!$A$6:$A$105,INT((ROW()-6)/12)+1)="","",INDEX('Cenários'!$A$6:$A$105,INT((ROW()-6)/12)+1))</f>
        <v/>
      </c>
      <c r="B169" s="24">
        <f>IF($A169="","",INDEX('Cenários'!$B$6:$B$105,INT((ROW()-6)/12)+1))</f>
        <v/>
      </c>
      <c r="C169" s="24">
        <f>IF($A169="","",INDEX('Cenários'!$C$6:$C$105,INT((ROW()-6)/12)+1))</f>
        <v/>
      </c>
      <c r="D169" s="24">
        <f>IF($A169="","",INDEX('Cenários'!$D$6:$D$105,INT((ROW()-6)/12)+1))</f>
        <v/>
      </c>
      <c r="E169" s="25">
        <f>IF($A169="","",MOD(ROW()-6,12)-4)</f>
        <v/>
      </c>
      <c r="F169" s="24">
        <f>IF($A169="","",IF($E169&lt;0,"Antes do pico",IF($E169=0,"Semana de pico","Depois do pico")))</f>
        <v/>
      </c>
      <c r="G169" s="36">
        <f>IF($A169="","",IFERROR(IF(INDEX('Cenários'!$E$6:$E$105,INT((ROW()-6)/12)+1)="","",INDEX('Cenários'!$E$6:$E$105,INT((ROW()-6)/12)+1)+7*$E169),""))</f>
        <v/>
      </c>
      <c r="H169" s="37">
        <f>IF($A169="","",INDEX('Cenários'!$N$6:$Y$105,INT((ROW()-6)/12)+1,$E169+5))</f>
        <v/>
      </c>
      <c r="I169" s="25">
        <f>IF(OR($A169="",$H169=""),"",IFERROR(ROUNDUP(INDEX('Cenários'!$F$6:$F$105,INT((ROW()-6)/12)+1)*$H169,0),""))</f>
        <v/>
      </c>
      <c r="J169" s="19" t="n"/>
      <c r="K169" s="25">
        <f>IF($A169="","",IF($E169=-4,INDEX('Cenários'!$G$6:$G$105,INT((ROW()-6)/12)+1),$S168))</f>
        <v/>
      </c>
      <c r="L169" s="25">
        <f>IF($A169="","",$K169+IF($J169="",0,$J169)-IF($I169="",0,$I169))</f>
        <v/>
      </c>
      <c r="M169" s="25">
        <f>IF($A169="","",IF($E169&lt;=0,INDEX('Cenários'!$H$6:$H$105,INT((ROW()-6)/12)+1)+SUMIFS($I$6:$I$1205,$A$6:$A$1205,$A169,$E$6:$E$1205,"&gt;"&amp;$E169,$E$6:$E$1205,"&lt;="&amp;($E169+INDEX('Cenários'!$J$6:$J$105,INT((ROW()-6)/12)+1))),INDEX('Cenários'!$L$6:$L$105,INT((ROW()-6)/12)+1)+SUMIFS($I$6:$I$1205,$A$6:$A$1205,$A169,$E$6:$E$1205,"&gt;"&amp;$E169,$E$6:$E$1205,"&lt;=7")))</f>
        <v/>
      </c>
      <c r="N169" s="25">
        <f>IF($A169="","",MIN(INDEX('Cenários'!$K$6:$K$105,INT((ROW()-6)/12)+1),MAX(0,$M169)))</f>
        <v/>
      </c>
      <c r="O169" s="25">
        <f>IF($A169="","",IFERROR(IF($L169&gt;=$N169,0,MIN(CEILING(MAX(0,$N169-$L169),INDEX('Cenários'!$I$6:$I$105,INT((ROW()-6)/12)+1)),FLOOR(MAX(0,INDEX('Cenários'!$K$6:$K$105,INT((ROW()-6)/12)+1)-$L169),INDEX('Cenários'!$I$6:$I$105,INT((ROW()-6)/12)+1)))),0))</f>
        <v/>
      </c>
      <c r="P169" s="25">
        <f>IF($A169="","",IFERROR(IF($E169+INDEX('Cenários'!$J$6:$J$105,INT((ROW()-6)/12)+1)&gt;7,0,SUMIFS($O$6:$O$1205,$A$6:$A$1205,$A169,$E$6:$E$1205,$E169+INDEX('Cenários'!$J$6:$J$105,INT((ROW()-6)/12)+1))),0))</f>
        <v/>
      </c>
      <c r="Q169" s="25">
        <f>IF($A169="","",$L169+$O169)</f>
        <v/>
      </c>
      <c r="R169" s="25">
        <f>IF($A169="","",IF($E169&gt;0,MAX(0,$Q169-$N169),0))</f>
        <v/>
      </c>
      <c r="S169" s="25">
        <f>IF($A169="","",$Q169-$R169)</f>
        <v/>
      </c>
      <c r="T169" s="25">
        <f>IF($A169="","",MAX(0,-$S169))</f>
        <v/>
      </c>
      <c r="U169" s="25">
        <f>IF($A169="","",MAX(0,$Q169-INDEX('Cenários'!$K$6:$K$105,INT((ROW()-6)/12)+1)))</f>
        <v/>
      </c>
      <c r="V169" s="24">
        <f>IF($A169="","",IF($Y169&lt;&gt;"OK","Dados inválidos",IF($X169="Pausado","Pausado",IF($T169&gt;0,"Ruptura",IF($U169&gt;0,"Excesso de capacidade",IF($M169&gt;INDEX('Cenários'!$K$6:$K$105,INT((ROW()-6)/12)+1),"Capacidade insuficiente",IF(AND($E169&lt;=0,$S169&lt;INDEX('Cenários'!$H$6:$H$105,INT((ROW()-6)/12)+1)),"Atenção",IF($R169&gt;0,"Desmobilizar","Adequado"))))))))</f>
        <v/>
      </c>
      <c r="W169" s="24">
        <f>IF($A169="","",IF($Y169&lt;&gt;"OK","Corrigir cadastro do cenário",IF($X169="Pausado","",IF($T169&gt;0,"Ruptura projetada de "&amp;TEXT($T169,"0")&amp;" un.",IF($U169&gt;0,"Reduzir entrada ou transferir "&amp;TEXT($U169,"0")&amp;" un.",IF($M169&gt;INDEX('Cenários'!$K$6:$K$105,INT((ROW()-6)/12)+1),"Capacidade abaixo do saldo-alvo em "&amp;TEXT($M169-INDEX('Cenários'!$K$6:$K$105,INT((ROW()-6)/12)+1),"0")&amp;" un.",IF(AND($O169&gt;0,$E169-INDEX('Cenários'!$J$6:$J$105,INT((ROW()-6)/12)+1)&lt;-4),"Recebimento depende de pedido anterior ao horizonte",IF($R169&gt;0,"Desmobilizar "&amp;TEXT($R169,"0")&amp;" un. nesta semana",IF($P169&gt;0,"Emitir pedido de "&amp;TEXT($P169,"0")&amp;" un. nesta semana",IF($O169&gt;0,"Programar recebimento de "&amp;TEXT($O169,"0")&amp;" un.","Sem ação imediata")))))))))</f>
        <v/>
      </c>
      <c r="X169" s="24">
        <f>IF($A169="","",INDEX('Cenários'!$M$6:$M$105,INT((ROW()-6)/12)+1))</f>
        <v/>
      </c>
      <c r="Y169" s="24">
        <f>IF($A169="","",INDEX('Cenários'!$Z$6:$Z$105,INT((ROW()-6)/12)+1))</f>
        <v/>
      </c>
    </row>
    <row r="170" ht="19" customHeight="1">
      <c r="A170" s="24">
        <f>IF(INDEX('Cenários'!$A$6:$A$105,INT((ROW()-6)/12)+1)="","",INDEX('Cenários'!$A$6:$A$105,INT((ROW()-6)/12)+1))</f>
        <v/>
      </c>
      <c r="B170" s="24">
        <f>IF($A170="","",INDEX('Cenários'!$B$6:$B$105,INT((ROW()-6)/12)+1))</f>
        <v/>
      </c>
      <c r="C170" s="24">
        <f>IF($A170="","",INDEX('Cenários'!$C$6:$C$105,INT((ROW()-6)/12)+1))</f>
        <v/>
      </c>
      <c r="D170" s="24">
        <f>IF($A170="","",INDEX('Cenários'!$D$6:$D$105,INT((ROW()-6)/12)+1))</f>
        <v/>
      </c>
      <c r="E170" s="25">
        <f>IF($A170="","",MOD(ROW()-6,12)-4)</f>
        <v/>
      </c>
      <c r="F170" s="24">
        <f>IF($A170="","",IF($E170&lt;0,"Antes do pico",IF($E170=0,"Semana de pico","Depois do pico")))</f>
        <v/>
      </c>
      <c r="G170" s="36">
        <f>IF($A170="","",IFERROR(IF(INDEX('Cenários'!$E$6:$E$105,INT((ROW()-6)/12)+1)="","",INDEX('Cenários'!$E$6:$E$105,INT((ROW()-6)/12)+1)+7*$E170),""))</f>
        <v/>
      </c>
      <c r="H170" s="37">
        <f>IF($A170="","",INDEX('Cenários'!$N$6:$Y$105,INT((ROW()-6)/12)+1,$E170+5))</f>
        <v/>
      </c>
      <c r="I170" s="25">
        <f>IF(OR($A170="",$H170=""),"",IFERROR(ROUNDUP(INDEX('Cenários'!$F$6:$F$105,INT((ROW()-6)/12)+1)*$H170,0),""))</f>
        <v/>
      </c>
      <c r="J170" s="19" t="n"/>
      <c r="K170" s="25">
        <f>IF($A170="","",IF($E170=-4,INDEX('Cenários'!$G$6:$G$105,INT((ROW()-6)/12)+1),$S169))</f>
        <v/>
      </c>
      <c r="L170" s="25">
        <f>IF($A170="","",$K170+IF($J170="",0,$J170)-IF($I170="",0,$I170))</f>
        <v/>
      </c>
      <c r="M170" s="25">
        <f>IF($A170="","",IF($E170&lt;=0,INDEX('Cenários'!$H$6:$H$105,INT((ROW()-6)/12)+1)+SUMIFS($I$6:$I$1205,$A$6:$A$1205,$A170,$E$6:$E$1205,"&gt;"&amp;$E170,$E$6:$E$1205,"&lt;="&amp;($E170+INDEX('Cenários'!$J$6:$J$105,INT((ROW()-6)/12)+1))),INDEX('Cenários'!$L$6:$L$105,INT((ROW()-6)/12)+1)+SUMIFS($I$6:$I$1205,$A$6:$A$1205,$A170,$E$6:$E$1205,"&gt;"&amp;$E170,$E$6:$E$1205,"&lt;=7")))</f>
        <v/>
      </c>
      <c r="N170" s="25">
        <f>IF($A170="","",MIN(INDEX('Cenários'!$K$6:$K$105,INT((ROW()-6)/12)+1),MAX(0,$M170)))</f>
        <v/>
      </c>
      <c r="O170" s="25">
        <f>IF($A170="","",IFERROR(IF($L170&gt;=$N170,0,MIN(CEILING(MAX(0,$N170-$L170),INDEX('Cenários'!$I$6:$I$105,INT((ROW()-6)/12)+1)),FLOOR(MAX(0,INDEX('Cenários'!$K$6:$K$105,INT((ROW()-6)/12)+1)-$L170),INDEX('Cenários'!$I$6:$I$105,INT((ROW()-6)/12)+1)))),0))</f>
        <v/>
      </c>
      <c r="P170" s="25">
        <f>IF($A170="","",IFERROR(IF($E170+INDEX('Cenários'!$J$6:$J$105,INT((ROW()-6)/12)+1)&gt;7,0,SUMIFS($O$6:$O$1205,$A$6:$A$1205,$A170,$E$6:$E$1205,$E170+INDEX('Cenários'!$J$6:$J$105,INT((ROW()-6)/12)+1))),0))</f>
        <v/>
      </c>
      <c r="Q170" s="25">
        <f>IF($A170="","",$L170+$O170)</f>
        <v/>
      </c>
      <c r="R170" s="25">
        <f>IF($A170="","",IF($E170&gt;0,MAX(0,$Q170-$N170),0))</f>
        <v/>
      </c>
      <c r="S170" s="25">
        <f>IF($A170="","",$Q170-$R170)</f>
        <v/>
      </c>
      <c r="T170" s="25">
        <f>IF($A170="","",MAX(0,-$S170))</f>
        <v/>
      </c>
      <c r="U170" s="25">
        <f>IF($A170="","",MAX(0,$Q170-INDEX('Cenários'!$K$6:$K$105,INT((ROW()-6)/12)+1)))</f>
        <v/>
      </c>
      <c r="V170" s="24">
        <f>IF($A170="","",IF($Y170&lt;&gt;"OK","Dados inválidos",IF($X170="Pausado","Pausado",IF($T170&gt;0,"Ruptura",IF($U170&gt;0,"Excesso de capacidade",IF($M170&gt;INDEX('Cenários'!$K$6:$K$105,INT((ROW()-6)/12)+1),"Capacidade insuficiente",IF(AND($E170&lt;=0,$S170&lt;INDEX('Cenários'!$H$6:$H$105,INT((ROW()-6)/12)+1)),"Atenção",IF($R170&gt;0,"Desmobilizar","Adequado"))))))))</f>
        <v/>
      </c>
      <c r="W170" s="24">
        <f>IF($A170="","",IF($Y170&lt;&gt;"OK","Corrigir cadastro do cenário",IF($X170="Pausado","",IF($T170&gt;0,"Ruptura projetada de "&amp;TEXT($T170,"0")&amp;" un.",IF($U170&gt;0,"Reduzir entrada ou transferir "&amp;TEXT($U170,"0")&amp;" un.",IF($M170&gt;INDEX('Cenários'!$K$6:$K$105,INT((ROW()-6)/12)+1),"Capacidade abaixo do saldo-alvo em "&amp;TEXT($M170-INDEX('Cenários'!$K$6:$K$105,INT((ROW()-6)/12)+1),"0")&amp;" un.",IF(AND($O170&gt;0,$E170-INDEX('Cenários'!$J$6:$J$105,INT((ROW()-6)/12)+1)&lt;-4),"Recebimento depende de pedido anterior ao horizonte",IF($R170&gt;0,"Desmobilizar "&amp;TEXT($R170,"0")&amp;" un. nesta semana",IF($P170&gt;0,"Emitir pedido de "&amp;TEXT($P170,"0")&amp;" un. nesta semana",IF($O170&gt;0,"Programar recebimento de "&amp;TEXT($O170,"0")&amp;" un.","Sem ação imediata")))))))))</f>
        <v/>
      </c>
      <c r="X170" s="24">
        <f>IF($A170="","",INDEX('Cenários'!$M$6:$M$105,INT((ROW()-6)/12)+1))</f>
        <v/>
      </c>
      <c r="Y170" s="24">
        <f>IF($A170="","",INDEX('Cenários'!$Z$6:$Z$105,INT((ROW()-6)/12)+1))</f>
        <v/>
      </c>
    </row>
    <row r="171" ht="19" customHeight="1">
      <c r="A171" s="24">
        <f>IF(INDEX('Cenários'!$A$6:$A$105,INT((ROW()-6)/12)+1)="","",INDEX('Cenários'!$A$6:$A$105,INT((ROW()-6)/12)+1))</f>
        <v/>
      </c>
      <c r="B171" s="24">
        <f>IF($A171="","",INDEX('Cenários'!$B$6:$B$105,INT((ROW()-6)/12)+1))</f>
        <v/>
      </c>
      <c r="C171" s="24">
        <f>IF($A171="","",INDEX('Cenários'!$C$6:$C$105,INT((ROW()-6)/12)+1))</f>
        <v/>
      </c>
      <c r="D171" s="24">
        <f>IF($A171="","",INDEX('Cenários'!$D$6:$D$105,INT((ROW()-6)/12)+1))</f>
        <v/>
      </c>
      <c r="E171" s="25">
        <f>IF($A171="","",MOD(ROW()-6,12)-4)</f>
        <v/>
      </c>
      <c r="F171" s="24">
        <f>IF($A171="","",IF($E171&lt;0,"Antes do pico",IF($E171=0,"Semana de pico","Depois do pico")))</f>
        <v/>
      </c>
      <c r="G171" s="36">
        <f>IF($A171="","",IFERROR(IF(INDEX('Cenários'!$E$6:$E$105,INT((ROW()-6)/12)+1)="","",INDEX('Cenários'!$E$6:$E$105,INT((ROW()-6)/12)+1)+7*$E171),""))</f>
        <v/>
      </c>
      <c r="H171" s="37">
        <f>IF($A171="","",INDEX('Cenários'!$N$6:$Y$105,INT((ROW()-6)/12)+1,$E171+5))</f>
        <v/>
      </c>
      <c r="I171" s="25">
        <f>IF(OR($A171="",$H171=""),"",IFERROR(ROUNDUP(INDEX('Cenários'!$F$6:$F$105,INT((ROW()-6)/12)+1)*$H171,0),""))</f>
        <v/>
      </c>
      <c r="J171" s="19" t="n"/>
      <c r="K171" s="25">
        <f>IF($A171="","",IF($E171=-4,INDEX('Cenários'!$G$6:$G$105,INT((ROW()-6)/12)+1),$S170))</f>
        <v/>
      </c>
      <c r="L171" s="25">
        <f>IF($A171="","",$K171+IF($J171="",0,$J171)-IF($I171="",0,$I171))</f>
        <v/>
      </c>
      <c r="M171" s="25">
        <f>IF($A171="","",IF($E171&lt;=0,INDEX('Cenários'!$H$6:$H$105,INT((ROW()-6)/12)+1)+SUMIFS($I$6:$I$1205,$A$6:$A$1205,$A171,$E$6:$E$1205,"&gt;"&amp;$E171,$E$6:$E$1205,"&lt;="&amp;($E171+INDEX('Cenários'!$J$6:$J$105,INT((ROW()-6)/12)+1))),INDEX('Cenários'!$L$6:$L$105,INT((ROW()-6)/12)+1)+SUMIFS($I$6:$I$1205,$A$6:$A$1205,$A171,$E$6:$E$1205,"&gt;"&amp;$E171,$E$6:$E$1205,"&lt;=7")))</f>
        <v/>
      </c>
      <c r="N171" s="25">
        <f>IF($A171="","",MIN(INDEX('Cenários'!$K$6:$K$105,INT((ROW()-6)/12)+1),MAX(0,$M171)))</f>
        <v/>
      </c>
      <c r="O171" s="25">
        <f>IF($A171="","",IFERROR(IF($L171&gt;=$N171,0,MIN(CEILING(MAX(0,$N171-$L171),INDEX('Cenários'!$I$6:$I$105,INT((ROW()-6)/12)+1)),FLOOR(MAX(0,INDEX('Cenários'!$K$6:$K$105,INT((ROW()-6)/12)+1)-$L171),INDEX('Cenários'!$I$6:$I$105,INT((ROW()-6)/12)+1)))),0))</f>
        <v/>
      </c>
      <c r="P171" s="25">
        <f>IF($A171="","",IFERROR(IF($E171+INDEX('Cenários'!$J$6:$J$105,INT((ROW()-6)/12)+1)&gt;7,0,SUMIFS($O$6:$O$1205,$A$6:$A$1205,$A171,$E$6:$E$1205,$E171+INDEX('Cenários'!$J$6:$J$105,INT((ROW()-6)/12)+1))),0))</f>
        <v/>
      </c>
      <c r="Q171" s="25">
        <f>IF($A171="","",$L171+$O171)</f>
        <v/>
      </c>
      <c r="R171" s="25">
        <f>IF($A171="","",IF($E171&gt;0,MAX(0,$Q171-$N171),0))</f>
        <v/>
      </c>
      <c r="S171" s="25">
        <f>IF($A171="","",$Q171-$R171)</f>
        <v/>
      </c>
      <c r="T171" s="25">
        <f>IF($A171="","",MAX(0,-$S171))</f>
        <v/>
      </c>
      <c r="U171" s="25">
        <f>IF($A171="","",MAX(0,$Q171-INDEX('Cenários'!$K$6:$K$105,INT((ROW()-6)/12)+1)))</f>
        <v/>
      </c>
      <c r="V171" s="24">
        <f>IF($A171="","",IF($Y171&lt;&gt;"OK","Dados inválidos",IF($X171="Pausado","Pausado",IF($T171&gt;0,"Ruptura",IF($U171&gt;0,"Excesso de capacidade",IF($M171&gt;INDEX('Cenários'!$K$6:$K$105,INT((ROW()-6)/12)+1),"Capacidade insuficiente",IF(AND($E171&lt;=0,$S171&lt;INDEX('Cenários'!$H$6:$H$105,INT((ROW()-6)/12)+1)),"Atenção",IF($R171&gt;0,"Desmobilizar","Adequado"))))))))</f>
        <v/>
      </c>
      <c r="W171" s="24">
        <f>IF($A171="","",IF($Y171&lt;&gt;"OK","Corrigir cadastro do cenário",IF($X171="Pausado","",IF($T171&gt;0,"Ruptura projetada de "&amp;TEXT($T171,"0")&amp;" un.",IF($U171&gt;0,"Reduzir entrada ou transferir "&amp;TEXT($U171,"0")&amp;" un.",IF($M171&gt;INDEX('Cenários'!$K$6:$K$105,INT((ROW()-6)/12)+1),"Capacidade abaixo do saldo-alvo em "&amp;TEXT($M171-INDEX('Cenários'!$K$6:$K$105,INT((ROW()-6)/12)+1),"0")&amp;" un.",IF(AND($O171&gt;0,$E171-INDEX('Cenários'!$J$6:$J$105,INT((ROW()-6)/12)+1)&lt;-4),"Recebimento depende de pedido anterior ao horizonte",IF($R171&gt;0,"Desmobilizar "&amp;TEXT($R171,"0")&amp;" un. nesta semana",IF($P171&gt;0,"Emitir pedido de "&amp;TEXT($P171,"0")&amp;" un. nesta semana",IF($O171&gt;0,"Programar recebimento de "&amp;TEXT($O171,"0")&amp;" un.","Sem ação imediata")))))))))</f>
        <v/>
      </c>
      <c r="X171" s="24">
        <f>IF($A171="","",INDEX('Cenários'!$M$6:$M$105,INT((ROW()-6)/12)+1))</f>
        <v/>
      </c>
      <c r="Y171" s="24">
        <f>IF($A171="","",INDEX('Cenários'!$Z$6:$Z$105,INT((ROW()-6)/12)+1))</f>
        <v/>
      </c>
    </row>
    <row r="172" ht="19" customHeight="1">
      <c r="A172" s="24">
        <f>IF(INDEX('Cenários'!$A$6:$A$105,INT((ROW()-6)/12)+1)="","",INDEX('Cenários'!$A$6:$A$105,INT((ROW()-6)/12)+1))</f>
        <v/>
      </c>
      <c r="B172" s="24">
        <f>IF($A172="","",INDEX('Cenários'!$B$6:$B$105,INT((ROW()-6)/12)+1))</f>
        <v/>
      </c>
      <c r="C172" s="24">
        <f>IF($A172="","",INDEX('Cenários'!$C$6:$C$105,INT((ROW()-6)/12)+1))</f>
        <v/>
      </c>
      <c r="D172" s="24">
        <f>IF($A172="","",INDEX('Cenários'!$D$6:$D$105,INT((ROW()-6)/12)+1))</f>
        <v/>
      </c>
      <c r="E172" s="25">
        <f>IF($A172="","",MOD(ROW()-6,12)-4)</f>
        <v/>
      </c>
      <c r="F172" s="24">
        <f>IF($A172="","",IF($E172&lt;0,"Antes do pico",IF($E172=0,"Semana de pico","Depois do pico")))</f>
        <v/>
      </c>
      <c r="G172" s="36">
        <f>IF($A172="","",IFERROR(IF(INDEX('Cenários'!$E$6:$E$105,INT((ROW()-6)/12)+1)="","",INDEX('Cenários'!$E$6:$E$105,INT((ROW()-6)/12)+1)+7*$E172),""))</f>
        <v/>
      </c>
      <c r="H172" s="37">
        <f>IF($A172="","",INDEX('Cenários'!$N$6:$Y$105,INT((ROW()-6)/12)+1,$E172+5))</f>
        <v/>
      </c>
      <c r="I172" s="25">
        <f>IF(OR($A172="",$H172=""),"",IFERROR(ROUNDUP(INDEX('Cenários'!$F$6:$F$105,INT((ROW()-6)/12)+1)*$H172,0),""))</f>
        <v/>
      </c>
      <c r="J172" s="19" t="n"/>
      <c r="K172" s="25">
        <f>IF($A172="","",IF($E172=-4,INDEX('Cenários'!$G$6:$G$105,INT((ROW()-6)/12)+1),$S171))</f>
        <v/>
      </c>
      <c r="L172" s="25">
        <f>IF($A172="","",$K172+IF($J172="",0,$J172)-IF($I172="",0,$I172))</f>
        <v/>
      </c>
      <c r="M172" s="25">
        <f>IF($A172="","",IF($E172&lt;=0,INDEX('Cenários'!$H$6:$H$105,INT((ROW()-6)/12)+1)+SUMIFS($I$6:$I$1205,$A$6:$A$1205,$A172,$E$6:$E$1205,"&gt;"&amp;$E172,$E$6:$E$1205,"&lt;="&amp;($E172+INDEX('Cenários'!$J$6:$J$105,INT((ROW()-6)/12)+1))),INDEX('Cenários'!$L$6:$L$105,INT((ROW()-6)/12)+1)+SUMIFS($I$6:$I$1205,$A$6:$A$1205,$A172,$E$6:$E$1205,"&gt;"&amp;$E172,$E$6:$E$1205,"&lt;=7")))</f>
        <v/>
      </c>
      <c r="N172" s="25">
        <f>IF($A172="","",MIN(INDEX('Cenários'!$K$6:$K$105,INT((ROW()-6)/12)+1),MAX(0,$M172)))</f>
        <v/>
      </c>
      <c r="O172" s="25">
        <f>IF($A172="","",IFERROR(IF($L172&gt;=$N172,0,MIN(CEILING(MAX(0,$N172-$L172),INDEX('Cenários'!$I$6:$I$105,INT((ROW()-6)/12)+1)),FLOOR(MAX(0,INDEX('Cenários'!$K$6:$K$105,INT((ROW()-6)/12)+1)-$L172),INDEX('Cenários'!$I$6:$I$105,INT((ROW()-6)/12)+1)))),0))</f>
        <v/>
      </c>
      <c r="P172" s="25">
        <f>IF($A172="","",IFERROR(IF($E172+INDEX('Cenários'!$J$6:$J$105,INT((ROW()-6)/12)+1)&gt;7,0,SUMIFS($O$6:$O$1205,$A$6:$A$1205,$A172,$E$6:$E$1205,$E172+INDEX('Cenários'!$J$6:$J$105,INT((ROW()-6)/12)+1))),0))</f>
        <v/>
      </c>
      <c r="Q172" s="25">
        <f>IF($A172="","",$L172+$O172)</f>
        <v/>
      </c>
      <c r="R172" s="25">
        <f>IF($A172="","",IF($E172&gt;0,MAX(0,$Q172-$N172),0))</f>
        <v/>
      </c>
      <c r="S172" s="25">
        <f>IF($A172="","",$Q172-$R172)</f>
        <v/>
      </c>
      <c r="T172" s="25">
        <f>IF($A172="","",MAX(0,-$S172))</f>
        <v/>
      </c>
      <c r="U172" s="25">
        <f>IF($A172="","",MAX(0,$Q172-INDEX('Cenários'!$K$6:$K$105,INT((ROW()-6)/12)+1)))</f>
        <v/>
      </c>
      <c r="V172" s="24">
        <f>IF($A172="","",IF($Y172&lt;&gt;"OK","Dados inválidos",IF($X172="Pausado","Pausado",IF($T172&gt;0,"Ruptura",IF($U172&gt;0,"Excesso de capacidade",IF($M172&gt;INDEX('Cenários'!$K$6:$K$105,INT((ROW()-6)/12)+1),"Capacidade insuficiente",IF(AND($E172&lt;=0,$S172&lt;INDEX('Cenários'!$H$6:$H$105,INT((ROW()-6)/12)+1)),"Atenção",IF($R172&gt;0,"Desmobilizar","Adequado"))))))))</f>
        <v/>
      </c>
      <c r="W172" s="24">
        <f>IF($A172="","",IF($Y172&lt;&gt;"OK","Corrigir cadastro do cenário",IF($X172="Pausado","",IF($T172&gt;0,"Ruptura projetada de "&amp;TEXT($T172,"0")&amp;" un.",IF($U172&gt;0,"Reduzir entrada ou transferir "&amp;TEXT($U172,"0")&amp;" un.",IF($M172&gt;INDEX('Cenários'!$K$6:$K$105,INT((ROW()-6)/12)+1),"Capacidade abaixo do saldo-alvo em "&amp;TEXT($M172-INDEX('Cenários'!$K$6:$K$105,INT((ROW()-6)/12)+1),"0")&amp;" un.",IF(AND($O172&gt;0,$E172-INDEX('Cenários'!$J$6:$J$105,INT((ROW()-6)/12)+1)&lt;-4),"Recebimento depende de pedido anterior ao horizonte",IF($R172&gt;0,"Desmobilizar "&amp;TEXT($R172,"0")&amp;" un. nesta semana",IF($P172&gt;0,"Emitir pedido de "&amp;TEXT($P172,"0")&amp;" un. nesta semana",IF($O172&gt;0,"Programar recebimento de "&amp;TEXT($O172,"0")&amp;" un.","Sem ação imediata")))))))))</f>
        <v/>
      </c>
      <c r="X172" s="24">
        <f>IF($A172="","",INDEX('Cenários'!$M$6:$M$105,INT((ROW()-6)/12)+1))</f>
        <v/>
      </c>
      <c r="Y172" s="24">
        <f>IF($A172="","",INDEX('Cenários'!$Z$6:$Z$105,INT((ROW()-6)/12)+1))</f>
        <v/>
      </c>
    </row>
    <row r="173" ht="19" customHeight="1">
      <c r="A173" s="24">
        <f>IF(INDEX('Cenários'!$A$6:$A$105,INT((ROW()-6)/12)+1)="","",INDEX('Cenários'!$A$6:$A$105,INT((ROW()-6)/12)+1))</f>
        <v/>
      </c>
      <c r="B173" s="24">
        <f>IF($A173="","",INDEX('Cenários'!$B$6:$B$105,INT((ROW()-6)/12)+1))</f>
        <v/>
      </c>
      <c r="C173" s="24">
        <f>IF($A173="","",INDEX('Cenários'!$C$6:$C$105,INT((ROW()-6)/12)+1))</f>
        <v/>
      </c>
      <c r="D173" s="24">
        <f>IF($A173="","",INDEX('Cenários'!$D$6:$D$105,INT((ROW()-6)/12)+1))</f>
        <v/>
      </c>
      <c r="E173" s="25">
        <f>IF($A173="","",MOD(ROW()-6,12)-4)</f>
        <v/>
      </c>
      <c r="F173" s="24">
        <f>IF($A173="","",IF($E173&lt;0,"Antes do pico",IF($E173=0,"Semana de pico","Depois do pico")))</f>
        <v/>
      </c>
      <c r="G173" s="36">
        <f>IF($A173="","",IFERROR(IF(INDEX('Cenários'!$E$6:$E$105,INT((ROW()-6)/12)+1)="","",INDEX('Cenários'!$E$6:$E$105,INT((ROW()-6)/12)+1)+7*$E173),""))</f>
        <v/>
      </c>
      <c r="H173" s="37">
        <f>IF($A173="","",INDEX('Cenários'!$N$6:$Y$105,INT((ROW()-6)/12)+1,$E173+5))</f>
        <v/>
      </c>
      <c r="I173" s="25">
        <f>IF(OR($A173="",$H173=""),"",IFERROR(ROUNDUP(INDEX('Cenários'!$F$6:$F$105,INT((ROW()-6)/12)+1)*$H173,0),""))</f>
        <v/>
      </c>
      <c r="J173" s="19" t="n"/>
      <c r="K173" s="25">
        <f>IF($A173="","",IF($E173=-4,INDEX('Cenários'!$G$6:$G$105,INT((ROW()-6)/12)+1),$S172))</f>
        <v/>
      </c>
      <c r="L173" s="25">
        <f>IF($A173="","",$K173+IF($J173="",0,$J173)-IF($I173="",0,$I173))</f>
        <v/>
      </c>
      <c r="M173" s="25">
        <f>IF($A173="","",IF($E173&lt;=0,INDEX('Cenários'!$H$6:$H$105,INT((ROW()-6)/12)+1)+SUMIFS($I$6:$I$1205,$A$6:$A$1205,$A173,$E$6:$E$1205,"&gt;"&amp;$E173,$E$6:$E$1205,"&lt;="&amp;($E173+INDEX('Cenários'!$J$6:$J$105,INT((ROW()-6)/12)+1))),INDEX('Cenários'!$L$6:$L$105,INT((ROW()-6)/12)+1)+SUMIFS($I$6:$I$1205,$A$6:$A$1205,$A173,$E$6:$E$1205,"&gt;"&amp;$E173,$E$6:$E$1205,"&lt;=7")))</f>
        <v/>
      </c>
      <c r="N173" s="25">
        <f>IF($A173="","",MIN(INDEX('Cenários'!$K$6:$K$105,INT((ROW()-6)/12)+1),MAX(0,$M173)))</f>
        <v/>
      </c>
      <c r="O173" s="25">
        <f>IF($A173="","",IFERROR(IF($L173&gt;=$N173,0,MIN(CEILING(MAX(0,$N173-$L173),INDEX('Cenários'!$I$6:$I$105,INT((ROW()-6)/12)+1)),FLOOR(MAX(0,INDEX('Cenários'!$K$6:$K$105,INT((ROW()-6)/12)+1)-$L173),INDEX('Cenários'!$I$6:$I$105,INT((ROW()-6)/12)+1)))),0))</f>
        <v/>
      </c>
      <c r="P173" s="25">
        <f>IF($A173="","",IFERROR(IF($E173+INDEX('Cenários'!$J$6:$J$105,INT((ROW()-6)/12)+1)&gt;7,0,SUMIFS($O$6:$O$1205,$A$6:$A$1205,$A173,$E$6:$E$1205,$E173+INDEX('Cenários'!$J$6:$J$105,INT((ROW()-6)/12)+1))),0))</f>
        <v/>
      </c>
      <c r="Q173" s="25">
        <f>IF($A173="","",$L173+$O173)</f>
        <v/>
      </c>
      <c r="R173" s="25">
        <f>IF($A173="","",IF($E173&gt;0,MAX(0,$Q173-$N173),0))</f>
        <v/>
      </c>
      <c r="S173" s="25">
        <f>IF($A173="","",$Q173-$R173)</f>
        <v/>
      </c>
      <c r="T173" s="25">
        <f>IF($A173="","",MAX(0,-$S173))</f>
        <v/>
      </c>
      <c r="U173" s="25">
        <f>IF($A173="","",MAX(0,$Q173-INDEX('Cenários'!$K$6:$K$105,INT((ROW()-6)/12)+1)))</f>
        <v/>
      </c>
      <c r="V173" s="24">
        <f>IF($A173="","",IF($Y173&lt;&gt;"OK","Dados inválidos",IF($X173="Pausado","Pausado",IF($T173&gt;0,"Ruptura",IF($U173&gt;0,"Excesso de capacidade",IF($M173&gt;INDEX('Cenários'!$K$6:$K$105,INT((ROW()-6)/12)+1),"Capacidade insuficiente",IF(AND($E173&lt;=0,$S173&lt;INDEX('Cenários'!$H$6:$H$105,INT((ROW()-6)/12)+1)),"Atenção",IF($R173&gt;0,"Desmobilizar","Adequado"))))))))</f>
        <v/>
      </c>
      <c r="W173" s="24">
        <f>IF($A173="","",IF($Y173&lt;&gt;"OK","Corrigir cadastro do cenário",IF($X173="Pausado","",IF($T173&gt;0,"Ruptura projetada de "&amp;TEXT($T173,"0")&amp;" un.",IF($U173&gt;0,"Reduzir entrada ou transferir "&amp;TEXT($U173,"0")&amp;" un.",IF($M173&gt;INDEX('Cenários'!$K$6:$K$105,INT((ROW()-6)/12)+1),"Capacidade abaixo do saldo-alvo em "&amp;TEXT($M173-INDEX('Cenários'!$K$6:$K$105,INT((ROW()-6)/12)+1),"0")&amp;" un.",IF(AND($O173&gt;0,$E173-INDEX('Cenários'!$J$6:$J$105,INT((ROW()-6)/12)+1)&lt;-4),"Recebimento depende de pedido anterior ao horizonte",IF($R173&gt;0,"Desmobilizar "&amp;TEXT($R173,"0")&amp;" un. nesta semana",IF($P173&gt;0,"Emitir pedido de "&amp;TEXT($P173,"0")&amp;" un. nesta semana",IF($O173&gt;0,"Programar recebimento de "&amp;TEXT($O173,"0")&amp;" un.","Sem ação imediata")))))))))</f>
        <v/>
      </c>
      <c r="X173" s="24">
        <f>IF($A173="","",INDEX('Cenários'!$M$6:$M$105,INT((ROW()-6)/12)+1))</f>
        <v/>
      </c>
      <c r="Y173" s="24">
        <f>IF($A173="","",INDEX('Cenários'!$Z$6:$Z$105,INT((ROW()-6)/12)+1))</f>
        <v/>
      </c>
    </row>
    <row r="174" ht="19" customHeight="1">
      <c r="A174" s="24">
        <f>IF(INDEX('Cenários'!$A$6:$A$105,INT((ROW()-6)/12)+1)="","",INDEX('Cenários'!$A$6:$A$105,INT((ROW()-6)/12)+1))</f>
        <v/>
      </c>
      <c r="B174" s="24">
        <f>IF($A174="","",INDEX('Cenários'!$B$6:$B$105,INT((ROW()-6)/12)+1))</f>
        <v/>
      </c>
      <c r="C174" s="24">
        <f>IF($A174="","",INDEX('Cenários'!$C$6:$C$105,INT((ROW()-6)/12)+1))</f>
        <v/>
      </c>
      <c r="D174" s="24">
        <f>IF($A174="","",INDEX('Cenários'!$D$6:$D$105,INT((ROW()-6)/12)+1))</f>
        <v/>
      </c>
      <c r="E174" s="25">
        <f>IF($A174="","",MOD(ROW()-6,12)-4)</f>
        <v/>
      </c>
      <c r="F174" s="24">
        <f>IF($A174="","",IF($E174&lt;0,"Antes do pico",IF($E174=0,"Semana de pico","Depois do pico")))</f>
        <v/>
      </c>
      <c r="G174" s="36">
        <f>IF($A174="","",IFERROR(IF(INDEX('Cenários'!$E$6:$E$105,INT((ROW()-6)/12)+1)="","",INDEX('Cenários'!$E$6:$E$105,INT((ROW()-6)/12)+1)+7*$E174),""))</f>
        <v/>
      </c>
      <c r="H174" s="37">
        <f>IF($A174="","",INDEX('Cenários'!$N$6:$Y$105,INT((ROW()-6)/12)+1,$E174+5))</f>
        <v/>
      </c>
      <c r="I174" s="25">
        <f>IF(OR($A174="",$H174=""),"",IFERROR(ROUNDUP(INDEX('Cenários'!$F$6:$F$105,INT((ROW()-6)/12)+1)*$H174,0),""))</f>
        <v/>
      </c>
      <c r="J174" s="19" t="n"/>
      <c r="K174" s="25">
        <f>IF($A174="","",IF($E174=-4,INDEX('Cenários'!$G$6:$G$105,INT((ROW()-6)/12)+1),$S173))</f>
        <v/>
      </c>
      <c r="L174" s="25">
        <f>IF($A174="","",$K174+IF($J174="",0,$J174)-IF($I174="",0,$I174))</f>
        <v/>
      </c>
      <c r="M174" s="25">
        <f>IF($A174="","",IF($E174&lt;=0,INDEX('Cenários'!$H$6:$H$105,INT((ROW()-6)/12)+1)+SUMIFS($I$6:$I$1205,$A$6:$A$1205,$A174,$E$6:$E$1205,"&gt;"&amp;$E174,$E$6:$E$1205,"&lt;="&amp;($E174+INDEX('Cenários'!$J$6:$J$105,INT((ROW()-6)/12)+1))),INDEX('Cenários'!$L$6:$L$105,INT((ROW()-6)/12)+1)+SUMIFS($I$6:$I$1205,$A$6:$A$1205,$A174,$E$6:$E$1205,"&gt;"&amp;$E174,$E$6:$E$1205,"&lt;=7")))</f>
        <v/>
      </c>
      <c r="N174" s="25">
        <f>IF($A174="","",MIN(INDEX('Cenários'!$K$6:$K$105,INT((ROW()-6)/12)+1),MAX(0,$M174)))</f>
        <v/>
      </c>
      <c r="O174" s="25">
        <f>IF($A174="","",IFERROR(IF($L174&gt;=$N174,0,MIN(CEILING(MAX(0,$N174-$L174),INDEX('Cenários'!$I$6:$I$105,INT((ROW()-6)/12)+1)),FLOOR(MAX(0,INDEX('Cenários'!$K$6:$K$105,INT((ROW()-6)/12)+1)-$L174),INDEX('Cenários'!$I$6:$I$105,INT((ROW()-6)/12)+1)))),0))</f>
        <v/>
      </c>
      <c r="P174" s="25">
        <f>IF($A174="","",IFERROR(IF($E174+INDEX('Cenários'!$J$6:$J$105,INT((ROW()-6)/12)+1)&gt;7,0,SUMIFS($O$6:$O$1205,$A$6:$A$1205,$A174,$E$6:$E$1205,$E174+INDEX('Cenários'!$J$6:$J$105,INT((ROW()-6)/12)+1))),0))</f>
        <v/>
      </c>
      <c r="Q174" s="25">
        <f>IF($A174="","",$L174+$O174)</f>
        <v/>
      </c>
      <c r="R174" s="25">
        <f>IF($A174="","",IF($E174&gt;0,MAX(0,$Q174-$N174),0))</f>
        <v/>
      </c>
      <c r="S174" s="25">
        <f>IF($A174="","",$Q174-$R174)</f>
        <v/>
      </c>
      <c r="T174" s="25">
        <f>IF($A174="","",MAX(0,-$S174))</f>
        <v/>
      </c>
      <c r="U174" s="25">
        <f>IF($A174="","",MAX(0,$Q174-INDEX('Cenários'!$K$6:$K$105,INT((ROW()-6)/12)+1)))</f>
        <v/>
      </c>
      <c r="V174" s="24">
        <f>IF($A174="","",IF($Y174&lt;&gt;"OK","Dados inválidos",IF($X174="Pausado","Pausado",IF($T174&gt;0,"Ruptura",IF($U174&gt;0,"Excesso de capacidade",IF($M174&gt;INDEX('Cenários'!$K$6:$K$105,INT((ROW()-6)/12)+1),"Capacidade insuficiente",IF(AND($E174&lt;=0,$S174&lt;INDEX('Cenários'!$H$6:$H$105,INT((ROW()-6)/12)+1)),"Atenção",IF($R174&gt;0,"Desmobilizar","Adequado"))))))))</f>
        <v/>
      </c>
      <c r="W174" s="24">
        <f>IF($A174="","",IF($Y174&lt;&gt;"OK","Corrigir cadastro do cenário",IF($X174="Pausado","",IF($T174&gt;0,"Ruptura projetada de "&amp;TEXT($T174,"0")&amp;" un.",IF($U174&gt;0,"Reduzir entrada ou transferir "&amp;TEXT($U174,"0")&amp;" un.",IF($M174&gt;INDEX('Cenários'!$K$6:$K$105,INT((ROW()-6)/12)+1),"Capacidade abaixo do saldo-alvo em "&amp;TEXT($M174-INDEX('Cenários'!$K$6:$K$105,INT((ROW()-6)/12)+1),"0")&amp;" un.",IF(AND($O174&gt;0,$E174-INDEX('Cenários'!$J$6:$J$105,INT((ROW()-6)/12)+1)&lt;-4),"Recebimento depende de pedido anterior ao horizonte",IF($R174&gt;0,"Desmobilizar "&amp;TEXT($R174,"0")&amp;" un. nesta semana",IF($P174&gt;0,"Emitir pedido de "&amp;TEXT($P174,"0")&amp;" un. nesta semana",IF($O174&gt;0,"Programar recebimento de "&amp;TEXT($O174,"0")&amp;" un.","Sem ação imediata")))))))))</f>
        <v/>
      </c>
      <c r="X174" s="24">
        <f>IF($A174="","",INDEX('Cenários'!$M$6:$M$105,INT((ROW()-6)/12)+1))</f>
        <v/>
      </c>
      <c r="Y174" s="24">
        <f>IF($A174="","",INDEX('Cenários'!$Z$6:$Z$105,INT((ROW()-6)/12)+1))</f>
        <v/>
      </c>
    </row>
    <row r="175" ht="19" customHeight="1">
      <c r="A175" s="24">
        <f>IF(INDEX('Cenários'!$A$6:$A$105,INT((ROW()-6)/12)+1)="","",INDEX('Cenários'!$A$6:$A$105,INT((ROW()-6)/12)+1))</f>
        <v/>
      </c>
      <c r="B175" s="24">
        <f>IF($A175="","",INDEX('Cenários'!$B$6:$B$105,INT((ROW()-6)/12)+1))</f>
        <v/>
      </c>
      <c r="C175" s="24">
        <f>IF($A175="","",INDEX('Cenários'!$C$6:$C$105,INT((ROW()-6)/12)+1))</f>
        <v/>
      </c>
      <c r="D175" s="24">
        <f>IF($A175="","",INDEX('Cenários'!$D$6:$D$105,INT((ROW()-6)/12)+1))</f>
        <v/>
      </c>
      <c r="E175" s="25">
        <f>IF($A175="","",MOD(ROW()-6,12)-4)</f>
        <v/>
      </c>
      <c r="F175" s="24">
        <f>IF($A175="","",IF($E175&lt;0,"Antes do pico",IF($E175=0,"Semana de pico","Depois do pico")))</f>
        <v/>
      </c>
      <c r="G175" s="36">
        <f>IF($A175="","",IFERROR(IF(INDEX('Cenários'!$E$6:$E$105,INT((ROW()-6)/12)+1)="","",INDEX('Cenários'!$E$6:$E$105,INT((ROW()-6)/12)+1)+7*$E175),""))</f>
        <v/>
      </c>
      <c r="H175" s="37">
        <f>IF($A175="","",INDEX('Cenários'!$N$6:$Y$105,INT((ROW()-6)/12)+1,$E175+5))</f>
        <v/>
      </c>
      <c r="I175" s="25">
        <f>IF(OR($A175="",$H175=""),"",IFERROR(ROUNDUP(INDEX('Cenários'!$F$6:$F$105,INT((ROW()-6)/12)+1)*$H175,0),""))</f>
        <v/>
      </c>
      <c r="J175" s="19" t="n"/>
      <c r="K175" s="25">
        <f>IF($A175="","",IF($E175=-4,INDEX('Cenários'!$G$6:$G$105,INT((ROW()-6)/12)+1),$S174))</f>
        <v/>
      </c>
      <c r="L175" s="25">
        <f>IF($A175="","",$K175+IF($J175="",0,$J175)-IF($I175="",0,$I175))</f>
        <v/>
      </c>
      <c r="M175" s="25">
        <f>IF($A175="","",IF($E175&lt;=0,INDEX('Cenários'!$H$6:$H$105,INT((ROW()-6)/12)+1)+SUMIFS($I$6:$I$1205,$A$6:$A$1205,$A175,$E$6:$E$1205,"&gt;"&amp;$E175,$E$6:$E$1205,"&lt;="&amp;($E175+INDEX('Cenários'!$J$6:$J$105,INT((ROW()-6)/12)+1))),INDEX('Cenários'!$L$6:$L$105,INT((ROW()-6)/12)+1)+SUMIFS($I$6:$I$1205,$A$6:$A$1205,$A175,$E$6:$E$1205,"&gt;"&amp;$E175,$E$6:$E$1205,"&lt;=7")))</f>
        <v/>
      </c>
      <c r="N175" s="25">
        <f>IF($A175="","",MIN(INDEX('Cenários'!$K$6:$K$105,INT((ROW()-6)/12)+1),MAX(0,$M175)))</f>
        <v/>
      </c>
      <c r="O175" s="25">
        <f>IF($A175="","",IFERROR(IF($L175&gt;=$N175,0,MIN(CEILING(MAX(0,$N175-$L175),INDEX('Cenários'!$I$6:$I$105,INT((ROW()-6)/12)+1)),FLOOR(MAX(0,INDEX('Cenários'!$K$6:$K$105,INT((ROW()-6)/12)+1)-$L175),INDEX('Cenários'!$I$6:$I$105,INT((ROW()-6)/12)+1)))),0))</f>
        <v/>
      </c>
      <c r="P175" s="25">
        <f>IF($A175="","",IFERROR(IF($E175+INDEX('Cenários'!$J$6:$J$105,INT((ROW()-6)/12)+1)&gt;7,0,SUMIFS($O$6:$O$1205,$A$6:$A$1205,$A175,$E$6:$E$1205,$E175+INDEX('Cenários'!$J$6:$J$105,INT((ROW()-6)/12)+1))),0))</f>
        <v/>
      </c>
      <c r="Q175" s="25">
        <f>IF($A175="","",$L175+$O175)</f>
        <v/>
      </c>
      <c r="R175" s="25">
        <f>IF($A175="","",IF($E175&gt;0,MAX(0,$Q175-$N175),0))</f>
        <v/>
      </c>
      <c r="S175" s="25">
        <f>IF($A175="","",$Q175-$R175)</f>
        <v/>
      </c>
      <c r="T175" s="25">
        <f>IF($A175="","",MAX(0,-$S175))</f>
        <v/>
      </c>
      <c r="U175" s="25">
        <f>IF($A175="","",MAX(0,$Q175-INDEX('Cenários'!$K$6:$K$105,INT((ROW()-6)/12)+1)))</f>
        <v/>
      </c>
      <c r="V175" s="24">
        <f>IF($A175="","",IF($Y175&lt;&gt;"OK","Dados inválidos",IF($X175="Pausado","Pausado",IF($T175&gt;0,"Ruptura",IF($U175&gt;0,"Excesso de capacidade",IF($M175&gt;INDEX('Cenários'!$K$6:$K$105,INT((ROW()-6)/12)+1),"Capacidade insuficiente",IF(AND($E175&lt;=0,$S175&lt;INDEX('Cenários'!$H$6:$H$105,INT((ROW()-6)/12)+1)),"Atenção",IF($R175&gt;0,"Desmobilizar","Adequado"))))))))</f>
        <v/>
      </c>
      <c r="W175" s="24">
        <f>IF($A175="","",IF($Y175&lt;&gt;"OK","Corrigir cadastro do cenário",IF($X175="Pausado","",IF($T175&gt;0,"Ruptura projetada de "&amp;TEXT($T175,"0")&amp;" un.",IF($U175&gt;0,"Reduzir entrada ou transferir "&amp;TEXT($U175,"0")&amp;" un.",IF($M175&gt;INDEX('Cenários'!$K$6:$K$105,INT((ROW()-6)/12)+1),"Capacidade abaixo do saldo-alvo em "&amp;TEXT($M175-INDEX('Cenários'!$K$6:$K$105,INT((ROW()-6)/12)+1),"0")&amp;" un.",IF(AND($O175&gt;0,$E175-INDEX('Cenários'!$J$6:$J$105,INT((ROW()-6)/12)+1)&lt;-4),"Recebimento depende de pedido anterior ao horizonte",IF($R175&gt;0,"Desmobilizar "&amp;TEXT($R175,"0")&amp;" un. nesta semana",IF($P175&gt;0,"Emitir pedido de "&amp;TEXT($P175,"0")&amp;" un. nesta semana",IF($O175&gt;0,"Programar recebimento de "&amp;TEXT($O175,"0")&amp;" un.","Sem ação imediata")))))))))</f>
        <v/>
      </c>
      <c r="X175" s="24">
        <f>IF($A175="","",INDEX('Cenários'!$M$6:$M$105,INT((ROW()-6)/12)+1))</f>
        <v/>
      </c>
      <c r="Y175" s="24">
        <f>IF($A175="","",INDEX('Cenários'!$Z$6:$Z$105,INT((ROW()-6)/12)+1))</f>
        <v/>
      </c>
    </row>
    <row r="176" ht="19" customHeight="1">
      <c r="A176" s="24">
        <f>IF(INDEX('Cenários'!$A$6:$A$105,INT((ROW()-6)/12)+1)="","",INDEX('Cenários'!$A$6:$A$105,INT((ROW()-6)/12)+1))</f>
        <v/>
      </c>
      <c r="B176" s="24">
        <f>IF($A176="","",INDEX('Cenários'!$B$6:$B$105,INT((ROW()-6)/12)+1))</f>
        <v/>
      </c>
      <c r="C176" s="24">
        <f>IF($A176="","",INDEX('Cenários'!$C$6:$C$105,INT((ROW()-6)/12)+1))</f>
        <v/>
      </c>
      <c r="D176" s="24">
        <f>IF($A176="","",INDEX('Cenários'!$D$6:$D$105,INT((ROW()-6)/12)+1))</f>
        <v/>
      </c>
      <c r="E176" s="25">
        <f>IF($A176="","",MOD(ROW()-6,12)-4)</f>
        <v/>
      </c>
      <c r="F176" s="24">
        <f>IF($A176="","",IF($E176&lt;0,"Antes do pico",IF($E176=0,"Semana de pico","Depois do pico")))</f>
        <v/>
      </c>
      <c r="G176" s="36">
        <f>IF($A176="","",IFERROR(IF(INDEX('Cenários'!$E$6:$E$105,INT((ROW()-6)/12)+1)="","",INDEX('Cenários'!$E$6:$E$105,INT((ROW()-6)/12)+1)+7*$E176),""))</f>
        <v/>
      </c>
      <c r="H176" s="37">
        <f>IF($A176="","",INDEX('Cenários'!$N$6:$Y$105,INT((ROW()-6)/12)+1,$E176+5))</f>
        <v/>
      </c>
      <c r="I176" s="25">
        <f>IF(OR($A176="",$H176=""),"",IFERROR(ROUNDUP(INDEX('Cenários'!$F$6:$F$105,INT((ROW()-6)/12)+1)*$H176,0),""))</f>
        <v/>
      </c>
      <c r="J176" s="19" t="n"/>
      <c r="K176" s="25">
        <f>IF($A176="","",IF($E176=-4,INDEX('Cenários'!$G$6:$G$105,INT((ROW()-6)/12)+1),$S175))</f>
        <v/>
      </c>
      <c r="L176" s="25">
        <f>IF($A176="","",$K176+IF($J176="",0,$J176)-IF($I176="",0,$I176))</f>
        <v/>
      </c>
      <c r="M176" s="25">
        <f>IF($A176="","",IF($E176&lt;=0,INDEX('Cenários'!$H$6:$H$105,INT((ROW()-6)/12)+1)+SUMIFS($I$6:$I$1205,$A$6:$A$1205,$A176,$E$6:$E$1205,"&gt;"&amp;$E176,$E$6:$E$1205,"&lt;="&amp;($E176+INDEX('Cenários'!$J$6:$J$105,INT((ROW()-6)/12)+1))),INDEX('Cenários'!$L$6:$L$105,INT((ROW()-6)/12)+1)+SUMIFS($I$6:$I$1205,$A$6:$A$1205,$A176,$E$6:$E$1205,"&gt;"&amp;$E176,$E$6:$E$1205,"&lt;=7")))</f>
        <v/>
      </c>
      <c r="N176" s="25">
        <f>IF($A176="","",MIN(INDEX('Cenários'!$K$6:$K$105,INT((ROW()-6)/12)+1),MAX(0,$M176)))</f>
        <v/>
      </c>
      <c r="O176" s="25">
        <f>IF($A176="","",IFERROR(IF($L176&gt;=$N176,0,MIN(CEILING(MAX(0,$N176-$L176),INDEX('Cenários'!$I$6:$I$105,INT((ROW()-6)/12)+1)),FLOOR(MAX(0,INDEX('Cenários'!$K$6:$K$105,INT((ROW()-6)/12)+1)-$L176),INDEX('Cenários'!$I$6:$I$105,INT((ROW()-6)/12)+1)))),0))</f>
        <v/>
      </c>
      <c r="P176" s="25">
        <f>IF($A176="","",IFERROR(IF($E176+INDEX('Cenários'!$J$6:$J$105,INT((ROW()-6)/12)+1)&gt;7,0,SUMIFS($O$6:$O$1205,$A$6:$A$1205,$A176,$E$6:$E$1205,$E176+INDEX('Cenários'!$J$6:$J$105,INT((ROW()-6)/12)+1))),0))</f>
        <v/>
      </c>
      <c r="Q176" s="25">
        <f>IF($A176="","",$L176+$O176)</f>
        <v/>
      </c>
      <c r="R176" s="25">
        <f>IF($A176="","",IF($E176&gt;0,MAX(0,$Q176-$N176),0))</f>
        <v/>
      </c>
      <c r="S176" s="25">
        <f>IF($A176="","",$Q176-$R176)</f>
        <v/>
      </c>
      <c r="T176" s="25">
        <f>IF($A176="","",MAX(0,-$S176))</f>
        <v/>
      </c>
      <c r="U176" s="25">
        <f>IF($A176="","",MAX(0,$Q176-INDEX('Cenários'!$K$6:$K$105,INT((ROW()-6)/12)+1)))</f>
        <v/>
      </c>
      <c r="V176" s="24">
        <f>IF($A176="","",IF($Y176&lt;&gt;"OK","Dados inválidos",IF($X176="Pausado","Pausado",IF($T176&gt;0,"Ruptura",IF($U176&gt;0,"Excesso de capacidade",IF($M176&gt;INDEX('Cenários'!$K$6:$K$105,INT((ROW()-6)/12)+1),"Capacidade insuficiente",IF(AND($E176&lt;=0,$S176&lt;INDEX('Cenários'!$H$6:$H$105,INT((ROW()-6)/12)+1)),"Atenção",IF($R176&gt;0,"Desmobilizar","Adequado"))))))))</f>
        <v/>
      </c>
      <c r="W176" s="24">
        <f>IF($A176="","",IF($Y176&lt;&gt;"OK","Corrigir cadastro do cenário",IF($X176="Pausado","",IF($T176&gt;0,"Ruptura projetada de "&amp;TEXT($T176,"0")&amp;" un.",IF($U176&gt;0,"Reduzir entrada ou transferir "&amp;TEXT($U176,"0")&amp;" un.",IF($M176&gt;INDEX('Cenários'!$K$6:$K$105,INT((ROW()-6)/12)+1),"Capacidade abaixo do saldo-alvo em "&amp;TEXT($M176-INDEX('Cenários'!$K$6:$K$105,INT((ROW()-6)/12)+1),"0")&amp;" un.",IF(AND($O176&gt;0,$E176-INDEX('Cenários'!$J$6:$J$105,INT((ROW()-6)/12)+1)&lt;-4),"Recebimento depende de pedido anterior ao horizonte",IF($R176&gt;0,"Desmobilizar "&amp;TEXT($R176,"0")&amp;" un. nesta semana",IF($P176&gt;0,"Emitir pedido de "&amp;TEXT($P176,"0")&amp;" un. nesta semana",IF($O176&gt;0,"Programar recebimento de "&amp;TEXT($O176,"0")&amp;" un.","Sem ação imediata")))))))))</f>
        <v/>
      </c>
      <c r="X176" s="24">
        <f>IF($A176="","",INDEX('Cenários'!$M$6:$M$105,INT((ROW()-6)/12)+1))</f>
        <v/>
      </c>
      <c r="Y176" s="24">
        <f>IF($A176="","",INDEX('Cenários'!$Z$6:$Z$105,INT((ROW()-6)/12)+1))</f>
        <v/>
      </c>
    </row>
    <row r="177" ht="19" customHeight="1">
      <c r="A177" s="24">
        <f>IF(INDEX('Cenários'!$A$6:$A$105,INT((ROW()-6)/12)+1)="","",INDEX('Cenários'!$A$6:$A$105,INT((ROW()-6)/12)+1))</f>
        <v/>
      </c>
      <c r="B177" s="24">
        <f>IF($A177="","",INDEX('Cenários'!$B$6:$B$105,INT((ROW()-6)/12)+1))</f>
        <v/>
      </c>
      <c r="C177" s="24">
        <f>IF($A177="","",INDEX('Cenários'!$C$6:$C$105,INT((ROW()-6)/12)+1))</f>
        <v/>
      </c>
      <c r="D177" s="24">
        <f>IF($A177="","",INDEX('Cenários'!$D$6:$D$105,INT((ROW()-6)/12)+1))</f>
        <v/>
      </c>
      <c r="E177" s="25">
        <f>IF($A177="","",MOD(ROW()-6,12)-4)</f>
        <v/>
      </c>
      <c r="F177" s="24">
        <f>IF($A177="","",IF($E177&lt;0,"Antes do pico",IF($E177=0,"Semana de pico","Depois do pico")))</f>
        <v/>
      </c>
      <c r="G177" s="36">
        <f>IF($A177="","",IFERROR(IF(INDEX('Cenários'!$E$6:$E$105,INT((ROW()-6)/12)+1)="","",INDEX('Cenários'!$E$6:$E$105,INT((ROW()-6)/12)+1)+7*$E177),""))</f>
        <v/>
      </c>
      <c r="H177" s="37">
        <f>IF($A177="","",INDEX('Cenários'!$N$6:$Y$105,INT((ROW()-6)/12)+1,$E177+5))</f>
        <v/>
      </c>
      <c r="I177" s="25">
        <f>IF(OR($A177="",$H177=""),"",IFERROR(ROUNDUP(INDEX('Cenários'!$F$6:$F$105,INT((ROW()-6)/12)+1)*$H177,0),""))</f>
        <v/>
      </c>
      <c r="J177" s="19" t="n"/>
      <c r="K177" s="25">
        <f>IF($A177="","",IF($E177=-4,INDEX('Cenários'!$G$6:$G$105,INT((ROW()-6)/12)+1),$S176))</f>
        <v/>
      </c>
      <c r="L177" s="25">
        <f>IF($A177="","",$K177+IF($J177="",0,$J177)-IF($I177="",0,$I177))</f>
        <v/>
      </c>
      <c r="M177" s="25">
        <f>IF($A177="","",IF($E177&lt;=0,INDEX('Cenários'!$H$6:$H$105,INT((ROW()-6)/12)+1)+SUMIFS($I$6:$I$1205,$A$6:$A$1205,$A177,$E$6:$E$1205,"&gt;"&amp;$E177,$E$6:$E$1205,"&lt;="&amp;($E177+INDEX('Cenários'!$J$6:$J$105,INT((ROW()-6)/12)+1))),INDEX('Cenários'!$L$6:$L$105,INT((ROW()-6)/12)+1)+SUMIFS($I$6:$I$1205,$A$6:$A$1205,$A177,$E$6:$E$1205,"&gt;"&amp;$E177,$E$6:$E$1205,"&lt;=7")))</f>
        <v/>
      </c>
      <c r="N177" s="25">
        <f>IF($A177="","",MIN(INDEX('Cenários'!$K$6:$K$105,INT((ROW()-6)/12)+1),MAX(0,$M177)))</f>
        <v/>
      </c>
      <c r="O177" s="25">
        <f>IF($A177="","",IFERROR(IF($L177&gt;=$N177,0,MIN(CEILING(MAX(0,$N177-$L177),INDEX('Cenários'!$I$6:$I$105,INT((ROW()-6)/12)+1)),FLOOR(MAX(0,INDEX('Cenários'!$K$6:$K$105,INT((ROW()-6)/12)+1)-$L177),INDEX('Cenários'!$I$6:$I$105,INT((ROW()-6)/12)+1)))),0))</f>
        <v/>
      </c>
      <c r="P177" s="25">
        <f>IF($A177="","",IFERROR(IF($E177+INDEX('Cenários'!$J$6:$J$105,INT((ROW()-6)/12)+1)&gt;7,0,SUMIFS($O$6:$O$1205,$A$6:$A$1205,$A177,$E$6:$E$1205,$E177+INDEX('Cenários'!$J$6:$J$105,INT((ROW()-6)/12)+1))),0))</f>
        <v/>
      </c>
      <c r="Q177" s="25">
        <f>IF($A177="","",$L177+$O177)</f>
        <v/>
      </c>
      <c r="R177" s="25">
        <f>IF($A177="","",IF($E177&gt;0,MAX(0,$Q177-$N177),0))</f>
        <v/>
      </c>
      <c r="S177" s="25">
        <f>IF($A177="","",$Q177-$R177)</f>
        <v/>
      </c>
      <c r="T177" s="25">
        <f>IF($A177="","",MAX(0,-$S177))</f>
        <v/>
      </c>
      <c r="U177" s="25">
        <f>IF($A177="","",MAX(0,$Q177-INDEX('Cenários'!$K$6:$K$105,INT((ROW()-6)/12)+1)))</f>
        <v/>
      </c>
      <c r="V177" s="24">
        <f>IF($A177="","",IF($Y177&lt;&gt;"OK","Dados inválidos",IF($X177="Pausado","Pausado",IF($T177&gt;0,"Ruptura",IF($U177&gt;0,"Excesso de capacidade",IF($M177&gt;INDEX('Cenários'!$K$6:$K$105,INT((ROW()-6)/12)+1),"Capacidade insuficiente",IF(AND($E177&lt;=0,$S177&lt;INDEX('Cenários'!$H$6:$H$105,INT((ROW()-6)/12)+1)),"Atenção",IF($R177&gt;0,"Desmobilizar","Adequado"))))))))</f>
        <v/>
      </c>
      <c r="W177" s="24">
        <f>IF($A177="","",IF($Y177&lt;&gt;"OK","Corrigir cadastro do cenário",IF($X177="Pausado","",IF($T177&gt;0,"Ruptura projetada de "&amp;TEXT($T177,"0")&amp;" un.",IF($U177&gt;0,"Reduzir entrada ou transferir "&amp;TEXT($U177,"0")&amp;" un.",IF($M177&gt;INDEX('Cenários'!$K$6:$K$105,INT((ROW()-6)/12)+1),"Capacidade abaixo do saldo-alvo em "&amp;TEXT($M177-INDEX('Cenários'!$K$6:$K$105,INT((ROW()-6)/12)+1),"0")&amp;" un.",IF(AND($O177&gt;0,$E177-INDEX('Cenários'!$J$6:$J$105,INT((ROW()-6)/12)+1)&lt;-4),"Recebimento depende de pedido anterior ao horizonte",IF($R177&gt;0,"Desmobilizar "&amp;TEXT($R177,"0")&amp;" un. nesta semana",IF($P177&gt;0,"Emitir pedido de "&amp;TEXT($P177,"0")&amp;" un. nesta semana",IF($O177&gt;0,"Programar recebimento de "&amp;TEXT($O177,"0")&amp;" un.","Sem ação imediata")))))))))</f>
        <v/>
      </c>
      <c r="X177" s="24">
        <f>IF($A177="","",INDEX('Cenários'!$M$6:$M$105,INT((ROW()-6)/12)+1))</f>
        <v/>
      </c>
      <c r="Y177" s="24">
        <f>IF($A177="","",INDEX('Cenários'!$Z$6:$Z$105,INT((ROW()-6)/12)+1))</f>
        <v/>
      </c>
    </row>
    <row r="178" ht="19" customHeight="1">
      <c r="A178" s="24">
        <f>IF(INDEX('Cenários'!$A$6:$A$105,INT((ROW()-6)/12)+1)="","",INDEX('Cenários'!$A$6:$A$105,INT((ROW()-6)/12)+1))</f>
        <v/>
      </c>
      <c r="B178" s="24">
        <f>IF($A178="","",INDEX('Cenários'!$B$6:$B$105,INT((ROW()-6)/12)+1))</f>
        <v/>
      </c>
      <c r="C178" s="24">
        <f>IF($A178="","",INDEX('Cenários'!$C$6:$C$105,INT((ROW()-6)/12)+1))</f>
        <v/>
      </c>
      <c r="D178" s="24">
        <f>IF($A178="","",INDEX('Cenários'!$D$6:$D$105,INT((ROW()-6)/12)+1))</f>
        <v/>
      </c>
      <c r="E178" s="25">
        <f>IF($A178="","",MOD(ROW()-6,12)-4)</f>
        <v/>
      </c>
      <c r="F178" s="24">
        <f>IF($A178="","",IF($E178&lt;0,"Antes do pico",IF($E178=0,"Semana de pico","Depois do pico")))</f>
        <v/>
      </c>
      <c r="G178" s="36">
        <f>IF($A178="","",IFERROR(IF(INDEX('Cenários'!$E$6:$E$105,INT((ROW()-6)/12)+1)="","",INDEX('Cenários'!$E$6:$E$105,INT((ROW()-6)/12)+1)+7*$E178),""))</f>
        <v/>
      </c>
      <c r="H178" s="37">
        <f>IF($A178="","",INDEX('Cenários'!$N$6:$Y$105,INT((ROW()-6)/12)+1,$E178+5))</f>
        <v/>
      </c>
      <c r="I178" s="25">
        <f>IF(OR($A178="",$H178=""),"",IFERROR(ROUNDUP(INDEX('Cenários'!$F$6:$F$105,INT((ROW()-6)/12)+1)*$H178,0),""))</f>
        <v/>
      </c>
      <c r="J178" s="19" t="n"/>
      <c r="K178" s="25">
        <f>IF($A178="","",IF($E178=-4,INDEX('Cenários'!$G$6:$G$105,INT((ROW()-6)/12)+1),$S177))</f>
        <v/>
      </c>
      <c r="L178" s="25">
        <f>IF($A178="","",$K178+IF($J178="",0,$J178)-IF($I178="",0,$I178))</f>
        <v/>
      </c>
      <c r="M178" s="25">
        <f>IF($A178="","",IF($E178&lt;=0,INDEX('Cenários'!$H$6:$H$105,INT((ROW()-6)/12)+1)+SUMIFS($I$6:$I$1205,$A$6:$A$1205,$A178,$E$6:$E$1205,"&gt;"&amp;$E178,$E$6:$E$1205,"&lt;="&amp;($E178+INDEX('Cenários'!$J$6:$J$105,INT((ROW()-6)/12)+1))),INDEX('Cenários'!$L$6:$L$105,INT((ROW()-6)/12)+1)+SUMIFS($I$6:$I$1205,$A$6:$A$1205,$A178,$E$6:$E$1205,"&gt;"&amp;$E178,$E$6:$E$1205,"&lt;=7")))</f>
        <v/>
      </c>
      <c r="N178" s="25">
        <f>IF($A178="","",MIN(INDEX('Cenários'!$K$6:$K$105,INT((ROW()-6)/12)+1),MAX(0,$M178)))</f>
        <v/>
      </c>
      <c r="O178" s="25">
        <f>IF($A178="","",IFERROR(IF($L178&gt;=$N178,0,MIN(CEILING(MAX(0,$N178-$L178),INDEX('Cenários'!$I$6:$I$105,INT((ROW()-6)/12)+1)),FLOOR(MAX(0,INDEX('Cenários'!$K$6:$K$105,INT((ROW()-6)/12)+1)-$L178),INDEX('Cenários'!$I$6:$I$105,INT((ROW()-6)/12)+1)))),0))</f>
        <v/>
      </c>
      <c r="P178" s="25">
        <f>IF($A178="","",IFERROR(IF($E178+INDEX('Cenários'!$J$6:$J$105,INT((ROW()-6)/12)+1)&gt;7,0,SUMIFS($O$6:$O$1205,$A$6:$A$1205,$A178,$E$6:$E$1205,$E178+INDEX('Cenários'!$J$6:$J$105,INT((ROW()-6)/12)+1))),0))</f>
        <v/>
      </c>
      <c r="Q178" s="25">
        <f>IF($A178="","",$L178+$O178)</f>
        <v/>
      </c>
      <c r="R178" s="25">
        <f>IF($A178="","",IF($E178&gt;0,MAX(0,$Q178-$N178),0))</f>
        <v/>
      </c>
      <c r="S178" s="25">
        <f>IF($A178="","",$Q178-$R178)</f>
        <v/>
      </c>
      <c r="T178" s="25">
        <f>IF($A178="","",MAX(0,-$S178))</f>
        <v/>
      </c>
      <c r="U178" s="25">
        <f>IF($A178="","",MAX(0,$Q178-INDEX('Cenários'!$K$6:$K$105,INT((ROW()-6)/12)+1)))</f>
        <v/>
      </c>
      <c r="V178" s="24">
        <f>IF($A178="","",IF($Y178&lt;&gt;"OK","Dados inválidos",IF($X178="Pausado","Pausado",IF($T178&gt;0,"Ruptura",IF($U178&gt;0,"Excesso de capacidade",IF($M178&gt;INDEX('Cenários'!$K$6:$K$105,INT((ROW()-6)/12)+1),"Capacidade insuficiente",IF(AND($E178&lt;=0,$S178&lt;INDEX('Cenários'!$H$6:$H$105,INT((ROW()-6)/12)+1)),"Atenção",IF($R178&gt;0,"Desmobilizar","Adequado"))))))))</f>
        <v/>
      </c>
      <c r="W178" s="24">
        <f>IF($A178="","",IF($Y178&lt;&gt;"OK","Corrigir cadastro do cenário",IF($X178="Pausado","",IF($T178&gt;0,"Ruptura projetada de "&amp;TEXT($T178,"0")&amp;" un.",IF($U178&gt;0,"Reduzir entrada ou transferir "&amp;TEXT($U178,"0")&amp;" un.",IF($M178&gt;INDEX('Cenários'!$K$6:$K$105,INT((ROW()-6)/12)+1),"Capacidade abaixo do saldo-alvo em "&amp;TEXT($M178-INDEX('Cenários'!$K$6:$K$105,INT((ROW()-6)/12)+1),"0")&amp;" un.",IF(AND($O178&gt;0,$E178-INDEX('Cenários'!$J$6:$J$105,INT((ROW()-6)/12)+1)&lt;-4),"Recebimento depende de pedido anterior ao horizonte",IF($R178&gt;0,"Desmobilizar "&amp;TEXT($R178,"0")&amp;" un. nesta semana",IF($P178&gt;0,"Emitir pedido de "&amp;TEXT($P178,"0")&amp;" un. nesta semana",IF($O178&gt;0,"Programar recebimento de "&amp;TEXT($O178,"0")&amp;" un.","Sem ação imediata")))))))))</f>
        <v/>
      </c>
      <c r="X178" s="24">
        <f>IF($A178="","",INDEX('Cenários'!$M$6:$M$105,INT((ROW()-6)/12)+1))</f>
        <v/>
      </c>
      <c r="Y178" s="24">
        <f>IF($A178="","",INDEX('Cenários'!$Z$6:$Z$105,INT((ROW()-6)/12)+1))</f>
        <v/>
      </c>
    </row>
    <row r="179" ht="19" customHeight="1">
      <c r="A179" s="24">
        <f>IF(INDEX('Cenários'!$A$6:$A$105,INT((ROW()-6)/12)+1)="","",INDEX('Cenários'!$A$6:$A$105,INT((ROW()-6)/12)+1))</f>
        <v/>
      </c>
      <c r="B179" s="24">
        <f>IF($A179="","",INDEX('Cenários'!$B$6:$B$105,INT((ROW()-6)/12)+1))</f>
        <v/>
      </c>
      <c r="C179" s="24">
        <f>IF($A179="","",INDEX('Cenários'!$C$6:$C$105,INT((ROW()-6)/12)+1))</f>
        <v/>
      </c>
      <c r="D179" s="24">
        <f>IF($A179="","",INDEX('Cenários'!$D$6:$D$105,INT((ROW()-6)/12)+1))</f>
        <v/>
      </c>
      <c r="E179" s="25">
        <f>IF($A179="","",MOD(ROW()-6,12)-4)</f>
        <v/>
      </c>
      <c r="F179" s="24">
        <f>IF($A179="","",IF($E179&lt;0,"Antes do pico",IF($E179=0,"Semana de pico","Depois do pico")))</f>
        <v/>
      </c>
      <c r="G179" s="36">
        <f>IF($A179="","",IFERROR(IF(INDEX('Cenários'!$E$6:$E$105,INT((ROW()-6)/12)+1)="","",INDEX('Cenários'!$E$6:$E$105,INT((ROW()-6)/12)+1)+7*$E179),""))</f>
        <v/>
      </c>
      <c r="H179" s="37">
        <f>IF($A179="","",INDEX('Cenários'!$N$6:$Y$105,INT((ROW()-6)/12)+1,$E179+5))</f>
        <v/>
      </c>
      <c r="I179" s="25">
        <f>IF(OR($A179="",$H179=""),"",IFERROR(ROUNDUP(INDEX('Cenários'!$F$6:$F$105,INT((ROW()-6)/12)+1)*$H179,0),""))</f>
        <v/>
      </c>
      <c r="J179" s="19" t="n"/>
      <c r="K179" s="25">
        <f>IF($A179="","",IF($E179=-4,INDEX('Cenários'!$G$6:$G$105,INT((ROW()-6)/12)+1),$S178))</f>
        <v/>
      </c>
      <c r="L179" s="25">
        <f>IF($A179="","",$K179+IF($J179="",0,$J179)-IF($I179="",0,$I179))</f>
        <v/>
      </c>
      <c r="M179" s="25">
        <f>IF($A179="","",IF($E179&lt;=0,INDEX('Cenários'!$H$6:$H$105,INT((ROW()-6)/12)+1)+SUMIFS($I$6:$I$1205,$A$6:$A$1205,$A179,$E$6:$E$1205,"&gt;"&amp;$E179,$E$6:$E$1205,"&lt;="&amp;($E179+INDEX('Cenários'!$J$6:$J$105,INT((ROW()-6)/12)+1))),INDEX('Cenários'!$L$6:$L$105,INT((ROW()-6)/12)+1)+SUMIFS($I$6:$I$1205,$A$6:$A$1205,$A179,$E$6:$E$1205,"&gt;"&amp;$E179,$E$6:$E$1205,"&lt;=7")))</f>
        <v/>
      </c>
      <c r="N179" s="25">
        <f>IF($A179="","",MIN(INDEX('Cenários'!$K$6:$K$105,INT((ROW()-6)/12)+1),MAX(0,$M179)))</f>
        <v/>
      </c>
      <c r="O179" s="25">
        <f>IF($A179="","",IFERROR(IF($L179&gt;=$N179,0,MIN(CEILING(MAX(0,$N179-$L179),INDEX('Cenários'!$I$6:$I$105,INT((ROW()-6)/12)+1)),FLOOR(MAX(0,INDEX('Cenários'!$K$6:$K$105,INT((ROW()-6)/12)+1)-$L179),INDEX('Cenários'!$I$6:$I$105,INT((ROW()-6)/12)+1)))),0))</f>
        <v/>
      </c>
      <c r="P179" s="25">
        <f>IF($A179="","",IFERROR(IF($E179+INDEX('Cenários'!$J$6:$J$105,INT((ROW()-6)/12)+1)&gt;7,0,SUMIFS($O$6:$O$1205,$A$6:$A$1205,$A179,$E$6:$E$1205,$E179+INDEX('Cenários'!$J$6:$J$105,INT((ROW()-6)/12)+1))),0))</f>
        <v/>
      </c>
      <c r="Q179" s="25">
        <f>IF($A179="","",$L179+$O179)</f>
        <v/>
      </c>
      <c r="R179" s="25">
        <f>IF($A179="","",IF($E179&gt;0,MAX(0,$Q179-$N179),0))</f>
        <v/>
      </c>
      <c r="S179" s="25">
        <f>IF($A179="","",$Q179-$R179)</f>
        <v/>
      </c>
      <c r="T179" s="25">
        <f>IF($A179="","",MAX(0,-$S179))</f>
        <v/>
      </c>
      <c r="U179" s="25">
        <f>IF($A179="","",MAX(0,$Q179-INDEX('Cenários'!$K$6:$K$105,INT((ROW()-6)/12)+1)))</f>
        <v/>
      </c>
      <c r="V179" s="24">
        <f>IF($A179="","",IF($Y179&lt;&gt;"OK","Dados inválidos",IF($X179="Pausado","Pausado",IF($T179&gt;0,"Ruptura",IF($U179&gt;0,"Excesso de capacidade",IF($M179&gt;INDEX('Cenários'!$K$6:$K$105,INT((ROW()-6)/12)+1),"Capacidade insuficiente",IF(AND($E179&lt;=0,$S179&lt;INDEX('Cenários'!$H$6:$H$105,INT((ROW()-6)/12)+1)),"Atenção",IF($R179&gt;0,"Desmobilizar","Adequado"))))))))</f>
        <v/>
      </c>
      <c r="W179" s="24">
        <f>IF($A179="","",IF($Y179&lt;&gt;"OK","Corrigir cadastro do cenário",IF($X179="Pausado","",IF($T179&gt;0,"Ruptura projetada de "&amp;TEXT($T179,"0")&amp;" un.",IF($U179&gt;0,"Reduzir entrada ou transferir "&amp;TEXT($U179,"0")&amp;" un.",IF($M179&gt;INDEX('Cenários'!$K$6:$K$105,INT((ROW()-6)/12)+1),"Capacidade abaixo do saldo-alvo em "&amp;TEXT($M179-INDEX('Cenários'!$K$6:$K$105,INT((ROW()-6)/12)+1),"0")&amp;" un.",IF(AND($O179&gt;0,$E179-INDEX('Cenários'!$J$6:$J$105,INT((ROW()-6)/12)+1)&lt;-4),"Recebimento depende de pedido anterior ao horizonte",IF($R179&gt;0,"Desmobilizar "&amp;TEXT($R179,"0")&amp;" un. nesta semana",IF($P179&gt;0,"Emitir pedido de "&amp;TEXT($P179,"0")&amp;" un. nesta semana",IF($O179&gt;0,"Programar recebimento de "&amp;TEXT($O179,"0")&amp;" un.","Sem ação imediata")))))))))</f>
        <v/>
      </c>
      <c r="X179" s="24">
        <f>IF($A179="","",INDEX('Cenários'!$M$6:$M$105,INT((ROW()-6)/12)+1))</f>
        <v/>
      </c>
      <c r="Y179" s="24">
        <f>IF($A179="","",INDEX('Cenários'!$Z$6:$Z$105,INT((ROW()-6)/12)+1))</f>
        <v/>
      </c>
    </row>
    <row r="180" ht="19" customHeight="1">
      <c r="A180" s="24">
        <f>IF(INDEX('Cenários'!$A$6:$A$105,INT((ROW()-6)/12)+1)="","",INDEX('Cenários'!$A$6:$A$105,INT((ROW()-6)/12)+1))</f>
        <v/>
      </c>
      <c r="B180" s="24">
        <f>IF($A180="","",INDEX('Cenários'!$B$6:$B$105,INT((ROW()-6)/12)+1))</f>
        <v/>
      </c>
      <c r="C180" s="24">
        <f>IF($A180="","",INDEX('Cenários'!$C$6:$C$105,INT((ROW()-6)/12)+1))</f>
        <v/>
      </c>
      <c r="D180" s="24">
        <f>IF($A180="","",INDEX('Cenários'!$D$6:$D$105,INT((ROW()-6)/12)+1))</f>
        <v/>
      </c>
      <c r="E180" s="25">
        <f>IF($A180="","",MOD(ROW()-6,12)-4)</f>
        <v/>
      </c>
      <c r="F180" s="24">
        <f>IF($A180="","",IF($E180&lt;0,"Antes do pico",IF($E180=0,"Semana de pico","Depois do pico")))</f>
        <v/>
      </c>
      <c r="G180" s="36">
        <f>IF($A180="","",IFERROR(IF(INDEX('Cenários'!$E$6:$E$105,INT((ROW()-6)/12)+1)="","",INDEX('Cenários'!$E$6:$E$105,INT((ROW()-6)/12)+1)+7*$E180),""))</f>
        <v/>
      </c>
      <c r="H180" s="37">
        <f>IF($A180="","",INDEX('Cenários'!$N$6:$Y$105,INT((ROW()-6)/12)+1,$E180+5))</f>
        <v/>
      </c>
      <c r="I180" s="25">
        <f>IF(OR($A180="",$H180=""),"",IFERROR(ROUNDUP(INDEX('Cenários'!$F$6:$F$105,INT((ROW()-6)/12)+1)*$H180,0),""))</f>
        <v/>
      </c>
      <c r="J180" s="19" t="n"/>
      <c r="K180" s="25">
        <f>IF($A180="","",IF($E180=-4,INDEX('Cenários'!$G$6:$G$105,INT((ROW()-6)/12)+1),$S179))</f>
        <v/>
      </c>
      <c r="L180" s="25">
        <f>IF($A180="","",$K180+IF($J180="",0,$J180)-IF($I180="",0,$I180))</f>
        <v/>
      </c>
      <c r="M180" s="25">
        <f>IF($A180="","",IF($E180&lt;=0,INDEX('Cenários'!$H$6:$H$105,INT((ROW()-6)/12)+1)+SUMIFS($I$6:$I$1205,$A$6:$A$1205,$A180,$E$6:$E$1205,"&gt;"&amp;$E180,$E$6:$E$1205,"&lt;="&amp;($E180+INDEX('Cenários'!$J$6:$J$105,INT((ROW()-6)/12)+1))),INDEX('Cenários'!$L$6:$L$105,INT((ROW()-6)/12)+1)+SUMIFS($I$6:$I$1205,$A$6:$A$1205,$A180,$E$6:$E$1205,"&gt;"&amp;$E180,$E$6:$E$1205,"&lt;=7")))</f>
        <v/>
      </c>
      <c r="N180" s="25">
        <f>IF($A180="","",MIN(INDEX('Cenários'!$K$6:$K$105,INT((ROW()-6)/12)+1),MAX(0,$M180)))</f>
        <v/>
      </c>
      <c r="O180" s="25">
        <f>IF($A180="","",IFERROR(IF($L180&gt;=$N180,0,MIN(CEILING(MAX(0,$N180-$L180),INDEX('Cenários'!$I$6:$I$105,INT((ROW()-6)/12)+1)),FLOOR(MAX(0,INDEX('Cenários'!$K$6:$K$105,INT((ROW()-6)/12)+1)-$L180),INDEX('Cenários'!$I$6:$I$105,INT((ROW()-6)/12)+1)))),0))</f>
        <v/>
      </c>
      <c r="P180" s="25">
        <f>IF($A180="","",IFERROR(IF($E180+INDEX('Cenários'!$J$6:$J$105,INT((ROW()-6)/12)+1)&gt;7,0,SUMIFS($O$6:$O$1205,$A$6:$A$1205,$A180,$E$6:$E$1205,$E180+INDEX('Cenários'!$J$6:$J$105,INT((ROW()-6)/12)+1))),0))</f>
        <v/>
      </c>
      <c r="Q180" s="25">
        <f>IF($A180="","",$L180+$O180)</f>
        <v/>
      </c>
      <c r="R180" s="25">
        <f>IF($A180="","",IF($E180&gt;0,MAX(0,$Q180-$N180),0))</f>
        <v/>
      </c>
      <c r="S180" s="25">
        <f>IF($A180="","",$Q180-$R180)</f>
        <v/>
      </c>
      <c r="T180" s="25">
        <f>IF($A180="","",MAX(0,-$S180))</f>
        <v/>
      </c>
      <c r="U180" s="25">
        <f>IF($A180="","",MAX(0,$Q180-INDEX('Cenários'!$K$6:$K$105,INT((ROW()-6)/12)+1)))</f>
        <v/>
      </c>
      <c r="V180" s="24">
        <f>IF($A180="","",IF($Y180&lt;&gt;"OK","Dados inválidos",IF($X180="Pausado","Pausado",IF($T180&gt;0,"Ruptura",IF($U180&gt;0,"Excesso de capacidade",IF($M180&gt;INDEX('Cenários'!$K$6:$K$105,INT((ROW()-6)/12)+1),"Capacidade insuficiente",IF(AND($E180&lt;=0,$S180&lt;INDEX('Cenários'!$H$6:$H$105,INT((ROW()-6)/12)+1)),"Atenção",IF($R180&gt;0,"Desmobilizar","Adequado"))))))))</f>
        <v/>
      </c>
      <c r="W180" s="24">
        <f>IF($A180="","",IF($Y180&lt;&gt;"OK","Corrigir cadastro do cenário",IF($X180="Pausado","",IF($T180&gt;0,"Ruptura projetada de "&amp;TEXT($T180,"0")&amp;" un.",IF($U180&gt;0,"Reduzir entrada ou transferir "&amp;TEXT($U180,"0")&amp;" un.",IF($M180&gt;INDEX('Cenários'!$K$6:$K$105,INT((ROW()-6)/12)+1),"Capacidade abaixo do saldo-alvo em "&amp;TEXT($M180-INDEX('Cenários'!$K$6:$K$105,INT((ROW()-6)/12)+1),"0")&amp;" un.",IF(AND($O180&gt;0,$E180-INDEX('Cenários'!$J$6:$J$105,INT((ROW()-6)/12)+1)&lt;-4),"Recebimento depende de pedido anterior ao horizonte",IF($R180&gt;0,"Desmobilizar "&amp;TEXT($R180,"0")&amp;" un. nesta semana",IF($P180&gt;0,"Emitir pedido de "&amp;TEXT($P180,"0")&amp;" un. nesta semana",IF($O180&gt;0,"Programar recebimento de "&amp;TEXT($O180,"0")&amp;" un.","Sem ação imediata")))))))))</f>
        <v/>
      </c>
      <c r="X180" s="24">
        <f>IF($A180="","",INDEX('Cenários'!$M$6:$M$105,INT((ROW()-6)/12)+1))</f>
        <v/>
      </c>
      <c r="Y180" s="24">
        <f>IF($A180="","",INDEX('Cenários'!$Z$6:$Z$105,INT((ROW()-6)/12)+1))</f>
        <v/>
      </c>
    </row>
    <row r="181" ht="19" customHeight="1">
      <c r="A181" s="24">
        <f>IF(INDEX('Cenários'!$A$6:$A$105,INT((ROW()-6)/12)+1)="","",INDEX('Cenários'!$A$6:$A$105,INT((ROW()-6)/12)+1))</f>
        <v/>
      </c>
      <c r="B181" s="24">
        <f>IF($A181="","",INDEX('Cenários'!$B$6:$B$105,INT((ROW()-6)/12)+1))</f>
        <v/>
      </c>
      <c r="C181" s="24">
        <f>IF($A181="","",INDEX('Cenários'!$C$6:$C$105,INT((ROW()-6)/12)+1))</f>
        <v/>
      </c>
      <c r="D181" s="24">
        <f>IF($A181="","",INDEX('Cenários'!$D$6:$D$105,INT((ROW()-6)/12)+1))</f>
        <v/>
      </c>
      <c r="E181" s="25">
        <f>IF($A181="","",MOD(ROW()-6,12)-4)</f>
        <v/>
      </c>
      <c r="F181" s="24">
        <f>IF($A181="","",IF($E181&lt;0,"Antes do pico",IF($E181=0,"Semana de pico","Depois do pico")))</f>
        <v/>
      </c>
      <c r="G181" s="36">
        <f>IF($A181="","",IFERROR(IF(INDEX('Cenários'!$E$6:$E$105,INT((ROW()-6)/12)+1)="","",INDEX('Cenários'!$E$6:$E$105,INT((ROW()-6)/12)+1)+7*$E181),""))</f>
        <v/>
      </c>
      <c r="H181" s="37">
        <f>IF($A181="","",INDEX('Cenários'!$N$6:$Y$105,INT((ROW()-6)/12)+1,$E181+5))</f>
        <v/>
      </c>
      <c r="I181" s="25">
        <f>IF(OR($A181="",$H181=""),"",IFERROR(ROUNDUP(INDEX('Cenários'!$F$6:$F$105,INT((ROW()-6)/12)+1)*$H181,0),""))</f>
        <v/>
      </c>
      <c r="J181" s="19" t="n"/>
      <c r="K181" s="25">
        <f>IF($A181="","",IF($E181=-4,INDEX('Cenários'!$G$6:$G$105,INT((ROW()-6)/12)+1),$S180))</f>
        <v/>
      </c>
      <c r="L181" s="25">
        <f>IF($A181="","",$K181+IF($J181="",0,$J181)-IF($I181="",0,$I181))</f>
        <v/>
      </c>
      <c r="M181" s="25">
        <f>IF($A181="","",IF($E181&lt;=0,INDEX('Cenários'!$H$6:$H$105,INT((ROW()-6)/12)+1)+SUMIFS($I$6:$I$1205,$A$6:$A$1205,$A181,$E$6:$E$1205,"&gt;"&amp;$E181,$E$6:$E$1205,"&lt;="&amp;($E181+INDEX('Cenários'!$J$6:$J$105,INT((ROW()-6)/12)+1))),INDEX('Cenários'!$L$6:$L$105,INT((ROW()-6)/12)+1)+SUMIFS($I$6:$I$1205,$A$6:$A$1205,$A181,$E$6:$E$1205,"&gt;"&amp;$E181,$E$6:$E$1205,"&lt;=7")))</f>
        <v/>
      </c>
      <c r="N181" s="25">
        <f>IF($A181="","",MIN(INDEX('Cenários'!$K$6:$K$105,INT((ROW()-6)/12)+1),MAX(0,$M181)))</f>
        <v/>
      </c>
      <c r="O181" s="25">
        <f>IF($A181="","",IFERROR(IF($L181&gt;=$N181,0,MIN(CEILING(MAX(0,$N181-$L181),INDEX('Cenários'!$I$6:$I$105,INT((ROW()-6)/12)+1)),FLOOR(MAX(0,INDEX('Cenários'!$K$6:$K$105,INT((ROW()-6)/12)+1)-$L181),INDEX('Cenários'!$I$6:$I$105,INT((ROW()-6)/12)+1)))),0))</f>
        <v/>
      </c>
      <c r="P181" s="25">
        <f>IF($A181="","",IFERROR(IF($E181+INDEX('Cenários'!$J$6:$J$105,INT((ROW()-6)/12)+1)&gt;7,0,SUMIFS($O$6:$O$1205,$A$6:$A$1205,$A181,$E$6:$E$1205,$E181+INDEX('Cenários'!$J$6:$J$105,INT((ROW()-6)/12)+1))),0))</f>
        <v/>
      </c>
      <c r="Q181" s="25">
        <f>IF($A181="","",$L181+$O181)</f>
        <v/>
      </c>
      <c r="R181" s="25">
        <f>IF($A181="","",IF($E181&gt;0,MAX(0,$Q181-$N181),0))</f>
        <v/>
      </c>
      <c r="S181" s="25">
        <f>IF($A181="","",$Q181-$R181)</f>
        <v/>
      </c>
      <c r="T181" s="25">
        <f>IF($A181="","",MAX(0,-$S181))</f>
        <v/>
      </c>
      <c r="U181" s="25">
        <f>IF($A181="","",MAX(0,$Q181-INDEX('Cenários'!$K$6:$K$105,INT((ROW()-6)/12)+1)))</f>
        <v/>
      </c>
      <c r="V181" s="24">
        <f>IF($A181="","",IF($Y181&lt;&gt;"OK","Dados inválidos",IF($X181="Pausado","Pausado",IF($T181&gt;0,"Ruptura",IF($U181&gt;0,"Excesso de capacidade",IF($M181&gt;INDEX('Cenários'!$K$6:$K$105,INT((ROW()-6)/12)+1),"Capacidade insuficiente",IF(AND($E181&lt;=0,$S181&lt;INDEX('Cenários'!$H$6:$H$105,INT((ROW()-6)/12)+1)),"Atenção",IF($R181&gt;0,"Desmobilizar","Adequado"))))))))</f>
        <v/>
      </c>
      <c r="W181" s="24">
        <f>IF($A181="","",IF($Y181&lt;&gt;"OK","Corrigir cadastro do cenário",IF($X181="Pausado","",IF($T181&gt;0,"Ruptura projetada de "&amp;TEXT($T181,"0")&amp;" un.",IF($U181&gt;0,"Reduzir entrada ou transferir "&amp;TEXT($U181,"0")&amp;" un.",IF($M181&gt;INDEX('Cenários'!$K$6:$K$105,INT((ROW()-6)/12)+1),"Capacidade abaixo do saldo-alvo em "&amp;TEXT($M181-INDEX('Cenários'!$K$6:$K$105,INT((ROW()-6)/12)+1),"0")&amp;" un.",IF(AND($O181&gt;0,$E181-INDEX('Cenários'!$J$6:$J$105,INT((ROW()-6)/12)+1)&lt;-4),"Recebimento depende de pedido anterior ao horizonte",IF($R181&gt;0,"Desmobilizar "&amp;TEXT($R181,"0")&amp;" un. nesta semana",IF($P181&gt;0,"Emitir pedido de "&amp;TEXT($P181,"0")&amp;" un. nesta semana",IF($O181&gt;0,"Programar recebimento de "&amp;TEXT($O181,"0")&amp;" un.","Sem ação imediata")))))))))</f>
        <v/>
      </c>
      <c r="X181" s="24">
        <f>IF($A181="","",INDEX('Cenários'!$M$6:$M$105,INT((ROW()-6)/12)+1))</f>
        <v/>
      </c>
      <c r="Y181" s="24">
        <f>IF($A181="","",INDEX('Cenários'!$Z$6:$Z$105,INT((ROW()-6)/12)+1))</f>
        <v/>
      </c>
    </row>
    <row r="182" ht="19" customHeight="1">
      <c r="A182" s="24">
        <f>IF(INDEX('Cenários'!$A$6:$A$105,INT((ROW()-6)/12)+1)="","",INDEX('Cenários'!$A$6:$A$105,INT((ROW()-6)/12)+1))</f>
        <v/>
      </c>
      <c r="B182" s="24">
        <f>IF($A182="","",INDEX('Cenários'!$B$6:$B$105,INT((ROW()-6)/12)+1))</f>
        <v/>
      </c>
      <c r="C182" s="24">
        <f>IF($A182="","",INDEX('Cenários'!$C$6:$C$105,INT((ROW()-6)/12)+1))</f>
        <v/>
      </c>
      <c r="D182" s="24">
        <f>IF($A182="","",INDEX('Cenários'!$D$6:$D$105,INT((ROW()-6)/12)+1))</f>
        <v/>
      </c>
      <c r="E182" s="25">
        <f>IF($A182="","",MOD(ROW()-6,12)-4)</f>
        <v/>
      </c>
      <c r="F182" s="24">
        <f>IF($A182="","",IF($E182&lt;0,"Antes do pico",IF($E182=0,"Semana de pico","Depois do pico")))</f>
        <v/>
      </c>
      <c r="G182" s="36">
        <f>IF($A182="","",IFERROR(IF(INDEX('Cenários'!$E$6:$E$105,INT((ROW()-6)/12)+1)="","",INDEX('Cenários'!$E$6:$E$105,INT((ROW()-6)/12)+1)+7*$E182),""))</f>
        <v/>
      </c>
      <c r="H182" s="37">
        <f>IF($A182="","",INDEX('Cenários'!$N$6:$Y$105,INT((ROW()-6)/12)+1,$E182+5))</f>
        <v/>
      </c>
      <c r="I182" s="25">
        <f>IF(OR($A182="",$H182=""),"",IFERROR(ROUNDUP(INDEX('Cenários'!$F$6:$F$105,INT((ROW()-6)/12)+1)*$H182,0),""))</f>
        <v/>
      </c>
      <c r="J182" s="19" t="n"/>
      <c r="K182" s="25">
        <f>IF($A182="","",IF($E182=-4,INDEX('Cenários'!$G$6:$G$105,INT((ROW()-6)/12)+1),$S181))</f>
        <v/>
      </c>
      <c r="L182" s="25">
        <f>IF($A182="","",$K182+IF($J182="",0,$J182)-IF($I182="",0,$I182))</f>
        <v/>
      </c>
      <c r="M182" s="25">
        <f>IF($A182="","",IF($E182&lt;=0,INDEX('Cenários'!$H$6:$H$105,INT((ROW()-6)/12)+1)+SUMIFS($I$6:$I$1205,$A$6:$A$1205,$A182,$E$6:$E$1205,"&gt;"&amp;$E182,$E$6:$E$1205,"&lt;="&amp;($E182+INDEX('Cenários'!$J$6:$J$105,INT((ROW()-6)/12)+1))),INDEX('Cenários'!$L$6:$L$105,INT((ROW()-6)/12)+1)+SUMIFS($I$6:$I$1205,$A$6:$A$1205,$A182,$E$6:$E$1205,"&gt;"&amp;$E182,$E$6:$E$1205,"&lt;=7")))</f>
        <v/>
      </c>
      <c r="N182" s="25">
        <f>IF($A182="","",MIN(INDEX('Cenários'!$K$6:$K$105,INT((ROW()-6)/12)+1),MAX(0,$M182)))</f>
        <v/>
      </c>
      <c r="O182" s="25">
        <f>IF($A182="","",IFERROR(IF($L182&gt;=$N182,0,MIN(CEILING(MAX(0,$N182-$L182),INDEX('Cenários'!$I$6:$I$105,INT((ROW()-6)/12)+1)),FLOOR(MAX(0,INDEX('Cenários'!$K$6:$K$105,INT((ROW()-6)/12)+1)-$L182),INDEX('Cenários'!$I$6:$I$105,INT((ROW()-6)/12)+1)))),0))</f>
        <v/>
      </c>
      <c r="P182" s="25">
        <f>IF($A182="","",IFERROR(IF($E182+INDEX('Cenários'!$J$6:$J$105,INT((ROW()-6)/12)+1)&gt;7,0,SUMIFS($O$6:$O$1205,$A$6:$A$1205,$A182,$E$6:$E$1205,$E182+INDEX('Cenários'!$J$6:$J$105,INT((ROW()-6)/12)+1))),0))</f>
        <v/>
      </c>
      <c r="Q182" s="25">
        <f>IF($A182="","",$L182+$O182)</f>
        <v/>
      </c>
      <c r="R182" s="25">
        <f>IF($A182="","",IF($E182&gt;0,MAX(0,$Q182-$N182),0))</f>
        <v/>
      </c>
      <c r="S182" s="25">
        <f>IF($A182="","",$Q182-$R182)</f>
        <v/>
      </c>
      <c r="T182" s="25">
        <f>IF($A182="","",MAX(0,-$S182))</f>
        <v/>
      </c>
      <c r="U182" s="25">
        <f>IF($A182="","",MAX(0,$Q182-INDEX('Cenários'!$K$6:$K$105,INT((ROW()-6)/12)+1)))</f>
        <v/>
      </c>
      <c r="V182" s="24">
        <f>IF($A182="","",IF($Y182&lt;&gt;"OK","Dados inválidos",IF($X182="Pausado","Pausado",IF($T182&gt;0,"Ruptura",IF($U182&gt;0,"Excesso de capacidade",IF($M182&gt;INDEX('Cenários'!$K$6:$K$105,INT((ROW()-6)/12)+1),"Capacidade insuficiente",IF(AND($E182&lt;=0,$S182&lt;INDEX('Cenários'!$H$6:$H$105,INT((ROW()-6)/12)+1)),"Atenção",IF($R182&gt;0,"Desmobilizar","Adequado"))))))))</f>
        <v/>
      </c>
      <c r="W182" s="24">
        <f>IF($A182="","",IF($Y182&lt;&gt;"OK","Corrigir cadastro do cenário",IF($X182="Pausado","",IF($T182&gt;0,"Ruptura projetada de "&amp;TEXT($T182,"0")&amp;" un.",IF($U182&gt;0,"Reduzir entrada ou transferir "&amp;TEXT($U182,"0")&amp;" un.",IF($M182&gt;INDEX('Cenários'!$K$6:$K$105,INT((ROW()-6)/12)+1),"Capacidade abaixo do saldo-alvo em "&amp;TEXT($M182-INDEX('Cenários'!$K$6:$K$105,INT((ROW()-6)/12)+1),"0")&amp;" un.",IF(AND($O182&gt;0,$E182-INDEX('Cenários'!$J$6:$J$105,INT((ROW()-6)/12)+1)&lt;-4),"Recebimento depende de pedido anterior ao horizonte",IF($R182&gt;0,"Desmobilizar "&amp;TEXT($R182,"0")&amp;" un. nesta semana",IF($P182&gt;0,"Emitir pedido de "&amp;TEXT($P182,"0")&amp;" un. nesta semana",IF($O182&gt;0,"Programar recebimento de "&amp;TEXT($O182,"0")&amp;" un.","Sem ação imediata")))))))))</f>
        <v/>
      </c>
      <c r="X182" s="24">
        <f>IF($A182="","",INDEX('Cenários'!$M$6:$M$105,INT((ROW()-6)/12)+1))</f>
        <v/>
      </c>
      <c r="Y182" s="24">
        <f>IF($A182="","",INDEX('Cenários'!$Z$6:$Z$105,INT((ROW()-6)/12)+1))</f>
        <v/>
      </c>
    </row>
    <row r="183" ht="19" customHeight="1">
      <c r="A183" s="24">
        <f>IF(INDEX('Cenários'!$A$6:$A$105,INT((ROW()-6)/12)+1)="","",INDEX('Cenários'!$A$6:$A$105,INT((ROW()-6)/12)+1))</f>
        <v/>
      </c>
      <c r="B183" s="24">
        <f>IF($A183="","",INDEX('Cenários'!$B$6:$B$105,INT((ROW()-6)/12)+1))</f>
        <v/>
      </c>
      <c r="C183" s="24">
        <f>IF($A183="","",INDEX('Cenários'!$C$6:$C$105,INT((ROW()-6)/12)+1))</f>
        <v/>
      </c>
      <c r="D183" s="24">
        <f>IF($A183="","",INDEX('Cenários'!$D$6:$D$105,INT((ROW()-6)/12)+1))</f>
        <v/>
      </c>
      <c r="E183" s="25">
        <f>IF($A183="","",MOD(ROW()-6,12)-4)</f>
        <v/>
      </c>
      <c r="F183" s="24">
        <f>IF($A183="","",IF($E183&lt;0,"Antes do pico",IF($E183=0,"Semana de pico","Depois do pico")))</f>
        <v/>
      </c>
      <c r="G183" s="36">
        <f>IF($A183="","",IFERROR(IF(INDEX('Cenários'!$E$6:$E$105,INT((ROW()-6)/12)+1)="","",INDEX('Cenários'!$E$6:$E$105,INT((ROW()-6)/12)+1)+7*$E183),""))</f>
        <v/>
      </c>
      <c r="H183" s="37">
        <f>IF($A183="","",INDEX('Cenários'!$N$6:$Y$105,INT((ROW()-6)/12)+1,$E183+5))</f>
        <v/>
      </c>
      <c r="I183" s="25">
        <f>IF(OR($A183="",$H183=""),"",IFERROR(ROUNDUP(INDEX('Cenários'!$F$6:$F$105,INT((ROW()-6)/12)+1)*$H183,0),""))</f>
        <v/>
      </c>
      <c r="J183" s="19" t="n"/>
      <c r="K183" s="25">
        <f>IF($A183="","",IF($E183=-4,INDEX('Cenários'!$G$6:$G$105,INT((ROW()-6)/12)+1),$S182))</f>
        <v/>
      </c>
      <c r="L183" s="25">
        <f>IF($A183="","",$K183+IF($J183="",0,$J183)-IF($I183="",0,$I183))</f>
        <v/>
      </c>
      <c r="M183" s="25">
        <f>IF($A183="","",IF($E183&lt;=0,INDEX('Cenários'!$H$6:$H$105,INT((ROW()-6)/12)+1)+SUMIFS($I$6:$I$1205,$A$6:$A$1205,$A183,$E$6:$E$1205,"&gt;"&amp;$E183,$E$6:$E$1205,"&lt;="&amp;($E183+INDEX('Cenários'!$J$6:$J$105,INT((ROW()-6)/12)+1))),INDEX('Cenários'!$L$6:$L$105,INT((ROW()-6)/12)+1)+SUMIFS($I$6:$I$1205,$A$6:$A$1205,$A183,$E$6:$E$1205,"&gt;"&amp;$E183,$E$6:$E$1205,"&lt;=7")))</f>
        <v/>
      </c>
      <c r="N183" s="25">
        <f>IF($A183="","",MIN(INDEX('Cenários'!$K$6:$K$105,INT((ROW()-6)/12)+1),MAX(0,$M183)))</f>
        <v/>
      </c>
      <c r="O183" s="25">
        <f>IF($A183="","",IFERROR(IF($L183&gt;=$N183,0,MIN(CEILING(MAX(0,$N183-$L183),INDEX('Cenários'!$I$6:$I$105,INT((ROW()-6)/12)+1)),FLOOR(MAX(0,INDEX('Cenários'!$K$6:$K$105,INT((ROW()-6)/12)+1)-$L183),INDEX('Cenários'!$I$6:$I$105,INT((ROW()-6)/12)+1)))),0))</f>
        <v/>
      </c>
      <c r="P183" s="25">
        <f>IF($A183="","",IFERROR(IF($E183+INDEX('Cenários'!$J$6:$J$105,INT((ROW()-6)/12)+1)&gt;7,0,SUMIFS($O$6:$O$1205,$A$6:$A$1205,$A183,$E$6:$E$1205,$E183+INDEX('Cenários'!$J$6:$J$105,INT((ROW()-6)/12)+1))),0))</f>
        <v/>
      </c>
      <c r="Q183" s="25">
        <f>IF($A183="","",$L183+$O183)</f>
        <v/>
      </c>
      <c r="R183" s="25">
        <f>IF($A183="","",IF($E183&gt;0,MAX(0,$Q183-$N183),0))</f>
        <v/>
      </c>
      <c r="S183" s="25">
        <f>IF($A183="","",$Q183-$R183)</f>
        <v/>
      </c>
      <c r="T183" s="25">
        <f>IF($A183="","",MAX(0,-$S183))</f>
        <v/>
      </c>
      <c r="U183" s="25">
        <f>IF($A183="","",MAX(0,$Q183-INDEX('Cenários'!$K$6:$K$105,INT((ROW()-6)/12)+1)))</f>
        <v/>
      </c>
      <c r="V183" s="24">
        <f>IF($A183="","",IF($Y183&lt;&gt;"OK","Dados inválidos",IF($X183="Pausado","Pausado",IF($T183&gt;0,"Ruptura",IF($U183&gt;0,"Excesso de capacidade",IF($M183&gt;INDEX('Cenários'!$K$6:$K$105,INT((ROW()-6)/12)+1),"Capacidade insuficiente",IF(AND($E183&lt;=0,$S183&lt;INDEX('Cenários'!$H$6:$H$105,INT((ROW()-6)/12)+1)),"Atenção",IF($R183&gt;0,"Desmobilizar","Adequado"))))))))</f>
        <v/>
      </c>
      <c r="W183" s="24">
        <f>IF($A183="","",IF($Y183&lt;&gt;"OK","Corrigir cadastro do cenário",IF($X183="Pausado","",IF($T183&gt;0,"Ruptura projetada de "&amp;TEXT($T183,"0")&amp;" un.",IF($U183&gt;0,"Reduzir entrada ou transferir "&amp;TEXT($U183,"0")&amp;" un.",IF($M183&gt;INDEX('Cenários'!$K$6:$K$105,INT((ROW()-6)/12)+1),"Capacidade abaixo do saldo-alvo em "&amp;TEXT($M183-INDEX('Cenários'!$K$6:$K$105,INT((ROW()-6)/12)+1),"0")&amp;" un.",IF(AND($O183&gt;0,$E183-INDEX('Cenários'!$J$6:$J$105,INT((ROW()-6)/12)+1)&lt;-4),"Recebimento depende de pedido anterior ao horizonte",IF($R183&gt;0,"Desmobilizar "&amp;TEXT($R183,"0")&amp;" un. nesta semana",IF($P183&gt;0,"Emitir pedido de "&amp;TEXT($P183,"0")&amp;" un. nesta semana",IF($O183&gt;0,"Programar recebimento de "&amp;TEXT($O183,"0")&amp;" un.","Sem ação imediata")))))))))</f>
        <v/>
      </c>
      <c r="X183" s="24">
        <f>IF($A183="","",INDEX('Cenários'!$M$6:$M$105,INT((ROW()-6)/12)+1))</f>
        <v/>
      </c>
      <c r="Y183" s="24">
        <f>IF($A183="","",INDEX('Cenários'!$Z$6:$Z$105,INT((ROW()-6)/12)+1))</f>
        <v/>
      </c>
    </row>
    <row r="184" ht="19" customHeight="1">
      <c r="A184" s="24">
        <f>IF(INDEX('Cenários'!$A$6:$A$105,INT((ROW()-6)/12)+1)="","",INDEX('Cenários'!$A$6:$A$105,INT((ROW()-6)/12)+1))</f>
        <v/>
      </c>
      <c r="B184" s="24">
        <f>IF($A184="","",INDEX('Cenários'!$B$6:$B$105,INT((ROW()-6)/12)+1))</f>
        <v/>
      </c>
      <c r="C184" s="24">
        <f>IF($A184="","",INDEX('Cenários'!$C$6:$C$105,INT((ROW()-6)/12)+1))</f>
        <v/>
      </c>
      <c r="D184" s="24">
        <f>IF($A184="","",INDEX('Cenários'!$D$6:$D$105,INT((ROW()-6)/12)+1))</f>
        <v/>
      </c>
      <c r="E184" s="25">
        <f>IF($A184="","",MOD(ROW()-6,12)-4)</f>
        <v/>
      </c>
      <c r="F184" s="24">
        <f>IF($A184="","",IF($E184&lt;0,"Antes do pico",IF($E184=0,"Semana de pico","Depois do pico")))</f>
        <v/>
      </c>
      <c r="G184" s="36">
        <f>IF($A184="","",IFERROR(IF(INDEX('Cenários'!$E$6:$E$105,INT((ROW()-6)/12)+1)="","",INDEX('Cenários'!$E$6:$E$105,INT((ROW()-6)/12)+1)+7*$E184),""))</f>
        <v/>
      </c>
      <c r="H184" s="37">
        <f>IF($A184="","",INDEX('Cenários'!$N$6:$Y$105,INT((ROW()-6)/12)+1,$E184+5))</f>
        <v/>
      </c>
      <c r="I184" s="25">
        <f>IF(OR($A184="",$H184=""),"",IFERROR(ROUNDUP(INDEX('Cenários'!$F$6:$F$105,INT((ROW()-6)/12)+1)*$H184,0),""))</f>
        <v/>
      </c>
      <c r="J184" s="19" t="n"/>
      <c r="K184" s="25">
        <f>IF($A184="","",IF($E184=-4,INDEX('Cenários'!$G$6:$G$105,INT((ROW()-6)/12)+1),$S183))</f>
        <v/>
      </c>
      <c r="L184" s="25">
        <f>IF($A184="","",$K184+IF($J184="",0,$J184)-IF($I184="",0,$I184))</f>
        <v/>
      </c>
      <c r="M184" s="25">
        <f>IF($A184="","",IF($E184&lt;=0,INDEX('Cenários'!$H$6:$H$105,INT((ROW()-6)/12)+1)+SUMIFS($I$6:$I$1205,$A$6:$A$1205,$A184,$E$6:$E$1205,"&gt;"&amp;$E184,$E$6:$E$1205,"&lt;="&amp;($E184+INDEX('Cenários'!$J$6:$J$105,INT((ROW()-6)/12)+1))),INDEX('Cenários'!$L$6:$L$105,INT((ROW()-6)/12)+1)+SUMIFS($I$6:$I$1205,$A$6:$A$1205,$A184,$E$6:$E$1205,"&gt;"&amp;$E184,$E$6:$E$1205,"&lt;=7")))</f>
        <v/>
      </c>
      <c r="N184" s="25">
        <f>IF($A184="","",MIN(INDEX('Cenários'!$K$6:$K$105,INT((ROW()-6)/12)+1),MAX(0,$M184)))</f>
        <v/>
      </c>
      <c r="O184" s="25">
        <f>IF($A184="","",IFERROR(IF($L184&gt;=$N184,0,MIN(CEILING(MAX(0,$N184-$L184),INDEX('Cenários'!$I$6:$I$105,INT((ROW()-6)/12)+1)),FLOOR(MAX(0,INDEX('Cenários'!$K$6:$K$105,INT((ROW()-6)/12)+1)-$L184),INDEX('Cenários'!$I$6:$I$105,INT((ROW()-6)/12)+1)))),0))</f>
        <v/>
      </c>
      <c r="P184" s="25">
        <f>IF($A184="","",IFERROR(IF($E184+INDEX('Cenários'!$J$6:$J$105,INT((ROW()-6)/12)+1)&gt;7,0,SUMIFS($O$6:$O$1205,$A$6:$A$1205,$A184,$E$6:$E$1205,$E184+INDEX('Cenários'!$J$6:$J$105,INT((ROW()-6)/12)+1))),0))</f>
        <v/>
      </c>
      <c r="Q184" s="25">
        <f>IF($A184="","",$L184+$O184)</f>
        <v/>
      </c>
      <c r="R184" s="25">
        <f>IF($A184="","",IF($E184&gt;0,MAX(0,$Q184-$N184),0))</f>
        <v/>
      </c>
      <c r="S184" s="25">
        <f>IF($A184="","",$Q184-$R184)</f>
        <v/>
      </c>
      <c r="T184" s="25">
        <f>IF($A184="","",MAX(0,-$S184))</f>
        <v/>
      </c>
      <c r="U184" s="25">
        <f>IF($A184="","",MAX(0,$Q184-INDEX('Cenários'!$K$6:$K$105,INT((ROW()-6)/12)+1)))</f>
        <v/>
      </c>
      <c r="V184" s="24">
        <f>IF($A184="","",IF($Y184&lt;&gt;"OK","Dados inválidos",IF($X184="Pausado","Pausado",IF($T184&gt;0,"Ruptura",IF($U184&gt;0,"Excesso de capacidade",IF($M184&gt;INDEX('Cenários'!$K$6:$K$105,INT((ROW()-6)/12)+1),"Capacidade insuficiente",IF(AND($E184&lt;=0,$S184&lt;INDEX('Cenários'!$H$6:$H$105,INT((ROW()-6)/12)+1)),"Atenção",IF($R184&gt;0,"Desmobilizar","Adequado"))))))))</f>
        <v/>
      </c>
      <c r="W184" s="24">
        <f>IF($A184="","",IF($Y184&lt;&gt;"OK","Corrigir cadastro do cenário",IF($X184="Pausado","",IF($T184&gt;0,"Ruptura projetada de "&amp;TEXT($T184,"0")&amp;" un.",IF($U184&gt;0,"Reduzir entrada ou transferir "&amp;TEXT($U184,"0")&amp;" un.",IF($M184&gt;INDEX('Cenários'!$K$6:$K$105,INT((ROW()-6)/12)+1),"Capacidade abaixo do saldo-alvo em "&amp;TEXT($M184-INDEX('Cenários'!$K$6:$K$105,INT((ROW()-6)/12)+1),"0")&amp;" un.",IF(AND($O184&gt;0,$E184-INDEX('Cenários'!$J$6:$J$105,INT((ROW()-6)/12)+1)&lt;-4),"Recebimento depende de pedido anterior ao horizonte",IF($R184&gt;0,"Desmobilizar "&amp;TEXT($R184,"0")&amp;" un. nesta semana",IF($P184&gt;0,"Emitir pedido de "&amp;TEXT($P184,"0")&amp;" un. nesta semana",IF($O184&gt;0,"Programar recebimento de "&amp;TEXT($O184,"0")&amp;" un.","Sem ação imediata")))))))))</f>
        <v/>
      </c>
      <c r="X184" s="24">
        <f>IF($A184="","",INDEX('Cenários'!$M$6:$M$105,INT((ROW()-6)/12)+1))</f>
        <v/>
      </c>
      <c r="Y184" s="24">
        <f>IF($A184="","",INDEX('Cenários'!$Z$6:$Z$105,INT((ROW()-6)/12)+1))</f>
        <v/>
      </c>
    </row>
    <row r="185" ht="19" customHeight="1">
      <c r="A185" s="24">
        <f>IF(INDEX('Cenários'!$A$6:$A$105,INT((ROW()-6)/12)+1)="","",INDEX('Cenários'!$A$6:$A$105,INT((ROW()-6)/12)+1))</f>
        <v/>
      </c>
      <c r="B185" s="24">
        <f>IF($A185="","",INDEX('Cenários'!$B$6:$B$105,INT((ROW()-6)/12)+1))</f>
        <v/>
      </c>
      <c r="C185" s="24">
        <f>IF($A185="","",INDEX('Cenários'!$C$6:$C$105,INT((ROW()-6)/12)+1))</f>
        <v/>
      </c>
      <c r="D185" s="24">
        <f>IF($A185="","",INDEX('Cenários'!$D$6:$D$105,INT((ROW()-6)/12)+1))</f>
        <v/>
      </c>
      <c r="E185" s="25">
        <f>IF($A185="","",MOD(ROW()-6,12)-4)</f>
        <v/>
      </c>
      <c r="F185" s="24">
        <f>IF($A185="","",IF($E185&lt;0,"Antes do pico",IF($E185=0,"Semana de pico","Depois do pico")))</f>
        <v/>
      </c>
      <c r="G185" s="36">
        <f>IF($A185="","",IFERROR(IF(INDEX('Cenários'!$E$6:$E$105,INT((ROW()-6)/12)+1)="","",INDEX('Cenários'!$E$6:$E$105,INT((ROW()-6)/12)+1)+7*$E185),""))</f>
        <v/>
      </c>
      <c r="H185" s="37">
        <f>IF($A185="","",INDEX('Cenários'!$N$6:$Y$105,INT((ROW()-6)/12)+1,$E185+5))</f>
        <v/>
      </c>
      <c r="I185" s="25">
        <f>IF(OR($A185="",$H185=""),"",IFERROR(ROUNDUP(INDEX('Cenários'!$F$6:$F$105,INT((ROW()-6)/12)+1)*$H185,0),""))</f>
        <v/>
      </c>
      <c r="J185" s="19" t="n"/>
      <c r="K185" s="25">
        <f>IF($A185="","",IF($E185=-4,INDEX('Cenários'!$G$6:$G$105,INT((ROW()-6)/12)+1),$S184))</f>
        <v/>
      </c>
      <c r="L185" s="25">
        <f>IF($A185="","",$K185+IF($J185="",0,$J185)-IF($I185="",0,$I185))</f>
        <v/>
      </c>
      <c r="M185" s="25">
        <f>IF($A185="","",IF($E185&lt;=0,INDEX('Cenários'!$H$6:$H$105,INT((ROW()-6)/12)+1)+SUMIFS($I$6:$I$1205,$A$6:$A$1205,$A185,$E$6:$E$1205,"&gt;"&amp;$E185,$E$6:$E$1205,"&lt;="&amp;($E185+INDEX('Cenários'!$J$6:$J$105,INT((ROW()-6)/12)+1))),INDEX('Cenários'!$L$6:$L$105,INT((ROW()-6)/12)+1)+SUMIFS($I$6:$I$1205,$A$6:$A$1205,$A185,$E$6:$E$1205,"&gt;"&amp;$E185,$E$6:$E$1205,"&lt;=7")))</f>
        <v/>
      </c>
      <c r="N185" s="25">
        <f>IF($A185="","",MIN(INDEX('Cenários'!$K$6:$K$105,INT((ROW()-6)/12)+1),MAX(0,$M185)))</f>
        <v/>
      </c>
      <c r="O185" s="25">
        <f>IF($A185="","",IFERROR(IF($L185&gt;=$N185,0,MIN(CEILING(MAX(0,$N185-$L185),INDEX('Cenários'!$I$6:$I$105,INT((ROW()-6)/12)+1)),FLOOR(MAX(0,INDEX('Cenários'!$K$6:$K$105,INT((ROW()-6)/12)+1)-$L185),INDEX('Cenários'!$I$6:$I$105,INT((ROW()-6)/12)+1)))),0))</f>
        <v/>
      </c>
      <c r="P185" s="25">
        <f>IF($A185="","",IFERROR(IF($E185+INDEX('Cenários'!$J$6:$J$105,INT((ROW()-6)/12)+1)&gt;7,0,SUMIFS($O$6:$O$1205,$A$6:$A$1205,$A185,$E$6:$E$1205,$E185+INDEX('Cenários'!$J$6:$J$105,INT((ROW()-6)/12)+1))),0))</f>
        <v/>
      </c>
      <c r="Q185" s="25">
        <f>IF($A185="","",$L185+$O185)</f>
        <v/>
      </c>
      <c r="R185" s="25">
        <f>IF($A185="","",IF($E185&gt;0,MAX(0,$Q185-$N185),0))</f>
        <v/>
      </c>
      <c r="S185" s="25">
        <f>IF($A185="","",$Q185-$R185)</f>
        <v/>
      </c>
      <c r="T185" s="25">
        <f>IF($A185="","",MAX(0,-$S185))</f>
        <v/>
      </c>
      <c r="U185" s="25">
        <f>IF($A185="","",MAX(0,$Q185-INDEX('Cenários'!$K$6:$K$105,INT((ROW()-6)/12)+1)))</f>
        <v/>
      </c>
      <c r="V185" s="24">
        <f>IF($A185="","",IF($Y185&lt;&gt;"OK","Dados inválidos",IF($X185="Pausado","Pausado",IF($T185&gt;0,"Ruptura",IF($U185&gt;0,"Excesso de capacidade",IF($M185&gt;INDEX('Cenários'!$K$6:$K$105,INT((ROW()-6)/12)+1),"Capacidade insuficiente",IF(AND($E185&lt;=0,$S185&lt;INDEX('Cenários'!$H$6:$H$105,INT((ROW()-6)/12)+1)),"Atenção",IF($R185&gt;0,"Desmobilizar","Adequado"))))))))</f>
        <v/>
      </c>
      <c r="W185" s="24">
        <f>IF($A185="","",IF($Y185&lt;&gt;"OK","Corrigir cadastro do cenário",IF($X185="Pausado","",IF($T185&gt;0,"Ruptura projetada de "&amp;TEXT($T185,"0")&amp;" un.",IF($U185&gt;0,"Reduzir entrada ou transferir "&amp;TEXT($U185,"0")&amp;" un.",IF($M185&gt;INDEX('Cenários'!$K$6:$K$105,INT((ROW()-6)/12)+1),"Capacidade abaixo do saldo-alvo em "&amp;TEXT($M185-INDEX('Cenários'!$K$6:$K$105,INT((ROW()-6)/12)+1),"0")&amp;" un.",IF(AND($O185&gt;0,$E185-INDEX('Cenários'!$J$6:$J$105,INT((ROW()-6)/12)+1)&lt;-4),"Recebimento depende de pedido anterior ao horizonte",IF($R185&gt;0,"Desmobilizar "&amp;TEXT($R185,"0")&amp;" un. nesta semana",IF($P185&gt;0,"Emitir pedido de "&amp;TEXT($P185,"0")&amp;" un. nesta semana",IF($O185&gt;0,"Programar recebimento de "&amp;TEXT($O185,"0")&amp;" un.","Sem ação imediata")))))))))</f>
        <v/>
      </c>
      <c r="X185" s="24">
        <f>IF($A185="","",INDEX('Cenários'!$M$6:$M$105,INT((ROW()-6)/12)+1))</f>
        <v/>
      </c>
      <c r="Y185" s="24">
        <f>IF($A185="","",INDEX('Cenários'!$Z$6:$Z$105,INT((ROW()-6)/12)+1))</f>
        <v/>
      </c>
    </row>
    <row r="186" ht="19" customHeight="1">
      <c r="A186" s="24">
        <f>IF(INDEX('Cenários'!$A$6:$A$105,INT((ROW()-6)/12)+1)="","",INDEX('Cenários'!$A$6:$A$105,INT((ROW()-6)/12)+1))</f>
        <v/>
      </c>
      <c r="B186" s="24">
        <f>IF($A186="","",INDEX('Cenários'!$B$6:$B$105,INT((ROW()-6)/12)+1))</f>
        <v/>
      </c>
      <c r="C186" s="24">
        <f>IF($A186="","",INDEX('Cenários'!$C$6:$C$105,INT((ROW()-6)/12)+1))</f>
        <v/>
      </c>
      <c r="D186" s="24">
        <f>IF($A186="","",INDEX('Cenários'!$D$6:$D$105,INT((ROW()-6)/12)+1))</f>
        <v/>
      </c>
      <c r="E186" s="25">
        <f>IF($A186="","",MOD(ROW()-6,12)-4)</f>
        <v/>
      </c>
      <c r="F186" s="24">
        <f>IF($A186="","",IF($E186&lt;0,"Antes do pico",IF($E186=0,"Semana de pico","Depois do pico")))</f>
        <v/>
      </c>
      <c r="G186" s="36">
        <f>IF($A186="","",IFERROR(IF(INDEX('Cenários'!$E$6:$E$105,INT((ROW()-6)/12)+1)="","",INDEX('Cenários'!$E$6:$E$105,INT((ROW()-6)/12)+1)+7*$E186),""))</f>
        <v/>
      </c>
      <c r="H186" s="37">
        <f>IF($A186="","",INDEX('Cenários'!$N$6:$Y$105,INT((ROW()-6)/12)+1,$E186+5))</f>
        <v/>
      </c>
      <c r="I186" s="25">
        <f>IF(OR($A186="",$H186=""),"",IFERROR(ROUNDUP(INDEX('Cenários'!$F$6:$F$105,INT((ROW()-6)/12)+1)*$H186,0),""))</f>
        <v/>
      </c>
      <c r="J186" s="19" t="n"/>
      <c r="K186" s="25">
        <f>IF($A186="","",IF($E186=-4,INDEX('Cenários'!$G$6:$G$105,INT((ROW()-6)/12)+1),$S185))</f>
        <v/>
      </c>
      <c r="L186" s="25">
        <f>IF($A186="","",$K186+IF($J186="",0,$J186)-IF($I186="",0,$I186))</f>
        <v/>
      </c>
      <c r="M186" s="25">
        <f>IF($A186="","",IF($E186&lt;=0,INDEX('Cenários'!$H$6:$H$105,INT((ROW()-6)/12)+1)+SUMIFS($I$6:$I$1205,$A$6:$A$1205,$A186,$E$6:$E$1205,"&gt;"&amp;$E186,$E$6:$E$1205,"&lt;="&amp;($E186+INDEX('Cenários'!$J$6:$J$105,INT((ROW()-6)/12)+1))),INDEX('Cenários'!$L$6:$L$105,INT((ROW()-6)/12)+1)+SUMIFS($I$6:$I$1205,$A$6:$A$1205,$A186,$E$6:$E$1205,"&gt;"&amp;$E186,$E$6:$E$1205,"&lt;=7")))</f>
        <v/>
      </c>
      <c r="N186" s="25">
        <f>IF($A186="","",MIN(INDEX('Cenários'!$K$6:$K$105,INT((ROW()-6)/12)+1),MAX(0,$M186)))</f>
        <v/>
      </c>
      <c r="O186" s="25">
        <f>IF($A186="","",IFERROR(IF($L186&gt;=$N186,0,MIN(CEILING(MAX(0,$N186-$L186),INDEX('Cenários'!$I$6:$I$105,INT((ROW()-6)/12)+1)),FLOOR(MAX(0,INDEX('Cenários'!$K$6:$K$105,INT((ROW()-6)/12)+1)-$L186),INDEX('Cenários'!$I$6:$I$105,INT((ROW()-6)/12)+1)))),0))</f>
        <v/>
      </c>
      <c r="P186" s="25">
        <f>IF($A186="","",IFERROR(IF($E186+INDEX('Cenários'!$J$6:$J$105,INT((ROW()-6)/12)+1)&gt;7,0,SUMIFS($O$6:$O$1205,$A$6:$A$1205,$A186,$E$6:$E$1205,$E186+INDEX('Cenários'!$J$6:$J$105,INT((ROW()-6)/12)+1))),0))</f>
        <v/>
      </c>
      <c r="Q186" s="25">
        <f>IF($A186="","",$L186+$O186)</f>
        <v/>
      </c>
      <c r="R186" s="25">
        <f>IF($A186="","",IF($E186&gt;0,MAX(0,$Q186-$N186),0))</f>
        <v/>
      </c>
      <c r="S186" s="25">
        <f>IF($A186="","",$Q186-$R186)</f>
        <v/>
      </c>
      <c r="T186" s="25">
        <f>IF($A186="","",MAX(0,-$S186))</f>
        <v/>
      </c>
      <c r="U186" s="25">
        <f>IF($A186="","",MAX(0,$Q186-INDEX('Cenários'!$K$6:$K$105,INT((ROW()-6)/12)+1)))</f>
        <v/>
      </c>
      <c r="V186" s="24">
        <f>IF($A186="","",IF($Y186&lt;&gt;"OK","Dados inválidos",IF($X186="Pausado","Pausado",IF($T186&gt;0,"Ruptura",IF($U186&gt;0,"Excesso de capacidade",IF($M186&gt;INDEX('Cenários'!$K$6:$K$105,INT((ROW()-6)/12)+1),"Capacidade insuficiente",IF(AND($E186&lt;=0,$S186&lt;INDEX('Cenários'!$H$6:$H$105,INT((ROW()-6)/12)+1)),"Atenção",IF($R186&gt;0,"Desmobilizar","Adequado"))))))))</f>
        <v/>
      </c>
      <c r="W186" s="24">
        <f>IF($A186="","",IF($Y186&lt;&gt;"OK","Corrigir cadastro do cenário",IF($X186="Pausado","",IF($T186&gt;0,"Ruptura projetada de "&amp;TEXT($T186,"0")&amp;" un.",IF($U186&gt;0,"Reduzir entrada ou transferir "&amp;TEXT($U186,"0")&amp;" un.",IF($M186&gt;INDEX('Cenários'!$K$6:$K$105,INT((ROW()-6)/12)+1),"Capacidade abaixo do saldo-alvo em "&amp;TEXT($M186-INDEX('Cenários'!$K$6:$K$105,INT((ROW()-6)/12)+1),"0")&amp;" un.",IF(AND($O186&gt;0,$E186-INDEX('Cenários'!$J$6:$J$105,INT((ROW()-6)/12)+1)&lt;-4),"Recebimento depende de pedido anterior ao horizonte",IF($R186&gt;0,"Desmobilizar "&amp;TEXT($R186,"0")&amp;" un. nesta semana",IF($P186&gt;0,"Emitir pedido de "&amp;TEXT($P186,"0")&amp;" un. nesta semana",IF($O186&gt;0,"Programar recebimento de "&amp;TEXT($O186,"0")&amp;" un.","Sem ação imediata")))))))))</f>
        <v/>
      </c>
      <c r="X186" s="24">
        <f>IF($A186="","",INDEX('Cenários'!$M$6:$M$105,INT((ROW()-6)/12)+1))</f>
        <v/>
      </c>
      <c r="Y186" s="24">
        <f>IF($A186="","",INDEX('Cenários'!$Z$6:$Z$105,INT((ROW()-6)/12)+1))</f>
        <v/>
      </c>
    </row>
    <row r="187" ht="19" customHeight="1">
      <c r="A187" s="24">
        <f>IF(INDEX('Cenários'!$A$6:$A$105,INT((ROW()-6)/12)+1)="","",INDEX('Cenários'!$A$6:$A$105,INT((ROW()-6)/12)+1))</f>
        <v/>
      </c>
      <c r="B187" s="24">
        <f>IF($A187="","",INDEX('Cenários'!$B$6:$B$105,INT((ROW()-6)/12)+1))</f>
        <v/>
      </c>
      <c r="C187" s="24">
        <f>IF($A187="","",INDEX('Cenários'!$C$6:$C$105,INT((ROW()-6)/12)+1))</f>
        <v/>
      </c>
      <c r="D187" s="24">
        <f>IF($A187="","",INDEX('Cenários'!$D$6:$D$105,INT((ROW()-6)/12)+1))</f>
        <v/>
      </c>
      <c r="E187" s="25">
        <f>IF($A187="","",MOD(ROW()-6,12)-4)</f>
        <v/>
      </c>
      <c r="F187" s="24">
        <f>IF($A187="","",IF($E187&lt;0,"Antes do pico",IF($E187=0,"Semana de pico","Depois do pico")))</f>
        <v/>
      </c>
      <c r="G187" s="36">
        <f>IF($A187="","",IFERROR(IF(INDEX('Cenários'!$E$6:$E$105,INT((ROW()-6)/12)+1)="","",INDEX('Cenários'!$E$6:$E$105,INT((ROW()-6)/12)+1)+7*$E187),""))</f>
        <v/>
      </c>
      <c r="H187" s="37">
        <f>IF($A187="","",INDEX('Cenários'!$N$6:$Y$105,INT((ROW()-6)/12)+1,$E187+5))</f>
        <v/>
      </c>
      <c r="I187" s="25">
        <f>IF(OR($A187="",$H187=""),"",IFERROR(ROUNDUP(INDEX('Cenários'!$F$6:$F$105,INT((ROW()-6)/12)+1)*$H187,0),""))</f>
        <v/>
      </c>
      <c r="J187" s="19" t="n"/>
      <c r="K187" s="25">
        <f>IF($A187="","",IF($E187=-4,INDEX('Cenários'!$G$6:$G$105,INT((ROW()-6)/12)+1),$S186))</f>
        <v/>
      </c>
      <c r="L187" s="25">
        <f>IF($A187="","",$K187+IF($J187="",0,$J187)-IF($I187="",0,$I187))</f>
        <v/>
      </c>
      <c r="M187" s="25">
        <f>IF($A187="","",IF($E187&lt;=0,INDEX('Cenários'!$H$6:$H$105,INT((ROW()-6)/12)+1)+SUMIFS($I$6:$I$1205,$A$6:$A$1205,$A187,$E$6:$E$1205,"&gt;"&amp;$E187,$E$6:$E$1205,"&lt;="&amp;($E187+INDEX('Cenários'!$J$6:$J$105,INT((ROW()-6)/12)+1))),INDEX('Cenários'!$L$6:$L$105,INT((ROW()-6)/12)+1)+SUMIFS($I$6:$I$1205,$A$6:$A$1205,$A187,$E$6:$E$1205,"&gt;"&amp;$E187,$E$6:$E$1205,"&lt;=7")))</f>
        <v/>
      </c>
      <c r="N187" s="25">
        <f>IF($A187="","",MIN(INDEX('Cenários'!$K$6:$K$105,INT((ROW()-6)/12)+1),MAX(0,$M187)))</f>
        <v/>
      </c>
      <c r="O187" s="25">
        <f>IF($A187="","",IFERROR(IF($L187&gt;=$N187,0,MIN(CEILING(MAX(0,$N187-$L187),INDEX('Cenários'!$I$6:$I$105,INT((ROW()-6)/12)+1)),FLOOR(MAX(0,INDEX('Cenários'!$K$6:$K$105,INT((ROW()-6)/12)+1)-$L187),INDEX('Cenários'!$I$6:$I$105,INT((ROW()-6)/12)+1)))),0))</f>
        <v/>
      </c>
      <c r="P187" s="25">
        <f>IF($A187="","",IFERROR(IF($E187+INDEX('Cenários'!$J$6:$J$105,INT((ROW()-6)/12)+1)&gt;7,0,SUMIFS($O$6:$O$1205,$A$6:$A$1205,$A187,$E$6:$E$1205,$E187+INDEX('Cenários'!$J$6:$J$105,INT((ROW()-6)/12)+1))),0))</f>
        <v/>
      </c>
      <c r="Q187" s="25">
        <f>IF($A187="","",$L187+$O187)</f>
        <v/>
      </c>
      <c r="R187" s="25">
        <f>IF($A187="","",IF($E187&gt;0,MAX(0,$Q187-$N187),0))</f>
        <v/>
      </c>
      <c r="S187" s="25">
        <f>IF($A187="","",$Q187-$R187)</f>
        <v/>
      </c>
      <c r="T187" s="25">
        <f>IF($A187="","",MAX(0,-$S187))</f>
        <v/>
      </c>
      <c r="U187" s="25">
        <f>IF($A187="","",MAX(0,$Q187-INDEX('Cenários'!$K$6:$K$105,INT((ROW()-6)/12)+1)))</f>
        <v/>
      </c>
      <c r="V187" s="24">
        <f>IF($A187="","",IF($Y187&lt;&gt;"OK","Dados inválidos",IF($X187="Pausado","Pausado",IF($T187&gt;0,"Ruptura",IF($U187&gt;0,"Excesso de capacidade",IF($M187&gt;INDEX('Cenários'!$K$6:$K$105,INT((ROW()-6)/12)+1),"Capacidade insuficiente",IF(AND($E187&lt;=0,$S187&lt;INDEX('Cenários'!$H$6:$H$105,INT((ROW()-6)/12)+1)),"Atenção",IF($R187&gt;0,"Desmobilizar","Adequado"))))))))</f>
        <v/>
      </c>
      <c r="W187" s="24">
        <f>IF($A187="","",IF($Y187&lt;&gt;"OK","Corrigir cadastro do cenário",IF($X187="Pausado","",IF($T187&gt;0,"Ruptura projetada de "&amp;TEXT($T187,"0")&amp;" un.",IF($U187&gt;0,"Reduzir entrada ou transferir "&amp;TEXT($U187,"0")&amp;" un.",IF($M187&gt;INDEX('Cenários'!$K$6:$K$105,INT((ROW()-6)/12)+1),"Capacidade abaixo do saldo-alvo em "&amp;TEXT($M187-INDEX('Cenários'!$K$6:$K$105,INT((ROW()-6)/12)+1),"0")&amp;" un.",IF(AND($O187&gt;0,$E187-INDEX('Cenários'!$J$6:$J$105,INT((ROW()-6)/12)+1)&lt;-4),"Recebimento depende de pedido anterior ao horizonte",IF($R187&gt;0,"Desmobilizar "&amp;TEXT($R187,"0")&amp;" un. nesta semana",IF($P187&gt;0,"Emitir pedido de "&amp;TEXT($P187,"0")&amp;" un. nesta semana",IF($O187&gt;0,"Programar recebimento de "&amp;TEXT($O187,"0")&amp;" un.","Sem ação imediata")))))))))</f>
        <v/>
      </c>
      <c r="X187" s="24">
        <f>IF($A187="","",INDEX('Cenários'!$M$6:$M$105,INT((ROW()-6)/12)+1))</f>
        <v/>
      </c>
      <c r="Y187" s="24">
        <f>IF($A187="","",INDEX('Cenários'!$Z$6:$Z$105,INT((ROW()-6)/12)+1))</f>
        <v/>
      </c>
    </row>
    <row r="188" ht="19" customHeight="1">
      <c r="A188" s="24">
        <f>IF(INDEX('Cenários'!$A$6:$A$105,INT((ROW()-6)/12)+1)="","",INDEX('Cenários'!$A$6:$A$105,INT((ROW()-6)/12)+1))</f>
        <v/>
      </c>
      <c r="B188" s="24">
        <f>IF($A188="","",INDEX('Cenários'!$B$6:$B$105,INT((ROW()-6)/12)+1))</f>
        <v/>
      </c>
      <c r="C188" s="24">
        <f>IF($A188="","",INDEX('Cenários'!$C$6:$C$105,INT((ROW()-6)/12)+1))</f>
        <v/>
      </c>
      <c r="D188" s="24">
        <f>IF($A188="","",INDEX('Cenários'!$D$6:$D$105,INT((ROW()-6)/12)+1))</f>
        <v/>
      </c>
      <c r="E188" s="25">
        <f>IF($A188="","",MOD(ROW()-6,12)-4)</f>
        <v/>
      </c>
      <c r="F188" s="24">
        <f>IF($A188="","",IF($E188&lt;0,"Antes do pico",IF($E188=0,"Semana de pico","Depois do pico")))</f>
        <v/>
      </c>
      <c r="G188" s="36">
        <f>IF($A188="","",IFERROR(IF(INDEX('Cenários'!$E$6:$E$105,INT((ROW()-6)/12)+1)="","",INDEX('Cenários'!$E$6:$E$105,INT((ROW()-6)/12)+1)+7*$E188),""))</f>
        <v/>
      </c>
      <c r="H188" s="37">
        <f>IF($A188="","",INDEX('Cenários'!$N$6:$Y$105,INT((ROW()-6)/12)+1,$E188+5))</f>
        <v/>
      </c>
      <c r="I188" s="25">
        <f>IF(OR($A188="",$H188=""),"",IFERROR(ROUNDUP(INDEX('Cenários'!$F$6:$F$105,INT((ROW()-6)/12)+1)*$H188,0),""))</f>
        <v/>
      </c>
      <c r="J188" s="19" t="n"/>
      <c r="K188" s="25">
        <f>IF($A188="","",IF($E188=-4,INDEX('Cenários'!$G$6:$G$105,INT((ROW()-6)/12)+1),$S187))</f>
        <v/>
      </c>
      <c r="L188" s="25">
        <f>IF($A188="","",$K188+IF($J188="",0,$J188)-IF($I188="",0,$I188))</f>
        <v/>
      </c>
      <c r="M188" s="25">
        <f>IF($A188="","",IF($E188&lt;=0,INDEX('Cenários'!$H$6:$H$105,INT((ROW()-6)/12)+1)+SUMIFS($I$6:$I$1205,$A$6:$A$1205,$A188,$E$6:$E$1205,"&gt;"&amp;$E188,$E$6:$E$1205,"&lt;="&amp;($E188+INDEX('Cenários'!$J$6:$J$105,INT((ROW()-6)/12)+1))),INDEX('Cenários'!$L$6:$L$105,INT((ROW()-6)/12)+1)+SUMIFS($I$6:$I$1205,$A$6:$A$1205,$A188,$E$6:$E$1205,"&gt;"&amp;$E188,$E$6:$E$1205,"&lt;=7")))</f>
        <v/>
      </c>
      <c r="N188" s="25">
        <f>IF($A188="","",MIN(INDEX('Cenários'!$K$6:$K$105,INT((ROW()-6)/12)+1),MAX(0,$M188)))</f>
        <v/>
      </c>
      <c r="O188" s="25">
        <f>IF($A188="","",IFERROR(IF($L188&gt;=$N188,0,MIN(CEILING(MAX(0,$N188-$L188),INDEX('Cenários'!$I$6:$I$105,INT((ROW()-6)/12)+1)),FLOOR(MAX(0,INDEX('Cenários'!$K$6:$K$105,INT((ROW()-6)/12)+1)-$L188),INDEX('Cenários'!$I$6:$I$105,INT((ROW()-6)/12)+1)))),0))</f>
        <v/>
      </c>
      <c r="P188" s="25">
        <f>IF($A188="","",IFERROR(IF($E188+INDEX('Cenários'!$J$6:$J$105,INT((ROW()-6)/12)+1)&gt;7,0,SUMIFS($O$6:$O$1205,$A$6:$A$1205,$A188,$E$6:$E$1205,$E188+INDEX('Cenários'!$J$6:$J$105,INT((ROW()-6)/12)+1))),0))</f>
        <v/>
      </c>
      <c r="Q188" s="25">
        <f>IF($A188="","",$L188+$O188)</f>
        <v/>
      </c>
      <c r="R188" s="25">
        <f>IF($A188="","",IF($E188&gt;0,MAX(0,$Q188-$N188),0))</f>
        <v/>
      </c>
      <c r="S188" s="25">
        <f>IF($A188="","",$Q188-$R188)</f>
        <v/>
      </c>
      <c r="T188" s="25">
        <f>IF($A188="","",MAX(0,-$S188))</f>
        <v/>
      </c>
      <c r="U188" s="25">
        <f>IF($A188="","",MAX(0,$Q188-INDEX('Cenários'!$K$6:$K$105,INT((ROW()-6)/12)+1)))</f>
        <v/>
      </c>
      <c r="V188" s="24">
        <f>IF($A188="","",IF($Y188&lt;&gt;"OK","Dados inválidos",IF($X188="Pausado","Pausado",IF($T188&gt;0,"Ruptura",IF($U188&gt;0,"Excesso de capacidade",IF($M188&gt;INDEX('Cenários'!$K$6:$K$105,INT((ROW()-6)/12)+1),"Capacidade insuficiente",IF(AND($E188&lt;=0,$S188&lt;INDEX('Cenários'!$H$6:$H$105,INT((ROW()-6)/12)+1)),"Atenção",IF($R188&gt;0,"Desmobilizar","Adequado"))))))))</f>
        <v/>
      </c>
      <c r="W188" s="24">
        <f>IF($A188="","",IF($Y188&lt;&gt;"OK","Corrigir cadastro do cenário",IF($X188="Pausado","",IF($T188&gt;0,"Ruptura projetada de "&amp;TEXT($T188,"0")&amp;" un.",IF($U188&gt;0,"Reduzir entrada ou transferir "&amp;TEXT($U188,"0")&amp;" un.",IF($M188&gt;INDEX('Cenários'!$K$6:$K$105,INT((ROW()-6)/12)+1),"Capacidade abaixo do saldo-alvo em "&amp;TEXT($M188-INDEX('Cenários'!$K$6:$K$105,INT((ROW()-6)/12)+1),"0")&amp;" un.",IF(AND($O188&gt;0,$E188-INDEX('Cenários'!$J$6:$J$105,INT((ROW()-6)/12)+1)&lt;-4),"Recebimento depende de pedido anterior ao horizonte",IF($R188&gt;0,"Desmobilizar "&amp;TEXT($R188,"0")&amp;" un. nesta semana",IF($P188&gt;0,"Emitir pedido de "&amp;TEXT($P188,"0")&amp;" un. nesta semana",IF($O188&gt;0,"Programar recebimento de "&amp;TEXT($O188,"0")&amp;" un.","Sem ação imediata")))))))))</f>
        <v/>
      </c>
      <c r="X188" s="24">
        <f>IF($A188="","",INDEX('Cenários'!$M$6:$M$105,INT((ROW()-6)/12)+1))</f>
        <v/>
      </c>
      <c r="Y188" s="24">
        <f>IF($A188="","",INDEX('Cenários'!$Z$6:$Z$105,INT((ROW()-6)/12)+1))</f>
        <v/>
      </c>
    </row>
    <row r="189" ht="19" customHeight="1">
      <c r="A189" s="24">
        <f>IF(INDEX('Cenários'!$A$6:$A$105,INT((ROW()-6)/12)+1)="","",INDEX('Cenários'!$A$6:$A$105,INT((ROW()-6)/12)+1))</f>
        <v/>
      </c>
      <c r="B189" s="24">
        <f>IF($A189="","",INDEX('Cenários'!$B$6:$B$105,INT((ROW()-6)/12)+1))</f>
        <v/>
      </c>
      <c r="C189" s="24">
        <f>IF($A189="","",INDEX('Cenários'!$C$6:$C$105,INT((ROW()-6)/12)+1))</f>
        <v/>
      </c>
      <c r="D189" s="24">
        <f>IF($A189="","",INDEX('Cenários'!$D$6:$D$105,INT((ROW()-6)/12)+1))</f>
        <v/>
      </c>
      <c r="E189" s="25">
        <f>IF($A189="","",MOD(ROW()-6,12)-4)</f>
        <v/>
      </c>
      <c r="F189" s="24">
        <f>IF($A189="","",IF($E189&lt;0,"Antes do pico",IF($E189=0,"Semana de pico","Depois do pico")))</f>
        <v/>
      </c>
      <c r="G189" s="36">
        <f>IF($A189="","",IFERROR(IF(INDEX('Cenários'!$E$6:$E$105,INT((ROW()-6)/12)+1)="","",INDEX('Cenários'!$E$6:$E$105,INT((ROW()-6)/12)+1)+7*$E189),""))</f>
        <v/>
      </c>
      <c r="H189" s="37">
        <f>IF($A189="","",INDEX('Cenários'!$N$6:$Y$105,INT((ROW()-6)/12)+1,$E189+5))</f>
        <v/>
      </c>
      <c r="I189" s="25">
        <f>IF(OR($A189="",$H189=""),"",IFERROR(ROUNDUP(INDEX('Cenários'!$F$6:$F$105,INT((ROW()-6)/12)+1)*$H189,0),""))</f>
        <v/>
      </c>
      <c r="J189" s="19" t="n"/>
      <c r="K189" s="25">
        <f>IF($A189="","",IF($E189=-4,INDEX('Cenários'!$G$6:$G$105,INT((ROW()-6)/12)+1),$S188))</f>
        <v/>
      </c>
      <c r="L189" s="25">
        <f>IF($A189="","",$K189+IF($J189="",0,$J189)-IF($I189="",0,$I189))</f>
        <v/>
      </c>
      <c r="M189" s="25">
        <f>IF($A189="","",IF($E189&lt;=0,INDEX('Cenários'!$H$6:$H$105,INT((ROW()-6)/12)+1)+SUMIFS($I$6:$I$1205,$A$6:$A$1205,$A189,$E$6:$E$1205,"&gt;"&amp;$E189,$E$6:$E$1205,"&lt;="&amp;($E189+INDEX('Cenários'!$J$6:$J$105,INT((ROW()-6)/12)+1))),INDEX('Cenários'!$L$6:$L$105,INT((ROW()-6)/12)+1)+SUMIFS($I$6:$I$1205,$A$6:$A$1205,$A189,$E$6:$E$1205,"&gt;"&amp;$E189,$E$6:$E$1205,"&lt;=7")))</f>
        <v/>
      </c>
      <c r="N189" s="25">
        <f>IF($A189="","",MIN(INDEX('Cenários'!$K$6:$K$105,INT((ROW()-6)/12)+1),MAX(0,$M189)))</f>
        <v/>
      </c>
      <c r="O189" s="25">
        <f>IF($A189="","",IFERROR(IF($L189&gt;=$N189,0,MIN(CEILING(MAX(0,$N189-$L189),INDEX('Cenários'!$I$6:$I$105,INT((ROW()-6)/12)+1)),FLOOR(MAX(0,INDEX('Cenários'!$K$6:$K$105,INT((ROW()-6)/12)+1)-$L189),INDEX('Cenários'!$I$6:$I$105,INT((ROW()-6)/12)+1)))),0))</f>
        <v/>
      </c>
      <c r="P189" s="25">
        <f>IF($A189="","",IFERROR(IF($E189+INDEX('Cenários'!$J$6:$J$105,INT((ROW()-6)/12)+1)&gt;7,0,SUMIFS($O$6:$O$1205,$A$6:$A$1205,$A189,$E$6:$E$1205,$E189+INDEX('Cenários'!$J$6:$J$105,INT((ROW()-6)/12)+1))),0))</f>
        <v/>
      </c>
      <c r="Q189" s="25">
        <f>IF($A189="","",$L189+$O189)</f>
        <v/>
      </c>
      <c r="R189" s="25">
        <f>IF($A189="","",IF($E189&gt;0,MAX(0,$Q189-$N189),0))</f>
        <v/>
      </c>
      <c r="S189" s="25">
        <f>IF($A189="","",$Q189-$R189)</f>
        <v/>
      </c>
      <c r="T189" s="25">
        <f>IF($A189="","",MAX(0,-$S189))</f>
        <v/>
      </c>
      <c r="U189" s="25">
        <f>IF($A189="","",MAX(0,$Q189-INDEX('Cenários'!$K$6:$K$105,INT((ROW()-6)/12)+1)))</f>
        <v/>
      </c>
      <c r="V189" s="24">
        <f>IF($A189="","",IF($Y189&lt;&gt;"OK","Dados inválidos",IF($X189="Pausado","Pausado",IF($T189&gt;0,"Ruptura",IF($U189&gt;0,"Excesso de capacidade",IF($M189&gt;INDEX('Cenários'!$K$6:$K$105,INT((ROW()-6)/12)+1),"Capacidade insuficiente",IF(AND($E189&lt;=0,$S189&lt;INDEX('Cenários'!$H$6:$H$105,INT((ROW()-6)/12)+1)),"Atenção",IF($R189&gt;0,"Desmobilizar","Adequado"))))))))</f>
        <v/>
      </c>
      <c r="W189" s="24">
        <f>IF($A189="","",IF($Y189&lt;&gt;"OK","Corrigir cadastro do cenário",IF($X189="Pausado","",IF($T189&gt;0,"Ruptura projetada de "&amp;TEXT($T189,"0")&amp;" un.",IF($U189&gt;0,"Reduzir entrada ou transferir "&amp;TEXT($U189,"0")&amp;" un.",IF($M189&gt;INDEX('Cenários'!$K$6:$K$105,INT((ROW()-6)/12)+1),"Capacidade abaixo do saldo-alvo em "&amp;TEXT($M189-INDEX('Cenários'!$K$6:$K$105,INT((ROW()-6)/12)+1),"0")&amp;" un.",IF(AND($O189&gt;0,$E189-INDEX('Cenários'!$J$6:$J$105,INT((ROW()-6)/12)+1)&lt;-4),"Recebimento depende de pedido anterior ao horizonte",IF($R189&gt;0,"Desmobilizar "&amp;TEXT($R189,"0")&amp;" un. nesta semana",IF($P189&gt;0,"Emitir pedido de "&amp;TEXT($P189,"0")&amp;" un. nesta semana",IF($O189&gt;0,"Programar recebimento de "&amp;TEXT($O189,"0")&amp;" un.","Sem ação imediata")))))))))</f>
        <v/>
      </c>
      <c r="X189" s="24">
        <f>IF($A189="","",INDEX('Cenários'!$M$6:$M$105,INT((ROW()-6)/12)+1))</f>
        <v/>
      </c>
      <c r="Y189" s="24">
        <f>IF($A189="","",INDEX('Cenários'!$Z$6:$Z$105,INT((ROW()-6)/12)+1))</f>
        <v/>
      </c>
    </row>
    <row r="190" ht="19" customHeight="1">
      <c r="A190" s="24">
        <f>IF(INDEX('Cenários'!$A$6:$A$105,INT((ROW()-6)/12)+1)="","",INDEX('Cenários'!$A$6:$A$105,INT((ROW()-6)/12)+1))</f>
        <v/>
      </c>
      <c r="B190" s="24">
        <f>IF($A190="","",INDEX('Cenários'!$B$6:$B$105,INT((ROW()-6)/12)+1))</f>
        <v/>
      </c>
      <c r="C190" s="24">
        <f>IF($A190="","",INDEX('Cenários'!$C$6:$C$105,INT((ROW()-6)/12)+1))</f>
        <v/>
      </c>
      <c r="D190" s="24">
        <f>IF($A190="","",INDEX('Cenários'!$D$6:$D$105,INT((ROW()-6)/12)+1))</f>
        <v/>
      </c>
      <c r="E190" s="25">
        <f>IF($A190="","",MOD(ROW()-6,12)-4)</f>
        <v/>
      </c>
      <c r="F190" s="24">
        <f>IF($A190="","",IF($E190&lt;0,"Antes do pico",IF($E190=0,"Semana de pico","Depois do pico")))</f>
        <v/>
      </c>
      <c r="G190" s="36">
        <f>IF($A190="","",IFERROR(IF(INDEX('Cenários'!$E$6:$E$105,INT((ROW()-6)/12)+1)="","",INDEX('Cenários'!$E$6:$E$105,INT((ROW()-6)/12)+1)+7*$E190),""))</f>
        <v/>
      </c>
      <c r="H190" s="37">
        <f>IF($A190="","",INDEX('Cenários'!$N$6:$Y$105,INT((ROW()-6)/12)+1,$E190+5))</f>
        <v/>
      </c>
      <c r="I190" s="25">
        <f>IF(OR($A190="",$H190=""),"",IFERROR(ROUNDUP(INDEX('Cenários'!$F$6:$F$105,INT((ROW()-6)/12)+1)*$H190,0),""))</f>
        <v/>
      </c>
      <c r="J190" s="19" t="n"/>
      <c r="K190" s="25">
        <f>IF($A190="","",IF($E190=-4,INDEX('Cenários'!$G$6:$G$105,INT((ROW()-6)/12)+1),$S189))</f>
        <v/>
      </c>
      <c r="L190" s="25">
        <f>IF($A190="","",$K190+IF($J190="",0,$J190)-IF($I190="",0,$I190))</f>
        <v/>
      </c>
      <c r="M190" s="25">
        <f>IF($A190="","",IF($E190&lt;=0,INDEX('Cenários'!$H$6:$H$105,INT((ROW()-6)/12)+1)+SUMIFS($I$6:$I$1205,$A$6:$A$1205,$A190,$E$6:$E$1205,"&gt;"&amp;$E190,$E$6:$E$1205,"&lt;="&amp;($E190+INDEX('Cenários'!$J$6:$J$105,INT((ROW()-6)/12)+1))),INDEX('Cenários'!$L$6:$L$105,INT((ROW()-6)/12)+1)+SUMIFS($I$6:$I$1205,$A$6:$A$1205,$A190,$E$6:$E$1205,"&gt;"&amp;$E190,$E$6:$E$1205,"&lt;=7")))</f>
        <v/>
      </c>
      <c r="N190" s="25">
        <f>IF($A190="","",MIN(INDEX('Cenários'!$K$6:$K$105,INT((ROW()-6)/12)+1),MAX(0,$M190)))</f>
        <v/>
      </c>
      <c r="O190" s="25">
        <f>IF($A190="","",IFERROR(IF($L190&gt;=$N190,0,MIN(CEILING(MAX(0,$N190-$L190),INDEX('Cenários'!$I$6:$I$105,INT((ROW()-6)/12)+1)),FLOOR(MAX(0,INDEX('Cenários'!$K$6:$K$105,INT((ROW()-6)/12)+1)-$L190),INDEX('Cenários'!$I$6:$I$105,INT((ROW()-6)/12)+1)))),0))</f>
        <v/>
      </c>
      <c r="P190" s="25">
        <f>IF($A190="","",IFERROR(IF($E190+INDEX('Cenários'!$J$6:$J$105,INT((ROW()-6)/12)+1)&gt;7,0,SUMIFS($O$6:$O$1205,$A$6:$A$1205,$A190,$E$6:$E$1205,$E190+INDEX('Cenários'!$J$6:$J$105,INT((ROW()-6)/12)+1))),0))</f>
        <v/>
      </c>
      <c r="Q190" s="25">
        <f>IF($A190="","",$L190+$O190)</f>
        <v/>
      </c>
      <c r="R190" s="25">
        <f>IF($A190="","",IF($E190&gt;0,MAX(0,$Q190-$N190),0))</f>
        <v/>
      </c>
      <c r="S190" s="25">
        <f>IF($A190="","",$Q190-$R190)</f>
        <v/>
      </c>
      <c r="T190" s="25">
        <f>IF($A190="","",MAX(0,-$S190))</f>
        <v/>
      </c>
      <c r="U190" s="25">
        <f>IF($A190="","",MAX(0,$Q190-INDEX('Cenários'!$K$6:$K$105,INT((ROW()-6)/12)+1)))</f>
        <v/>
      </c>
      <c r="V190" s="24">
        <f>IF($A190="","",IF($Y190&lt;&gt;"OK","Dados inválidos",IF($X190="Pausado","Pausado",IF($T190&gt;0,"Ruptura",IF($U190&gt;0,"Excesso de capacidade",IF($M190&gt;INDEX('Cenários'!$K$6:$K$105,INT((ROW()-6)/12)+1),"Capacidade insuficiente",IF(AND($E190&lt;=0,$S190&lt;INDEX('Cenários'!$H$6:$H$105,INT((ROW()-6)/12)+1)),"Atenção",IF($R190&gt;0,"Desmobilizar","Adequado"))))))))</f>
        <v/>
      </c>
      <c r="W190" s="24">
        <f>IF($A190="","",IF($Y190&lt;&gt;"OK","Corrigir cadastro do cenário",IF($X190="Pausado","",IF($T190&gt;0,"Ruptura projetada de "&amp;TEXT($T190,"0")&amp;" un.",IF($U190&gt;0,"Reduzir entrada ou transferir "&amp;TEXT($U190,"0")&amp;" un.",IF($M190&gt;INDEX('Cenários'!$K$6:$K$105,INT((ROW()-6)/12)+1),"Capacidade abaixo do saldo-alvo em "&amp;TEXT($M190-INDEX('Cenários'!$K$6:$K$105,INT((ROW()-6)/12)+1),"0")&amp;" un.",IF(AND($O190&gt;0,$E190-INDEX('Cenários'!$J$6:$J$105,INT((ROW()-6)/12)+1)&lt;-4),"Recebimento depende de pedido anterior ao horizonte",IF($R190&gt;0,"Desmobilizar "&amp;TEXT($R190,"0")&amp;" un. nesta semana",IF($P190&gt;0,"Emitir pedido de "&amp;TEXT($P190,"0")&amp;" un. nesta semana",IF($O190&gt;0,"Programar recebimento de "&amp;TEXT($O190,"0")&amp;" un.","Sem ação imediata")))))))))</f>
        <v/>
      </c>
      <c r="X190" s="24">
        <f>IF($A190="","",INDEX('Cenários'!$M$6:$M$105,INT((ROW()-6)/12)+1))</f>
        <v/>
      </c>
      <c r="Y190" s="24">
        <f>IF($A190="","",INDEX('Cenários'!$Z$6:$Z$105,INT((ROW()-6)/12)+1))</f>
        <v/>
      </c>
    </row>
    <row r="191" ht="19" customHeight="1">
      <c r="A191" s="24">
        <f>IF(INDEX('Cenários'!$A$6:$A$105,INT((ROW()-6)/12)+1)="","",INDEX('Cenários'!$A$6:$A$105,INT((ROW()-6)/12)+1))</f>
        <v/>
      </c>
      <c r="B191" s="24">
        <f>IF($A191="","",INDEX('Cenários'!$B$6:$B$105,INT((ROW()-6)/12)+1))</f>
        <v/>
      </c>
      <c r="C191" s="24">
        <f>IF($A191="","",INDEX('Cenários'!$C$6:$C$105,INT((ROW()-6)/12)+1))</f>
        <v/>
      </c>
      <c r="D191" s="24">
        <f>IF($A191="","",INDEX('Cenários'!$D$6:$D$105,INT((ROW()-6)/12)+1))</f>
        <v/>
      </c>
      <c r="E191" s="25">
        <f>IF($A191="","",MOD(ROW()-6,12)-4)</f>
        <v/>
      </c>
      <c r="F191" s="24">
        <f>IF($A191="","",IF($E191&lt;0,"Antes do pico",IF($E191=0,"Semana de pico","Depois do pico")))</f>
        <v/>
      </c>
      <c r="G191" s="36">
        <f>IF($A191="","",IFERROR(IF(INDEX('Cenários'!$E$6:$E$105,INT((ROW()-6)/12)+1)="","",INDEX('Cenários'!$E$6:$E$105,INT((ROW()-6)/12)+1)+7*$E191),""))</f>
        <v/>
      </c>
      <c r="H191" s="37">
        <f>IF($A191="","",INDEX('Cenários'!$N$6:$Y$105,INT((ROW()-6)/12)+1,$E191+5))</f>
        <v/>
      </c>
      <c r="I191" s="25">
        <f>IF(OR($A191="",$H191=""),"",IFERROR(ROUNDUP(INDEX('Cenários'!$F$6:$F$105,INT((ROW()-6)/12)+1)*$H191,0),""))</f>
        <v/>
      </c>
      <c r="J191" s="19" t="n"/>
      <c r="K191" s="25">
        <f>IF($A191="","",IF($E191=-4,INDEX('Cenários'!$G$6:$G$105,INT((ROW()-6)/12)+1),$S190))</f>
        <v/>
      </c>
      <c r="L191" s="25">
        <f>IF($A191="","",$K191+IF($J191="",0,$J191)-IF($I191="",0,$I191))</f>
        <v/>
      </c>
      <c r="M191" s="25">
        <f>IF($A191="","",IF($E191&lt;=0,INDEX('Cenários'!$H$6:$H$105,INT((ROW()-6)/12)+1)+SUMIFS($I$6:$I$1205,$A$6:$A$1205,$A191,$E$6:$E$1205,"&gt;"&amp;$E191,$E$6:$E$1205,"&lt;="&amp;($E191+INDEX('Cenários'!$J$6:$J$105,INT((ROW()-6)/12)+1))),INDEX('Cenários'!$L$6:$L$105,INT((ROW()-6)/12)+1)+SUMIFS($I$6:$I$1205,$A$6:$A$1205,$A191,$E$6:$E$1205,"&gt;"&amp;$E191,$E$6:$E$1205,"&lt;=7")))</f>
        <v/>
      </c>
      <c r="N191" s="25">
        <f>IF($A191="","",MIN(INDEX('Cenários'!$K$6:$K$105,INT((ROW()-6)/12)+1),MAX(0,$M191)))</f>
        <v/>
      </c>
      <c r="O191" s="25">
        <f>IF($A191="","",IFERROR(IF($L191&gt;=$N191,0,MIN(CEILING(MAX(0,$N191-$L191),INDEX('Cenários'!$I$6:$I$105,INT((ROW()-6)/12)+1)),FLOOR(MAX(0,INDEX('Cenários'!$K$6:$K$105,INT((ROW()-6)/12)+1)-$L191),INDEX('Cenários'!$I$6:$I$105,INT((ROW()-6)/12)+1)))),0))</f>
        <v/>
      </c>
      <c r="P191" s="25">
        <f>IF($A191="","",IFERROR(IF($E191+INDEX('Cenários'!$J$6:$J$105,INT((ROW()-6)/12)+1)&gt;7,0,SUMIFS($O$6:$O$1205,$A$6:$A$1205,$A191,$E$6:$E$1205,$E191+INDEX('Cenários'!$J$6:$J$105,INT((ROW()-6)/12)+1))),0))</f>
        <v/>
      </c>
      <c r="Q191" s="25">
        <f>IF($A191="","",$L191+$O191)</f>
        <v/>
      </c>
      <c r="R191" s="25">
        <f>IF($A191="","",IF($E191&gt;0,MAX(0,$Q191-$N191),0))</f>
        <v/>
      </c>
      <c r="S191" s="25">
        <f>IF($A191="","",$Q191-$R191)</f>
        <v/>
      </c>
      <c r="T191" s="25">
        <f>IF($A191="","",MAX(0,-$S191))</f>
        <v/>
      </c>
      <c r="U191" s="25">
        <f>IF($A191="","",MAX(0,$Q191-INDEX('Cenários'!$K$6:$K$105,INT((ROW()-6)/12)+1)))</f>
        <v/>
      </c>
      <c r="V191" s="24">
        <f>IF($A191="","",IF($Y191&lt;&gt;"OK","Dados inválidos",IF($X191="Pausado","Pausado",IF($T191&gt;0,"Ruptura",IF($U191&gt;0,"Excesso de capacidade",IF($M191&gt;INDEX('Cenários'!$K$6:$K$105,INT((ROW()-6)/12)+1),"Capacidade insuficiente",IF(AND($E191&lt;=0,$S191&lt;INDEX('Cenários'!$H$6:$H$105,INT((ROW()-6)/12)+1)),"Atenção",IF($R191&gt;0,"Desmobilizar","Adequado"))))))))</f>
        <v/>
      </c>
      <c r="W191" s="24">
        <f>IF($A191="","",IF($Y191&lt;&gt;"OK","Corrigir cadastro do cenário",IF($X191="Pausado","",IF($T191&gt;0,"Ruptura projetada de "&amp;TEXT($T191,"0")&amp;" un.",IF($U191&gt;0,"Reduzir entrada ou transferir "&amp;TEXT($U191,"0")&amp;" un.",IF($M191&gt;INDEX('Cenários'!$K$6:$K$105,INT((ROW()-6)/12)+1),"Capacidade abaixo do saldo-alvo em "&amp;TEXT($M191-INDEX('Cenários'!$K$6:$K$105,INT((ROW()-6)/12)+1),"0")&amp;" un.",IF(AND($O191&gt;0,$E191-INDEX('Cenários'!$J$6:$J$105,INT((ROW()-6)/12)+1)&lt;-4),"Recebimento depende de pedido anterior ao horizonte",IF($R191&gt;0,"Desmobilizar "&amp;TEXT($R191,"0")&amp;" un. nesta semana",IF($P191&gt;0,"Emitir pedido de "&amp;TEXT($P191,"0")&amp;" un. nesta semana",IF($O191&gt;0,"Programar recebimento de "&amp;TEXT($O191,"0")&amp;" un.","Sem ação imediata")))))))))</f>
        <v/>
      </c>
      <c r="X191" s="24">
        <f>IF($A191="","",INDEX('Cenários'!$M$6:$M$105,INT((ROW()-6)/12)+1))</f>
        <v/>
      </c>
      <c r="Y191" s="24">
        <f>IF($A191="","",INDEX('Cenários'!$Z$6:$Z$105,INT((ROW()-6)/12)+1))</f>
        <v/>
      </c>
    </row>
    <row r="192" ht="19" customHeight="1">
      <c r="A192" s="24">
        <f>IF(INDEX('Cenários'!$A$6:$A$105,INT((ROW()-6)/12)+1)="","",INDEX('Cenários'!$A$6:$A$105,INT((ROW()-6)/12)+1))</f>
        <v/>
      </c>
      <c r="B192" s="24">
        <f>IF($A192="","",INDEX('Cenários'!$B$6:$B$105,INT((ROW()-6)/12)+1))</f>
        <v/>
      </c>
      <c r="C192" s="24">
        <f>IF($A192="","",INDEX('Cenários'!$C$6:$C$105,INT((ROW()-6)/12)+1))</f>
        <v/>
      </c>
      <c r="D192" s="24">
        <f>IF($A192="","",INDEX('Cenários'!$D$6:$D$105,INT((ROW()-6)/12)+1))</f>
        <v/>
      </c>
      <c r="E192" s="25">
        <f>IF($A192="","",MOD(ROW()-6,12)-4)</f>
        <v/>
      </c>
      <c r="F192" s="24">
        <f>IF($A192="","",IF($E192&lt;0,"Antes do pico",IF($E192=0,"Semana de pico","Depois do pico")))</f>
        <v/>
      </c>
      <c r="G192" s="36">
        <f>IF($A192="","",IFERROR(IF(INDEX('Cenários'!$E$6:$E$105,INT((ROW()-6)/12)+1)="","",INDEX('Cenários'!$E$6:$E$105,INT((ROW()-6)/12)+1)+7*$E192),""))</f>
        <v/>
      </c>
      <c r="H192" s="37">
        <f>IF($A192="","",INDEX('Cenários'!$N$6:$Y$105,INT((ROW()-6)/12)+1,$E192+5))</f>
        <v/>
      </c>
      <c r="I192" s="25">
        <f>IF(OR($A192="",$H192=""),"",IFERROR(ROUNDUP(INDEX('Cenários'!$F$6:$F$105,INT((ROW()-6)/12)+1)*$H192,0),""))</f>
        <v/>
      </c>
      <c r="J192" s="19" t="n"/>
      <c r="K192" s="25">
        <f>IF($A192="","",IF($E192=-4,INDEX('Cenários'!$G$6:$G$105,INT((ROW()-6)/12)+1),$S191))</f>
        <v/>
      </c>
      <c r="L192" s="25">
        <f>IF($A192="","",$K192+IF($J192="",0,$J192)-IF($I192="",0,$I192))</f>
        <v/>
      </c>
      <c r="M192" s="25">
        <f>IF($A192="","",IF($E192&lt;=0,INDEX('Cenários'!$H$6:$H$105,INT((ROW()-6)/12)+1)+SUMIFS($I$6:$I$1205,$A$6:$A$1205,$A192,$E$6:$E$1205,"&gt;"&amp;$E192,$E$6:$E$1205,"&lt;="&amp;($E192+INDEX('Cenários'!$J$6:$J$105,INT((ROW()-6)/12)+1))),INDEX('Cenários'!$L$6:$L$105,INT((ROW()-6)/12)+1)+SUMIFS($I$6:$I$1205,$A$6:$A$1205,$A192,$E$6:$E$1205,"&gt;"&amp;$E192,$E$6:$E$1205,"&lt;=7")))</f>
        <v/>
      </c>
      <c r="N192" s="25">
        <f>IF($A192="","",MIN(INDEX('Cenários'!$K$6:$K$105,INT((ROW()-6)/12)+1),MAX(0,$M192)))</f>
        <v/>
      </c>
      <c r="O192" s="25">
        <f>IF($A192="","",IFERROR(IF($L192&gt;=$N192,0,MIN(CEILING(MAX(0,$N192-$L192),INDEX('Cenários'!$I$6:$I$105,INT((ROW()-6)/12)+1)),FLOOR(MAX(0,INDEX('Cenários'!$K$6:$K$105,INT((ROW()-6)/12)+1)-$L192),INDEX('Cenários'!$I$6:$I$105,INT((ROW()-6)/12)+1)))),0))</f>
        <v/>
      </c>
      <c r="P192" s="25">
        <f>IF($A192="","",IFERROR(IF($E192+INDEX('Cenários'!$J$6:$J$105,INT((ROW()-6)/12)+1)&gt;7,0,SUMIFS($O$6:$O$1205,$A$6:$A$1205,$A192,$E$6:$E$1205,$E192+INDEX('Cenários'!$J$6:$J$105,INT((ROW()-6)/12)+1))),0))</f>
        <v/>
      </c>
      <c r="Q192" s="25">
        <f>IF($A192="","",$L192+$O192)</f>
        <v/>
      </c>
      <c r="R192" s="25">
        <f>IF($A192="","",IF($E192&gt;0,MAX(0,$Q192-$N192),0))</f>
        <v/>
      </c>
      <c r="S192" s="25">
        <f>IF($A192="","",$Q192-$R192)</f>
        <v/>
      </c>
      <c r="T192" s="25">
        <f>IF($A192="","",MAX(0,-$S192))</f>
        <v/>
      </c>
      <c r="U192" s="25">
        <f>IF($A192="","",MAX(0,$Q192-INDEX('Cenários'!$K$6:$K$105,INT((ROW()-6)/12)+1)))</f>
        <v/>
      </c>
      <c r="V192" s="24">
        <f>IF($A192="","",IF($Y192&lt;&gt;"OK","Dados inválidos",IF($X192="Pausado","Pausado",IF($T192&gt;0,"Ruptura",IF($U192&gt;0,"Excesso de capacidade",IF($M192&gt;INDEX('Cenários'!$K$6:$K$105,INT((ROW()-6)/12)+1),"Capacidade insuficiente",IF(AND($E192&lt;=0,$S192&lt;INDEX('Cenários'!$H$6:$H$105,INT((ROW()-6)/12)+1)),"Atenção",IF($R192&gt;0,"Desmobilizar","Adequado"))))))))</f>
        <v/>
      </c>
      <c r="W192" s="24">
        <f>IF($A192="","",IF($Y192&lt;&gt;"OK","Corrigir cadastro do cenário",IF($X192="Pausado","",IF($T192&gt;0,"Ruptura projetada de "&amp;TEXT($T192,"0")&amp;" un.",IF($U192&gt;0,"Reduzir entrada ou transferir "&amp;TEXT($U192,"0")&amp;" un.",IF($M192&gt;INDEX('Cenários'!$K$6:$K$105,INT((ROW()-6)/12)+1),"Capacidade abaixo do saldo-alvo em "&amp;TEXT($M192-INDEX('Cenários'!$K$6:$K$105,INT((ROW()-6)/12)+1),"0")&amp;" un.",IF(AND($O192&gt;0,$E192-INDEX('Cenários'!$J$6:$J$105,INT((ROW()-6)/12)+1)&lt;-4),"Recebimento depende de pedido anterior ao horizonte",IF($R192&gt;0,"Desmobilizar "&amp;TEXT($R192,"0")&amp;" un. nesta semana",IF($P192&gt;0,"Emitir pedido de "&amp;TEXT($P192,"0")&amp;" un. nesta semana",IF($O192&gt;0,"Programar recebimento de "&amp;TEXT($O192,"0")&amp;" un.","Sem ação imediata")))))))))</f>
        <v/>
      </c>
      <c r="X192" s="24">
        <f>IF($A192="","",INDEX('Cenários'!$M$6:$M$105,INT((ROW()-6)/12)+1))</f>
        <v/>
      </c>
      <c r="Y192" s="24">
        <f>IF($A192="","",INDEX('Cenários'!$Z$6:$Z$105,INT((ROW()-6)/12)+1))</f>
        <v/>
      </c>
    </row>
    <row r="193" ht="19" customHeight="1">
      <c r="A193" s="24">
        <f>IF(INDEX('Cenários'!$A$6:$A$105,INT((ROW()-6)/12)+1)="","",INDEX('Cenários'!$A$6:$A$105,INT((ROW()-6)/12)+1))</f>
        <v/>
      </c>
      <c r="B193" s="24">
        <f>IF($A193="","",INDEX('Cenários'!$B$6:$B$105,INT((ROW()-6)/12)+1))</f>
        <v/>
      </c>
      <c r="C193" s="24">
        <f>IF($A193="","",INDEX('Cenários'!$C$6:$C$105,INT((ROW()-6)/12)+1))</f>
        <v/>
      </c>
      <c r="D193" s="24">
        <f>IF($A193="","",INDEX('Cenários'!$D$6:$D$105,INT((ROW()-6)/12)+1))</f>
        <v/>
      </c>
      <c r="E193" s="25">
        <f>IF($A193="","",MOD(ROW()-6,12)-4)</f>
        <v/>
      </c>
      <c r="F193" s="24">
        <f>IF($A193="","",IF($E193&lt;0,"Antes do pico",IF($E193=0,"Semana de pico","Depois do pico")))</f>
        <v/>
      </c>
      <c r="G193" s="36">
        <f>IF($A193="","",IFERROR(IF(INDEX('Cenários'!$E$6:$E$105,INT((ROW()-6)/12)+1)="","",INDEX('Cenários'!$E$6:$E$105,INT((ROW()-6)/12)+1)+7*$E193),""))</f>
        <v/>
      </c>
      <c r="H193" s="37">
        <f>IF($A193="","",INDEX('Cenários'!$N$6:$Y$105,INT((ROW()-6)/12)+1,$E193+5))</f>
        <v/>
      </c>
      <c r="I193" s="25">
        <f>IF(OR($A193="",$H193=""),"",IFERROR(ROUNDUP(INDEX('Cenários'!$F$6:$F$105,INT((ROW()-6)/12)+1)*$H193,0),""))</f>
        <v/>
      </c>
      <c r="J193" s="19" t="n"/>
      <c r="K193" s="25">
        <f>IF($A193="","",IF($E193=-4,INDEX('Cenários'!$G$6:$G$105,INT((ROW()-6)/12)+1),$S192))</f>
        <v/>
      </c>
      <c r="L193" s="25">
        <f>IF($A193="","",$K193+IF($J193="",0,$J193)-IF($I193="",0,$I193))</f>
        <v/>
      </c>
      <c r="M193" s="25">
        <f>IF($A193="","",IF($E193&lt;=0,INDEX('Cenários'!$H$6:$H$105,INT((ROW()-6)/12)+1)+SUMIFS($I$6:$I$1205,$A$6:$A$1205,$A193,$E$6:$E$1205,"&gt;"&amp;$E193,$E$6:$E$1205,"&lt;="&amp;($E193+INDEX('Cenários'!$J$6:$J$105,INT((ROW()-6)/12)+1))),INDEX('Cenários'!$L$6:$L$105,INT((ROW()-6)/12)+1)+SUMIFS($I$6:$I$1205,$A$6:$A$1205,$A193,$E$6:$E$1205,"&gt;"&amp;$E193,$E$6:$E$1205,"&lt;=7")))</f>
        <v/>
      </c>
      <c r="N193" s="25">
        <f>IF($A193="","",MIN(INDEX('Cenários'!$K$6:$K$105,INT((ROW()-6)/12)+1),MAX(0,$M193)))</f>
        <v/>
      </c>
      <c r="O193" s="25">
        <f>IF($A193="","",IFERROR(IF($L193&gt;=$N193,0,MIN(CEILING(MAX(0,$N193-$L193),INDEX('Cenários'!$I$6:$I$105,INT((ROW()-6)/12)+1)),FLOOR(MAX(0,INDEX('Cenários'!$K$6:$K$105,INT((ROW()-6)/12)+1)-$L193),INDEX('Cenários'!$I$6:$I$105,INT((ROW()-6)/12)+1)))),0))</f>
        <v/>
      </c>
      <c r="P193" s="25">
        <f>IF($A193="","",IFERROR(IF($E193+INDEX('Cenários'!$J$6:$J$105,INT((ROW()-6)/12)+1)&gt;7,0,SUMIFS($O$6:$O$1205,$A$6:$A$1205,$A193,$E$6:$E$1205,$E193+INDEX('Cenários'!$J$6:$J$105,INT((ROW()-6)/12)+1))),0))</f>
        <v/>
      </c>
      <c r="Q193" s="25">
        <f>IF($A193="","",$L193+$O193)</f>
        <v/>
      </c>
      <c r="R193" s="25">
        <f>IF($A193="","",IF($E193&gt;0,MAX(0,$Q193-$N193),0))</f>
        <v/>
      </c>
      <c r="S193" s="25">
        <f>IF($A193="","",$Q193-$R193)</f>
        <v/>
      </c>
      <c r="T193" s="25">
        <f>IF($A193="","",MAX(0,-$S193))</f>
        <v/>
      </c>
      <c r="U193" s="25">
        <f>IF($A193="","",MAX(0,$Q193-INDEX('Cenários'!$K$6:$K$105,INT((ROW()-6)/12)+1)))</f>
        <v/>
      </c>
      <c r="V193" s="24">
        <f>IF($A193="","",IF($Y193&lt;&gt;"OK","Dados inválidos",IF($X193="Pausado","Pausado",IF($T193&gt;0,"Ruptura",IF($U193&gt;0,"Excesso de capacidade",IF($M193&gt;INDEX('Cenários'!$K$6:$K$105,INT((ROW()-6)/12)+1),"Capacidade insuficiente",IF(AND($E193&lt;=0,$S193&lt;INDEX('Cenários'!$H$6:$H$105,INT((ROW()-6)/12)+1)),"Atenção",IF($R193&gt;0,"Desmobilizar","Adequado"))))))))</f>
        <v/>
      </c>
      <c r="W193" s="24">
        <f>IF($A193="","",IF($Y193&lt;&gt;"OK","Corrigir cadastro do cenário",IF($X193="Pausado","",IF($T193&gt;0,"Ruptura projetada de "&amp;TEXT($T193,"0")&amp;" un.",IF($U193&gt;0,"Reduzir entrada ou transferir "&amp;TEXT($U193,"0")&amp;" un.",IF($M193&gt;INDEX('Cenários'!$K$6:$K$105,INT((ROW()-6)/12)+1),"Capacidade abaixo do saldo-alvo em "&amp;TEXT($M193-INDEX('Cenários'!$K$6:$K$105,INT((ROW()-6)/12)+1),"0")&amp;" un.",IF(AND($O193&gt;0,$E193-INDEX('Cenários'!$J$6:$J$105,INT((ROW()-6)/12)+1)&lt;-4),"Recebimento depende de pedido anterior ao horizonte",IF($R193&gt;0,"Desmobilizar "&amp;TEXT($R193,"0")&amp;" un. nesta semana",IF($P193&gt;0,"Emitir pedido de "&amp;TEXT($P193,"0")&amp;" un. nesta semana",IF($O193&gt;0,"Programar recebimento de "&amp;TEXT($O193,"0")&amp;" un.","Sem ação imediata")))))))))</f>
        <v/>
      </c>
      <c r="X193" s="24">
        <f>IF($A193="","",INDEX('Cenários'!$M$6:$M$105,INT((ROW()-6)/12)+1))</f>
        <v/>
      </c>
      <c r="Y193" s="24">
        <f>IF($A193="","",INDEX('Cenários'!$Z$6:$Z$105,INT((ROW()-6)/12)+1))</f>
        <v/>
      </c>
    </row>
    <row r="194" ht="19" customHeight="1">
      <c r="A194" s="24">
        <f>IF(INDEX('Cenários'!$A$6:$A$105,INT((ROW()-6)/12)+1)="","",INDEX('Cenários'!$A$6:$A$105,INT((ROW()-6)/12)+1))</f>
        <v/>
      </c>
      <c r="B194" s="24">
        <f>IF($A194="","",INDEX('Cenários'!$B$6:$B$105,INT((ROW()-6)/12)+1))</f>
        <v/>
      </c>
      <c r="C194" s="24">
        <f>IF($A194="","",INDEX('Cenários'!$C$6:$C$105,INT((ROW()-6)/12)+1))</f>
        <v/>
      </c>
      <c r="D194" s="24">
        <f>IF($A194="","",INDEX('Cenários'!$D$6:$D$105,INT((ROW()-6)/12)+1))</f>
        <v/>
      </c>
      <c r="E194" s="25">
        <f>IF($A194="","",MOD(ROW()-6,12)-4)</f>
        <v/>
      </c>
      <c r="F194" s="24">
        <f>IF($A194="","",IF($E194&lt;0,"Antes do pico",IF($E194=0,"Semana de pico","Depois do pico")))</f>
        <v/>
      </c>
      <c r="G194" s="36">
        <f>IF($A194="","",IFERROR(IF(INDEX('Cenários'!$E$6:$E$105,INT((ROW()-6)/12)+1)="","",INDEX('Cenários'!$E$6:$E$105,INT((ROW()-6)/12)+1)+7*$E194),""))</f>
        <v/>
      </c>
      <c r="H194" s="37">
        <f>IF($A194="","",INDEX('Cenários'!$N$6:$Y$105,INT((ROW()-6)/12)+1,$E194+5))</f>
        <v/>
      </c>
      <c r="I194" s="25">
        <f>IF(OR($A194="",$H194=""),"",IFERROR(ROUNDUP(INDEX('Cenários'!$F$6:$F$105,INT((ROW()-6)/12)+1)*$H194,0),""))</f>
        <v/>
      </c>
      <c r="J194" s="19" t="n"/>
      <c r="K194" s="25">
        <f>IF($A194="","",IF($E194=-4,INDEX('Cenários'!$G$6:$G$105,INT((ROW()-6)/12)+1),$S193))</f>
        <v/>
      </c>
      <c r="L194" s="25">
        <f>IF($A194="","",$K194+IF($J194="",0,$J194)-IF($I194="",0,$I194))</f>
        <v/>
      </c>
      <c r="M194" s="25">
        <f>IF($A194="","",IF($E194&lt;=0,INDEX('Cenários'!$H$6:$H$105,INT((ROW()-6)/12)+1)+SUMIFS($I$6:$I$1205,$A$6:$A$1205,$A194,$E$6:$E$1205,"&gt;"&amp;$E194,$E$6:$E$1205,"&lt;="&amp;($E194+INDEX('Cenários'!$J$6:$J$105,INT((ROW()-6)/12)+1))),INDEX('Cenários'!$L$6:$L$105,INT((ROW()-6)/12)+1)+SUMIFS($I$6:$I$1205,$A$6:$A$1205,$A194,$E$6:$E$1205,"&gt;"&amp;$E194,$E$6:$E$1205,"&lt;=7")))</f>
        <v/>
      </c>
      <c r="N194" s="25">
        <f>IF($A194="","",MIN(INDEX('Cenários'!$K$6:$K$105,INT((ROW()-6)/12)+1),MAX(0,$M194)))</f>
        <v/>
      </c>
      <c r="O194" s="25">
        <f>IF($A194="","",IFERROR(IF($L194&gt;=$N194,0,MIN(CEILING(MAX(0,$N194-$L194),INDEX('Cenários'!$I$6:$I$105,INT((ROW()-6)/12)+1)),FLOOR(MAX(0,INDEX('Cenários'!$K$6:$K$105,INT((ROW()-6)/12)+1)-$L194),INDEX('Cenários'!$I$6:$I$105,INT((ROW()-6)/12)+1)))),0))</f>
        <v/>
      </c>
      <c r="P194" s="25">
        <f>IF($A194="","",IFERROR(IF($E194+INDEX('Cenários'!$J$6:$J$105,INT((ROW()-6)/12)+1)&gt;7,0,SUMIFS($O$6:$O$1205,$A$6:$A$1205,$A194,$E$6:$E$1205,$E194+INDEX('Cenários'!$J$6:$J$105,INT((ROW()-6)/12)+1))),0))</f>
        <v/>
      </c>
      <c r="Q194" s="25">
        <f>IF($A194="","",$L194+$O194)</f>
        <v/>
      </c>
      <c r="R194" s="25">
        <f>IF($A194="","",IF($E194&gt;0,MAX(0,$Q194-$N194),0))</f>
        <v/>
      </c>
      <c r="S194" s="25">
        <f>IF($A194="","",$Q194-$R194)</f>
        <v/>
      </c>
      <c r="T194" s="25">
        <f>IF($A194="","",MAX(0,-$S194))</f>
        <v/>
      </c>
      <c r="U194" s="25">
        <f>IF($A194="","",MAX(0,$Q194-INDEX('Cenários'!$K$6:$K$105,INT((ROW()-6)/12)+1)))</f>
        <v/>
      </c>
      <c r="V194" s="24">
        <f>IF($A194="","",IF($Y194&lt;&gt;"OK","Dados inválidos",IF($X194="Pausado","Pausado",IF($T194&gt;0,"Ruptura",IF($U194&gt;0,"Excesso de capacidade",IF($M194&gt;INDEX('Cenários'!$K$6:$K$105,INT((ROW()-6)/12)+1),"Capacidade insuficiente",IF(AND($E194&lt;=0,$S194&lt;INDEX('Cenários'!$H$6:$H$105,INT((ROW()-6)/12)+1)),"Atenção",IF($R194&gt;0,"Desmobilizar","Adequado"))))))))</f>
        <v/>
      </c>
      <c r="W194" s="24">
        <f>IF($A194="","",IF($Y194&lt;&gt;"OK","Corrigir cadastro do cenário",IF($X194="Pausado","",IF($T194&gt;0,"Ruptura projetada de "&amp;TEXT($T194,"0")&amp;" un.",IF($U194&gt;0,"Reduzir entrada ou transferir "&amp;TEXT($U194,"0")&amp;" un.",IF($M194&gt;INDEX('Cenários'!$K$6:$K$105,INT((ROW()-6)/12)+1),"Capacidade abaixo do saldo-alvo em "&amp;TEXT($M194-INDEX('Cenários'!$K$6:$K$105,INT((ROW()-6)/12)+1),"0")&amp;" un.",IF(AND($O194&gt;0,$E194-INDEX('Cenários'!$J$6:$J$105,INT((ROW()-6)/12)+1)&lt;-4),"Recebimento depende de pedido anterior ao horizonte",IF($R194&gt;0,"Desmobilizar "&amp;TEXT($R194,"0")&amp;" un. nesta semana",IF($P194&gt;0,"Emitir pedido de "&amp;TEXT($P194,"0")&amp;" un. nesta semana",IF($O194&gt;0,"Programar recebimento de "&amp;TEXT($O194,"0")&amp;" un.","Sem ação imediata")))))))))</f>
        <v/>
      </c>
      <c r="X194" s="24">
        <f>IF($A194="","",INDEX('Cenários'!$M$6:$M$105,INT((ROW()-6)/12)+1))</f>
        <v/>
      </c>
      <c r="Y194" s="24">
        <f>IF($A194="","",INDEX('Cenários'!$Z$6:$Z$105,INT((ROW()-6)/12)+1))</f>
        <v/>
      </c>
    </row>
    <row r="195" ht="19" customHeight="1">
      <c r="A195" s="24">
        <f>IF(INDEX('Cenários'!$A$6:$A$105,INT((ROW()-6)/12)+1)="","",INDEX('Cenários'!$A$6:$A$105,INT((ROW()-6)/12)+1))</f>
        <v/>
      </c>
      <c r="B195" s="24">
        <f>IF($A195="","",INDEX('Cenários'!$B$6:$B$105,INT((ROW()-6)/12)+1))</f>
        <v/>
      </c>
      <c r="C195" s="24">
        <f>IF($A195="","",INDEX('Cenários'!$C$6:$C$105,INT((ROW()-6)/12)+1))</f>
        <v/>
      </c>
      <c r="D195" s="24">
        <f>IF($A195="","",INDEX('Cenários'!$D$6:$D$105,INT((ROW()-6)/12)+1))</f>
        <v/>
      </c>
      <c r="E195" s="25">
        <f>IF($A195="","",MOD(ROW()-6,12)-4)</f>
        <v/>
      </c>
      <c r="F195" s="24">
        <f>IF($A195="","",IF($E195&lt;0,"Antes do pico",IF($E195=0,"Semana de pico","Depois do pico")))</f>
        <v/>
      </c>
      <c r="G195" s="36">
        <f>IF($A195="","",IFERROR(IF(INDEX('Cenários'!$E$6:$E$105,INT((ROW()-6)/12)+1)="","",INDEX('Cenários'!$E$6:$E$105,INT((ROW()-6)/12)+1)+7*$E195),""))</f>
        <v/>
      </c>
      <c r="H195" s="37">
        <f>IF($A195="","",INDEX('Cenários'!$N$6:$Y$105,INT((ROW()-6)/12)+1,$E195+5))</f>
        <v/>
      </c>
      <c r="I195" s="25">
        <f>IF(OR($A195="",$H195=""),"",IFERROR(ROUNDUP(INDEX('Cenários'!$F$6:$F$105,INT((ROW()-6)/12)+1)*$H195,0),""))</f>
        <v/>
      </c>
      <c r="J195" s="19" t="n"/>
      <c r="K195" s="25">
        <f>IF($A195="","",IF($E195=-4,INDEX('Cenários'!$G$6:$G$105,INT((ROW()-6)/12)+1),$S194))</f>
        <v/>
      </c>
      <c r="L195" s="25">
        <f>IF($A195="","",$K195+IF($J195="",0,$J195)-IF($I195="",0,$I195))</f>
        <v/>
      </c>
      <c r="M195" s="25">
        <f>IF($A195="","",IF($E195&lt;=0,INDEX('Cenários'!$H$6:$H$105,INT((ROW()-6)/12)+1)+SUMIFS($I$6:$I$1205,$A$6:$A$1205,$A195,$E$6:$E$1205,"&gt;"&amp;$E195,$E$6:$E$1205,"&lt;="&amp;($E195+INDEX('Cenários'!$J$6:$J$105,INT((ROW()-6)/12)+1))),INDEX('Cenários'!$L$6:$L$105,INT((ROW()-6)/12)+1)+SUMIFS($I$6:$I$1205,$A$6:$A$1205,$A195,$E$6:$E$1205,"&gt;"&amp;$E195,$E$6:$E$1205,"&lt;=7")))</f>
        <v/>
      </c>
      <c r="N195" s="25">
        <f>IF($A195="","",MIN(INDEX('Cenários'!$K$6:$K$105,INT((ROW()-6)/12)+1),MAX(0,$M195)))</f>
        <v/>
      </c>
      <c r="O195" s="25">
        <f>IF($A195="","",IFERROR(IF($L195&gt;=$N195,0,MIN(CEILING(MAX(0,$N195-$L195),INDEX('Cenários'!$I$6:$I$105,INT((ROW()-6)/12)+1)),FLOOR(MAX(0,INDEX('Cenários'!$K$6:$K$105,INT((ROW()-6)/12)+1)-$L195),INDEX('Cenários'!$I$6:$I$105,INT((ROW()-6)/12)+1)))),0))</f>
        <v/>
      </c>
      <c r="P195" s="25">
        <f>IF($A195="","",IFERROR(IF($E195+INDEX('Cenários'!$J$6:$J$105,INT((ROW()-6)/12)+1)&gt;7,0,SUMIFS($O$6:$O$1205,$A$6:$A$1205,$A195,$E$6:$E$1205,$E195+INDEX('Cenários'!$J$6:$J$105,INT((ROW()-6)/12)+1))),0))</f>
        <v/>
      </c>
      <c r="Q195" s="25">
        <f>IF($A195="","",$L195+$O195)</f>
        <v/>
      </c>
      <c r="R195" s="25">
        <f>IF($A195="","",IF($E195&gt;0,MAX(0,$Q195-$N195),0))</f>
        <v/>
      </c>
      <c r="S195" s="25">
        <f>IF($A195="","",$Q195-$R195)</f>
        <v/>
      </c>
      <c r="T195" s="25">
        <f>IF($A195="","",MAX(0,-$S195))</f>
        <v/>
      </c>
      <c r="U195" s="25">
        <f>IF($A195="","",MAX(0,$Q195-INDEX('Cenários'!$K$6:$K$105,INT((ROW()-6)/12)+1)))</f>
        <v/>
      </c>
      <c r="V195" s="24">
        <f>IF($A195="","",IF($Y195&lt;&gt;"OK","Dados inválidos",IF($X195="Pausado","Pausado",IF($T195&gt;0,"Ruptura",IF($U195&gt;0,"Excesso de capacidade",IF($M195&gt;INDEX('Cenários'!$K$6:$K$105,INT((ROW()-6)/12)+1),"Capacidade insuficiente",IF(AND($E195&lt;=0,$S195&lt;INDEX('Cenários'!$H$6:$H$105,INT((ROW()-6)/12)+1)),"Atenção",IF($R195&gt;0,"Desmobilizar","Adequado"))))))))</f>
        <v/>
      </c>
      <c r="W195" s="24">
        <f>IF($A195="","",IF($Y195&lt;&gt;"OK","Corrigir cadastro do cenário",IF($X195="Pausado","",IF($T195&gt;0,"Ruptura projetada de "&amp;TEXT($T195,"0")&amp;" un.",IF($U195&gt;0,"Reduzir entrada ou transferir "&amp;TEXT($U195,"0")&amp;" un.",IF($M195&gt;INDEX('Cenários'!$K$6:$K$105,INT((ROW()-6)/12)+1),"Capacidade abaixo do saldo-alvo em "&amp;TEXT($M195-INDEX('Cenários'!$K$6:$K$105,INT((ROW()-6)/12)+1),"0")&amp;" un.",IF(AND($O195&gt;0,$E195-INDEX('Cenários'!$J$6:$J$105,INT((ROW()-6)/12)+1)&lt;-4),"Recebimento depende de pedido anterior ao horizonte",IF($R195&gt;0,"Desmobilizar "&amp;TEXT($R195,"0")&amp;" un. nesta semana",IF($P195&gt;0,"Emitir pedido de "&amp;TEXT($P195,"0")&amp;" un. nesta semana",IF($O195&gt;0,"Programar recebimento de "&amp;TEXT($O195,"0")&amp;" un.","Sem ação imediata")))))))))</f>
        <v/>
      </c>
      <c r="X195" s="24">
        <f>IF($A195="","",INDEX('Cenários'!$M$6:$M$105,INT((ROW()-6)/12)+1))</f>
        <v/>
      </c>
      <c r="Y195" s="24">
        <f>IF($A195="","",INDEX('Cenários'!$Z$6:$Z$105,INT((ROW()-6)/12)+1))</f>
        <v/>
      </c>
    </row>
    <row r="196" ht="19" customHeight="1">
      <c r="A196" s="24">
        <f>IF(INDEX('Cenários'!$A$6:$A$105,INT((ROW()-6)/12)+1)="","",INDEX('Cenários'!$A$6:$A$105,INT((ROW()-6)/12)+1))</f>
        <v/>
      </c>
      <c r="B196" s="24">
        <f>IF($A196="","",INDEX('Cenários'!$B$6:$B$105,INT((ROW()-6)/12)+1))</f>
        <v/>
      </c>
      <c r="C196" s="24">
        <f>IF($A196="","",INDEX('Cenários'!$C$6:$C$105,INT((ROW()-6)/12)+1))</f>
        <v/>
      </c>
      <c r="D196" s="24">
        <f>IF($A196="","",INDEX('Cenários'!$D$6:$D$105,INT((ROW()-6)/12)+1))</f>
        <v/>
      </c>
      <c r="E196" s="25">
        <f>IF($A196="","",MOD(ROW()-6,12)-4)</f>
        <v/>
      </c>
      <c r="F196" s="24">
        <f>IF($A196="","",IF($E196&lt;0,"Antes do pico",IF($E196=0,"Semana de pico","Depois do pico")))</f>
        <v/>
      </c>
      <c r="G196" s="36">
        <f>IF($A196="","",IFERROR(IF(INDEX('Cenários'!$E$6:$E$105,INT((ROW()-6)/12)+1)="","",INDEX('Cenários'!$E$6:$E$105,INT((ROW()-6)/12)+1)+7*$E196),""))</f>
        <v/>
      </c>
      <c r="H196" s="37">
        <f>IF($A196="","",INDEX('Cenários'!$N$6:$Y$105,INT((ROW()-6)/12)+1,$E196+5))</f>
        <v/>
      </c>
      <c r="I196" s="25">
        <f>IF(OR($A196="",$H196=""),"",IFERROR(ROUNDUP(INDEX('Cenários'!$F$6:$F$105,INT((ROW()-6)/12)+1)*$H196,0),""))</f>
        <v/>
      </c>
      <c r="J196" s="19" t="n"/>
      <c r="K196" s="25">
        <f>IF($A196="","",IF($E196=-4,INDEX('Cenários'!$G$6:$G$105,INT((ROW()-6)/12)+1),$S195))</f>
        <v/>
      </c>
      <c r="L196" s="25">
        <f>IF($A196="","",$K196+IF($J196="",0,$J196)-IF($I196="",0,$I196))</f>
        <v/>
      </c>
      <c r="M196" s="25">
        <f>IF($A196="","",IF($E196&lt;=0,INDEX('Cenários'!$H$6:$H$105,INT((ROW()-6)/12)+1)+SUMIFS($I$6:$I$1205,$A$6:$A$1205,$A196,$E$6:$E$1205,"&gt;"&amp;$E196,$E$6:$E$1205,"&lt;="&amp;($E196+INDEX('Cenários'!$J$6:$J$105,INT((ROW()-6)/12)+1))),INDEX('Cenários'!$L$6:$L$105,INT((ROW()-6)/12)+1)+SUMIFS($I$6:$I$1205,$A$6:$A$1205,$A196,$E$6:$E$1205,"&gt;"&amp;$E196,$E$6:$E$1205,"&lt;=7")))</f>
        <v/>
      </c>
      <c r="N196" s="25">
        <f>IF($A196="","",MIN(INDEX('Cenários'!$K$6:$K$105,INT((ROW()-6)/12)+1),MAX(0,$M196)))</f>
        <v/>
      </c>
      <c r="O196" s="25">
        <f>IF($A196="","",IFERROR(IF($L196&gt;=$N196,0,MIN(CEILING(MAX(0,$N196-$L196),INDEX('Cenários'!$I$6:$I$105,INT((ROW()-6)/12)+1)),FLOOR(MAX(0,INDEX('Cenários'!$K$6:$K$105,INT((ROW()-6)/12)+1)-$L196),INDEX('Cenários'!$I$6:$I$105,INT((ROW()-6)/12)+1)))),0))</f>
        <v/>
      </c>
      <c r="P196" s="25">
        <f>IF($A196="","",IFERROR(IF($E196+INDEX('Cenários'!$J$6:$J$105,INT((ROW()-6)/12)+1)&gt;7,0,SUMIFS($O$6:$O$1205,$A$6:$A$1205,$A196,$E$6:$E$1205,$E196+INDEX('Cenários'!$J$6:$J$105,INT((ROW()-6)/12)+1))),0))</f>
        <v/>
      </c>
      <c r="Q196" s="25">
        <f>IF($A196="","",$L196+$O196)</f>
        <v/>
      </c>
      <c r="R196" s="25">
        <f>IF($A196="","",IF($E196&gt;0,MAX(0,$Q196-$N196),0))</f>
        <v/>
      </c>
      <c r="S196" s="25">
        <f>IF($A196="","",$Q196-$R196)</f>
        <v/>
      </c>
      <c r="T196" s="25">
        <f>IF($A196="","",MAX(0,-$S196))</f>
        <v/>
      </c>
      <c r="U196" s="25">
        <f>IF($A196="","",MAX(0,$Q196-INDEX('Cenários'!$K$6:$K$105,INT((ROW()-6)/12)+1)))</f>
        <v/>
      </c>
      <c r="V196" s="24">
        <f>IF($A196="","",IF($Y196&lt;&gt;"OK","Dados inválidos",IF($X196="Pausado","Pausado",IF($T196&gt;0,"Ruptura",IF($U196&gt;0,"Excesso de capacidade",IF($M196&gt;INDEX('Cenários'!$K$6:$K$105,INT((ROW()-6)/12)+1),"Capacidade insuficiente",IF(AND($E196&lt;=0,$S196&lt;INDEX('Cenários'!$H$6:$H$105,INT((ROW()-6)/12)+1)),"Atenção",IF($R196&gt;0,"Desmobilizar","Adequado"))))))))</f>
        <v/>
      </c>
      <c r="W196" s="24">
        <f>IF($A196="","",IF($Y196&lt;&gt;"OK","Corrigir cadastro do cenário",IF($X196="Pausado","",IF($T196&gt;0,"Ruptura projetada de "&amp;TEXT($T196,"0")&amp;" un.",IF($U196&gt;0,"Reduzir entrada ou transferir "&amp;TEXT($U196,"0")&amp;" un.",IF($M196&gt;INDEX('Cenários'!$K$6:$K$105,INT((ROW()-6)/12)+1),"Capacidade abaixo do saldo-alvo em "&amp;TEXT($M196-INDEX('Cenários'!$K$6:$K$105,INT((ROW()-6)/12)+1),"0")&amp;" un.",IF(AND($O196&gt;0,$E196-INDEX('Cenários'!$J$6:$J$105,INT((ROW()-6)/12)+1)&lt;-4),"Recebimento depende de pedido anterior ao horizonte",IF($R196&gt;0,"Desmobilizar "&amp;TEXT($R196,"0")&amp;" un. nesta semana",IF($P196&gt;0,"Emitir pedido de "&amp;TEXT($P196,"0")&amp;" un. nesta semana",IF($O196&gt;0,"Programar recebimento de "&amp;TEXT($O196,"0")&amp;" un.","Sem ação imediata")))))))))</f>
        <v/>
      </c>
      <c r="X196" s="24">
        <f>IF($A196="","",INDEX('Cenários'!$M$6:$M$105,INT((ROW()-6)/12)+1))</f>
        <v/>
      </c>
      <c r="Y196" s="24">
        <f>IF($A196="","",INDEX('Cenários'!$Z$6:$Z$105,INT((ROW()-6)/12)+1))</f>
        <v/>
      </c>
    </row>
    <row r="197" ht="19" customHeight="1">
      <c r="A197" s="24">
        <f>IF(INDEX('Cenários'!$A$6:$A$105,INT((ROW()-6)/12)+1)="","",INDEX('Cenários'!$A$6:$A$105,INT((ROW()-6)/12)+1))</f>
        <v/>
      </c>
      <c r="B197" s="24">
        <f>IF($A197="","",INDEX('Cenários'!$B$6:$B$105,INT((ROW()-6)/12)+1))</f>
        <v/>
      </c>
      <c r="C197" s="24">
        <f>IF($A197="","",INDEX('Cenários'!$C$6:$C$105,INT((ROW()-6)/12)+1))</f>
        <v/>
      </c>
      <c r="D197" s="24">
        <f>IF($A197="","",INDEX('Cenários'!$D$6:$D$105,INT((ROW()-6)/12)+1))</f>
        <v/>
      </c>
      <c r="E197" s="25">
        <f>IF($A197="","",MOD(ROW()-6,12)-4)</f>
        <v/>
      </c>
      <c r="F197" s="24">
        <f>IF($A197="","",IF($E197&lt;0,"Antes do pico",IF($E197=0,"Semana de pico","Depois do pico")))</f>
        <v/>
      </c>
      <c r="G197" s="36">
        <f>IF($A197="","",IFERROR(IF(INDEX('Cenários'!$E$6:$E$105,INT((ROW()-6)/12)+1)="","",INDEX('Cenários'!$E$6:$E$105,INT((ROW()-6)/12)+1)+7*$E197),""))</f>
        <v/>
      </c>
      <c r="H197" s="37">
        <f>IF($A197="","",INDEX('Cenários'!$N$6:$Y$105,INT((ROW()-6)/12)+1,$E197+5))</f>
        <v/>
      </c>
      <c r="I197" s="25">
        <f>IF(OR($A197="",$H197=""),"",IFERROR(ROUNDUP(INDEX('Cenários'!$F$6:$F$105,INT((ROW()-6)/12)+1)*$H197,0),""))</f>
        <v/>
      </c>
      <c r="J197" s="19" t="n"/>
      <c r="K197" s="25">
        <f>IF($A197="","",IF($E197=-4,INDEX('Cenários'!$G$6:$G$105,INT((ROW()-6)/12)+1),$S196))</f>
        <v/>
      </c>
      <c r="L197" s="25">
        <f>IF($A197="","",$K197+IF($J197="",0,$J197)-IF($I197="",0,$I197))</f>
        <v/>
      </c>
      <c r="M197" s="25">
        <f>IF($A197="","",IF($E197&lt;=0,INDEX('Cenários'!$H$6:$H$105,INT((ROW()-6)/12)+1)+SUMIFS($I$6:$I$1205,$A$6:$A$1205,$A197,$E$6:$E$1205,"&gt;"&amp;$E197,$E$6:$E$1205,"&lt;="&amp;($E197+INDEX('Cenários'!$J$6:$J$105,INT((ROW()-6)/12)+1))),INDEX('Cenários'!$L$6:$L$105,INT((ROW()-6)/12)+1)+SUMIFS($I$6:$I$1205,$A$6:$A$1205,$A197,$E$6:$E$1205,"&gt;"&amp;$E197,$E$6:$E$1205,"&lt;=7")))</f>
        <v/>
      </c>
      <c r="N197" s="25">
        <f>IF($A197="","",MIN(INDEX('Cenários'!$K$6:$K$105,INT((ROW()-6)/12)+1),MAX(0,$M197)))</f>
        <v/>
      </c>
      <c r="O197" s="25">
        <f>IF($A197="","",IFERROR(IF($L197&gt;=$N197,0,MIN(CEILING(MAX(0,$N197-$L197),INDEX('Cenários'!$I$6:$I$105,INT((ROW()-6)/12)+1)),FLOOR(MAX(0,INDEX('Cenários'!$K$6:$K$105,INT((ROW()-6)/12)+1)-$L197),INDEX('Cenários'!$I$6:$I$105,INT((ROW()-6)/12)+1)))),0))</f>
        <v/>
      </c>
      <c r="P197" s="25">
        <f>IF($A197="","",IFERROR(IF($E197+INDEX('Cenários'!$J$6:$J$105,INT((ROW()-6)/12)+1)&gt;7,0,SUMIFS($O$6:$O$1205,$A$6:$A$1205,$A197,$E$6:$E$1205,$E197+INDEX('Cenários'!$J$6:$J$105,INT((ROW()-6)/12)+1))),0))</f>
        <v/>
      </c>
      <c r="Q197" s="25">
        <f>IF($A197="","",$L197+$O197)</f>
        <v/>
      </c>
      <c r="R197" s="25">
        <f>IF($A197="","",IF($E197&gt;0,MAX(0,$Q197-$N197),0))</f>
        <v/>
      </c>
      <c r="S197" s="25">
        <f>IF($A197="","",$Q197-$R197)</f>
        <v/>
      </c>
      <c r="T197" s="25">
        <f>IF($A197="","",MAX(0,-$S197))</f>
        <v/>
      </c>
      <c r="U197" s="25">
        <f>IF($A197="","",MAX(0,$Q197-INDEX('Cenários'!$K$6:$K$105,INT((ROW()-6)/12)+1)))</f>
        <v/>
      </c>
      <c r="V197" s="24">
        <f>IF($A197="","",IF($Y197&lt;&gt;"OK","Dados inválidos",IF($X197="Pausado","Pausado",IF($T197&gt;0,"Ruptura",IF($U197&gt;0,"Excesso de capacidade",IF($M197&gt;INDEX('Cenários'!$K$6:$K$105,INT((ROW()-6)/12)+1),"Capacidade insuficiente",IF(AND($E197&lt;=0,$S197&lt;INDEX('Cenários'!$H$6:$H$105,INT((ROW()-6)/12)+1)),"Atenção",IF($R197&gt;0,"Desmobilizar","Adequado"))))))))</f>
        <v/>
      </c>
      <c r="W197" s="24">
        <f>IF($A197="","",IF($Y197&lt;&gt;"OK","Corrigir cadastro do cenário",IF($X197="Pausado","",IF($T197&gt;0,"Ruptura projetada de "&amp;TEXT($T197,"0")&amp;" un.",IF($U197&gt;0,"Reduzir entrada ou transferir "&amp;TEXT($U197,"0")&amp;" un.",IF($M197&gt;INDEX('Cenários'!$K$6:$K$105,INT((ROW()-6)/12)+1),"Capacidade abaixo do saldo-alvo em "&amp;TEXT($M197-INDEX('Cenários'!$K$6:$K$105,INT((ROW()-6)/12)+1),"0")&amp;" un.",IF(AND($O197&gt;0,$E197-INDEX('Cenários'!$J$6:$J$105,INT((ROW()-6)/12)+1)&lt;-4),"Recebimento depende de pedido anterior ao horizonte",IF($R197&gt;0,"Desmobilizar "&amp;TEXT($R197,"0")&amp;" un. nesta semana",IF($P197&gt;0,"Emitir pedido de "&amp;TEXT($P197,"0")&amp;" un. nesta semana",IF($O197&gt;0,"Programar recebimento de "&amp;TEXT($O197,"0")&amp;" un.","Sem ação imediata")))))))))</f>
        <v/>
      </c>
      <c r="X197" s="24">
        <f>IF($A197="","",INDEX('Cenários'!$M$6:$M$105,INT((ROW()-6)/12)+1))</f>
        <v/>
      </c>
      <c r="Y197" s="24">
        <f>IF($A197="","",INDEX('Cenários'!$Z$6:$Z$105,INT((ROW()-6)/12)+1))</f>
        <v/>
      </c>
    </row>
    <row r="198" ht="19" customHeight="1">
      <c r="A198" s="24">
        <f>IF(INDEX('Cenários'!$A$6:$A$105,INT((ROW()-6)/12)+1)="","",INDEX('Cenários'!$A$6:$A$105,INT((ROW()-6)/12)+1))</f>
        <v/>
      </c>
      <c r="B198" s="24">
        <f>IF($A198="","",INDEX('Cenários'!$B$6:$B$105,INT((ROW()-6)/12)+1))</f>
        <v/>
      </c>
      <c r="C198" s="24">
        <f>IF($A198="","",INDEX('Cenários'!$C$6:$C$105,INT((ROW()-6)/12)+1))</f>
        <v/>
      </c>
      <c r="D198" s="24">
        <f>IF($A198="","",INDEX('Cenários'!$D$6:$D$105,INT((ROW()-6)/12)+1))</f>
        <v/>
      </c>
      <c r="E198" s="25">
        <f>IF($A198="","",MOD(ROW()-6,12)-4)</f>
        <v/>
      </c>
      <c r="F198" s="24">
        <f>IF($A198="","",IF($E198&lt;0,"Antes do pico",IF($E198=0,"Semana de pico","Depois do pico")))</f>
        <v/>
      </c>
      <c r="G198" s="36">
        <f>IF($A198="","",IFERROR(IF(INDEX('Cenários'!$E$6:$E$105,INT((ROW()-6)/12)+1)="","",INDEX('Cenários'!$E$6:$E$105,INT((ROW()-6)/12)+1)+7*$E198),""))</f>
        <v/>
      </c>
      <c r="H198" s="37">
        <f>IF($A198="","",INDEX('Cenários'!$N$6:$Y$105,INT((ROW()-6)/12)+1,$E198+5))</f>
        <v/>
      </c>
      <c r="I198" s="25">
        <f>IF(OR($A198="",$H198=""),"",IFERROR(ROUNDUP(INDEX('Cenários'!$F$6:$F$105,INT((ROW()-6)/12)+1)*$H198,0),""))</f>
        <v/>
      </c>
      <c r="J198" s="19" t="n"/>
      <c r="K198" s="25">
        <f>IF($A198="","",IF($E198=-4,INDEX('Cenários'!$G$6:$G$105,INT((ROW()-6)/12)+1),$S197))</f>
        <v/>
      </c>
      <c r="L198" s="25">
        <f>IF($A198="","",$K198+IF($J198="",0,$J198)-IF($I198="",0,$I198))</f>
        <v/>
      </c>
      <c r="M198" s="25">
        <f>IF($A198="","",IF($E198&lt;=0,INDEX('Cenários'!$H$6:$H$105,INT((ROW()-6)/12)+1)+SUMIFS($I$6:$I$1205,$A$6:$A$1205,$A198,$E$6:$E$1205,"&gt;"&amp;$E198,$E$6:$E$1205,"&lt;="&amp;($E198+INDEX('Cenários'!$J$6:$J$105,INT((ROW()-6)/12)+1))),INDEX('Cenários'!$L$6:$L$105,INT((ROW()-6)/12)+1)+SUMIFS($I$6:$I$1205,$A$6:$A$1205,$A198,$E$6:$E$1205,"&gt;"&amp;$E198,$E$6:$E$1205,"&lt;=7")))</f>
        <v/>
      </c>
      <c r="N198" s="25">
        <f>IF($A198="","",MIN(INDEX('Cenários'!$K$6:$K$105,INT((ROW()-6)/12)+1),MAX(0,$M198)))</f>
        <v/>
      </c>
      <c r="O198" s="25">
        <f>IF($A198="","",IFERROR(IF($L198&gt;=$N198,0,MIN(CEILING(MAX(0,$N198-$L198),INDEX('Cenários'!$I$6:$I$105,INT((ROW()-6)/12)+1)),FLOOR(MAX(0,INDEX('Cenários'!$K$6:$K$105,INT((ROW()-6)/12)+1)-$L198),INDEX('Cenários'!$I$6:$I$105,INT((ROW()-6)/12)+1)))),0))</f>
        <v/>
      </c>
      <c r="P198" s="25">
        <f>IF($A198="","",IFERROR(IF($E198+INDEX('Cenários'!$J$6:$J$105,INT((ROW()-6)/12)+1)&gt;7,0,SUMIFS($O$6:$O$1205,$A$6:$A$1205,$A198,$E$6:$E$1205,$E198+INDEX('Cenários'!$J$6:$J$105,INT((ROW()-6)/12)+1))),0))</f>
        <v/>
      </c>
      <c r="Q198" s="25">
        <f>IF($A198="","",$L198+$O198)</f>
        <v/>
      </c>
      <c r="R198" s="25">
        <f>IF($A198="","",IF($E198&gt;0,MAX(0,$Q198-$N198),0))</f>
        <v/>
      </c>
      <c r="S198" s="25">
        <f>IF($A198="","",$Q198-$R198)</f>
        <v/>
      </c>
      <c r="T198" s="25">
        <f>IF($A198="","",MAX(0,-$S198))</f>
        <v/>
      </c>
      <c r="U198" s="25">
        <f>IF($A198="","",MAX(0,$Q198-INDEX('Cenários'!$K$6:$K$105,INT((ROW()-6)/12)+1)))</f>
        <v/>
      </c>
      <c r="V198" s="24">
        <f>IF($A198="","",IF($Y198&lt;&gt;"OK","Dados inválidos",IF($X198="Pausado","Pausado",IF($T198&gt;0,"Ruptura",IF($U198&gt;0,"Excesso de capacidade",IF($M198&gt;INDEX('Cenários'!$K$6:$K$105,INT((ROW()-6)/12)+1),"Capacidade insuficiente",IF(AND($E198&lt;=0,$S198&lt;INDEX('Cenários'!$H$6:$H$105,INT((ROW()-6)/12)+1)),"Atenção",IF($R198&gt;0,"Desmobilizar","Adequado"))))))))</f>
        <v/>
      </c>
      <c r="W198" s="24">
        <f>IF($A198="","",IF($Y198&lt;&gt;"OK","Corrigir cadastro do cenário",IF($X198="Pausado","",IF($T198&gt;0,"Ruptura projetada de "&amp;TEXT($T198,"0")&amp;" un.",IF($U198&gt;0,"Reduzir entrada ou transferir "&amp;TEXT($U198,"0")&amp;" un.",IF($M198&gt;INDEX('Cenários'!$K$6:$K$105,INT((ROW()-6)/12)+1),"Capacidade abaixo do saldo-alvo em "&amp;TEXT($M198-INDEX('Cenários'!$K$6:$K$105,INT((ROW()-6)/12)+1),"0")&amp;" un.",IF(AND($O198&gt;0,$E198-INDEX('Cenários'!$J$6:$J$105,INT((ROW()-6)/12)+1)&lt;-4),"Recebimento depende de pedido anterior ao horizonte",IF($R198&gt;0,"Desmobilizar "&amp;TEXT($R198,"0")&amp;" un. nesta semana",IF($P198&gt;0,"Emitir pedido de "&amp;TEXT($P198,"0")&amp;" un. nesta semana",IF($O198&gt;0,"Programar recebimento de "&amp;TEXT($O198,"0")&amp;" un.","Sem ação imediata")))))))))</f>
        <v/>
      </c>
      <c r="X198" s="24">
        <f>IF($A198="","",INDEX('Cenários'!$M$6:$M$105,INT((ROW()-6)/12)+1))</f>
        <v/>
      </c>
      <c r="Y198" s="24">
        <f>IF($A198="","",INDEX('Cenários'!$Z$6:$Z$105,INT((ROW()-6)/12)+1))</f>
        <v/>
      </c>
    </row>
    <row r="199" ht="19" customHeight="1">
      <c r="A199" s="24">
        <f>IF(INDEX('Cenários'!$A$6:$A$105,INT((ROW()-6)/12)+1)="","",INDEX('Cenários'!$A$6:$A$105,INT((ROW()-6)/12)+1))</f>
        <v/>
      </c>
      <c r="B199" s="24">
        <f>IF($A199="","",INDEX('Cenários'!$B$6:$B$105,INT((ROW()-6)/12)+1))</f>
        <v/>
      </c>
      <c r="C199" s="24">
        <f>IF($A199="","",INDEX('Cenários'!$C$6:$C$105,INT((ROW()-6)/12)+1))</f>
        <v/>
      </c>
      <c r="D199" s="24">
        <f>IF($A199="","",INDEX('Cenários'!$D$6:$D$105,INT((ROW()-6)/12)+1))</f>
        <v/>
      </c>
      <c r="E199" s="25">
        <f>IF($A199="","",MOD(ROW()-6,12)-4)</f>
        <v/>
      </c>
      <c r="F199" s="24">
        <f>IF($A199="","",IF($E199&lt;0,"Antes do pico",IF($E199=0,"Semana de pico","Depois do pico")))</f>
        <v/>
      </c>
      <c r="G199" s="36">
        <f>IF($A199="","",IFERROR(IF(INDEX('Cenários'!$E$6:$E$105,INT((ROW()-6)/12)+1)="","",INDEX('Cenários'!$E$6:$E$105,INT((ROW()-6)/12)+1)+7*$E199),""))</f>
        <v/>
      </c>
      <c r="H199" s="37">
        <f>IF($A199="","",INDEX('Cenários'!$N$6:$Y$105,INT((ROW()-6)/12)+1,$E199+5))</f>
        <v/>
      </c>
      <c r="I199" s="25">
        <f>IF(OR($A199="",$H199=""),"",IFERROR(ROUNDUP(INDEX('Cenários'!$F$6:$F$105,INT((ROW()-6)/12)+1)*$H199,0),""))</f>
        <v/>
      </c>
      <c r="J199" s="19" t="n"/>
      <c r="K199" s="25">
        <f>IF($A199="","",IF($E199=-4,INDEX('Cenários'!$G$6:$G$105,INT((ROW()-6)/12)+1),$S198))</f>
        <v/>
      </c>
      <c r="L199" s="25">
        <f>IF($A199="","",$K199+IF($J199="",0,$J199)-IF($I199="",0,$I199))</f>
        <v/>
      </c>
      <c r="M199" s="25">
        <f>IF($A199="","",IF($E199&lt;=0,INDEX('Cenários'!$H$6:$H$105,INT((ROW()-6)/12)+1)+SUMIFS($I$6:$I$1205,$A$6:$A$1205,$A199,$E$6:$E$1205,"&gt;"&amp;$E199,$E$6:$E$1205,"&lt;="&amp;($E199+INDEX('Cenários'!$J$6:$J$105,INT((ROW()-6)/12)+1))),INDEX('Cenários'!$L$6:$L$105,INT((ROW()-6)/12)+1)+SUMIFS($I$6:$I$1205,$A$6:$A$1205,$A199,$E$6:$E$1205,"&gt;"&amp;$E199,$E$6:$E$1205,"&lt;=7")))</f>
        <v/>
      </c>
      <c r="N199" s="25">
        <f>IF($A199="","",MIN(INDEX('Cenários'!$K$6:$K$105,INT((ROW()-6)/12)+1),MAX(0,$M199)))</f>
        <v/>
      </c>
      <c r="O199" s="25">
        <f>IF($A199="","",IFERROR(IF($L199&gt;=$N199,0,MIN(CEILING(MAX(0,$N199-$L199),INDEX('Cenários'!$I$6:$I$105,INT((ROW()-6)/12)+1)),FLOOR(MAX(0,INDEX('Cenários'!$K$6:$K$105,INT((ROW()-6)/12)+1)-$L199),INDEX('Cenários'!$I$6:$I$105,INT((ROW()-6)/12)+1)))),0))</f>
        <v/>
      </c>
      <c r="P199" s="25">
        <f>IF($A199="","",IFERROR(IF($E199+INDEX('Cenários'!$J$6:$J$105,INT((ROW()-6)/12)+1)&gt;7,0,SUMIFS($O$6:$O$1205,$A$6:$A$1205,$A199,$E$6:$E$1205,$E199+INDEX('Cenários'!$J$6:$J$105,INT((ROW()-6)/12)+1))),0))</f>
        <v/>
      </c>
      <c r="Q199" s="25">
        <f>IF($A199="","",$L199+$O199)</f>
        <v/>
      </c>
      <c r="R199" s="25">
        <f>IF($A199="","",IF($E199&gt;0,MAX(0,$Q199-$N199),0))</f>
        <v/>
      </c>
      <c r="S199" s="25">
        <f>IF($A199="","",$Q199-$R199)</f>
        <v/>
      </c>
      <c r="T199" s="25">
        <f>IF($A199="","",MAX(0,-$S199))</f>
        <v/>
      </c>
      <c r="U199" s="25">
        <f>IF($A199="","",MAX(0,$Q199-INDEX('Cenários'!$K$6:$K$105,INT((ROW()-6)/12)+1)))</f>
        <v/>
      </c>
      <c r="V199" s="24">
        <f>IF($A199="","",IF($Y199&lt;&gt;"OK","Dados inválidos",IF($X199="Pausado","Pausado",IF($T199&gt;0,"Ruptura",IF($U199&gt;0,"Excesso de capacidade",IF($M199&gt;INDEX('Cenários'!$K$6:$K$105,INT((ROW()-6)/12)+1),"Capacidade insuficiente",IF(AND($E199&lt;=0,$S199&lt;INDEX('Cenários'!$H$6:$H$105,INT((ROW()-6)/12)+1)),"Atenção",IF($R199&gt;0,"Desmobilizar","Adequado"))))))))</f>
        <v/>
      </c>
      <c r="W199" s="24">
        <f>IF($A199="","",IF($Y199&lt;&gt;"OK","Corrigir cadastro do cenário",IF($X199="Pausado","",IF($T199&gt;0,"Ruptura projetada de "&amp;TEXT($T199,"0")&amp;" un.",IF($U199&gt;0,"Reduzir entrada ou transferir "&amp;TEXT($U199,"0")&amp;" un.",IF($M199&gt;INDEX('Cenários'!$K$6:$K$105,INT((ROW()-6)/12)+1),"Capacidade abaixo do saldo-alvo em "&amp;TEXT($M199-INDEX('Cenários'!$K$6:$K$105,INT((ROW()-6)/12)+1),"0")&amp;" un.",IF(AND($O199&gt;0,$E199-INDEX('Cenários'!$J$6:$J$105,INT((ROW()-6)/12)+1)&lt;-4),"Recebimento depende de pedido anterior ao horizonte",IF($R199&gt;0,"Desmobilizar "&amp;TEXT($R199,"0")&amp;" un. nesta semana",IF($P199&gt;0,"Emitir pedido de "&amp;TEXT($P199,"0")&amp;" un. nesta semana",IF($O199&gt;0,"Programar recebimento de "&amp;TEXT($O199,"0")&amp;" un.","Sem ação imediata")))))))))</f>
        <v/>
      </c>
      <c r="X199" s="24">
        <f>IF($A199="","",INDEX('Cenários'!$M$6:$M$105,INT((ROW()-6)/12)+1))</f>
        <v/>
      </c>
      <c r="Y199" s="24">
        <f>IF($A199="","",INDEX('Cenários'!$Z$6:$Z$105,INT((ROW()-6)/12)+1))</f>
        <v/>
      </c>
    </row>
    <row r="200" ht="19" customHeight="1">
      <c r="A200" s="24">
        <f>IF(INDEX('Cenários'!$A$6:$A$105,INT((ROW()-6)/12)+1)="","",INDEX('Cenários'!$A$6:$A$105,INT((ROW()-6)/12)+1))</f>
        <v/>
      </c>
      <c r="B200" s="24">
        <f>IF($A200="","",INDEX('Cenários'!$B$6:$B$105,INT((ROW()-6)/12)+1))</f>
        <v/>
      </c>
      <c r="C200" s="24">
        <f>IF($A200="","",INDEX('Cenários'!$C$6:$C$105,INT((ROW()-6)/12)+1))</f>
        <v/>
      </c>
      <c r="D200" s="24">
        <f>IF($A200="","",INDEX('Cenários'!$D$6:$D$105,INT((ROW()-6)/12)+1))</f>
        <v/>
      </c>
      <c r="E200" s="25">
        <f>IF($A200="","",MOD(ROW()-6,12)-4)</f>
        <v/>
      </c>
      <c r="F200" s="24">
        <f>IF($A200="","",IF($E200&lt;0,"Antes do pico",IF($E200=0,"Semana de pico","Depois do pico")))</f>
        <v/>
      </c>
      <c r="G200" s="36">
        <f>IF($A200="","",IFERROR(IF(INDEX('Cenários'!$E$6:$E$105,INT((ROW()-6)/12)+1)="","",INDEX('Cenários'!$E$6:$E$105,INT((ROW()-6)/12)+1)+7*$E200),""))</f>
        <v/>
      </c>
      <c r="H200" s="37">
        <f>IF($A200="","",INDEX('Cenários'!$N$6:$Y$105,INT((ROW()-6)/12)+1,$E200+5))</f>
        <v/>
      </c>
      <c r="I200" s="25">
        <f>IF(OR($A200="",$H200=""),"",IFERROR(ROUNDUP(INDEX('Cenários'!$F$6:$F$105,INT((ROW()-6)/12)+1)*$H200,0),""))</f>
        <v/>
      </c>
      <c r="J200" s="19" t="n"/>
      <c r="K200" s="25">
        <f>IF($A200="","",IF($E200=-4,INDEX('Cenários'!$G$6:$G$105,INT((ROW()-6)/12)+1),$S199))</f>
        <v/>
      </c>
      <c r="L200" s="25">
        <f>IF($A200="","",$K200+IF($J200="",0,$J200)-IF($I200="",0,$I200))</f>
        <v/>
      </c>
      <c r="M200" s="25">
        <f>IF($A200="","",IF($E200&lt;=0,INDEX('Cenários'!$H$6:$H$105,INT((ROW()-6)/12)+1)+SUMIFS($I$6:$I$1205,$A$6:$A$1205,$A200,$E$6:$E$1205,"&gt;"&amp;$E200,$E$6:$E$1205,"&lt;="&amp;($E200+INDEX('Cenários'!$J$6:$J$105,INT((ROW()-6)/12)+1))),INDEX('Cenários'!$L$6:$L$105,INT((ROW()-6)/12)+1)+SUMIFS($I$6:$I$1205,$A$6:$A$1205,$A200,$E$6:$E$1205,"&gt;"&amp;$E200,$E$6:$E$1205,"&lt;=7")))</f>
        <v/>
      </c>
      <c r="N200" s="25">
        <f>IF($A200="","",MIN(INDEX('Cenários'!$K$6:$K$105,INT((ROW()-6)/12)+1),MAX(0,$M200)))</f>
        <v/>
      </c>
      <c r="O200" s="25">
        <f>IF($A200="","",IFERROR(IF($L200&gt;=$N200,0,MIN(CEILING(MAX(0,$N200-$L200),INDEX('Cenários'!$I$6:$I$105,INT((ROW()-6)/12)+1)),FLOOR(MAX(0,INDEX('Cenários'!$K$6:$K$105,INT((ROW()-6)/12)+1)-$L200),INDEX('Cenários'!$I$6:$I$105,INT((ROW()-6)/12)+1)))),0))</f>
        <v/>
      </c>
      <c r="P200" s="25">
        <f>IF($A200="","",IFERROR(IF($E200+INDEX('Cenários'!$J$6:$J$105,INT((ROW()-6)/12)+1)&gt;7,0,SUMIFS($O$6:$O$1205,$A$6:$A$1205,$A200,$E$6:$E$1205,$E200+INDEX('Cenários'!$J$6:$J$105,INT((ROW()-6)/12)+1))),0))</f>
        <v/>
      </c>
      <c r="Q200" s="25">
        <f>IF($A200="","",$L200+$O200)</f>
        <v/>
      </c>
      <c r="R200" s="25">
        <f>IF($A200="","",IF($E200&gt;0,MAX(0,$Q200-$N200),0))</f>
        <v/>
      </c>
      <c r="S200" s="25">
        <f>IF($A200="","",$Q200-$R200)</f>
        <v/>
      </c>
      <c r="T200" s="25">
        <f>IF($A200="","",MAX(0,-$S200))</f>
        <v/>
      </c>
      <c r="U200" s="25">
        <f>IF($A200="","",MAX(0,$Q200-INDEX('Cenários'!$K$6:$K$105,INT((ROW()-6)/12)+1)))</f>
        <v/>
      </c>
      <c r="V200" s="24">
        <f>IF($A200="","",IF($Y200&lt;&gt;"OK","Dados inválidos",IF($X200="Pausado","Pausado",IF($T200&gt;0,"Ruptura",IF($U200&gt;0,"Excesso de capacidade",IF($M200&gt;INDEX('Cenários'!$K$6:$K$105,INT((ROW()-6)/12)+1),"Capacidade insuficiente",IF(AND($E200&lt;=0,$S200&lt;INDEX('Cenários'!$H$6:$H$105,INT((ROW()-6)/12)+1)),"Atenção",IF($R200&gt;0,"Desmobilizar","Adequado"))))))))</f>
        <v/>
      </c>
      <c r="W200" s="24">
        <f>IF($A200="","",IF($Y200&lt;&gt;"OK","Corrigir cadastro do cenário",IF($X200="Pausado","",IF($T200&gt;0,"Ruptura projetada de "&amp;TEXT($T200,"0")&amp;" un.",IF($U200&gt;0,"Reduzir entrada ou transferir "&amp;TEXT($U200,"0")&amp;" un.",IF($M200&gt;INDEX('Cenários'!$K$6:$K$105,INT((ROW()-6)/12)+1),"Capacidade abaixo do saldo-alvo em "&amp;TEXT($M200-INDEX('Cenários'!$K$6:$K$105,INT((ROW()-6)/12)+1),"0")&amp;" un.",IF(AND($O200&gt;0,$E200-INDEX('Cenários'!$J$6:$J$105,INT((ROW()-6)/12)+1)&lt;-4),"Recebimento depende de pedido anterior ao horizonte",IF($R200&gt;0,"Desmobilizar "&amp;TEXT($R200,"0")&amp;" un. nesta semana",IF($P200&gt;0,"Emitir pedido de "&amp;TEXT($P200,"0")&amp;" un. nesta semana",IF($O200&gt;0,"Programar recebimento de "&amp;TEXT($O200,"0")&amp;" un.","Sem ação imediata")))))))))</f>
        <v/>
      </c>
      <c r="X200" s="24">
        <f>IF($A200="","",INDEX('Cenários'!$M$6:$M$105,INT((ROW()-6)/12)+1))</f>
        <v/>
      </c>
      <c r="Y200" s="24">
        <f>IF($A200="","",INDEX('Cenários'!$Z$6:$Z$105,INT((ROW()-6)/12)+1))</f>
        <v/>
      </c>
    </row>
    <row r="201" ht="19" customHeight="1">
      <c r="A201" s="24">
        <f>IF(INDEX('Cenários'!$A$6:$A$105,INT((ROW()-6)/12)+1)="","",INDEX('Cenários'!$A$6:$A$105,INT((ROW()-6)/12)+1))</f>
        <v/>
      </c>
      <c r="B201" s="24">
        <f>IF($A201="","",INDEX('Cenários'!$B$6:$B$105,INT((ROW()-6)/12)+1))</f>
        <v/>
      </c>
      <c r="C201" s="24">
        <f>IF($A201="","",INDEX('Cenários'!$C$6:$C$105,INT((ROW()-6)/12)+1))</f>
        <v/>
      </c>
      <c r="D201" s="24">
        <f>IF($A201="","",INDEX('Cenários'!$D$6:$D$105,INT((ROW()-6)/12)+1))</f>
        <v/>
      </c>
      <c r="E201" s="25">
        <f>IF($A201="","",MOD(ROW()-6,12)-4)</f>
        <v/>
      </c>
      <c r="F201" s="24">
        <f>IF($A201="","",IF($E201&lt;0,"Antes do pico",IF($E201=0,"Semana de pico","Depois do pico")))</f>
        <v/>
      </c>
      <c r="G201" s="36">
        <f>IF($A201="","",IFERROR(IF(INDEX('Cenários'!$E$6:$E$105,INT((ROW()-6)/12)+1)="","",INDEX('Cenários'!$E$6:$E$105,INT((ROW()-6)/12)+1)+7*$E201),""))</f>
        <v/>
      </c>
      <c r="H201" s="37">
        <f>IF($A201="","",INDEX('Cenários'!$N$6:$Y$105,INT((ROW()-6)/12)+1,$E201+5))</f>
        <v/>
      </c>
      <c r="I201" s="25">
        <f>IF(OR($A201="",$H201=""),"",IFERROR(ROUNDUP(INDEX('Cenários'!$F$6:$F$105,INT((ROW()-6)/12)+1)*$H201,0),""))</f>
        <v/>
      </c>
      <c r="J201" s="19" t="n"/>
      <c r="K201" s="25">
        <f>IF($A201="","",IF($E201=-4,INDEX('Cenários'!$G$6:$G$105,INT((ROW()-6)/12)+1),$S200))</f>
        <v/>
      </c>
      <c r="L201" s="25">
        <f>IF($A201="","",$K201+IF($J201="",0,$J201)-IF($I201="",0,$I201))</f>
        <v/>
      </c>
      <c r="M201" s="25">
        <f>IF($A201="","",IF($E201&lt;=0,INDEX('Cenários'!$H$6:$H$105,INT((ROW()-6)/12)+1)+SUMIFS($I$6:$I$1205,$A$6:$A$1205,$A201,$E$6:$E$1205,"&gt;"&amp;$E201,$E$6:$E$1205,"&lt;="&amp;($E201+INDEX('Cenários'!$J$6:$J$105,INT((ROW()-6)/12)+1))),INDEX('Cenários'!$L$6:$L$105,INT((ROW()-6)/12)+1)+SUMIFS($I$6:$I$1205,$A$6:$A$1205,$A201,$E$6:$E$1205,"&gt;"&amp;$E201,$E$6:$E$1205,"&lt;=7")))</f>
        <v/>
      </c>
      <c r="N201" s="25">
        <f>IF($A201="","",MIN(INDEX('Cenários'!$K$6:$K$105,INT((ROW()-6)/12)+1),MAX(0,$M201)))</f>
        <v/>
      </c>
      <c r="O201" s="25">
        <f>IF($A201="","",IFERROR(IF($L201&gt;=$N201,0,MIN(CEILING(MAX(0,$N201-$L201),INDEX('Cenários'!$I$6:$I$105,INT((ROW()-6)/12)+1)),FLOOR(MAX(0,INDEX('Cenários'!$K$6:$K$105,INT((ROW()-6)/12)+1)-$L201),INDEX('Cenários'!$I$6:$I$105,INT((ROW()-6)/12)+1)))),0))</f>
        <v/>
      </c>
      <c r="P201" s="25">
        <f>IF($A201="","",IFERROR(IF($E201+INDEX('Cenários'!$J$6:$J$105,INT((ROW()-6)/12)+1)&gt;7,0,SUMIFS($O$6:$O$1205,$A$6:$A$1205,$A201,$E$6:$E$1205,$E201+INDEX('Cenários'!$J$6:$J$105,INT((ROW()-6)/12)+1))),0))</f>
        <v/>
      </c>
      <c r="Q201" s="25">
        <f>IF($A201="","",$L201+$O201)</f>
        <v/>
      </c>
      <c r="R201" s="25">
        <f>IF($A201="","",IF($E201&gt;0,MAX(0,$Q201-$N201),0))</f>
        <v/>
      </c>
      <c r="S201" s="25">
        <f>IF($A201="","",$Q201-$R201)</f>
        <v/>
      </c>
      <c r="T201" s="25">
        <f>IF($A201="","",MAX(0,-$S201))</f>
        <v/>
      </c>
      <c r="U201" s="25">
        <f>IF($A201="","",MAX(0,$Q201-INDEX('Cenários'!$K$6:$K$105,INT((ROW()-6)/12)+1)))</f>
        <v/>
      </c>
      <c r="V201" s="24">
        <f>IF($A201="","",IF($Y201&lt;&gt;"OK","Dados inválidos",IF($X201="Pausado","Pausado",IF($T201&gt;0,"Ruptura",IF($U201&gt;0,"Excesso de capacidade",IF($M201&gt;INDEX('Cenários'!$K$6:$K$105,INT((ROW()-6)/12)+1),"Capacidade insuficiente",IF(AND($E201&lt;=0,$S201&lt;INDEX('Cenários'!$H$6:$H$105,INT((ROW()-6)/12)+1)),"Atenção",IF($R201&gt;0,"Desmobilizar","Adequado"))))))))</f>
        <v/>
      </c>
      <c r="W201" s="24">
        <f>IF($A201="","",IF($Y201&lt;&gt;"OK","Corrigir cadastro do cenário",IF($X201="Pausado","",IF($T201&gt;0,"Ruptura projetada de "&amp;TEXT($T201,"0")&amp;" un.",IF($U201&gt;0,"Reduzir entrada ou transferir "&amp;TEXT($U201,"0")&amp;" un.",IF($M201&gt;INDEX('Cenários'!$K$6:$K$105,INT((ROW()-6)/12)+1),"Capacidade abaixo do saldo-alvo em "&amp;TEXT($M201-INDEX('Cenários'!$K$6:$K$105,INT((ROW()-6)/12)+1),"0")&amp;" un.",IF(AND($O201&gt;0,$E201-INDEX('Cenários'!$J$6:$J$105,INT((ROW()-6)/12)+1)&lt;-4),"Recebimento depende de pedido anterior ao horizonte",IF($R201&gt;0,"Desmobilizar "&amp;TEXT($R201,"0")&amp;" un. nesta semana",IF($P201&gt;0,"Emitir pedido de "&amp;TEXT($P201,"0")&amp;" un. nesta semana",IF($O201&gt;0,"Programar recebimento de "&amp;TEXT($O201,"0")&amp;" un.","Sem ação imediata")))))))))</f>
        <v/>
      </c>
      <c r="X201" s="24">
        <f>IF($A201="","",INDEX('Cenários'!$M$6:$M$105,INT((ROW()-6)/12)+1))</f>
        <v/>
      </c>
      <c r="Y201" s="24">
        <f>IF($A201="","",INDEX('Cenários'!$Z$6:$Z$105,INT((ROW()-6)/12)+1))</f>
        <v/>
      </c>
    </row>
    <row r="202" ht="19" customHeight="1">
      <c r="A202" s="24">
        <f>IF(INDEX('Cenários'!$A$6:$A$105,INT((ROW()-6)/12)+1)="","",INDEX('Cenários'!$A$6:$A$105,INT((ROW()-6)/12)+1))</f>
        <v/>
      </c>
      <c r="B202" s="24">
        <f>IF($A202="","",INDEX('Cenários'!$B$6:$B$105,INT((ROW()-6)/12)+1))</f>
        <v/>
      </c>
      <c r="C202" s="24">
        <f>IF($A202="","",INDEX('Cenários'!$C$6:$C$105,INT((ROW()-6)/12)+1))</f>
        <v/>
      </c>
      <c r="D202" s="24">
        <f>IF($A202="","",INDEX('Cenários'!$D$6:$D$105,INT((ROW()-6)/12)+1))</f>
        <v/>
      </c>
      <c r="E202" s="25">
        <f>IF($A202="","",MOD(ROW()-6,12)-4)</f>
        <v/>
      </c>
      <c r="F202" s="24">
        <f>IF($A202="","",IF($E202&lt;0,"Antes do pico",IF($E202=0,"Semana de pico","Depois do pico")))</f>
        <v/>
      </c>
      <c r="G202" s="36">
        <f>IF($A202="","",IFERROR(IF(INDEX('Cenários'!$E$6:$E$105,INT((ROW()-6)/12)+1)="","",INDEX('Cenários'!$E$6:$E$105,INT((ROW()-6)/12)+1)+7*$E202),""))</f>
        <v/>
      </c>
      <c r="H202" s="37">
        <f>IF($A202="","",INDEX('Cenários'!$N$6:$Y$105,INT((ROW()-6)/12)+1,$E202+5))</f>
        <v/>
      </c>
      <c r="I202" s="25">
        <f>IF(OR($A202="",$H202=""),"",IFERROR(ROUNDUP(INDEX('Cenários'!$F$6:$F$105,INT((ROW()-6)/12)+1)*$H202,0),""))</f>
        <v/>
      </c>
      <c r="J202" s="19" t="n"/>
      <c r="K202" s="25">
        <f>IF($A202="","",IF($E202=-4,INDEX('Cenários'!$G$6:$G$105,INT((ROW()-6)/12)+1),$S201))</f>
        <v/>
      </c>
      <c r="L202" s="25">
        <f>IF($A202="","",$K202+IF($J202="",0,$J202)-IF($I202="",0,$I202))</f>
        <v/>
      </c>
      <c r="M202" s="25">
        <f>IF($A202="","",IF($E202&lt;=0,INDEX('Cenários'!$H$6:$H$105,INT((ROW()-6)/12)+1)+SUMIFS($I$6:$I$1205,$A$6:$A$1205,$A202,$E$6:$E$1205,"&gt;"&amp;$E202,$E$6:$E$1205,"&lt;="&amp;($E202+INDEX('Cenários'!$J$6:$J$105,INT((ROW()-6)/12)+1))),INDEX('Cenários'!$L$6:$L$105,INT((ROW()-6)/12)+1)+SUMIFS($I$6:$I$1205,$A$6:$A$1205,$A202,$E$6:$E$1205,"&gt;"&amp;$E202,$E$6:$E$1205,"&lt;=7")))</f>
        <v/>
      </c>
      <c r="N202" s="25">
        <f>IF($A202="","",MIN(INDEX('Cenários'!$K$6:$K$105,INT((ROW()-6)/12)+1),MAX(0,$M202)))</f>
        <v/>
      </c>
      <c r="O202" s="25">
        <f>IF($A202="","",IFERROR(IF($L202&gt;=$N202,0,MIN(CEILING(MAX(0,$N202-$L202),INDEX('Cenários'!$I$6:$I$105,INT((ROW()-6)/12)+1)),FLOOR(MAX(0,INDEX('Cenários'!$K$6:$K$105,INT((ROW()-6)/12)+1)-$L202),INDEX('Cenários'!$I$6:$I$105,INT((ROW()-6)/12)+1)))),0))</f>
        <v/>
      </c>
      <c r="P202" s="25">
        <f>IF($A202="","",IFERROR(IF($E202+INDEX('Cenários'!$J$6:$J$105,INT((ROW()-6)/12)+1)&gt;7,0,SUMIFS($O$6:$O$1205,$A$6:$A$1205,$A202,$E$6:$E$1205,$E202+INDEX('Cenários'!$J$6:$J$105,INT((ROW()-6)/12)+1))),0))</f>
        <v/>
      </c>
      <c r="Q202" s="25">
        <f>IF($A202="","",$L202+$O202)</f>
        <v/>
      </c>
      <c r="R202" s="25">
        <f>IF($A202="","",IF($E202&gt;0,MAX(0,$Q202-$N202),0))</f>
        <v/>
      </c>
      <c r="S202" s="25">
        <f>IF($A202="","",$Q202-$R202)</f>
        <v/>
      </c>
      <c r="T202" s="25">
        <f>IF($A202="","",MAX(0,-$S202))</f>
        <v/>
      </c>
      <c r="U202" s="25">
        <f>IF($A202="","",MAX(0,$Q202-INDEX('Cenários'!$K$6:$K$105,INT((ROW()-6)/12)+1)))</f>
        <v/>
      </c>
      <c r="V202" s="24">
        <f>IF($A202="","",IF($Y202&lt;&gt;"OK","Dados inválidos",IF($X202="Pausado","Pausado",IF($T202&gt;0,"Ruptura",IF($U202&gt;0,"Excesso de capacidade",IF($M202&gt;INDEX('Cenários'!$K$6:$K$105,INT((ROW()-6)/12)+1),"Capacidade insuficiente",IF(AND($E202&lt;=0,$S202&lt;INDEX('Cenários'!$H$6:$H$105,INT((ROW()-6)/12)+1)),"Atenção",IF($R202&gt;0,"Desmobilizar","Adequado"))))))))</f>
        <v/>
      </c>
      <c r="W202" s="24">
        <f>IF($A202="","",IF($Y202&lt;&gt;"OK","Corrigir cadastro do cenário",IF($X202="Pausado","",IF($T202&gt;0,"Ruptura projetada de "&amp;TEXT($T202,"0")&amp;" un.",IF($U202&gt;0,"Reduzir entrada ou transferir "&amp;TEXT($U202,"0")&amp;" un.",IF($M202&gt;INDEX('Cenários'!$K$6:$K$105,INT((ROW()-6)/12)+1),"Capacidade abaixo do saldo-alvo em "&amp;TEXT($M202-INDEX('Cenários'!$K$6:$K$105,INT((ROW()-6)/12)+1),"0")&amp;" un.",IF(AND($O202&gt;0,$E202-INDEX('Cenários'!$J$6:$J$105,INT((ROW()-6)/12)+1)&lt;-4),"Recebimento depende de pedido anterior ao horizonte",IF($R202&gt;0,"Desmobilizar "&amp;TEXT($R202,"0")&amp;" un. nesta semana",IF($P202&gt;0,"Emitir pedido de "&amp;TEXT($P202,"0")&amp;" un. nesta semana",IF($O202&gt;0,"Programar recebimento de "&amp;TEXT($O202,"0")&amp;" un.","Sem ação imediata")))))))))</f>
        <v/>
      </c>
      <c r="X202" s="24">
        <f>IF($A202="","",INDEX('Cenários'!$M$6:$M$105,INT((ROW()-6)/12)+1))</f>
        <v/>
      </c>
      <c r="Y202" s="24">
        <f>IF($A202="","",INDEX('Cenários'!$Z$6:$Z$105,INT((ROW()-6)/12)+1))</f>
        <v/>
      </c>
    </row>
    <row r="203" ht="19" customHeight="1">
      <c r="A203" s="24">
        <f>IF(INDEX('Cenários'!$A$6:$A$105,INT((ROW()-6)/12)+1)="","",INDEX('Cenários'!$A$6:$A$105,INT((ROW()-6)/12)+1))</f>
        <v/>
      </c>
      <c r="B203" s="24">
        <f>IF($A203="","",INDEX('Cenários'!$B$6:$B$105,INT((ROW()-6)/12)+1))</f>
        <v/>
      </c>
      <c r="C203" s="24">
        <f>IF($A203="","",INDEX('Cenários'!$C$6:$C$105,INT((ROW()-6)/12)+1))</f>
        <v/>
      </c>
      <c r="D203" s="24">
        <f>IF($A203="","",INDEX('Cenários'!$D$6:$D$105,INT((ROW()-6)/12)+1))</f>
        <v/>
      </c>
      <c r="E203" s="25">
        <f>IF($A203="","",MOD(ROW()-6,12)-4)</f>
        <v/>
      </c>
      <c r="F203" s="24">
        <f>IF($A203="","",IF($E203&lt;0,"Antes do pico",IF($E203=0,"Semana de pico","Depois do pico")))</f>
        <v/>
      </c>
      <c r="G203" s="36">
        <f>IF($A203="","",IFERROR(IF(INDEX('Cenários'!$E$6:$E$105,INT((ROW()-6)/12)+1)="","",INDEX('Cenários'!$E$6:$E$105,INT((ROW()-6)/12)+1)+7*$E203),""))</f>
        <v/>
      </c>
      <c r="H203" s="37">
        <f>IF($A203="","",INDEX('Cenários'!$N$6:$Y$105,INT((ROW()-6)/12)+1,$E203+5))</f>
        <v/>
      </c>
      <c r="I203" s="25">
        <f>IF(OR($A203="",$H203=""),"",IFERROR(ROUNDUP(INDEX('Cenários'!$F$6:$F$105,INT((ROW()-6)/12)+1)*$H203,0),""))</f>
        <v/>
      </c>
      <c r="J203" s="19" t="n"/>
      <c r="K203" s="25">
        <f>IF($A203="","",IF($E203=-4,INDEX('Cenários'!$G$6:$G$105,INT((ROW()-6)/12)+1),$S202))</f>
        <v/>
      </c>
      <c r="L203" s="25">
        <f>IF($A203="","",$K203+IF($J203="",0,$J203)-IF($I203="",0,$I203))</f>
        <v/>
      </c>
      <c r="M203" s="25">
        <f>IF($A203="","",IF($E203&lt;=0,INDEX('Cenários'!$H$6:$H$105,INT((ROW()-6)/12)+1)+SUMIFS($I$6:$I$1205,$A$6:$A$1205,$A203,$E$6:$E$1205,"&gt;"&amp;$E203,$E$6:$E$1205,"&lt;="&amp;($E203+INDEX('Cenários'!$J$6:$J$105,INT((ROW()-6)/12)+1))),INDEX('Cenários'!$L$6:$L$105,INT((ROW()-6)/12)+1)+SUMIFS($I$6:$I$1205,$A$6:$A$1205,$A203,$E$6:$E$1205,"&gt;"&amp;$E203,$E$6:$E$1205,"&lt;=7")))</f>
        <v/>
      </c>
      <c r="N203" s="25">
        <f>IF($A203="","",MIN(INDEX('Cenários'!$K$6:$K$105,INT((ROW()-6)/12)+1),MAX(0,$M203)))</f>
        <v/>
      </c>
      <c r="O203" s="25">
        <f>IF($A203="","",IFERROR(IF($L203&gt;=$N203,0,MIN(CEILING(MAX(0,$N203-$L203),INDEX('Cenários'!$I$6:$I$105,INT((ROW()-6)/12)+1)),FLOOR(MAX(0,INDEX('Cenários'!$K$6:$K$105,INT((ROW()-6)/12)+1)-$L203),INDEX('Cenários'!$I$6:$I$105,INT((ROW()-6)/12)+1)))),0))</f>
        <v/>
      </c>
      <c r="P203" s="25">
        <f>IF($A203="","",IFERROR(IF($E203+INDEX('Cenários'!$J$6:$J$105,INT((ROW()-6)/12)+1)&gt;7,0,SUMIFS($O$6:$O$1205,$A$6:$A$1205,$A203,$E$6:$E$1205,$E203+INDEX('Cenários'!$J$6:$J$105,INT((ROW()-6)/12)+1))),0))</f>
        <v/>
      </c>
      <c r="Q203" s="25">
        <f>IF($A203="","",$L203+$O203)</f>
        <v/>
      </c>
      <c r="R203" s="25">
        <f>IF($A203="","",IF($E203&gt;0,MAX(0,$Q203-$N203),0))</f>
        <v/>
      </c>
      <c r="S203" s="25">
        <f>IF($A203="","",$Q203-$R203)</f>
        <v/>
      </c>
      <c r="T203" s="25">
        <f>IF($A203="","",MAX(0,-$S203))</f>
        <v/>
      </c>
      <c r="U203" s="25">
        <f>IF($A203="","",MAX(0,$Q203-INDEX('Cenários'!$K$6:$K$105,INT((ROW()-6)/12)+1)))</f>
        <v/>
      </c>
      <c r="V203" s="24">
        <f>IF($A203="","",IF($Y203&lt;&gt;"OK","Dados inválidos",IF($X203="Pausado","Pausado",IF($T203&gt;0,"Ruptura",IF($U203&gt;0,"Excesso de capacidade",IF($M203&gt;INDEX('Cenários'!$K$6:$K$105,INT((ROW()-6)/12)+1),"Capacidade insuficiente",IF(AND($E203&lt;=0,$S203&lt;INDEX('Cenários'!$H$6:$H$105,INT((ROW()-6)/12)+1)),"Atenção",IF($R203&gt;0,"Desmobilizar","Adequado"))))))))</f>
        <v/>
      </c>
      <c r="W203" s="24">
        <f>IF($A203="","",IF($Y203&lt;&gt;"OK","Corrigir cadastro do cenário",IF($X203="Pausado","",IF($T203&gt;0,"Ruptura projetada de "&amp;TEXT($T203,"0")&amp;" un.",IF($U203&gt;0,"Reduzir entrada ou transferir "&amp;TEXT($U203,"0")&amp;" un.",IF($M203&gt;INDEX('Cenários'!$K$6:$K$105,INT((ROW()-6)/12)+1),"Capacidade abaixo do saldo-alvo em "&amp;TEXT($M203-INDEX('Cenários'!$K$6:$K$105,INT((ROW()-6)/12)+1),"0")&amp;" un.",IF(AND($O203&gt;0,$E203-INDEX('Cenários'!$J$6:$J$105,INT((ROW()-6)/12)+1)&lt;-4),"Recebimento depende de pedido anterior ao horizonte",IF($R203&gt;0,"Desmobilizar "&amp;TEXT($R203,"0")&amp;" un. nesta semana",IF($P203&gt;0,"Emitir pedido de "&amp;TEXT($P203,"0")&amp;" un. nesta semana",IF($O203&gt;0,"Programar recebimento de "&amp;TEXT($O203,"0")&amp;" un.","Sem ação imediata")))))))))</f>
        <v/>
      </c>
      <c r="X203" s="24">
        <f>IF($A203="","",INDEX('Cenários'!$M$6:$M$105,INT((ROW()-6)/12)+1))</f>
        <v/>
      </c>
      <c r="Y203" s="24">
        <f>IF($A203="","",INDEX('Cenários'!$Z$6:$Z$105,INT((ROW()-6)/12)+1))</f>
        <v/>
      </c>
    </row>
    <row r="204" ht="19" customHeight="1">
      <c r="A204" s="24">
        <f>IF(INDEX('Cenários'!$A$6:$A$105,INT((ROW()-6)/12)+1)="","",INDEX('Cenários'!$A$6:$A$105,INT((ROW()-6)/12)+1))</f>
        <v/>
      </c>
      <c r="B204" s="24">
        <f>IF($A204="","",INDEX('Cenários'!$B$6:$B$105,INT((ROW()-6)/12)+1))</f>
        <v/>
      </c>
      <c r="C204" s="24">
        <f>IF($A204="","",INDEX('Cenários'!$C$6:$C$105,INT((ROW()-6)/12)+1))</f>
        <v/>
      </c>
      <c r="D204" s="24">
        <f>IF($A204="","",INDEX('Cenários'!$D$6:$D$105,INT((ROW()-6)/12)+1))</f>
        <v/>
      </c>
      <c r="E204" s="25">
        <f>IF($A204="","",MOD(ROW()-6,12)-4)</f>
        <v/>
      </c>
      <c r="F204" s="24">
        <f>IF($A204="","",IF($E204&lt;0,"Antes do pico",IF($E204=0,"Semana de pico","Depois do pico")))</f>
        <v/>
      </c>
      <c r="G204" s="36">
        <f>IF($A204="","",IFERROR(IF(INDEX('Cenários'!$E$6:$E$105,INT((ROW()-6)/12)+1)="","",INDEX('Cenários'!$E$6:$E$105,INT((ROW()-6)/12)+1)+7*$E204),""))</f>
        <v/>
      </c>
      <c r="H204" s="37">
        <f>IF($A204="","",INDEX('Cenários'!$N$6:$Y$105,INT((ROW()-6)/12)+1,$E204+5))</f>
        <v/>
      </c>
      <c r="I204" s="25">
        <f>IF(OR($A204="",$H204=""),"",IFERROR(ROUNDUP(INDEX('Cenários'!$F$6:$F$105,INT((ROW()-6)/12)+1)*$H204,0),""))</f>
        <v/>
      </c>
      <c r="J204" s="19" t="n"/>
      <c r="K204" s="25">
        <f>IF($A204="","",IF($E204=-4,INDEX('Cenários'!$G$6:$G$105,INT((ROW()-6)/12)+1),$S203))</f>
        <v/>
      </c>
      <c r="L204" s="25">
        <f>IF($A204="","",$K204+IF($J204="",0,$J204)-IF($I204="",0,$I204))</f>
        <v/>
      </c>
      <c r="M204" s="25">
        <f>IF($A204="","",IF($E204&lt;=0,INDEX('Cenários'!$H$6:$H$105,INT((ROW()-6)/12)+1)+SUMIFS($I$6:$I$1205,$A$6:$A$1205,$A204,$E$6:$E$1205,"&gt;"&amp;$E204,$E$6:$E$1205,"&lt;="&amp;($E204+INDEX('Cenários'!$J$6:$J$105,INT((ROW()-6)/12)+1))),INDEX('Cenários'!$L$6:$L$105,INT((ROW()-6)/12)+1)+SUMIFS($I$6:$I$1205,$A$6:$A$1205,$A204,$E$6:$E$1205,"&gt;"&amp;$E204,$E$6:$E$1205,"&lt;=7")))</f>
        <v/>
      </c>
      <c r="N204" s="25">
        <f>IF($A204="","",MIN(INDEX('Cenários'!$K$6:$K$105,INT((ROW()-6)/12)+1),MAX(0,$M204)))</f>
        <v/>
      </c>
      <c r="O204" s="25">
        <f>IF($A204="","",IFERROR(IF($L204&gt;=$N204,0,MIN(CEILING(MAX(0,$N204-$L204),INDEX('Cenários'!$I$6:$I$105,INT((ROW()-6)/12)+1)),FLOOR(MAX(0,INDEX('Cenários'!$K$6:$K$105,INT((ROW()-6)/12)+1)-$L204),INDEX('Cenários'!$I$6:$I$105,INT((ROW()-6)/12)+1)))),0))</f>
        <v/>
      </c>
      <c r="P204" s="25">
        <f>IF($A204="","",IFERROR(IF($E204+INDEX('Cenários'!$J$6:$J$105,INT((ROW()-6)/12)+1)&gt;7,0,SUMIFS($O$6:$O$1205,$A$6:$A$1205,$A204,$E$6:$E$1205,$E204+INDEX('Cenários'!$J$6:$J$105,INT((ROW()-6)/12)+1))),0))</f>
        <v/>
      </c>
      <c r="Q204" s="25">
        <f>IF($A204="","",$L204+$O204)</f>
        <v/>
      </c>
      <c r="R204" s="25">
        <f>IF($A204="","",IF($E204&gt;0,MAX(0,$Q204-$N204),0))</f>
        <v/>
      </c>
      <c r="S204" s="25">
        <f>IF($A204="","",$Q204-$R204)</f>
        <v/>
      </c>
      <c r="T204" s="25">
        <f>IF($A204="","",MAX(0,-$S204))</f>
        <v/>
      </c>
      <c r="U204" s="25">
        <f>IF($A204="","",MAX(0,$Q204-INDEX('Cenários'!$K$6:$K$105,INT((ROW()-6)/12)+1)))</f>
        <v/>
      </c>
      <c r="V204" s="24">
        <f>IF($A204="","",IF($Y204&lt;&gt;"OK","Dados inválidos",IF($X204="Pausado","Pausado",IF($T204&gt;0,"Ruptura",IF($U204&gt;0,"Excesso de capacidade",IF($M204&gt;INDEX('Cenários'!$K$6:$K$105,INT((ROW()-6)/12)+1),"Capacidade insuficiente",IF(AND($E204&lt;=0,$S204&lt;INDEX('Cenários'!$H$6:$H$105,INT((ROW()-6)/12)+1)),"Atenção",IF($R204&gt;0,"Desmobilizar","Adequado"))))))))</f>
        <v/>
      </c>
      <c r="W204" s="24">
        <f>IF($A204="","",IF($Y204&lt;&gt;"OK","Corrigir cadastro do cenário",IF($X204="Pausado","",IF($T204&gt;0,"Ruptura projetada de "&amp;TEXT($T204,"0")&amp;" un.",IF($U204&gt;0,"Reduzir entrada ou transferir "&amp;TEXT($U204,"0")&amp;" un.",IF($M204&gt;INDEX('Cenários'!$K$6:$K$105,INT((ROW()-6)/12)+1),"Capacidade abaixo do saldo-alvo em "&amp;TEXT($M204-INDEX('Cenários'!$K$6:$K$105,INT((ROW()-6)/12)+1),"0")&amp;" un.",IF(AND($O204&gt;0,$E204-INDEX('Cenários'!$J$6:$J$105,INT((ROW()-6)/12)+1)&lt;-4),"Recebimento depende de pedido anterior ao horizonte",IF($R204&gt;0,"Desmobilizar "&amp;TEXT($R204,"0")&amp;" un. nesta semana",IF($P204&gt;0,"Emitir pedido de "&amp;TEXT($P204,"0")&amp;" un. nesta semana",IF($O204&gt;0,"Programar recebimento de "&amp;TEXT($O204,"0")&amp;" un.","Sem ação imediata")))))))))</f>
        <v/>
      </c>
      <c r="X204" s="24">
        <f>IF($A204="","",INDEX('Cenários'!$M$6:$M$105,INT((ROW()-6)/12)+1))</f>
        <v/>
      </c>
      <c r="Y204" s="24">
        <f>IF($A204="","",INDEX('Cenários'!$Z$6:$Z$105,INT((ROW()-6)/12)+1))</f>
        <v/>
      </c>
    </row>
    <row r="205" ht="19" customHeight="1">
      <c r="A205" s="24">
        <f>IF(INDEX('Cenários'!$A$6:$A$105,INT((ROW()-6)/12)+1)="","",INDEX('Cenários'!$A$6:$A$105,INT((ROW()-6)/12)+1))</f>
        <v/>
      </c>
      <c r="B205" s="24">
        <f>IF($A205="","",INDEX('Cenários'!$B$6:$B$105,INT((ROW()-6)/12)+1))</f>
        <v/>
      </c>
      <c r="C205" s="24">
        <f>IF($A205="","",INDEX('Cenários'!$C$6:$C$105,INT((ROW()-6)/12)+1))</f>
        <v/>
      </c>
      <c r="D205" s="24">
        <f>IF($A205="","",INDEX('Cenários'!$D$6:$D$105,INT((ROW()-6)/12)+1))</f>
        <v/>
      </c>
      <c r="E205" s="25">
        <f>IF($A205="","",MOD(ROW()-6,12)-4)</f>
        <v/>
      </c>
      <c r="F205" s="24">
        <f>IF($A205="","",IF($E205&lt;0,"Antes do pico",IF($E205=0,"Semana de pico","Depois do pico")))</f>
        <v/>
      </c>
      <c r="G205" s="36">
        <f>IF($A205="","",IFERROR(IF(INDEX('Cenários'!$E$6:$E$105,INT((ROW()-6)/12)+1)="","",INDEX('Cenários'!$E$6:$E$105,INT((ROW()-6)/12)+1)+7*$E205),""))</f>
        <v/>
      </c>
      <c r="H205" s="37">
        <f>IF($A205="","",INDEX('Cenários'!$N$6:$Y$105,INT((ROW()-6)/12)+1,$E205+5))</f>
        <v/>
      </c>
      <c r="I205" s="25">
        <f>IF(OR($A205="",$H205=""),"",IFERROR(ROUNDUP(INDEX('Cenários'!$F$6:$F$105,INT((ROW()-6)/12)+1)*$H205,0),""))</f>
        <v/>
      </c>
      <c r="J205" s="19" t="n"/>
      <c r="K205" s="25">
        <f>IF($A205="","",IF($E205=-4,INDEX('Cenários'!$G$6:$G$105,INT((ROW()-6)/12)+1),$S204))</f>
        <v/>
      </c>
      <c r="L205" s="25">
        <f>IF($A205="","",$K205+IF($J205="",0,$J205)-IF($I205="",0,$I205))</f>
        <v/>
      </c>
      <c r="M205" s="25">
        <f>IF($A205="","",IF($E205&lt;=0,INDEX('Cenários'!$H$6:$H$105,INT((ROW()-6)/12)+1)+SUMIFS($I$6:$I$1205,$A$6:$A$1205,$A205,$E$6:$E$1205,"&gt;"&amp;$E205,$E$6:$E$1205,"&lt;="&amp;($E205+INDEX('Cenários'!$J$6:$J$105,INT((ROW()-6)/12)+1))),INDEX('Cenários'!$L$6:$L$105,INT((ROW()-6)/12)+1)+SUMIFS($I$6:$I$1205,$A$6:$A$1205,$A205,$E$6:$E$1205,"&gt;"&amp;$E205,$E$6:$E$1205,"&lt;=7")))</f>
        <v/>
      </c>
      <c r="N205" s="25">
        <f>IF($A205="","",MIN(INDEX('Cenários'!$K$6:$K$105,INT((ROW()-6)/12)+1),MAX(0,$M205)))</f>
        <v/>
      </c>
      <c r="O205" s="25">
        <f>IF($A205="","",IFERROR(IF($L205&gt;=$N205,0,MIN(CEILING(MAX(0,$N205-$L205),INDEX('Cenários'!$I$6:$I$105,INT((ROW()-6)/12)+1)),FLOOR(MAX(0,INDEX('Cenários'!$K$6:$K$105,INT((ROW()-6)/12)+1)-$L205),INDEX('Cenários'!$I$6:$I$105,INT((ROW()-6)/12)+1)))),0))</f>
        <v/>
      </c>
      <c r="P205" s="25">
        <f>IF($A205="","",IFERROR(IF($E205+INDEX('Cenários'!$J$6:$J$105,INT((ROW()-6)/12)+1)&gt;7,0,SUMIFS($O$6:$O$1205,$A$6:$A$1205,$A205,$E$6:$E$1205,$E205+INDEX('Cenários'!$J$6:$J$105,INT((ROW()-6)/12)+1))),0))</f>
        <v/>
      </c>
      <c r="Q205" s="25">
        <f>IF($A205="","",$L205+$O205)</f>
        <v/>
      </c>
      <c r="R205" s="25">
        <f>IF($A205="","",IF($E205&gt;0,MAX(0,$Q205-$N205),0))</f>
        <v/>
      </c>
      <c r="S205" s="25">
        <f>IF($A205="","",$Q205-$R205)</f>
        <v/>
      </c>
      <c r="T205" s="25">
        <f>IF($A205="","",MAX(0,-$S205))</f>
        <v/>
      </c>
      <c r="U205" s="25">
        <f>IF($A205="","",MAX(0,$Q205-INDEX('Cenários'!$K$6:$K$105,INT((ROW()-6)/12)+1)))</f>
        <v/>
      </c>
      <c r="V205" s="24">
        <f>IF($A205="","",IF($Y205&lt;&gt;"OK","Dados inválidos",IF($X205="Pausado","Pausado",IF($T205&gt;0,"Ruptura",IF($U205&gt;0,"Excesso de capacidade",IF($M205&gt;INDEX('Cenários'!$K$6:$K$105,INT((ROW()-6)/12)+1),"Capacidade insuficiente",IF(AND($E205&lt;=0,$S205&lt;INDEX('Cenários'!$H$6:$H$105,INT((ROW()-6)/12)+1)),"Atenção",IF($R205&gt;0,"Desmobilizar","Adequado"))))))))</f>
        <v/>
      </c>
      <c r="W205" s="24">
        <f>IF($A205="","",IF($Y205&lt;&gt;"OK","Corrigir cadastro do cenário",IF($X205="Pausado","",IF($T205&gt;0,"Ruptura projetada de "&amp;TEXT($T205,"0")&amp;" un.",IF($U205&gt;0,"Reduzir entrada ou transferir "&amp;TEXT($U205,"0")&amp;" un.",IF($M205&gt;INDEX('Cenários'!$K$6:$K$105,INT((ROW()-6)/12)+1),"Capacidade abaixo do saldo-alvo em "&amp;TEXT($M205-INDEX('Cenários'!$K$6:$K$105,INT((ROW()-6)/12)+1),"0")&amp;" un.",IF(AND($O205&gt;0,$E205-INDEX('Cenários'!$J$6:$J$105,INT((ROW()-6)/12)+1)&lt;-4),"Recebimento depende de pedido anterior ao horizonte",IF($R205&gt;0,"Desmobilizar "&amp;TEXT($R205,"0")&amp;" un. nesta semana",IF($P205&gt;0,"Emitir pedido de "&amp;TEXT($P205,"0")&amp;" un. nesta semana",IF($O205&gt;0,"Programar recebimento de "&amp;TEXT($O205,"0")&amp;" un.","Sem ação imediata")))))))))</f>
        <v/>
      </c>
      <c r="X205" s="24">
        <f>IF($A205="","",INDEX('Cenários'!$M$6:$M$105,INT((ROW()-6)/12)+1))</f>
        <v/>
      </c>
      <c r="Y205" s="24">
        <f>IF($A205="","",INDEX('Cenários'!$Z$6:$Z$105,INT((ROW()-6)/12)+1))</f>
        <v/>
      </c>
    </row>
    <row r="206" ht="19" customHeight="1">
      <c r="A206" s="24">
        <f>IF(INDEX('Cenários'!$A$6:$A$105,INT((ROW()-6)/12)+1)="","",INDEX('Cenários'!$A$6:$A$105,INT((ROW()-6)/12)+1))</f>
        <v/>
      </c>
      <c r="B206" s="24">
        <f>IF($A206="","",INDEX('Cenários'!$B$6:$B$105,INT((ROW()-6)/12)+1))</f>
        <v/>
      </c>
      <c r="C206" s="24">
        <f>IF($A206="","",INDEX('Cenários'!$C$6:$C$105,INT((ROW()-6)/12)+1))</f>
        <v/>
      </c>
      <c r="D206" s="24">
        <f>IF($A206="","",INDEX('Cenários'!$D$6:$D$105,INT((ROW()-6)/12)+1))</f>
        <v/>
      </c>
      <c r="E206" s="25">
        <f>IF($A206="","",MOD(ROW()-6,12)-4)</f>
        <v/>
      </c>
      <c r="F206" s="24">
        <f>IF($A206="","",IF($E206&lt;0,"Antes do pico",IF($E206=0,"Semana de pico","Depois do pico")))</f>
        <v/>
      </c>
      <c r="G206" s="36">
        <f>IF($A206="","",IFERROR(IF(INDEX('Cenários'!$E$6:$E$105,INT((ROW()-6)/12)+1)="","",INDEX('Cenários'!$E$6:$E$105,INT((ROW()-6)/12)+1)+7*$E206),""))</f>
        <v/>
      </c>
      <c r="H206" s="37">
        <f>IF($A206="","",INDEX('Cenários'!$N$6:$Y$105,INT((ROW()-6)/12)+1,$E206+5))</f>
        <v/>
      </c>
      <c r="I206" s="25">
        <f>IF(OR($A206="",$H206=""),"",IFERROR(ROUNDUP(INDEX('Cenários'!$F$6:$F$105,INT((ROW()-6)/12)+1)*$H206,0),""))</f>
        <v/>
      </c>
      <c r="J206" s="19" t="n"/>
      <c r="K206" s="25">
        <f>IF($A206="","",IF($E206=-4,INDEX('Cenários'!$G$6:$G$105,INT((ROW()-6)/12)+1),$S205))</f>
        <v/>
      </c>
      <c r="L206" s="25">
        <f>IF($A206="","",$K206+IF($J206="",0,$J206)-IF($I206="",0,$I206))</f>
        <v/>
      </c>
      <c r="M206" s="25">
        <f>IF($A206="","",IF($E206&lt;=0,INDEX('Cenários'!$H$6:$H$105,INT((ROW()-6)/12)+1)+SUMIFS($I$6:$I$1205,$A$6:$A$1205,$A206,$E$6:$E$1205,"&gt;"&amp;$E206,$E$6:$E$1205,"&lt;="&amp;($E206+INDEX('Cenários'!$J$6:$J$105,INT((ROW()-6)/12)+1))),INDEX('Cenários'!$L$6:$L$105,INT((ROW()-6)/12)+1)+SUMIFS($I$6:$I$1205,$A$6:$A$1205,$A206,$E$6:$E$1205,"&gt;"&amp;$E206,$E$6:$E$1205,"&lt;=7")))</f>
        <v/>
      </c>
      <c r="N206" s="25">
        <f>IF($A206="","",MIN(INDEX('Cenários'!$K$6:$K$105,INT((ROW()-6)/12)+1),MAX(0,$M206)))</f>
        <v/>
      </c>
      <c r="O206" s="25">
        <f>IF($A206="","",IFERROR(IF($L206&gt;=$N206,0,MIN(CEILING(MAX(0,$N206-$L206),INDEX('Cenários'!$I$6:$I$105,INT((ROW()-6)/12)+1)),FLOOR(MAX(0,INDEX('Cenários'!$K$6:$K$105,INT((ROW()-6)/12)+1)-$L206),INDEX('Cenários'!$I$6:$I$105,INT((ROW()-6)/12)+1)))),0))</f>
        <v/>
      </c>
      <c r="P206" s="25">
        <f>IF($A206="","",IFERROR(IF($E206+INDEX('Cenários'!$J$6:$J$105,INT((ROW()-6)/12)+1)&gt;7,0,SUMIFS($O$6:$O$1205,$A$6:$A$1205,$A206,$E$6:$E$1205,$E206+INDEX('Cenários'!$J$6:$J$105,INT((ROW()-6)/12)+1))),0))</f>
        <v/>
      </c>
      <c r="Q206" s="25">
        <f>IF($A206="","",$L206+$O206)</f>
        <v/>
      </c>
      <c r="R206" s="25">
        <f>IF($A206="","",IF($E206&gt;0,MAX(0,$Q206-$N206),0))</f>
        <v/>
      </c>
      <c r="S206" s="25">
        <f>IF($A206="","",$Q206-$R206)</f>
        <v/>
      </c>
      <c r="T206" s="25">
        <f>IF($A206="","",MAX(0,-$S206))</f>
        <v/>
      </c>
      <c r="U206" s="25">
        <f>IF($A206="","",MAX(0,$Q206-INDEX('Cenários'!$K$6:$K$105,INT((ROW()-6)/12)+1)))</f>
        <v/>
      </c>
      <c r="V206" s="24">
        <f>IF($A206="","",IF($Y206&lt;&gt;"OK","Dados inválidos",IF($X206="Pausado","Pausado",IF($T206&gt;0,"Ruptura",IF($U206&gt;0,"Excesso de capacidade",IF($M206&gt;INDEX('Cenários'!$K$6:$K$105,INT((ROW()-6)/12)+1),"Capacidade insuficiente",IF(AND($E206&lt;=0,$S206&lt;INDEX('Cenários'!$H$6:$H$105,INT((ROW()-6)/12)+1)),"Atenção",IF($R206&gt;0,"Desmobilizar","Adequado"))))))))</f>
        <v/>
      </c>
      <c r="W206" s="24">
        <f>IF($A206="","",IF($Y206&lt;&gt;"OK","Corrigir cadastro do cenário",IF($X206="Pausado","",IF($T206&gt;0,"Ruptura projetada de "&amp;TEXT($T206,"0")&amp;" un.",IF($U206&gt;0,"Reduzir entrada ou transferir "&amp;TEXT($U206,"0")&amp;" un.",IF($M206&gt;INDEX('Cenários'!$K$6:$K$105,INT((ROW()-6)/12)+1),"Capacidade abaixo do saldo-alvo em "&amp;TEXT($M206-INDEX('Cenários'!$K$6:$K$105,INT((ROW()-6)/12)+1),"0")&amp;" un.",IF(AND($O206&gt;0,$E206-INDEX('Cenários'!$J$6:$J$105,INT((ROW()-6)/12)+1)&lt;-4),"Recebimento depende de pedido anterior ao horizonte",IF($R206&gt;0,"Desmobilizar "&amp;TEXT($R206,"0")&amp;" un. nesta semana",IF($P206&gt;0,"Emitir pedido de "&amp;TEXT($P206,"0")&amp;" un. nesta semana",IF($O206&gt;0,"Programar recebimento de "&amp;TEXT($O206,"0")&amp;" un.","Sem ação imediata")))))))))</f>
        <v/>
      </c>
      <c r="X206" s="24">
        <f>IF($A206="","",INDEX('Cenários'!$M$6:$M$105,INT((ROW()-6)/12)+1))</f>
        <v/>
      </c>
      <c r="Y206" s="24">
        <f>IF($A206="","",INDEX('Cenários'!$Z$6:$Z$105,INT((ROW()-6)/12)+1))</f>
        <v/>
      </c>
    </row>
    <row r="207" ht="19" customHeight="1">
      <c r="A207" s="24">
        <f>IF(INDEX('Cenários'!$A$6:$A$105,INT((ROW()-6)/12)+1)="","",INDEX('Cenários'!$A$6:$A$105,INT((ROW()-6)/12)+1))</f>
        <v/>
      </c>
      <c r="B207" s="24">
        <f>IF($A207="","",INDEX('Cenários'!$B$6:$B$105,INT((ROW()-6)/12)+1))</f>
        <v/>
      </c>
      <c r="C207" s="24">
        <f>IF($A207="","",INDEX('Cenários'!$C$6:$C$105,INT((ROW()-6)/12)+1))</f>
        <v/>
      </c>
      <c r="D207" s="24">
        <f>IF($A207="","",INDEX('Cenários'!$D$6:$D$105,INT((ROW()-6)/12)+1))</f>
        <v/>
      </c>
      <c r="E207" s="25">
        <f>IF($A207="","",MOD(ROW()-6,12)-4)</f>
        <v/>
      </c>
      <c r="F207" s="24">
        <f>IF($A207="","",IF($E207&lt;0,"Antes do pico",IF($E207=0,"Semana de pico","Depois do pico")))</f>
        <v/>
      </c>
      <c r="G207" s="36">
        <f>IF($A207="","",IFERROR(IF(INDEX('Cenários'!$E$6:$E$105,INT((ROW()-6)/12)+1)="","",INDEX('Cenários'!$E$6:$E$105,INT((ROW()-6)/12)+1)+7*$E207),""))</f>
        <v/>
      </c>
      <c r="H207" s="37">
        <f>IF($A207="","",INDEX('Cenários'!$N$6:$Y$105,INT((ROW()-6)/12)+1,$E207+5))</f>
        <v/>
      </c>
      <c r="I207" s="25">
        <f>IF(OR($A207="",$H207=""),"",IFERROR(ROUNDUP(INDEX('Cenários'!$F$6:$F$105,INT((ROW()-6)/12)+1)*$H207,0),""))</f>
        <v/>
      </c>
      <c r="J207" s="19" t="n"/>
      <c r="K207" s="25">
        <f>IF($A207="","",IF($E207=-4,INDEX('Cenários'!$G$6:$G$105,INT((ROW()-6)/12)+1),$S206))</f>
        <v/>
      </c>
      <c r="L207" s="25">
        <f>IF($A207="","",$K207+IF($J207="",0,$J207)-IF($I207="",0,$I207))</f>
        <v/>
      </c>
      <c r="M207" s="25">
        <f>IF($A207="","",IF($E207&lt;=0,INDEX('Cenários'!$H$6:$H$105,INT((ROW()-6)/12)+1)+SUMIFS($I$6:$I$1205,$A$6:$A$1205,$A207,$E$6:$E$1205,"&gt;"&amp;$E207,$E$6:$E$1205,"&lt;="&amp;($E207+INDEX('Cenários'!$J$6:$J$105,INT((ROW()-6)/12)+1))),INDEX('Cenários'!$L$6:$L$105,INT((ROW()-6)/12)+1)+SUMIFS($I$6:$I$1205,$A$6:$A$1205,$A207,$E$6:$E$1205,"&gt;"&amp;$E207,$E$6:$E$1205,"&lt;=7")))</f>
        <v/>
      </c>
      <c r="N207" s="25">
        <f>IF($A207="","",MIN(INDEX('Cenários'!$K$6:$K$105,INT((ROW()-6)/12)+1),MAX(0,$M207)))</f>
        <v/>
      </c>
      <c r="O207" s="25">
        <f>IF($A207="","",IFERROR(IF($L207&gt;=$N207,0,MIN(CEILING(MAX(0,$N207-$L207),INDEX('Cenários'!$I$6:$I$105,INT((ROW()-6)/12)+1)),FLOOR(MAX(0,INDEX('Cenários'!$K$6:$K$105,INT((ROW()-6)/12)+1)-$L207),INDEX('Cenários'!$I$6:$I$105,INT((ROW()-6)/12)+1)))),0))</f>
        <v/>
      </c>
      <c r="P207" s="25">
        <f>IF($A207="","",IFERROR(IF($E207+INDEX('Cenários'!$J$6:$J$105,INT((ROW()-6)/12)+1)&gt;7,0,SUMIFS($O$6:$O$1205,$A$6:$A$1205,$A207,$E$6:$E$1205,$E207+INDEX('Cenários'!$J$6:$J$105,INT((ROW()-6)/12)+1))),0))</f>
        <v/>
      </c>
      <c r="Q207" s="25">
        <f>IF($A207="","",$L207+$O207)</f>
        <v/>
      </c>
      <c r="R207" s="25">
        <f>IF($A207="","",IF($E207&gt;0,MAX(0,$Q207-$N207),0))</f>
        <v/>
      </c>
      <c r="S207" s="25">
        <f>IF($A207="","",$Q207-$R207)</f>
        <v/>
      </c>
      <c r="T207" s="25">
        <f>IF($A207="","",MAX(0,-$S207))</f>
        <v/>
      </c>
      <c r="U207" s="25">
        <f>IF($A207="","",MAX(0,$Q207-INDEX('Cenários'!$K$6:$K$105,INT((ROW()-6)/12)+1)))</f>
        <v/>
      </c>
      <c r="V207" s="24">
        <f>IF($A207="","",IF($Y207&lt;&gt;"OK","Dados inválidos",IF($X207="Pausado","Pausado",IF($T207&gt;0,"Ruptura",IF($U207&gt;0,"Excesso de capacidade",IF($M207&gt;INDEX('Cenários'!$K$6:$K$105,INT((ROW()-6)/12)+1),"Capacidade insuficiente",IF(AND($E207&lt;=0,$S207&lt;INDEX('Cenários'!$H$6:$H$105,INT((ROW()-6)/12)+1)),"Atenção",IF($R207&gt;0,"Desmobilizar","Adequado"))))))))</f>
        <v/>
      </c>
      <c r="W207" s="24">
        <f>IF($A207="","",IF($Y207&lt;&gt;"OK","Corrigir cadastro do cenário",IF($X207="Pausado","",IF($T207&gt;0,"Ruptura projetada de "&amp;TEXT($T207,"0")&amp;" un.",IF($U207&gt;0,"Reduzir entrada ou transferir "&amp;TEXT($U207,"0")&amp;" un.",IF($M207&gt;INDEX('Cenários'!$K$6:$K$105,INT((ROW()-6)/12)+1),"Capacidade abaixo do saldo-alvo em "&amp;TEXT($M207-INDEX('Cenários'!$K$6:$K$105,INT((ROW()-6)/12)+1),"0")&amp;" un.",IF(AND($O207&gt;0,$E207-INDEX('Cenários'!$J$6:$J$105,INT((ROW()-6)/12)+1)&lt;-4),"Recebimento depende de pedido anterior ao horizonte",IF($R207&gt;0,"Desmobilizar "&amp;TEXT($R207,"0")&amp;" un. nesta semana",IF($P207&gt;0,"Emitir pedido de "&amp;TEXT($P207,"0")&amp;" un. nesta semana",IF($O207&gt;0,"Programar recebimento de "&amp;TEXT($O207,"0")&amp;" un.","Sem ação imediata")))))))))</f>
        <v/>
      </c>
      <c r="X207" s="24">
        <f>IF($A207="","",INDEX('Cenários'!$M$6:$M$105,INT((ROW()-6)/12)+1))</f>
        <v/>
      </c>
      <c r="Y207" s="24">
        <f>IF($A207="","",INDEX('Cenários'!$Z$6:$Z$105,INT((ROW()-6)/12)+1))</f>
        <v/>
      </c>
    </row>
    <row r="208" ht="19" customHeight="1">
      <c r="A208" s="24">
        <f>IF(INDEX('Cenários'!$A$6:$A$105,INT((ROW()-6)/12)+1)="","",INDEX('Cenários'!$A$6:$A$105,INT((ROW()-6)/12)+1))</f>
        <v/>
      </c>
      <c r="B208" s="24">
        <f>IF($A208="","",INDEX('Cenários'!$B$6:$B$105,INT((ROW()-6)/12)+1))</f>
        <v/>
      </c>
      <c r="C208" s="24">
        <f>IF($A208="","",INDEX('Cenários'!$C$6:$C$105,INT((ROW()-6)/12)+1))</f>
        <v/>
      </c>
      <c r="D208" s="24">
        <f>IF($A208="","",INDEX('Cenários'!$D$6:$D$105,INT((ROW()-6)/12)+1))</f>
        <v/>
      </c>
      <c r="E208" s="25">
        <f>IF($A208="","",MOD(ROW()-6,12)-4)</f>
        <v/>
      </c>
      <c r="F208" s="24">
        <f>IF($A208="","",IF($E208&lt;0,"Antes do pico",IF($E208=0,"Semana de pico","Depois do pico")))</f>
        <v/>
      </c>
      <c r="G208" s="36">
        <f>IF($A208="","",IFERROR(IF(INDEX('Cenários'!$E$6:$E$105,INT((ROW()-6)/12)+1)="","",INDEX('Cenários'!$E$6:$E$105,INT((ROW()-6)/12)+1)+7*$E208),""))</f>
        <v/>
      </c>
      <c r="H208" s="37">
        <f>IF($A208="","",INDEX('Cenários'!$N$6:$Y$105,INT((ROW()-6)/12)+1,$E208+5))</f>
        <v/>
      </c>
      <c r="I208" s="25">
        <f>IF(OR($A208="",$H208=""),"",IFERROR(ROUNDUP(INDEX('Cenários'!$F$6:$F$105,INT((ROW()-6)/12)+1)*$H208,0),""))</f>
        <v/>
      </c>
      <c r="J208" s="19" t="n"/>
      <c r="K208" s="25">
        <f>IF($A208="","",IF($E208=-4,INDEX('Cenários'!$G$6:$G$105,INT((ROW()-6)/12)+1),$S207))</f>
        <v/>
      </c>
      <c r="L208" s="25">
        <f>IF($A208="","",$K208+IF($J208="",0,$J208)-IF($I208="",0,$I208))</f>
        <v/>
      </c>
      <c r="M208" s="25">
        <f>IF($A208="","",IF($E208&lt;=0,INDEX('Cenários'!$H$6:$H$105,INT((ROW()-6)/12)+1)+SUMIFS($I$6:$I$1205,$A$6:$A$1205,$A208,$E$6:$E$1205,"&gt;"&amp;$E208,$E$6:$E$1205,"&lt;="&amp;($E208+INDEX('Cenários'!$J$6:$J$105,INT((ROW()-6)/12)+1))),INDEX('Cenários'!$L$6:$L$105,INT((ROW()-6)/12)+1)+SUMIFS($I$6:$I$1205,$A$6:$A$1205,$A208,$E$6:$E$1205,"&gt;"&amp;$E208,$E$6:$E$1205,"&lt;=7")))</f>
        <v/>
      </c>
      <c r="N208" s="25">
        <f>IF($A208="","",MIN(INDEX('Cenários'!$K$6:$K$105,INT((ROW()-6)/12)+1),MAX(0,$M208)))</f>
        <v/>
      </c>
      <c r="O208" s="25">
        <f>IF($A208="","",IFERROR(IF($L208&gt;=$N208,0,MIN(CEILING(MAX(0,$N208-$L208),INDEX('Cenários'!$I$6:$I$105,INT((ROW()-6)/12)+1)),FLOOR(MAX(0,INDEX('Cenários'!$K$6:$K$105,INT((ROW()-6)/12)+1)-$L208),INDEX('Cenários'!$I$6:$I$105,INT((ROW()-6)/12)+1)))),0))</f>
        <v/>
      </c>
      <c r="P208" s="25">
        <f>IF($A208="","",IFERROR(IF($E208+INDEX('Cenários'!$J$6:$J$105,INT((ROW()-6)/12)+1)&gt;7,0,SUMIFS($O$6:$O$1205,$A$6:$A$1205,$A208,$E$6:$E$1205,$E208+INDEX('Cenários'!$J$6:$J$105,INT((ROW()-6)/12)+1))),0))</f>
        <v/>
      </c>
      <c r="Q208" s="25">
        <f>IF($A208="","",$L208+$O208)</f>
        <v/>
      </c>
      <c r="R208" s="25">
        <f>IF($A208="","",IF($E208&gt;0,MAX(0,$Q208-$N208),0))</f>
        <v/>
      </c>
      <c r="S208" s="25">
        <f>IF($A208="","",$Q208-$R208)</f>
        <v/>
      </c>
      <c r="T208" s="25">
        <f>IF($A208="","",MAX(0,-$S208))</f>
        <v/>
      </c>
      <c r="U208" s="25">
        <f>IF($A208="","",MAX(0,$Q208-INDEX('Cenários'!$K$6:$K$105,INT((ROW()-6)/12)+1)))</f>
        <v/>
      </c>
      <c r="V208" s="24">
        <f>IF($A208="","",IF($Y208&lt;&gt;"OK","Dados inválidos",IF($X208="Pausado","Pausado",IF($T208&gt;0,"Ruptura",IF($U208&gt;0,"Excesso de capacidade",IF($M208&gt;INDEX('Cenários'!$K$6:$K$105,INT((ROW()-6)/12)+1),"Capacidade insuficiente",IF(AND($E208&lt;=0,$S208&lt;INDEX('Cenários'!$H$6:$H$105,INT((ROW()-6)/12)+1)),"Atenção",IF($R208&gt;0,"Desmobilizar","Adequado"))))))))</f>
        <v/>
      </c>
      <c r="W208" s="24">
        <f>IF($A208="","",IF($Y208&lt;&gt;"OK","Corrigir cadastro do cenário",IF($X208="Pausado","",IF($T208&gt;0,"Ruptura projetada de "&amp;TEXT($T208,"0")&amp;" un.",IF($U208&gt;0,"Reduzir entrada ou transferir "&amp;TEXT($U208,"0")&amp;" un.",IF($M208&gt;INDEX('Cenários'!$K$6:$K$105,INT((ROW()-6)/12)+1),"Capacidade abaixo do saldo-alvo em "&amp;TEXT($M208-INDEX('Cenários'!$K$6:$K$105,INT((ROW()-6)/12)+1),"0")&amp;" un.",IF(AND($O208&gt;0,$E208-INDEX('Cenários'!$J$6:$J$105,INT((ROW()-6)/12)+1)&lt;-4),"Recebimento depende de pedido anterior ao horizonte",IF($R208&gt;0,"Desmobilizar "&amp;TEXT($R208,"0")&amp;" un. nesta semana",IF($P208&gt;0,"Emitir pedido de "&amp;TEXT($P208,"0")&amp;" un. nesta semana",IF($O208&gt;0,"Programar recebimento de "&amp;TEXT($O208,"0")&amp;" un.","Sem ação imediata")))))))))</f>
        <v/>
      </c>
      <c r="X208" s="24">
        <f>IF($A208="","",INDEX('Cenários'!$M$6:$M$105,INT((ROW()-6)/12)+1))</f>
        <v/>
      </c>
      <c r="Y208" s="24">
        <f>IF($A208="","",INDEX('Cenários'!$Z$6:$Z$105,INT((ROW()-6)/12)+1))</f>
        <v/>
      </c>
    </row>
    <row r="209" ht="19" customHeight="1">
      <c r="A209" s="24">
        <f>IF(INDEX('Cenários'!$A$6:$A$105,INT((ROW()-6)/12)+1)="","",INDEX('Cenários'!$A$6:$A$105,INT((ROW()-6)/12)+1))</f>
        <v/>
      </c>
      <c r="B209" s="24">
        <f>IF($A209="","",INDEX('Cenários'!$B$6:$B$105,INT((ROW()-6)/12)+1))</f>
        <v/>
      </c>
      <c r="C209" s="24">
        <f>IF($A209="","",INDEX('Cenários'!$C$6:$C$105,INT((ROW()-6)/12)+1))</f>
        <v/>
      </c>
      <c r="D209" s="24">
        <f>IF($A209="","",INDEX('Cenários'!$D$6:$D$105,INT((ROW()-6)/12)+1))</f>
        <v/>
      </c>
      <c r="E209" s="25">
        <f>IF($A209="","",MOD(ROW()-6,12)-4)</f>
        <v/>
      </c>
      <c r="F209" s="24">
        <f>IF($A209="","",IF($E209&lt;0,"Antes do pico",IF($E209=0,"Semana de pico","Depois do pico")))</f>
        <v/>
      </c>
      <c r="G209" s="36">
        <f>IF($A209="","",IFERROR(IF(INDEX('Cenários'!$E$6:$E$105,INT((ROW()-6)/12)+1)="","",INDEX('Cenários'!$E$6:$E$105,INT((ROW()-6)/12)+1)+7*$E209),""))</f>
        <v/>
      </c>
      <c r="H209" s="37">
        <f>IF($A209="","",INDEX('Cenários'!$N$6:$Y$105,INT((ROW()-6)/12)+1,$E209+5))</f>
        <v/>
      </c>
      <c r="I209" s="25">
        <f>IF(OR($A209="",$H209=""),"",IFERROR(ROUNDUP(INDEX('Cenários'!$F$6:$F$105,INT((ROW()-6)/12)+1)*$H209,0),""))</f>
        <v/>
      </c>
      <c r="J209" s="19" t="n"/>
      <c r="K209" s="25">
        <f>IF($A209="","",IF($E209=-4,INDEX('Cenários'!$G$6:$G$105,INT((ROW()-6)/12)+1),$S208))</f>
        <v/>
      </c>
      <c r="L209" s="25">
        <f>IF($A209="","",$K209+IF($J209="",0,$J209)-IF($I209="",0,$I209))</f>
        <v/>
      </c>
      <c r="M209" s="25">
        <f>IF($A209="","",IF($E209&lt;=0,INDEX('Cenários'!$H$6:$H$105,INT((ROW()-6)/12)+1)+SUMIFS($I$6:$I$1205,$A$6:$A$1205,$A209,$E$6:$E$1205,"&gt;"&amp;$E209,$E$6:$E$1205,"&lt;="&amp;($E209+INDEX('Cenários'!$J$6:$J$105,INT((ROW()-6)/12)+1))),INDEX('Cenários'!$L$6:$L$105,INT((ROW()-6)/12)+1)+SUMIFS($I$6:$I$1205,$A$6:$A$1205,$A209,$E$6:$E$1205,"&gt;"&amp;$E209,$E$6:$E$1205,"&lt;=7")))</f>
        <v/>
      </c>
      <c r="N209" s="25">
        <f>IF($A209="","",MIN(INDEX('Cenários'!$K$6:$K$105,INT((ROW()-6)/12)+1),MAX(0,$M209)))</f>
        <v/>
      </c>
      <c r="O209" s="25">
        <f>IF($A209="","",IFERROR(IF($L209&gt;=$N209,0,MIN(CEILING(MAX(0,$N209-$L209),INDEX('Cenários'!$I$6:$I$105,INT((ROW()-6)/12)+1)),FLOOR(MAX(0,INDEX('Cenários'!$K$6:$K$105,INT((ROW()-6)/12)+1)-$L209),INDEX('Cenários'!$I$6:$I$105,INT((ROW()-6)/12)+1)))),0))</f>
        <v/>
      </c>
      <c r="P209" s="25">
        <f>IF($A209="","",IFERROR(IF($E209+INDEX('Cenários'!$J$6:$J$105,INT((ROW()-6)/12)+1)&gt;7,0,SUMIFS($O$6:$O$1205,$A$6:$A$1205,$A209,$E$6:$E$1205,$E209+INDEX('Cenários'!$J$6:$J$105,INT((ROW()-6)/12)+1))),0))</f>
        <v/>
      </c>
      <c r="Q209" s="25">
        <f>IF($A209="","",$L209+$O209)</f>
        <v/>
      </c>
      <c r="R209" s="25">
        <f>IF($A209="","",IF($E209&gt;0,MAX(0,$Q209-$N209),0))</f>
        <v/>
      </c>
      <c r="S209" s="25">
        <f>IF($A209="","",$Q209-$R209)</f>
        <v/>
      </c>
      <c r="T209" s="25">
        <f>IF($A209="","",MAX(0,-$S209))</f>
        <v/>
      </c>
      <c r="U209" s="25">
        <f>IF($A209="","",MAX(0,$Q209-INDEX('Cenários'!$K$6:$K$105,INT((ROW()-6)/12)+1)))</f>
        <v/>
      </c>
      <c r="V209" s="24">
        <f>IF($A209="","",IF($Y209&lt;&gt;"OK","Dados inválidos",IF($X209="Pausado","Pausado",IF($T209&gt;0,"Ruptura",IF($U209&gt;0,"Excesso de capacidade",IF($M209&gt;INDEX('Cenários'!$K$6:$K$105,INT((ROW()-6)/12)+1),"Capacidade insuficiente",IF(AND($E209&lt;=0,$S209&lt;INDEX('Cenários'!$H$6:$H$105,INT((ROW()-6)/12)+1)),"Atenção",IF($R209&gt;0,"Desmobilizar","Adequado"))))))))</f>
        <v/>
      </c>
      <c r="W209" s="24">
        <f>IF($A209="","",IF($Y209&lt;&gt;"OK","Corrigir cadastro do cenário",IF($X209="Pausado","",IF($T209&gt;0,"Ruptura projetada de "&amp;TEXT($T209,"0")&amp;" un.",IF($U209&gt;0,"Reduzir entrada ou transferir "&amp;TEXT($U209,"0")&amp;" un.",IF($M209&gt;INDEX('Cenários'!$K$6:$K$105,INT((ROW()-6)/12)+1),"Capacidade abaixo do saldo-alvo em "&amp;TEXT($M209-INDEX('Cenários'!$K$6:$K$105,INT((ROW()-6)/12)+1),"0")&amp;" un.",IF(AND($O209&gt;0,$E209-INDEX('Cenários'!$J$6:$J$105,INT((ROW()-6)/12)+1)&lt;-4),"Recebimento depende de pedido anterior ao horizonte",IF($R209&gt;0,"Desmobilizar "&amp;TEXT($R209,"0")&amp;" un. nesta semana",IF($P209&gt;0,"Emitir pedido de "&amp;TEXT($P209,"0")&amp;" un. nesta semana",IF($O209&gt;0,"Programar recebimento de "&amp;TEXT($O209,"0")&amp;" un.","Sem ação imediata")))))))))</f>
        <v/>
      </c>
      <c r="X209" s="24">
        <f>IF($A209="","",INDEX('Cenários'!$M$6:$M$105,INT((ROW()-6)/12)+1))</f>
        <v/>
      </c>
      <c r="Y209" s="24">
        <f>IF($A209="","",INDEX('Cenários'!$Z$6:$Z$105,INT((ROW()-6)/12)+1))</f>
        <v/>
      </c>
    </row>
    <row r="210" ht="19" customHeight="1">
      <c r="A210" s="24">
        <f>IF(INDEX('Cenários'!$A$6:$A$105,INT((ROW()-6)/12)+1)="","",INDEX('Cenários'!$A$6:$A$105,INT((ROW()-6)/12)+1))</f>
        <v/>
      </c>
      <c r="B210" s="24">
        <f>IF($A210="","",INDEX('Cenários'!$B$6:$B$105,INT((ROW()-6)/12)+1))</f>
        <v/>
      </c>
      <c r="C210" s="24">
        <f>IF($A210="","",INDEX('Cenários'!$C$6:$C$105,INT((ROW()-6)/12)+1))</f>
        <v/>
      </c>
      <c r="D210" s="24">
        <f>IF($A210="","",INDEX('Cenários'!$D$6:$D$105,INT((ROW()-6)/12)+1))</f>
        <v/>
      </c>
      <c r="E210" s="25">
        <f>IF($A210="","",MOD(ROW()-6,12)-4)</f>
        <v/>
      </c>
      <c r="F210" s="24">
        <f>IF($A210="","",IF($E210&lt;0,"Antes do pico",IF($E210=0,"Semana de pico","Depois do pico")))</f>
        <v/>
      </c>
      <c r="G210" s="36">
        <f>IF($A210="","",IFERROR(IF(INDEX('Cenários'!$E$6:$E$105,INT((ROW()-6)/12)+1)="","",INDEX('Cenários'!$E$6:$E$105,INT((ROW()-6)/12)+1)+7*$E210),""))</f>
        <v/>
      </c>
      <c r="H210" s="37">
        <f>IF($A210="","",INDEX('Cenários'!$N$6:$Y$105,INT((ROW()-6)/12)+1,$E210+5))</f>
        <v/>
      </c>
      <c r="I210" s="25">
        <f>IF(OR($A210="",$H210=""),"",IFERROR(ROUNDUP(INDEX('Cenários'!$F$6:$F$105,INT((ROW()-6)/12)+1)*$H210,0),""))</f>
        <v/>
      </c>
      <c r="J210" s="19" t="n"/>
      <c r="K210" s="25">
        <f>IF($A210="","",IF($E210=-4,INDEX('Cenários'!$G$6:$G$105,INT((ROW()-6)/12)+1),$S209))</f>
        <v/>
      </c>
      <c r="L210" s="25">
        <f>IF($A210="","",$K210+IF($J210="",0,$J210)-IF($I210="",0,$I210))</f>
        <v/>
      </c>
      <c r="M210" s="25">
        <f>IF($A210="","",IF($E210&lt;=0,INDEX('Cenários'!$H$6:$H$105,INT((ROW()-6)/12)+1)+SUMIFS($I$6:$I$1205,$A$6:$A$1205,$A210,$E$6:$E$1205,"&gt;"&amp;$E210,$E$6:$E$1205,"&lt;="&amp;($E210+INDEX('Cenários'!$J$6:$J$105,INT((ROW()-6)/12)+1))),INDEX('Cenários'!$L$6:$L$105,INT((ROW()-6)/12)+1)+SUMIFS($I$6:$I$1205,$A$6:$A$1205,$A210,$E$6:$E$1205,"&gt;"&amp;$E210,$E$6:$E$1205,"&lt;=7")))</f>
        <v/>
      </c>
      <c r="N210" s="25">
        <f>IF($A210="","",MIN(INDEX('Cenários'!$K$6:$K$105,INT((ROW()-6)/12)+1),MAX(0,$M210)))</f>
        <v/>
      </c>
      <c r="O210" s="25">
        <f>IF($A210="","",IFERROR(IF($L210&gt;=$N210,0,MIN(CEILING(MAX(0,$N210-$L210),INDEX('Cenários'!$I$6:$I$105,INT((ROW()-6)/12)+1)),FLOOR(MAX(0,INDEX('Cenários'!$K$6:$K$105,INT((ROW()-6)/12)+1)-$L210),INDEX('Cenários'!$I$6:$I$105,INT((ROW()-6)/12)+1)))),0))</f>
        <v/>
      </c>
      <c r="P210" s="25">
        <f>IF($A210="","",IFERROR(IF($E210+INDEX('Cenários'!$J$6:$J$105,INT((ROW()-6)/12)+1)&gt;7,0,SUMIFS($O$6:$O$1205,$A$6:$A$1205,$A210,$E$6:$E$1205,$E210+INDEX('Cenários'!$J$6:$J$105,INT((ROW()-6)/12)+1))),0))</f>
        <v/>
      </c>
      <c r="Q210" s="25">
        <f>IF($A210="","",$L210+$O210)</f>
        <v/>
      </c>
      <c r="R210" s="25">
        <f>IF($A210="","",IF($E210&gt;0,MAX(0,$Q210-$N210),0))</f>
        <v/>
      </c>
      <c r="S210" s="25">
        <f>IF($A210="","",$Q210-$R210)</f>
        <v/>
      </c>
      <c r="T210" s="25">
        <f>IF($A210="","",MAX(0,-$S210))</f>
        <v/>
      </c>
      <c r="U210" s="25">
        <f>IF($A210="","",MAX(0,$Q210-INDEX('Cenários'!$K$6:$K$105,INT((ROW()-6)/12)+1)))</f>
        <v/>
      </c>
      <c r="V210" s="24">
        <f>IF($A210="","",IF($Y210&lt;&gt;"OK","Dados inválidos",IF($X210="Pausado","Pausado",IF($T210&gt;0,"Ruptura",IF($U210&gt;0,"Excesso de capacidade",IF($M210&gt;INDEX('Cenários'!$K$6:$K$105,INT((ROW()-6)/12)+1),"Capacidade insuficiente",IF(AND($E210&lt;=0,$S210&lt;INDEX('Cenários'!$H$6:$H$105,INT((ROW()-6)/12)+1)),"Atenção",IF($R210&gt;0,"Desmobilizar","Adequado"))))))))</f>
        <v/>
      </c>
      <c r="W210" s="24">
        <f>IF($A210="","",IF($Y210&lt;&gt;"OK","Corrigir cadastro do cenário",IF($X210="Pausado","",IF($T210&gt;0,"Ruptura projetada de "&amp;TEXT($T210,"0")&amp;" un.",IF($U210&gt;0,"Reduzir entrada ou transferir "&amp;TEXT($U210,"0")&amp;" un.",IF($M210&gt;INDEX('Cenários'!$K$6:$K$105,INT((ROW()-6)/12)+1),"Capacidade abaixo do saldo-alvo em "&amp;TEXT($M210-INDEX('Cenários'!$K$6:$K$105,INT((ROW()-6)/12)+1),"0")&amp;" un.",IF(AND($O210&gt;0,$E210-INDEX('Cenários'!$J$6:$J$105,INT((ROW()-6)/12)+1)&lt;-4),"Recebimento depende de pedido anterior ao horizonte",IF($R210&gt;0,"Desmobilizar "&amp;TEXT($R210,"0")&amp;" un. nesta semana",IF($P210&gt;0,"Emitir pedido de "&amp;TEXT($P210,"0")&amp;" un. nesta semana",IF($O210&gt;0,"Programar recebimento de "&amp;TEXT($O210,"0")&amp;" un.","Sem ação imediata")))))))))</f>
        <v/>
      </c>
      <c r="X210" s="24">
        <f>IF($A210="","",INDEX('Cenários'!$M$6:$M$105,INT((ROW()-6)/12)+1))</f>
        <v/>
      </c>
      <c r="Y210" s="24">
        <f>IF($A210="","",INDEX('Cenários'!$Z$6:$Z$105,INT((ROW()-6)/12)+1))</f>
        <v/>
      </c>
    </row>
    <row r="211" ht="19" customHeight="1">
      <c r="A211" s="24">
        <f>IF(INDEX('Cenários'!$A$6:$A$105,INT((ROW()-6)/12)+1)="","",INDEX('Cenários'!$A$6:$A$105,INT((ROW()-6)/12)+1))</f>
        <v/>
      </c>
      <c r="B211" s="24">
        <f>IF($A211="","",INDEX('Cenários'!$B$6:$B$105,INT((ROW()-6)/12)+1))</f>
        <v/>
      </c>
      <c r="C211" s="24">
        <f>IF($A211="","",INDEX('Cenários'!$C$6:$C$105,INT((ROW()-6)/12)+1))</f>
        <v/>
      </c>
      <c r="D211" s="24">
        <f>IF($A211="","",INDEX('Cenários'!$D$6:$D$105,INT((ROW()-6)/12)+1))</f>
        <v/>
      </c>
      <c r="E211" s="25">
        <f>IF($A211="","",MOD(ROW()-6,12)-4)</f>
        <v/>
      </c>
      <c r="F211" s="24">
        <f>IF($A211="","",IF($E211&lt;0,"Antes do pico",IF($E211=0,"Semana de pico","Depois do pico")))</f>
        <v/>
      </c>
      <c r="G211" s="36">
        <f>IF($A211="","",IFERROR(IF(INDEX('Cenários'!$E$6:$E$105,INT((ROW()-6)/12)+1)="","",INDEX('Cenários'!$E$6:$E$105,INT((ROW()-6)/12)+1)+7*$E211),""))</f>
        <v/>
      </c>
      <c r="H211" s="37">
        <f>IF($A211="","",INDEX('Cenários'!$N$6:$Y$105,INT((ROW()-6)/12)+1,$E211+5))</f>
        <v/>
      </c>
      <c r="I211" s="25">
        <f>IF(OR($A211="",$H211=""),"",IFERROR(ROUNDUP(INDEX('Cenários'!$F$6:$F$105,INT((ROW()-6)/12)+1)*$H211,0),""))</f>
        <v/>
      </c>
      <c r="J211" s="19" t="n"/>
      <c r="K211" s="25">
        <f>IF($A211="","",IF($E211=-4,INDEX('Cenários'!$G$6:$G$105,INT((ROW()-6)/12)+1),$S210))</f>
        <v/>
      </c>
      <c r="L211" s="25">
        <f>IF($A211="","",$K211+IF($J211="",0,$J211)-IF($I211="",0,$I211))</f>
        <v/>
      </c>
      <c r="M211" s="25">
        <f>IF($A211="","",IF($E211&lt;=0,INDEX('Cenários'!$H$6:$H$105,INT((ROW()-6)/12)+1)+SUMIFS($I$6:$I$1205,$A$6:$A$1205,$A211,$E$6:$E$1205,"&gt;"&amp;$E211,$E$6:$E$1205,"&lt;="&amp;($E211+INDEX('Cenários'!$J$6:$J$105,INT((ROW()-6)/12)+1))),INDEX('Cenários'!$L$6:$L$105,INT((ROW()-6)/12)+1)+SUMIFS($I$6:$I$1205,$A$6:$A$1205,$A211,$E$6:$E$1205,"&gt;"&amp;$E211,$E$6:$E$1205,"&lt;=7")))</f>
        <v/>
      </c>
      <c r="N211" s="25">
        <f>IF($A211="","",MIN(INDEX('Cenários'!$K$6:$K$105,INT((ROW()-6)/12)+1),MAX(0,$M211)))</f>
        <v/>
      </c>
      <c r="O211" s="25">
        <f>IF($A211="","",IFERROR(IF($L211&gt;=$N211,0,MIN(CEILING(MAX(0,$N211-$L211),INDEX('Cenários'!$I$6:$I$105,INT((ROW()-6)/12)+1)),FLOOR(MAX(0,INDEX('Cenários'!$K$6:$K$105,INT((ROW()-6)/12)+1)-$L211),INDEX('Cenários'!$I$6:$I$105,INT((ROW()-6)/12)+1)))),0))</f>
        <v/>
      </c>
      <c r="P211" s="25">
        <f>IF($A211="","",IFERROR(IF($E211+INDEX('Cenários'!$J$6:$J$105,INT((ROW()-6)/12)+1)&gt;7,0,SUMIFS($O$6:$O$1205,$A$6:$A$1205,$A211,$E$6:$E$1205,$E211+INDEX('Cenários'!$J$6:$J$105,INT((ROW()-6)/12)+1))),0))</f>
        <v/>
      </c>
      <c r="Q211" s="25">
        <f>IF($A211="","",$L211+$O211)</f>
        <v/>
      </c>
      <c r="R211" s="25">
        <f>IF($A211="","",IF($E211&gt;0,MAX(0,$Q211-$N211),0))</f>
        <v/>
      </c>
      <c r="S211" s="25">
        <f>IF($A211="","",$Q211-$R211)</f>
        <v/>
      </c>
      <c r="T211" s="25">
        <f>IF($A211="","",MAX(0,-$S211))</f>
        <v/>
      </c>
      <c r="U211" s="25">
        <f>IF($A211="","",MAX(0,$Q211-INDEX('Cenários'!$K$6:$K$105,INT((ROW()-6)/12)+1)))</f>
        <v/>
      </c>
      <c r="V211" s="24">
        <f>IF($A211="","",IF($Y211&lt;&gt;"OK","Dados inválidos",IF($X211="Pausado","Pausado",IF($T211&gt;0,"Ruptura",IF($U211&gt;0,"Excesso de capacidade",IF($M211&gt;INDEX('Cenários'!$K$6:$K$105,INT((ROW()-6)/12)+1),"Capacidade insuficiente",IF(AND($E211&lt;=0,$S211&lt;INDEX('Cenários'!$H$6:$H$105,INT((ROW()-6)/12)+1)),"Atenção",IF($R211&gt;0,"Desmobilizar","Adequado"))))))))</f>
        <v/>
      </c>
      <c r="W211" s="24">
        <f>IF($A211="","",IF($Y211&lt;&gt;"OK","Corrigir cadastro do cenário",IF($X211="Pausado","",IF($T211&gt;0,"Ruptura projetada de "&amp;TEXT($T211,"0")&amp;" un.",IF($U211&gt;0,"Reduzir entrada ou transferir "&amp;TEXT($U211,"0")&amp;" un.",IF($M211&gt;INDEX('Cenários'!$K$6:$K$105,INT((ROW()-6)/12)+1),"Capacidade abaixo do saldo-alvo em "&amp;TEXT($M211-INDEX('Cenários'!$K$6:$K$105,INT((ROW()-6)/12)+1),"0")&amp;" un.",IF(AND($O211&gt;0,$E211-INDEX('Cenários'!$J$6:$J$105,INT((ROW()-6)/12)+1)&lt;-4),"Recebimento depende de pedido anterior ao horizonte",IF($R211&gt;0,"Desmobilizar "&amp;TEXT($R211,"0")&amp;" un. nesta semana",IF($P211&gt;0,"Emitir pedido de "&amp;TEXT($P211,"0")&amp;" un. nesta semana",IF($O211&gt;0,"Programar recebimento de "&amp;TEXT($O211,"0")&amp;" un.","Sem ação imediata")))))))))</f>
        <v/>
      </c>
      <c r="X211" s="24">
        <f>IF($A211="","",INDEX('Cenários'!$M$6:$M$105,INT((ROW()-6)/12)+1))</f>
        <v/>
      </c>
      <c r="Y211" s="24">
        <f>IF($A211="","",INDEX('Cenários'!$Z$6:$Z$105,INT((ROW()-6)/12)+1))</f>
        <v/>
      </c>
    </row>
    <row r="212" ht="19" customHeight="1">
      <c r="A212" s="24">
        <f>IF(INDEX('Cenários'!$A$6:$A$105,INT((ROW()-6)/12)+1)="","",INDEX('Cenários'!$A$6:$A$105,INT((ROW()-6)/12)+1))</f>
        <v/>
      </c>
      <c r="B212" s="24">
        <f>IF($A212="","",INDEX('Cenários'!$B$6:$B$105,INT((ROW()-6)/12)+1))</f>
        <v/>
      </c>
      <c r="C212" s="24">
        <f>IF($A212="","",INDEX('Cenários'!$C$6:$C$105,INT((ROW()-6)/12)+1))</f>
        <v/>
      </c>
      <c r="D212" s="24">
        <f>IF($A212="","",INDEX('Cenários'!$D$6:$D$105,INT((ROW()-6)/12)+1))</f>
        <v/>
      </c>
      <c r="E212" s="25">
        <f>IF($A212="","",MOD(ROW()-6,12)-4)</f>
        <v/>
      </c>
      <c r="F212" s="24">
        <f>IF($A212="","",IF($E212&lt;0,"Antes do pico",IF($E212=0,"Semana de pico","Depois do pico")))</f>
        <v/>
      </c>
      <c r="G212" s="36">
        <f>IF($A212="","",IFERROR(IF(INDEX('Cenários'!$E$6:$E$105,INT((ROW()-6)/12)+1)="","",INDEX('Cenários'!$E$6:$E$105,INT((ROW()-6)/12)+1)+7*$E212),""))</f>
        <v/>
      </c>
      <c r="H212" s="37">
        <f>IF($A212="","",INDEX('Cenários'!$N$6:$Y$105,INT((ROW()-6)/12)+1,$E212+5))</f>
        <v/>
      </c>
      <c r="I212" s="25">
        <f>IF(OR($A212="",$H212=""),"",IFERROR(ROUNDUP(INDEX('Cenários'!$F$6:$F$105,INT((ROW()-6)/12)+1)*$H212,0),""))</f>
        <v/>
      </c>
      <c r="J212" s="19" t="n"/>
      <c r="K212" s="25">
        <f>IF($A212="","",IF($E212=-4,INDEX('Cenários'!$G$6:$G$105,INT((ROW()-6)/12)+1),$S211))</f>
        <v/>
      </c>
      <c r="L212" s="25">
        <f>IF($A212="","",$K212+IF($J212="",0,$J212)-IF($I212="",0,$I212))</f>
        <v/>
      </c>
      <c r="M212" s="25">
        <f>IF($A212="","",IF($E212&lt;=0,INDEX('Cenários'!$H$6:$H$105,INT((ROW()-6)/12)+1)+SUMIFS($I$6:$I$1205,$A$6:$A$1205,$A212,$E$6:$E$1205,"&gt;"&amp;$E212,$E$6:$E$1205,"&lt;="&amp;($E212+INDEX('Cenários'!$J$6:$J$105,INT((ROW()-6)/12)+1))),INDEX('Cenários'!$L$6:$L$105,INT((ROW()-6)/12)+1)+SUMIFS($I$6:$I$1205,$A$6:$A$1205,$A212,$E$6:$E$1205,"&gt;"&amp;$E212,$E$6:$E$1205,"&lt;=7")))</f>
        <v/>
      </c>
      <c r="N212" s="25">
        <f>IF($A212="","",MIN(INDEX('Cenários'!$K$6:$K$105,INT((ROW()-6)/12)+1),MAX(0,$M212)))</f>
        <v/>
      </c>
      <c r="O212" s="25">
        <f>IF($A212="","",IFERROR(IF($L212&gt;=$N212,0,MIN(CEILING(MAX(0,$N212-$L212),INDEX('Cenários'!$I$6:$I$105,INT((ROW()-6)/12)+1)),FLOOR(MAX(0,INDEX('Cenários'!$K$6:$K$105,INT((ROW()-6)/12)+1)-$L212),INDEX('Cenários'!$I$6:$I$105,INT((ROW()-6)/12)+1)))),0))</f>
        <v/>
      </c>
      <c r="P212" s="25">
        <f>IF($A212="","",IFERROR(IF($E212+INDEX('Cenários'!$J$6:$J$105,INT((ROW()-6)/12)+1)&gt;7,0,SUMIFS($O$6:$O$1205,$A$6:$A$1205,$A212,$E$6:$E$1205,$E212+INDEX('Cenários'!$J$6:$J$105,INT((ROW()-6)/12)+1))),0))</f>
        <v/>
      </c>
      <c r="Q212" s="25">
        <f>IF($A212="","",$L212+$O212)</f>
        <v/>
      </c>
      <c r="R212" s="25">
        <f>IF($A212="","",IF($E212&gt;0,MAX(0,$Q212-$N212),0))</f>
        <v/>
      </c>
      <c r="S212" s="25">
        <f>IF($A212="","",$Q212-$R212)</f>
        <v/>
      </c>
      <c r="T212" s="25">
        <f>IF($A212="","",MAX(0,-$S212))</f>
        <v/>
      </c>
      <c r="U212" s="25">
        <f>IF($A212="","",MAX(0,$Q212-INDEX('Cenários'!$K$6:$K$105,INT((ROW()-6)/12)+1)))</f>
        <v/>
      </c>
      <c r="V212" s="24">
        <f>IF($A212="","",IF($Y212&lt;&gt;"OK","Dados inválidos",IF($X212="Pausado","Pausado",IF($T212&gt;0,"Ruptura",IF($U212&gt;0,"Excesso de capacidade",IF($M212&gt;INDEX('Cenários'!$K$6:$K$105,INT((ROW()-6)/12)+1),"Capacidade insuficiente",IF(AND($E212&lt;=0,$S212&lt;INDEX('Cenários'!$H$6:$H$105,INT((ROW()-6)/12)+1)),"Atenção",IF($R212&gt;0,"Desmobilizar","Adequado"))))))))</f>
        <v/>
      </c>
      <c r="W212" s="24">
        <f>IF($A212="","",IF($Y212&lt;&gt;"OK","Corrigir cadastro do cenário",IF($X212="Pausado","",IF($T212&gt;0,"Ruptura projetada de "&amp;TEXT($T212,"0")&amp;" un.",IF($U212&gt;0,"Reduzir entrada ou transferir "&amp;TEXT($U212,"0")&amp;" un.",IF($M212&gt;INDEX('Cenários'!$K$6:$K$105,INT((ROW()-6)/12)+1),"Capacidade abaixo do saldo-alvo em "&amp;TEXT($M212-INDEX('Cenários'!$K$6:$K$105,INT((ROW()-6)/12)+1),"0")&amp;" un.",IF(AND($O212&gt;0,$E212-INDEX('Cenários'!$J$6:$J$105,INT((ROW()-6)/12)+1)&lt;-4),"Recebimento depende de pedido anterior ao horizonte",IF($R212&gt;0,"Desmobilizar "&amp;TEXT($R212,"0")&amp;" un. nesta semana",IF($P212&gt;0,"Emitir pedido de "&amp;TEXT($P212,"0")&amp;" un. nesta semana",IF($O212&gt;0,"Programar recebimento de "&amp;TEXT($O212,"0")&amp;" un.","Sem ação imediata")))))))))</f>
        <v/>
      </c>
      <c r="X212" s="24">
        <f>IF($A212="","",INDEX('Cenários'!$M$6:$M$105,INT((ROW()-6)/12)+1))</f>
        <v/>
      </c>
      <c r="Y212" s="24">
        <f>IF($A212="","",INDEX('Cenários'!$Z$6:$Z$105,INT((ROW()-6)/12)+1))</f>
        <v/>
      </c>
    </row>
    <row r="213" ht="19" customHeight="1">
      <c r="A213" s="24">
        <f>IF(INDEX('Cenários'!$A$6:$A$105,INT((ROW()-6)/12)+1)="","",INDEX('Cenários'!$A$6:$A$105,INT((ROW()-6)/12)+1))</f>
        <v/>
      </c>
      <c r="B213" s="24">
        <f>IF($A213="","",INDEX('Cenários'!$B$6:$B$105,INT((ROW()-6)/12)+1))</f>
        <v/>
      </c>
      <c r="C213" s="24">
        <f>IF($A213="","",INDEX('Cenários'!$C$6:$C$105,INT((ROW()-6)/12)+1))</f>
        <v/>
      </c>
      <c r="D213" s="24">
        <f>IF($A213="","",INDEX('Cenários'!$D$6:$D$105,INT((ROW()-6)/12)+1))</f>
        <v/>
      </c>
      <c r="E213" s="25">
        <f>IF($A213="","",MOD(ROW()-6,12)-4)</f>
        <v/>
      </c>
      <c r="F213" s="24">
        <f>IF($A213="","",IF($E213&lt;0,"Antes do pico",IF($E213=0,"Semana de pico","Depois do pico")))</f>
        <v/>
      </c>
      <c r="G213" s="36">
        <f>IF($A213="","",IFERROR(IF(INDEX('Cenários'!$E$6:$E$105,INT((ROW()-6)/12)+1)="","",INDEX('Cenários'!$E$6:$E$105,INT((ROW()-6)/12)+1)+7*$E213),""))</f>
        <v/>
      </c>
      <c r="H213" s="37">
        <f>IF($A213="","",INDEX('Cenários'!$N$6:$Y$105,INT((ROW()-6)/12)+1,$E213+5))</f>
        <v/>
      </c>
      <c r="I213" s="25">
        <f>IF(OR($A213="",$H213=""),"",IFERROR(ROUNDUP(INDEX('Cenários'!$F$6:$F$105,INT((ROW()-6)/12)+1)*$H213,0),""))</f>
        <v/>
      </c>
      <c r="J213" s="19" t="n"/>
      <c r="K213" s="25">
        <f>IF($A213="","",IF($E213=-4,INDEX('Cenários'!$G$6:$G$105,INT((ROW()-6)/12)+1),$S212))</f>
        <v/>
      </c>
      <c r="L213" s="25">
        <f>IF($A213="","",$K213+IF($J213="",0,$J213)-IF($I213="",0,$I213))</f>
        <v/>
      </c>
      <c r="M213" s="25">
        <f>IF($A213="","",IF($E213&lt;=0,INDEX('Cenários'!$H$6:$H$105,INT((ROW()-6)/12)+1)+SUMIFS($I$6:$I$1205,$A$6:$A$1205,$A213,$E$6:$E$1205,"&gt;"&amp;$E213,$E$6:$E$1205,"&lt;="&amp;($E213+INDEX('Cenários'!$J$6:$J$105,INT((ROW()-6)/12)+1))),INDEX('Cenários'!$L$6:$L$105,INT((ROW()-6)/12)+1)+SUMIFS($I$6:$I$1205,$A$6:$A$1205,$A213,$E$6:$E$1205,"&gt;"&amp;$E213,$E$6:$E$1205,"&lt;=7")))</f>
        <v/>
      </c>
      <c r="N213" s="25">
        <f>IF($A213="","",MIN(INDEX('Cenários'!$K$6:$K$105,INT((ROW()-6)/12)+1),MAX(0,$M213)))</f>
        <v/>
      </c>
      <c r="O213" s="25">
        <f>IF($A213="","",IFERROR(IF($L213&gt;=$N213,0,MIN(CEILING(MAX(0,$N213-$L213),INDEX('Cenários'!$I$6:$I$105,INT((ROW()-6)/12)+1)),FLOOR(MAX(0,INDEX('Cenários'!$K$6:$K$105,INT((ROW()-6)/12)+1)-$L213),INDEX('Cenários'!$I$6:$I$105,INT((ROW()-6)/12)+1)))),0))</f>
        <v/>
      </c>
      <c r="P213" s="25">
        <f>IF($A213="","",IFERROR(IF($E213+INDEX('Cenários'!$J$6:$J$105,INT((ROW()-6)/12)+1)&gt;7,0,SUMIFS($O$6:$O$1205,$A$6:$A$1205,$A213,$E$6:$E$1205,$E213+INDEX('Cenários'!$J$6:$J$105,INT((ROW()-6)/12)+1))),0))</f>
        <v/>
      </c>
      <c r="Q213" s="25">
        <f>IF($A213="","",$L213+$O213)</f>
        <v/>
      </c>
      <c r="R213" s="25">
        <f>IF($A213="","",IF($E213&gt;0,MAX(0,$Q213-$N213),0))</f>
        <v/>
      </c>
      <c r="S213" s="25">
        <f>IF($A213="","",$Q213-$R213)</f>
        <v/>
      </c>
      <c r="T213" s="25">
        <f>IF($A213="","",MAX(0,-$S213))</f>
        <v/>
      </c>
      <c r="U213" s="25">
        <f>IF($A213="","",MAX(0,$Q213-INDEX('Cenários'!$K$6:$K$105,INT((ROW()-6)/12)+1)))</f>
        <v/>
      </c>
      <c r="V213" s="24">
        <f>IF($A213="","",IF($Y213&lt;&gt;"OK","Dados inválidos",IF($X213="Pausado","Pausado",IF($T213&gt;0,"Ruptura",IF($U213&gt;0,"Excesso de capacidade",IF($M213&gt;INDEX('Cenários'!$K$6:$K$105,INT((ROW()-6)/12)+1),"Capacidade insuficiente",IF(AND($E213&lt;=0,$S213&lt;INDEX('Cenários'!$H$6:$H$105,INT((ROW()-6)/12)+1)),"Atenção",IF($R213&gt;0,"Desmobilizar","Adequado"))))))))</f>
        <v/>
      </c>
      <c r="W213" s="24">
        <f>IF($A213="","",IF($Y213&lt;&gt;"OK","Corrigir cadastro do cenário",IF($X213="Pausado","",IF($T213&gt;0,"Ruptura projetada de "&amp;TEXT($T213,"0")&amp;" un.",IF($U213&gt;0,"Reduzir entrada ou transferir "&amp;TEXT($U213,"0")&amp;" un.",IF($M213&gt;INDEX('Cenários'!$K$6:$K$105,INT((ROW()-6)/12)+1),"Capacidade abaixo do saldo-alvo em "&amp;TEXT($M213-INDEX('Cenários'!$K$6:$K$105,INT((ROW()-6)/12)+1),"0")&amp;" un.",IF(AND($O213&gt;0,$E213-INDEX('Cenários'!$J$6:$J$105,INT((ROW()-6)/12)+1)&lt;-4),"Recebimento depende de pedido anterior ao horizonte",IF($R213&gt;0,"Desmobilizar "&amp;TEXT($R213,"0")&amp;" un. nesta semana",IF($P213&gt;0,"Emitir pedido de "&amp;TEXT($P213,"0")&amp;" un. nesta semana",IF($O213&gt;0,"Programar recebimento de "&amp;TEXT($O213,"0")&amp;" un.","Sem ação imediata")))))))))</f>
        <v/>
      </c>
      <c r="X213" s="24">
        <f>IF($A213="","",INDEX('Cenários'!$M$6:$M$105,INT((ROW()-6)/12)+1))</f>
        <v/>
      </c>
      <c r="Y213" s="24">
        <f>IF($A213="","",INDEX('Cenários'!$Z$6:$Z$105,INT((ROW()-6)/12)+1))</f>
        <v/>
      </c>
    </row>
    <row r="214" ht="19" customHeight="1">
      <c r="A214" s="24">
        <f>IF(INDEX('Cenários'!$A$6:$A$105,INT((ROW()-6)/12)+1)="","",INDEX('Cenários'!$A$6:$A$105,INT((ROW()-6)/12)+1))</f>
        <v/>
      </c>
      <c r="B214" s="24">
        <f>IF($A214="","",INDEX('Cenários'!$B$6:$B$105,INT((ROW()-6)/12)+1))</f>
        <v/>
      </c>
      <c r="C214" s="24">
        <f>IF($A214="","",INDEX('Cenários'!$C$6:$C$105,INT((ROW()-6)/12)+1))</f>
        <v/>
      </c>
      <c r="D214" s="24">
        <f>IF($A214="","",INDEX('Cenários'!$D$6:$D$105,INT((ROW()-6)/12)+1))</f>
        <v/>
      </c>
      <c r="E214" s="25">
        <f>IF($A214="","",MOD(ROW()-6,12)-4)</f>
        <v/>
      </c>
      <c r="F214" s="24">
        <f>IF($A214="","",IF($E214&lt;0,"Antes do pico",IF($E214=0,"Semana de pico","Depois do pico")))</f>
        <v/>
      </c>
      <c r="G214" s="36">
        <f>IF($A214="","",IFERROR(IF(INDEX('Cenários'!$E$6:$E$105,INT((ROW()-6)/12)+1)="","",INDEX('Cenários'!$E$6:$E$105,INT((ROW()-6)/12)+1)+7*$E214),""))</f>
        <v/>
      </c>
      <c r="H214" s="37">
        <f>IF($A214="","",INDEX('Cenários'!$N$6:$Y$105,INT((ROW()-6)/12)+1,$E214+5))</f>
        <v/>
      </c>
      <c r="I214" s="25">
        <f>IF(OR($A214="",$H214=""),"",IFERROR(ROUNDUP(INDEX('Cenários'!$F$6:$F$105,INT((ROW()-6)/12)+1)*$H214,0),""))</f>
        <v/>
      </c>
      <c r="J214" s="19" t="n"/>
      <c r="K214" s="25">
        <f>IF($A214="","",IF($E214=-4,INDEX('Cenários'!$G$6:$G$105,INT((ROW()-6)/12)+1),$S213))</f>
        <v/>
      </c>
      <c r="L214" s="25">
        <f>IF($A214="","",$K214+IF($J214="",0,$J214)-IF($I214="",0,$I214))</f>
        <v/>
      </c>
      <c r="M214" s="25">
        <f>IF($A214="","",IF($E214&lt;=0,INDEX('Cenários'!$H$6:$H$105,INT((ROW()-6)/12)+1)+SUMIFS($I$6:$I$1205,$A$6:$A$1205,$A214,$E$6:$E$1205,"&gt;"&amp;$E214,$E$6:$E$1205,"&lt;="&amp;($E214+INDEX('Cenários'!$J$6:$J$105,INT((ROW()-6)/12)+1))),INDEX('Cenários'!$L$6:$L$105,INT((ROW()-6)/12)+1)+SUMIFS($I$6:$I$1205,$A$6:$A$1205,$A214,$E$6:$E$1205,"&gt;"&amp;$E214,$E$6:$E$1205,"&lt;=7")))</f>
        <v/>
      </c>
      <c r="N214" s="25">
        <f>IF($A214="","",MIN(INDEX('Cenários'!$K$6:$K$105,INT((ROW()-6)/12)+1),MAX(0,$M214)))</f>
        <v/>
      </c>
      <c r="O214" s="25">
        <f>IF($A214="","",IFERROR(IF($L214&gt;=$N214,0,MIN(CEILING(MAX(0,$N214-$L214),INDEX('Cenários'!$I$6:$I$105,INT((ROW()-6)/12)+1)),FLOOR(MAX(0,INDEX('Cenários'!$K$6:$K$105,INT((ROW()-6)/12)+1)-$L214),INDEX('Cenários'!$I$6:$I$105,INT((ROW()-6)/12)+1)))),0))</f>
        <v/>
      </c>
      <c r="P214" s="25">
        <f>IF($A214="","",IFERROR(IF($E214+INDEX('Cenários'!$J$6:$J$105,INT((ROW()-6)/12)+1)&gt;7,0,SUMIFS($O$6:$O$1205,$A$6:$A$1205,$A214,$E$6:$E$1205,$E214+INDEX('Cenários'!$J$6:$J$105,INT((ROW()-6)/12)+1))),0))</f>
        <v/>
      </c>
      <c r="Q214" s="25">
        <f>IF($A214="","",$L214+$O214)</f>
        <v/>
      </c>
      <c r="R214" s="25">
        <f>IF($A214="","",IF($E214&gt;0,MAX(0,$Q214-$N214),0))</f>
        <v/>
      </c>
      <c r="S214" s="25">
        <f>IF($A214="","",$Q214-$R214)</f>
        <v/>
      </c>
      <c r="T214" s="25">
        <f>IF($A214="","",MAX(0,-$S214))</f>
        <v/>
      </c>
      <c r="U214" s="25">
        <f>IF($A214="","",MAX(0,$Q214-INDEX('Cenários'!$K$6:$K$105,INT((ROW()-6)/12)+1)))</f>
        <v/>
      </c>
      <c r="V214" s="24">
        <f>IF($A214="","",IF($Y214&lt;&gt;"OK","Dados inválidos",IF($X214="Pausado","Pausado",IF($T214&gt;0,"Ruptura",IF($U214&gt;0,"Excesso de capacidade",IF($M214&gt;INDEX('Cenários'!$K$6:$K$105,INT((ROW()-6)/12)+1),"Capacidade insuficiente",IF(AND($E214&lt;=0,$S214&lt;INDEX('Cenários'!$H$6:$H$105,INT((ROW()-6)/12)+1)),"Atenção",IF($R214&gt;0,"Desmobilizar","Adequado"))))))))</f>
        <v/>
      </c>
      <c r="W214" s="24">
        <f>IF($A214="","",IF($Y214&lt;&gt;"OK","Corrigir cadastro do cenário",IF($X214="Pausado","",IF($T214&gt;0,"Ruptura projetada de "&amp;TEXT($T214,"0")&amp;" un.",IF($U214&gt;0,"Reduzir entrada ou transferir "&amp;TEXT($U214,"0")&amp;" un.",IF($M214&gt;INDEX('Cenários'!$K$6:$K$105,INT((ROW()-6)/12)+1),"Capacidade abaixo do saldo-alvo em "&amp;TEXT($M214-INDEX('Cenários'!$K$6:$K$105,INT((ROW()-6)/12)+1),"0")&amp;" un.",IF(AND($O214&gt;0,$E214-INDEX('Cenários'!$J$6:$J$105,INT((ROW()-6)/12)+1)&lt;-4),"Recebimento depende de pedido anterior ao horizonte",IF($R214&gt;0,"Desmobilizar "&amp;TEXT($R214,"0")&amp;" un. nesta semana",IF($P214&gt;0,"Emitir pedido de "&amp;TEXT($P214,"0")&amp;" un. nesta semana",IF($O214&gt;0,"Programar recebimento de "&amp;TEXT($O214,"0")&amp;" un.","Sem ação imediata")))))))))</f>
        <v/>
      </c>
      <c r="X214" s="24">
        <f>IF($A214="","",INDEX('Cenários'!$M$6:$M$105,INT((ROW()-6)/12)+1))</f>
        <v/>
      </c>
      <c r="Y214" s="24">
        <f>IF($A214="","",INDEX('Cenários'!$Z$6:$Z$105,INT((ROW()-6)/12)+1))</f>
        <v/>
      </c>
    </row>
    <row r="215" ht="19" customHeight="1">
      <c r="A215" s="24">
        <f>IF(INDEX('Cenários'!$A$6:$A$105,INT((ROW()-6)/12)+1)="","",INDEX('Cenários'!$A$6:$A$105,INT((ROW()-6)/12)+1))</f>
        <v/>
      </c>
      <c r="B215" s="24">
        <f>IF($A215="","",INDEX('Cenários'!$B$6:$B$105,INT((ROW()-6)/12)+1))</f>
        <v/>
      </c>
      <c r="C215" s="24">
        <f>IF($A215="","",INDEX('Cenários'!$C$6:$C$105,INT((ROW()-6)/12)+1))</f>
        <v/>
      </c>
      <c r="D215" s="24">
        <f>IF($A215="","",INDEX('Cenários'!$D$6:$D$105,INT((ROW()-6)/12)+1))</f>
        <v/>
      </c>
      <c r="E215" s="25">
        <f>IF($A215="","",MOD(ROW()-6,12)-4)</f>
        <v/>
      </c>
      <c r="F215" s="24">
        <f>IF($A215="","",IF($E215&lt;0,"Antes do pico",IF($E215=0,"Semana de pico","Depois do pico")))</f>
        <v/>
      </c>
      <c r="G215" s="36">
        <f>IF($A215="","",IFERROR(IF(INDEX('Cenários'!$E$6:$E$105,INT((ROW()-6)/12)+1)="","",INDEX('Cenários'!$E$6:$E$105,INT((ROW()-6)/12)+1)+7*$E215),""))</f>
        <v/>
      </c>
      <c r="H215" s="37">
        <f>IF($A215="","",INDEX('Cenários'!$N$6:$Y$105,INT((ROW()-6)/12)+1,$E215+5))</f>
        <v/>
      </c>
      <c r="I215" s="25">
        <f>IF(OR($A215="",$H215=""),"",IFERROR(ROUNDUP(INDEX('Cenários'!$F$6:$F$105,INT((ROW()-6)/12)+1)*$H215,0),""))</f>
        <v/>
      </c>
      <c r="J215" s="19" t="n"/>
      <c r="K215" s="25">
        <f>IF($A215="","",IF($E215=-4,INDEX('Cenários'!$G$6:$G$105,INT((ROW()-6)/12)+1),$S214))</f>
        <v/>
      </c>
      <c r="L215" s="25">
        <f>IF($A215="","",$K215+IF($J215="",0,$J215)-IF($I215="",0,$I215))</f>
        <v/>
      </c>
      <c r="M215" s="25">
        <f>IF($A215="","",IF($E215&lt;=0,INDEX('Cenários'!$H$6:$H$105,INT((ROW()-6)/12)+1)+SUMIFS($I$6:$I$1205,$A$6:$A$1205,$A215,$E$6:$E$1205,"&gt;"&amp;$E215,$E$6:$E$1205,"&lt;="&amp;($E215+INDEX('Cenários'!$J$6:$J$105,INT((ROW()-6)/12)+1))),INDEX('Cenários'!$L$6:$L$105,INT((ROW()-6)/12)+1)+SUMIFS($I$6:$I$1205,$A$6:$A$1205,$A215,$E$6:$E$1205,"&gt;"&amp;$E215,$E$6:$E$1205,"&lt;=7")))</f>
        <v/>
      </c>
      <c r="N215" s="25">
        <f>IF($A215="","",MIN(INDEX('Cenários'!$K$6:$K$105,INT((ROW()-6)/12)+1),MAX(0,$M215)))</f>
        <v/>
      </c>
      <c r="O215" s="25">
        <f>IF($A215="","",IFERROR(IF($L215&gt;=$N215,0,MIN(CEILING(MAX(0,$N215-$L215),INDEX('Cenários'!$I$6:$I$105,INT((ROW()-6)/12)+1)),FLOOR(MAX(0,INDEX('Cenários'!$K$6:$K$105,INT((ROW()-6)/12)+1)-$L215),INDEX('Cenários'!$I$6:$I$105,INT((ROW()-6)/12)+1)))),0))</f>
        <v/>
      </c>
      <c r="P215" s="25">
        <f>IF($A215="","",IFERROR(IF($E215+INDEX('Cenários'!$J$6:$J$105,INT((ROW()-6)/12)+1)&gt;7,0,SUMIFS($O$6:$O$1205,$A$6:$A$1205,$A215,$E$6:$E$1205,$E215+INDEX('Cenários'!$J$6:$J$105,INT((ROW()-6)/12)+1))),0))</f>
        <v/>
      </c>
      <c r="Q215" s="25">
        <f>IF($A215="","",$L215+$O215)</f>
        <v/>
      </c>
      <c r="R215" s="25">
        <f>IF($A215="","",IF($E215&gt;0,MAX(0,$Q215-$N215),0))</f>
        <v/>
      </c>
      <c r="S215" s="25">
        <f>IF($A215="","",$Q215-$R215)</f>
        <v/>
      </c>
      <c r="T215" s="25">
        <f>IF($A215="","",MAX(0,-$S215))</f>
        <v/>
      </c>
      <c r="U215" s="25">
        <f>IF($A215="","",MAX(0,$Q215-INDEX('Cenários'!$K$6:$K$105,INT((ROW()-6)/12)+1)))</f>
        <v/>
      </c>
      <c r="V215" s="24">
        <f>IF($A215="","",IF($Y215&lt;&gt;"OK","Dados inválidos",IF($X215="Pausado","Pausado",IF($T215&gt;0,"Ruptura",IF($U215&gt;0,"Excesso de capacidade",IF($M215&gt;INDEX('Cenários'!$K$6:$K$105,INT((ROW()-6)/12)+1),"Capacidade insuficiente",IF(AND($E215&lt;=0,$S215&lt;INDEX('Cenários'!$H$6:$H$105,INT((ROW()-6)/12)+1)),"Atenção",IF($R215&gt;0,"Desmobilizar","Adequado"))))))))</f>
        <v/>
      </c>
      <c r="W215" s="24">
        <f>IF($A215="","",IF($Y215&lt;&gt;"OK","Corrigir cadastro do cenário",IF($X215="Pausado","",IF($T215&gt;0,"Ruptura projetada de "&amp;TEXT($T215,"0")&amp;" un.",IF($U215&gt;0,"Reduzir entrada ou transferir "&amp;TEXT($U215,"0")&amp;" un.",IF($M215&gt;INDEX('Cenários'!$K$6:$K$105,INT((ROW()-6)/12)+1),"Capacidade abaixo do saldo-alvo em "&amp;TEXT($M215-INDEX('Cenários'!$K$6:$K$105,INT((ROW()-6)/12)+1),"0")&amp;" un.",IF(AND($O215&gt;0,$E215-INDEX('Cenários'!$J$6:$J$105,INT((ROW()-6)/12)+1)&lt;-4),"Recebimento depende de pedido anterior ao horizonte",IF($R215&gt;0,"Desmobilizar "&amp;TEXT($R215,"0")&amp;" un. nesta semana",IF($P215&gt;0,"Emitir pedido de "&amp;TEXT($P215,"0")&amp;" un. nesta semana",IF($O215&gt;0,"Programar recebimento de "&amp;TEXT($O215,"0")&amp;" un.","Sem ação imediata")))))))))</f>
        <v/>
      </c>
      <c r="X215" s="24">
        <f>IF($A215="","",INDEX('Cenários'!$M$6:$M$105,INT((ROW()-6)/12)+1))</f>
        <v/>
      </c>
      <c r="Y215" s="24">
        <f>IF($A215="","",INDEX('Cenários'!$Z$6:$Z$105,INT((ROW()-6)/12)+1))</f>
        <v/>
      </c>
    </row>
    <row r="216" ht="19" customHeight="1">
      <c r="A216" s="24">
        <f>IF(INDEX('Cenários'!$A$6:$A$105,INT((ROW()-6)/12)+1)="","",INDEX('Cenários'!$A$6:$A$105,INT((ROW()-6)/12)+1))</f>
        <v/>
      </c>
      <c r="B216" s="24">
        <f>IF($A216="","",INDEX('Cenários'!$B$6:$B$105,INT((ROW()-6)/12)+1))</f>
        <v/>
      </c>
      <c r="C216" s="24">
        <f>IF($A216="","",INDEX('Cenários'!$C$6:$C$105,INT((ROW()-6)/12)+1))</f>
        <v/>
      </c>
      <c r="D216" s="24">
        <f>IF($A216="","",INDEX('Cenários'!$D$6:$D$105,INT((ROW()-6)/12)+1))</f>
        <v/>
      </c>
      <c r="E216" s="25">
        <f>IF($A216="","",MOD(ROW()-6,12)-4)</f>
        <v/>
      </c>
      <c r="F216" s="24">
        <f>IF($A216="","",IF($E216&lt;0,"Antes do pico",IF($E216=0,"Semana de pico","Depois do pico")))</f>
        <v/>
      </c>
      <c r="G216" s="36">
        <f>IF($A216="","",IFERROR(IF(INDEX('Cenários'!$E$6:$E$105,INT((ROW()-6)/12)+1)="","",INDEX('Cenários'!$E$6:$E$105,INT((ROW()-6)/12)+1)+7*$E216),""))</f>
        <v/>
      </c>
      <c r="H216" s="37">
        <f>IF($A216="","",INDEX('Cenários'!$N$6:$Y$105,INT((ROW()-6)/12)+1,$E216+5))</f>
        <v/>
      </c>
      <c r="I216" s="25">
        <f>IF(OR($A216="",$H216=""),"",IFERROR(ROUNDUP(INDEX('Cenários'!$F$6:$F$105,INT((ROW()-6)/12)+1)*$H216,0),""))</f>
        <v/>
      </c>
      <c r="J216" s="19" t="n"/>
      <c r="K216" s="25">
        <f>IF($A216="","",IF($E216=-4,INDEX('Cenários'!$G$6:$G$105,INT((ROW()-6)/12)+1),$S215))</f>
        <v/>
      </c>
      <c r="L216" s="25">
        <f>IF($A216="","",$K216+IF($J216="",0,$J216)-IF($I216="",0,$I216))</f>
        <v/>
      </c>
      <c r="M216" s="25">
        <f>IF($A216="","",IF($E216&lt;=0,INDEX('Cenários'!$H$6:$H$105,INT((ROW()-6)/12)+1)+SUMIFS($I$6:$I$1205,$A$6:$A$1205,$A216,$E$6:$E$1205,"&gt;"&amp;$E216,$E$6:$E$1205,"&lt;="&amp;($E216+INDEX('Cenários'!$J$6:$J$105,INT((ROW()-6)/12)+1))),INDEX('Cenários'!$L$6:$L$105,INT((ROW()-6)/12)+1)+SUMIFS($I$6:$I$1205,$A$6:$A$1205,$A216,$E$6:$E$1205,"&gt;"&amp;$E216,$E$6:$E$1205,"&lt;=7")))</f>
        <v/>
      </c>
      <c r="N216" s="25">
        <f>IF($A216="","",MIN(INDEX('Cenários'!$K$6:$K$105,INT((ROW()-6)/12)+1),MAX(0,$M216)))</f>
        <v/>
      </c>
      <c r="O216" s="25">
        <f>IF($A216="","",IFERROR(IF($L216&gt;=$N216,0,MIN(CEILING(MAX(0,$N216-$L216),INDEX('Cenários'!$I$6:$I$105,INT((ROW()-6)/12)+1)),FLOOR(MAX(0,INDEX('Cenários'!$K$6:$K$105,INT((ROW()-6)/12)+1)-$L216),INDEX('Cenários'!$I$6:$I$105,INT((ROW()-6)/12)+1)))),0))</f>
        <v/>
      </c>
      <c r="P216" s="25">
        <f>IF($A216="","",IFERROR(IF($E216+INDEX('Cenários'!$J$6:$J$105,INT((ROW()-6)/12)+1)&gt;7,0,SUMIFS($O$6:$O$1205,$A$6:$A$1205,$A216,$E$6:$E$1205,$E216+INDEX('Cenários'!$J$6:$J$105,INT((ROW()-6)/12)+1))),0))</f>
        <v/>
      </c>
      <c r="Q216" s="25">
        <f>IF($A216="","",$L216+$O216)</f>
        <v/>
      </c>
      <c r="R216" s="25">
        <f>IF($A216="","",IF($E216&gt;0,MAX(0,$Q216-$N216),0))</f>
        <v/>
      </c>
      <c r="S216" s="25">
        <f>IF($A216="","",$Q216-$R216)</f>
        <v/>
      </c>
      <c r="T216" s="25">
        <f>IF($A216="","",MAX(0,-$S216))</f>
        <v/>
      </c>
      <c r="U216" s="25">
        <f>IF($A216="","",MAX(0,$Q216-INDEX('Cenários'!$K$6:$K$105,INT((ROW()-6)/12)+1)))</f>
        <v/>
      </c>
      <c r="V216" s="24">
        <f>IF($A216="","",IF($Y216&lt;&gt;"OK","Dados inválidos",IF($X216="Pausado","Pausado",IF($T216&gt;0,"Ruptura",IF($U216&gt;0,"Excesso de capacidade",IF($M216&gt;INDEX('Cenários'!$K$6:$K$105,INT((ROW()-6)/12)+1),"Capacidade insuficiente",IF(AND($E216&lt;=0,$S216&lt;INDEX('Cenários'!$H$6:$H$105,INT((ROW()-6)/12)+1)),"Atenção",IF($R216&gt;0,"Desmobilizar","Adequado"))))))))</f>
        <v/>
      </c>
      <c r="W216" s="24">
        <f>IF($A216="","",IF($Y216&lt;&gt;"OK","Corrigir cadastro do cenário",IF($X216="Pausado","",IF($T216&gt;0,"Ruptura projetada de "&amp;TEXT($T216,"0")&amp;" un.",IF($U216&gt;0,"Reduzir entrada ou transferir "&amp;TEXT($U216,"0")&amp;" un.",IF($M216&gt;INDEX('Cenários'!$K$6:$K$105,INT((ROW()-6)/12)+1),"Capacidade abaixo do saldo-alvo em "&amp;TEXT($M216-INDEX('Cenários'!$K$6:$K$105,INT((ROW()-6)/12)+1),"0")&amp;" un.",IF(AND($O216&gt;0,$E216-INDEX('Cenários'!$J$6:$J$105,INT((ROW()-6)/12)+1)&lt;-4),"Recebimento depende de pedido anterior ao horizonte",IF($R216&gt;0,"Desmobilizar "&amp;TEXT($R216,"0")&amp;" un. nesta semana",IF($P216&gt;0,"Emitir pedido de "&amp;TEXT($P216,"0")&amp;" un. nesta semana",IF($O216&gt;0,"Programar recebimento de "&amp;TEXT($O216,"0")&amp;" un.","Sem ação imediata")))))))))</f>
        <v/>
      </c>
      <c r="X216" s="24">
        <f>IF($A216="","",INDEX('Cenários'!$M$6:$M$105,INT((ROW()-6)/12)+1))</f>
        <v/>
      </c>
      <c r="Y216" s="24">
        <f>IF($A216="","",INDEX('Cenários'!$Z$6:$Z$105,INT((ROW()-6)/12)+1))</f>
        <v/>
      </c>
    </row>
    <row r="217" ht="19" customHeight="1">
      <c r="A217" s="24">
        <f>IF(INDEX('Cenários'!$A$6:$A$105,INT((ROW()-6)/12)+1)="","",INDEX('Cenários'!$A$6:$A$105,INT((ROW()-6)/12)+1))</f>
        <v/>
      </c>
      <c r="B217" s="24">
        <f>IF($A217="","",INDEX('Cenários'!$B$6:$B$105,INT((ROW()-6)/12)+1))</f>
        <v/>
      </c>
      <c r="C217" s="24">
        <f>IF($A217="","",INDEX('Cenários'!$C$6:$C$105,INT((ROW()-6)/12)+1))</f>
        <v/>
      </c>
      <c r="D217" s="24">
        <f>IF($A217="","",INDEX('Cenários'!$D$6:$D$105,INT((ROW()-6)/12)+1))</f>
        <v/>
      </c>
      <c r="E217" s="25">
        <f>IF($A217="","",MOD(ROW()-6,12)-4)</f>
        <v/>
      </c>
      <c r="F217" s="24">
        <f>IF($A217="","",IF($E217&lt;0,"Antes do pico",IF($E217=0,"Semana de pico","Depois do pico")))</f>
        <v/>
      </c>
      <c r="G217" s="36">
        <f>IF($A217="","",IFERROR(IF(INDEX('Cenários'!$E$6:$E$105,INT((ROW()-6)/12)+1)="","",INDEX('Cenários'!$E$6:$E$105,INT((ROW()-6)/12)+1)+7*$E217),""))</f>
        <v/>
      </c>
      <c r="H217" s="37">
        <f>IF($A217="","",INDEX('Cenários'!$N$6:$Y$105,INT((ROW()-6)/12)+1,$E217+5))</f>
        <v/>
      </c>
      <c r="I217" s="25">
        <f>IF(OR($A217="",$H217=""),"",IFERROR(ROUNDUP(INDEX('Cenários'!$F$6:$F$105,INT((ROW()-6)/12)+1)*$H217,0),""))</f>
        <v/>
      </c>
      <c r="J217" s="19" t="n"/>
      <c r="K217" s="25">
        <f>IF($A217="","",IF($E217=-4,INDEX('Cenários'!$G$6:$G$105,INT((ROW()-6)/12)+1),$S216))</f>
        <v/>
      </c>
      <c r="L217" s="25">
        <f>IF($A217="","",$K217+IF($J217="",0,$J217)-IF($I217="",0,$I217))</f>
        <v/>
      </c>
      <c r="M217" s="25">
        <f>IF($A217="","",IF($E217&lt;=0,INDEX('Cenários'!$H$6:$H$105,INT((ROW()-6)/12)+1)+SUMIFS($I$6:$I$1205,$A$6:$A$1205,$A217,$E$6:$E$1205,"&gt;"&amp;$E217,$E$6:$E$1205,"&lt;="&amp;($E217+INDEX('Cenários'!$J$6:$J$105,INT((ROW()-6)/12)+1))),INDEX('Cenários'!$L$6:$L$105,INT((ROW()-6)/12)+1)+SUMIFS($I$6:$I$1205,$A$6:$A$1205,$A217,$E$6:$E$1205,"&gt;"&amp;$E217,$E$6:$E$1205,"&lt;=7")))</f>
        <v/>
      </c>
      <c r="N217" s="25">
        <f>IF($A217="","",MIN(INDEX('Cenários'!$K$6:$K$105,INT((ROW()-6)/12)+1),MAX(0,$M217)))</f>
        <v/>
      </c>
      <c r="O217" s="25">
        <f>IF($A217="","",IFERROR(IF($L217&gt;=$N217,0,MIN(CEILING(MAX(0,$N217-$L217),INDEX('Cenários'!$I$6:$I$105,INT((ROW()-6)/12)+1)),FLOOR(MAX(0,INDEX('Cenários'!$K$6:$K$105,INT((ROW()-6)/12)+1)-$L217),INDEX('Cenários'!$I$6:$I$105,INT((ROW()-6)/12)+1)))),0))</f>
        <v/>
      </c>
      <c r="P217" s="25">
        <f>IF($A217="","",IFERROR(IF($E217+INDEX('Cenários'!$J$6:$J$105,INT((ROW()-6)/12)+1)&gt;7,0,SUMIFS($O$6:$O$1205,$A$6:$A$1205,$A217,$E$6:$E$1205,$E217+INDEX('Cenários'!$J$6:$J$105,INT((ROW()-6)/12)+1))),0))</f>
        <v/>
      </c>
      <c r="Q217" s="25">
        <f>IF($A217="","",$L217+$O217)</f>
        <v/>
      </c>
      <c r="R217" s="25">
        <f>IF($A217="","",IF($E217&gt;0,MAX(0,$Q217-$N217),0))</f>
        <v/>
      </c>
      <c r="S217" s="25">
        <f>IF($A217="","",$Q217-$R217)</f>
        <v/>
      </c>
      <c r="T217" s="25">
        <f>IF($A217="","",MAX(0,-$S217))</f>
        <v/>
      </c>
      <c r="U217" s="25">
        <f>IF($A217="","",MAX(0,$Q217-INDEX('Cenários'!$K$6:$K$105,INT((ROW()-6)/12)+1)))</f>
        <v/>
      </c>
      <c r="V217" s="24">
        <f>IF($A217="","",IF($Y217&lt;&gt;"OK","Dados inválidos",IF($X217="Pausado","Pausado",IF($T217&gt;0,"Ruptura",IF($U217&gt;0,"Excesso de capacidade",IF($M217&gt;INDEX('Cenários'!$K$6:$K$105,INT((ROW()-6)/12)+1),"Capacidade insuficiente",IF(AND($E217&lt;=0,$S217&lt;INDEX('Cenários'!$H$6:$H$105,INT((ROW()-6)/12)+1)),"Atenção",IF($R217&gt;0,"Desmobilizar","Adequado"))))))))</f>
        <v/>
      </c>
      <c r="W217" s="24">
        <f>IF($A217="","",IF($Y217&lt;&gt;"OK","Corrigir cadastro do cenário",IF($X217="Pausado","",IF($T217&gt;0,"Ruptura projetada de "&amp;TEXT($T217,"0")&amp;" un.",IF($U217&gt;0,"Reduzir entrada ou transferir "&amp;TEXT($U217,"0")&amp;" un.",IF($M217&gt;INDEX('Cenários'!$K$6:$K$105,INT((ROW()-6)/12)+1),"Capacidade abaixo do saldo-alvo em "&amp;TEXT($M217-INDEX('Cenários'!$K$6:$K$105,INT((ROW()-6)/12)+1),"0")&amp;" un.",IF(AND($O217&gt;0,$E217-INDEX('Cenários'!$J$6:$J$105,INT((ROW()-6)/12)+1)&lt;-4),"Recebimento depende de pedido anterior ao horizonte",IF($R217&gt;0,"Desmobilizar "&amp;TEXT($R217,"0")&amp;" un. nesta semana",IF($P217&gt;0,"Emitir pedido de "&amp;TEXT($P217,"0")&amp;" un. nesta semana",IF($O217&gt;0,"Programar recebimento de "&amp;TEXT($O217,"0")&amp;" un.","Sem ação imediata")))))))))</f>
        <v/>
      </c>
      <c r="X217" s="24">
        <f>IF($A217="","",INDEX('Cenários'!$M$6:$M$105,INT((ROW()-6)/12)+1))</f>
        <v/>
      </c>
      <c r="Y217" s="24">
        <f>IF($A217="","",INDEX('Cenários'!$Z$6:$Z$105,INT((ROW()-6)/12)+1))</f>
        <v/>
      </c>
    </row>
    <row r="218" ht="19" customHeight="1">
      <c r="A218" s="24">
        <f>IF(INDEX('Cenários'!$A$6:$A$105,INT((ROW()-6)/12)+1)="","",INDEX('Cenários'!$A$6:$A$105,INT((ROW()-6)/12)+1))</f>
        <v/>
      </c>
      <c r="B218" s="24">
        <f>IF($A218="","",INDEX('Cenários'!$B$6:$B$105,INT((ROW()-6)/12)+1))</f>
        <v/>
      </c>
      <c r="C218" s="24">
        <f>IF($A218="","",INDEX('Cenários'!$C$6:$C$105,INT((ROW()-6)/12)+1))</f>
        <v/>
      </c>
      <c r="D218" s="24">
        <f>IF($A218="","",INDEX('Cenários'!$D$6:$D$105,INT((ROW()-6)/12)+1))</f>
        <v/>
      </c>
      <c r="E218" s="25">
        <f>IF($A218="","",MOD(ROW()-6,12)-4)</f>
        <v/>
      </c>
      <c r="F218" s="24">
        <f>IF($A218="","",IF($E218&lt;0,"Antes do pico",IF($E218=0,"Semana de pico","Depois do pico")))</f>
        <v/>
      </c>
      <c r="G218" s="36">
        <f>IF($A218="","",IFERROR(IF(INDEX('Cenários'!$E$6:$E$105,INT((ROW()-6)/12)+1)="","",INDEX('Cenários'!$E$6:$E$105,INT((ROW()-6)/12)+1)+7*$E218),""))</f>
        <v/>
      </c>
      <c r="H218" s="37">
        <f>IF($A218="","",INDEX('Cenários'!$N$6:$Y$105,INT((ROW()-6)/12)+1,$E218+5))</f>
        <v/>
      </c>
      <c r="I218" s="25">
        <f>IF(OR($A218="",$H218=""),"",IFERROR(ROUNDUP(INDEX('Cenários'!$F$6:$F$105,INT((ROW()-6)/12)+1)*$H218,0),""))</f>
        <v/>
      </c>
      <c r="J218" s="19" t="n"/>
      <c r="K218" s="25">
        <f>IF($A218="","",IF($E218=-4,INDEX('Cenários'!$G$6:$G$105,INT((ROW()-6)/12)+1),$S217))</f>
        <v/>
      </c>
      <c r="L218" s="25">
        <f>IF($A218="","",$K218+IF($J218="",0,$J218)-IF($I218="",0,$I218))</f>
        <v/>
      </c>
      <c r="M218" s="25">
        <f>IF($A218="","",IF($E218&lt;=0,INDEX('Cenários'!$H$6:$H$105,INT((ROW()-6)/12)+1)+SUMIFS($I$6:$I$1205,$A$6:$A$1205,$A218,$E$6:$E$1205,"&gt;"&amp;$E218,$E$6:$E$1205,"&lt;="&amp;($E218+INDEX('Cenários'!$J$6:$J$105,INT((ROW()-6)/12)+1))),INDEX('Cenários'!$L$6:$L$105,INT((ROW()-6)/12)+1)+SUMIFS($I$6:$I$1205,$A$6:$A$1205,$A218,$E$6:$E$1205,"&gt;"&amp;$E218,$E$6:$E$1205,"&lt;=7")))</f>
        <v/>
      </c>
      <c r="N218" s="25">
        <f>IF($A218="","",MIN(INDEX('Cenários'!$K$6:$K$105,INT((ROW()-6)/12)+1),MAX(0,$M218)))</f>
        <v/>
      </c>
      <c r="O218" s="25">
        <f>IF($A218="","",IFERROR(IF($L218&gt;=$N218,0,MIN(CEILING(MAX(0,$N218-$L218),INDEX('Cenários'!$I$6:$I$105,INT((ROW()-6)/12)+1)),FLOOR(MAX(0,INDEX('Cenários'!$K$6:$K$105,INT((ROW()-6)/12)+1)-$L218),INDEX('Cenários'!$I$6:$I$105,INT((ROW()-6)/12)+1)))),0))</f>
        <v/>
      </c>
      <c r="P218" s="25">
        <f>IF($A218="","",IFERROR(IF($E218+INDEX('Cenários'!$J$6:$J$105,INT((ROW()-6)/12)+1)&gt;7,0,SUMIFS($O$6:$O$1205,$A$6:$A$1205,$A218,$E$6:$E$1205,$E218+INDEX('Cenários'!$J$6:$J$105,INT((ROW()-6)/12)+1))),0))</f>
        <v/>
      </c>
      <c r="Q218" s="25">
        <f>IF($A218="","",$L218+$O218)</f>
        <v/>
      </c>
      <c r="R218" s="25">
        <f>IF($A218="","",IF($E218&gt;0,MAX(0,$Q218-$N218),0))</f>
        <v/>
      </c>
      <c r="S218" s="25">
        <f>IF($A218="","",$Q218-$R218)</f>
        <v/>
      </c>
      <c r="T218" s="25">
        <f>IF($A218="","",MAX(0,-$S218))</f>
        <v/>
      </c>
      <c r="U218" s="25">
        <f>IF($A218="","",MAX(0,$Q218-INDEX('Cenários'!$K$6:$K$105,INT((ROW()-6)/12)+1)))</f>
        <v/>
      </c>
      <c r="V218" s="24">
        <f>IF($A218="","",IF($Y218&lt;&gt;"OK","Dados inválidos",IF($X218="Pausado","Pausado",IF($T218&gt;0,"Ruptura",IF($U218&gt;0,"Excesso de capacidade",IF($M218&gt;INDEX('Cenários'!$K$6:$K$105,INT((ROW()-6)/12)+1),"Capacidade insuficiente",IF(AND($E218&lt;=0,$S218&lt;INDEX('Cenários'!$H$6:$H$105,INT((ROW()-6)/12)+1)),"Atenção",IF($R218&gt;0,"Desmobilizar","Adequado"))))))))</f>
        <v/>
      </c>
      <c r="W218" s="24">
        <f>IF($A218="","",IF($Y218&lt;&gt;"OK","Corrigir cadastro do cenário",IF($X218="Pausado","",IF($T218&gt;0,"Ruptura projetada de "&amp;TEXT($T218,"0")&amp;" un.",IF($U218&gt;0,"Reduzir entrada ou transferir "&amp;TEXT($U218,"0")&amp;" un.",IF($M218&gt;INDEX('Cenários'!$K$6:$K$105,INT((ROW()-6)/12)+1),"Capacidade abaixo do saldo-alvo em "&amp;TEXT($M218-INDEX('Cenários'!$K$6:$K$105,INT((ROW()-6)/12)+1),"0")&amp;" un.",IF(AND($O218&gt;0,$E218-INDEX('Cenários'!$J$6:$J$105,INT((ROW()-6)/12)+1)&lt;-4),"Recebimento depende de pedido anterior ao horizonte",IF($R218&gt;0,"Desmobilizar "&amp;TEXT($R218,"0")&amp;" un. nesta semana",IF($P218&gt;0,"Emitir pedido de "&amp;TEXT($P218,"0")&amp;" un. nesta semana",IF($O218&gt;0,"Programar recebimento de "&amp;TEXT($O218,"0")&amp;" un.","Sem ação imediata")))))))))</f>
        <v/>
      </c>
      <c r="X218" s="24">
        <f>IF($A218="","",INDEX('Cenários'!$M$6:$M$105,INT((ROW()-6)/12)+1))</f>
        <v/>
      </c>
      <c r="Y218" s="24">
        <f>IF($A218="","",INDEX('Cenários'!$Z$6:$Z$105,INT((ROW()-6)/12)+1))</f>
        <v/>
      </c>
    </row>
    <row r="219" ht="19" customHeight="1">
      <c r="A219" s="24">
        <f>IF(INDEX('Cenários'!$A$6:$A$105,INT((ROW()-6)/12)+1)="","",INDEX('Cenários'!$A$6:$A$105,INT((ROW()-6)/12)+1))</f>
        <v/>
      </c>
      <c r="B219" s="24">
        <f>IF($A219="","",INDEX('Cenários'!$B$6:$B$105,INT((ROW()-6)/12)+1))</f>
        <v/>
      </c>
      <c r="C219" s="24">
        <f>IF($A219="","",INDEX('Cenários'!$C$6:$C$105,INT((ROW()-6)/12)+1))</f>
        <v/>
      </c>
      <c r="D219" s="24">
        <f>IF($A219="","",INDEX('Cenários'!$D$6:$D$105,INT((ROW()-6)/12)+1))</f>
        <v/>
      </c>
      <c r="E219" s="25">
        <f>IF($A219="","",MOD(ROW()-6,12)-4)</f>
        <v/>
      </c>
      <c r="F219" s="24">
        <f>IF($A219="","",IF($E219&lt;0,"Antes do pico",IF($E219=0,"Semana de pico","Depois do pico")))</f>
        <v/>
      </c>
      <c r="G219" s="36">
        <f>IF($A219="","",IFERROR(IF(INDEX('Cenários'!$E$6:$E$105,INT((ROW()-6)/12)+1)="","",INDEX('Cenários'!$E$6:$E$105,INT((ROW()-6)/12)+1)+7*$E219),""))</f>
        <v/>
      </c>
      <c r="H219" s="37">
        <f>IF($A219="","",INDEX('Cenários'!$N$6:$Y$105,INT((ROW()-6)/12)+1,$E219+5))</f>
        <v/>
      </c>
      <c r="I219" s="25">
        <f>IF(OR($A219="",$H219=""),"",IFERROR(ROUNDUP(INDEX('Cenários'!$F$6:$F$105,INT((ROW()-6)/12)+1)*$H219,0),""))</f>
        <v/>
      </c>
      <c r="J219" s="19" t="n"/>
      <c r="K219" s="25">
        <f>IF($A219="","",IF($E219=-4,INDEX('Cenários'!$G$6:$G$105,INT((ROW()-6)/12)+1),$S218))</f>
        <v/>
      </c>
      <c r="L219" s="25">
        <f>IF($A219="","",$K219+IF($J219="",0,$J219)-IF($I219="",0,$I219))</f>
        <v/>
      </c>
      <c r="M219" s="25">
        <f>IF($A219="","",IF($E219&lt;=0,INDEX('Cenários'!$H$6:$H$105,INT((ROW()-6)/12)+1)+SUMIFS($I$6:$I$1205,$A$6:$A$1205,$A219,$E$6:$E$1205,"&gt;"&amp;$E219,$E$6:$E$1205,"&lt;="&amp;($E219+INDEX('Cenários'!$J$6:$J$105,INT((ROW()-6)/12)+1))),INDEX('Cenários'!$L$6:$L$105,INT((ROW()-6)/12)+1)+SUMIFS($I$6:$I$1205,$A$6:$A$1205,$A219,$E$6:$E$1205,"&gt;"&amp;$E219,$E$6:$E$1205,"&lt;=7")))</f>
        <v/>
      </c>
      <c r="N219" s="25">
        <f>IF($A219="","",MIN(INDEX('Cenários'!$K$6:$K$105,INT((ROW()-6)/12)+1),MAX(0,$M219)))</f>
        <v/>
      </c>
      <c r="O219" s="25">
        <f>IF($A219="","",IFERROR(IF($L219&gt;=$N219,0,MIN(CEILING(MAX(0,$N219-$L219),INDEX('Cenários'!$I$6:$I$105,INT((ROW()-6)/12)+1)),FLOOR(MAX(0,INDEX('Cenários'!$K$6:$K$105,INT((ROW()-6)/12)+1)-$L219),INDEX('Cenários'!$I$6:$I$105,INT((ROW()-6)/12)+1)))),0))</f>
        <v/>
      </c>
      <c r="P219" s="25">
        <f>IF($A219="","",IFERROR(IF($E219+INDEX('Cenários'!$J$6:$J$105,INT((ROW()-6)/12)+1)&gt;7,0,SUMIFS($O$6:$O$1205,$A$6:$A$1205,$A219,$E$6:$E$1205,$E219+INDEX('Cenários'!$J$6:$J$105,INT((ROW()-6)/12)+1))),0))</f>
        <v/>
      </c>
      <c r="Q219" s="25">
        <f>IF($A219="","",$L219+$O219)</f>
        <v/>
      </c>
      <c r="R219" s="25">
        <f>IF($A219="","",IF($E219&gt;0,MAX(0,$Q219-$N219),0))</f>
        <v/>
      </c>
      <c r="S219" s="25">
        <f>IF($A219="","",$Q219-$R219)</f>
        <v/>
      </c>
      <c r="T219" s="25">
        <f>IF($A219="","",MAX(0,-$S219))</f>
        <v/>
      </c>
      <c r="U219" s="25">
        <f>IF($A219="","",MAX(0,$Q219-INDEX('Cenários'!$K$6:$K$105,INT((ROW()-6)/12)+1)))</f>
        <v/>
      </c>
      <c r="V219" s="24">
        <f>IF($A219="","",IF($Y219&lt;&gt;"OK","Dados inválidos",IF($X219="Pausado","Pausado",IF($T219&gt;0,"Ruptura",IF($U219&gt;0,"Excesso de capacidade",IF($M219&gt;INDEX('Cenários'!$K$6:$K$105,INT((ROW()-6)/12)+1),"Capacidade insuficiente",IF(AND($E219&lt;=0,$S219&lt;INDEX('Cenários'!$H$6:$H$105,INT((ROW()-6)/12)+1)),"Atenção",IF($R219&gt;0,"Desmobilizar","Adequado"))))))))</f>
        <v/>
      </c>
      <c r="W219" s="24">
        <f>IF($A219="","",IF($Y219&lt;&gt;"OK","Corrigir cadastro do cenário",IF($X219="Pausado","",IF($T219&gt;0,"Ruptura projetada de "&amp;TEXT($T219,"0")&amp;" un.",IF($U219&gt;0,"Reduzir entrada ou transferir "&amp;TEXT($U219,"0")&amp;" un.",IF($M219&gt;INDEX('Cenários'!$K$6:$K$105,INT((ROW()-6)/12)+1),"Capacidade abaixo do saldo-alvo em "&amp;TEXT($M219-INDEX('Cenários'!$K$6:$K$105,INT((ROW()-6)/12)+1),"0")&amp;" un.",IF(AND($O219&gt;0,$E219-INDEX('Cenários'!$J$6:$J$105,INT((ROW()-6)/12)+1)&lt;-4),"Recebimento depende de pedido anterior ao horizonte",IF($R219&gt;0,"Desmobilizar "&amp;TEXT($R219,"0")&amp;" un. nesta semana",IF($P219&gt;0,"Emitir pedido de "&amp;TEXT($P219,"0")&amp;" un. nesta semana",IF($O219&gt;0,"Programar recebimento de "&amp;TEXT($O219,"0")&amp;" un.","Sem ação imediata")))))))))</f>
        <v/>
      </c>
      <c r="X219" s="24">
        <f>IF($A219="","",INDEX('Cenários'!$M$6:$M$105,INT((ROW()-6)/12)+1))</f>
        <v/>
      </c>
      <c r="Y219" s="24">
        <f>IF($A219="","",INDEX('Cenários'!$Z$6:$Z$105,INT((ROW()-6)/12)+1))</f>
        <v/>
      </c>
    </row>
    <row r="220" ht="19" customHeight="1">
      <c r="A220" s="24">
        <f>IF(INDEX('Cenários'!$A$6:$A$105,INT((ROW()-6)/12)+1)="","",INDEX('Cenários'!$A$6:$A$105,INT((ROW()-6)/12)+1))</f>
        <v/>
      </c>
      <c r="B220" s="24">
        <f>IF($A220="","",INDEX('Cenários'!$B$6:$B$105,INT((ROW()-6)/12)+1))</f>
        <v/>
      </c>
      <c r="C220" s="24">
        <f>IF($A220="","",INDEX('Cenários'!$C$6:$C$105,INT((ROW()-6)/12)+1))</f>
        <v/>
      </c>
      <c r="D220" s="24">
        <f>IF($A220="","",INDEX('Cenários'!$D$6:$D$105,INT((ROW()-6)/12)+1))</f>
        <v/>
      </c>
      <c r="E220" s="25">
        <f>IF($A220="","",MOD(ROW()-6,12)-4)</f>
        <v/>
      </c>
      <c r="F220" s="24">
        <f>IF($A220="","",IF($E220&lt;0,"Antes do pico",IF($E220=0,"Semana de pico","Depois do pico")))</f>
        <v/>
      </c>
      <c r="G220" s="36">
        <f>IF($A220="","",IFERROR(IF(INDEX('Cenários'!$E$6:$E$105,INT((ROW()-6)/12)+1)="","",INDEX('Cenários'!$E$6:$E$105,INT((ROW()-6)/12)+1)+7*$E220),""))</f>
        <v/>
      </c>
      <c r="H220" s="37">
        <f>IF($A220="","",INDEX('Cenários'!$N$6:$Y$105,INT((ROW()-6)/12)+1,$E220+5))</f>
        <v/>
      </c>
      <c r="I220" s="25">
        <f>IF(OR($A220="",$H220=""),"",IFERROR(ROUNDUP(INDEX('Cenários'!$F$6:$F$105,INT((ROW()-6)/12)+1)*$H220,0),""))</f>
        <v/>
      </c>
      <c r="J220" s="19" t="n"/>
      <c r="K220" s="25">
        <f>IF($A220="","",IF($E220=-4,INDEX('Cenários'!$G$6:$G$105,INT((ROW()-6)/12)+1),$S219))</f>
        <v/>
      </c>
      <c r="L220" s="25">
        <f>IF($A220="","",$K220+IF($J220="",0,$J220)-IF($I220="",0,$I220))</f>
        <v/>
      </c>
      <c r="M220" s="25">
        <f>IF($A220="","",IF($E220&lt;=0,INDEX('Cenários'!$H$6:$H$105,INT((ROW()-6)/12)+1)+SUMIFS($I$6:$I$1205,$A$6:$A$1205,$A220,$E$6:$E$1205,"&gt;"&amp;$E220,$E$6:$E$1205,"&lt;="&amp;($E220+INDEX('Cenários'!$J$6:$J$105,INT((ROW()-6)/12)+1))),INDEX('Cenários'!$L$6:$L$105,INT((ROW()-6)/12)+1)+SUMIFS($I$6:$I$1205,$A$6:$A$1205,$A220,$E$6:$E$1205,"&gt;"&amp;$E220,$E$6:$E$1205,"&lt;=7")))</f>
        <v/>
      </c>
      <c r="N220" s="25">
        <f>IF($A220="","",MIN(INDEX('Cenários'!$K$6:$K$105,INT((ROW()-6)/12)+1),MAX(0,$M220)))</f>
        <v/>
      </c>
      <c r="O220" s="25">
        <f>IF($A220="","",IFERROR(IF($L220&gt;=$N220,0,MIN(CEILING(MAX(0,$N220-$L220),INDEX('Cenários'!$I$6:$I$105,INT((ROW()-6)/12)+1)),FLOOR(MAX(0,INDEX('Cenários'!$K$6:$K$105,INT((ROW()-6)/12)+1)-$L220),INDEX('Cenários'!$I$6:$I$105,INT((ROW()-6)/12)+1)))),0))</f>
        <v/>
      </c>
      <c r="P220" s="25">
        <f>IF($A220="","",IFERROR(IF($E220+INDEX('Cenários'!$J$6:$J$105,INT((ROW()-6)/12)+1)&gt;7,0,SUMIFS($O$6:$O$1205,$A$6:$A$1205,$A220,$E$6:$E$1205,$E220+INDEX('Cenários'!$J$6:$J$105,INT((ROW()-6)/12)+1))),0))</f>
        <v/>
      </c>
      <c r="Q220" s="25">
        <f>IF($A220="","",$L220+$O220)</f>
        <v/>
      </c>
      <c r="R220" s="25">
        <f>IF($A220="","",IF($E220&gt;0,MAX(0,$Q220-$N220),0))</f>
        <v/>
      </c>
      <c r="S220" s="25">
        <f>IF($A220="","",$Q220-$R220)</f>
        <v/>
      </c>
      <c r="T220" s="25">
        <f>IF($A220="","",MAX(0,-$S220))</f>
        <v/>
      </c>
      <c r="U220" s="25">
        <f>IF($A220="","",MAX(0,$Q220-INDEX('Cenários'!$K$6:$K$105,INT((ROW()-6)/12)+1)))</f>
        <v/>
      </c>
      <c r="V220" s="24">
        <f>IF($A220="","",IF($Y220&lt;&gt;"OK","Dados inválidos",IF($X220="Pausado","Pausado",IF($T220&gt;0,"Ruptura",IF($U220&gt;0,"Excesso de capacidade",IF($M220&gt;INDEX('Cenários'!$K$6:$K$105,INT((ROW()-6)/12)+1),"Capacidade insuficiente",IF(AND($E220&lt;=0,$S220&lt;INDEX('Cenários'!$H$6:$H$105,INT((ROW()-6)/12)+1)),"Atenção",IF($R220&gt;0,"Desmobilizar","Adequado"))))))))</f>
        <v/>
      </c>
      <c r="W220" s="24">
        <f>IF($A220="","",IF($Y220&lt;&gt;"OK","Corrigir cadastro do cenário",IF($X220="Pausado","",IF($T220&gt;0,"Ruptura projetada de "&amp;TEXT($T220,"0")&amp;" un.",IF($U220&gt;0,"Reduzir entrada ou transferir "&amp;TEXT($U220,"0")&amp;" un.",IF($M220&gt;INDEX('Cenários'!$K$6:$K$105,INT((ROW()-6)/12)+1),"Capacidade abaixo do saldo-alvo em "&amp;TEXT($M220-INDEX('Cenários'!$K$6:$K$105,INT((ROW()-6)/12)+1),"0")&amp;" un.",IF(AND($O220&gt;0,$E220-INDEX('Cenários'!$J$6:$J$105,INT((ROW()-6)/12)+1)&lt;-4),"Recebimento depende de pedido anterior ao horizonte",IF($R220&gt;0,"Desmobilizar "&amp;TEXT($R220,"0")&amp;" un. nesta semana",IF($P220&gt;0,"Emitir pedido de "&amp;TEXT($P220,"0")&amp;" un. nesta semana",IF($O220&gt;0,"Programar recebimento de "&amp;TEXT($O220,"0")&amp;" un.","Sem ação imediata")))))))))</f>
        <v/>
      </c>
      <c r="X220" s="24">
        <f>IF($A220="","",INDEX('Cenários'!$M$6:$M$105,INT((ROW()-6)/12)+1))</f>
        <v/>
      </c>
      <c r="Y220" s="24">
        <f>IF($A220="","",INDEX('Cenários'!$Z$6:$Z$105,INT((ROW()-6)/12)+1))</f>
        <v/>
      </c>
    </row>
    <row r="221" ht="19" customHeight="1">
      <c r="A221" s="24">
        <f>IF(INDEX('Cenários'!$A$6:$A$105,INT((ROW()-6)/12)+1)="","",INDEX('Cenários'!$A$6:$A$105,INT((ROW()-6)/12)+1))</f>
        <v/>
      </c>
      <c r="B221" s="24">
        <f>IF($A221="","",INDEX('Cenários'!$B$6:$B$105,INT((ROW()-6)/12)+1))</f>
        <v/>
      </c>
      <c r="C221" s="24">
        <f>IF($A221="","",INDEX('Cenários'!$C$6:$C$105,INT((ROW()-6)/12)+1))</f>
        <v/>
      </c>
      <c r="D221" s="24">
        <f>IF($A221="","",INDEX('Cenários'!$D$6:$D$105,INT((ROW()-6)/12)+1))</f>
        <v/>
      </c>
      <c r="E221" s="25">
        <f>IF($A221="","",MOD(ROW()-6,12)-4)</f>
        <v/>
      </c>
      <c r="F221" s="24">
        <f>IF($A221="","",IF($E221&lt;0,"Antes do pico",IF($E221=0,"Semana de pico","Depois do pico")))</f>
        <v/>
      </c>
      <c r="G221" s="36">
        <f>IF($A221="","",IFERROR(IF(INDEX('Cenários'!$E$6:$E$105,INT((ROW()-6)/12)+1)="","",INDEX('Cenários'!$E$6:$E$105,INT((ROW()-6)/12)+1)+7*$E221),""))</f>
        <v/>
      </c>
      <c r="H221" s="37">
        <f>IF($A221="","",INDEX('Cenários'!$N$6:$Y$105,INT((ROW()-6)/12)+1,$E221+5))</f>
        <v/>
      </c>
      <c r="I221" s="25">
        <f>IF(OR($A221="",$H221=""),"",IFERROR(ROUNDUP(INDEX('Cenários'!$F$6:$F$105,INT((ROW()-6)/12)+1)*$H221,0),""))</f>
        <v/>
      </c>
      <c r="J221" s="19" t="n"/>
      <c r="K221" s="25">
        <f>IF($A221="","",IF($E221=-4,INDEX('Cenários'!$G$6:$G$105,INT((ROW()-6)/12)+1),$S220))</f>
        <v/>
      </c>
      <c r="L221" s="25">
        <f>IF($A221="","",$K221+IF($J221="",0,$J221)-IF($I221="",0,$I221))</f>
        <v/>
      </c>
      <c r="M221" s="25">
        <f>IF($A221="","",IF($E221&lt;=0,INDEX('Cenários'!$H$6:$H$105,INT((ROW()-6)/12)+1)+SUMIFS($I$6:$I$1205,$A$6:$A$1205,$A221,$E$6:$E$1205,"&gt;"&amp;$E221,$E$6:$E$1205,"&lt;="&amp;($E221+INDEX('Cenários'!$J$6:$J$105,INT((ROW()-6)/12)+1))),INDEX('Cenários'!$L$6:$L$105,INT((ROW()-6)/12)+1)+SUMIFS($I$6:$I$1205,$A$6:$A$1205,$A221,$E$6:$E$1205,"&gt;"&amp;$E221,$E$6:$E$1205,"&lt;=7")))</f>
        <v/>
      </c>
      <c r="N221" s="25">
        <f>IF($A221="","",MIN(INDEX('Cenários'!$K$6:$K$105,INT((ROW()-6)/12)+1),MAX(0,$M221)))</f>
        <v/>
      </c>
      <c r="O221" s="25">
        <f>IF($A221="","",IFERROR(IF($L221&gt;=$N221,0,MIN(CEILING(MAX(0,$N221-$L221),INDEX('Cenários'!$I$6:$I$105,INT((ROW()-6)/12)+1)),FLOOR(MAX(0,INDEX('Cenários'!$K$6:$K$105,INT((ROW()-6)/12)+1)-$L221),INDEX('Cenários'!$I$6:$I$105,INT((ROW()-6)/12)+1)))),0))</f>
        <v/>
      </c>
      <c r="P221" s="25">
        <f>IF($A221="","",IFERROR(IF($E221+INDEX('Cenários'!$J$6:$J$105,INT((ROW()-6)/12)+1)&gt;7,0,SUMIFS($O$6:$O$1205,$A$6:$A$1205,$A221,$E$6:$E$1205,$E221+INDEX('Cenários'!$J$6:$J$105,INT((ROW()-6)/12)+1))),0))</f>
        <v/>
      </c>
      <c r="Q221" s="25">
        <f>IF($A221="","",$L221+$O221)</f>
        <v/>
      </c>
      <c r="R221" s="25">
        <f>IF($A221="","",IF($E221&gt;0,MAX(0,$Q221-$N221),0))</f>
        <v/>
      </c>
      <c r="S221" s="25">
        <f>IF($A221="","",$Q221-$R221)</f>
        <v/>
      </c>
      <c r="T221" s="25">
        <f>IF($A221="","",MAX(0,-$S221))</f>
        <v/>
      </c>
      <c r="U221" s="25">
        <f>IF($A221="","",MAX(0,$Q221-INDEX('Cenários'!$K$6:$K$105,INT((ROW()-6)/12)+1)))</f>
        <v/>
      </c>
      <c r="V221" s="24">
        <f>IF($A221="","",IF($Y221&lt;&gt;"OK","Dados inválidos",IF($X221="Pausado","Pausado",IF($T221&gt;0,"Ruptura",IF($U221&gt;0,"Excesso de capacidade",IF($M221&gt;INDEX('Cenários'!$K$6:$K$105,INT((ROW()-6)/12)+1),"Capacidade insuficiente",IF(AND($E221&lt;=0,$S221&lt;INDEX('Cenários'!$H$6:$H$105,INT((ROW()-6)/12)+1)),"Atenção",IF($R221&gt;0,"Desmobilizar","Adequado"))))))))</f>
        <v/>
      </c>
      <c r="W221" s="24">
        <f>IF($A221="","",IF($Y221&lt;&gt;"OK","Corrigir cadastro do cenário",IF($X221="Pausado","",IF($T221&gt;0,"Ruptura projetada de "&amp;TEXT($T221,"0")&amp;" un.",IF($U221&gt;0,"Reduzir entrada ou transferir "&amp;TEXT($U221,"0")&amp;" un.",IF($M221&gt;INDEX('Cenários'!$K$6:$K$105,INT((ROW()-6)/12)+1),"Capacidade abaixo do saldo-alvo em "&amp;TEXT($M221-INDEX('Cenários'!$K$6:$K$105,INT((ROW()-6)/12)+1),"0")&amp;" un.",IF(AND($O221&gt;0,$E221-INDEX('Cenários'!$J$6:$J$105,INT((ROW()-6)/12)+1)&lt;-4),"Recebimento depende de pedido anterior ao horizonte",IF($R221&gt;0,"Desmobilizar "&amp;TEXT($R221,"0")&amp;" un. nesta semana",IF($P221&gt;0,"Emitir pedido de "&amp;TEXT($P221,"0")&amp;" un. nesta semana",IF($O221&gt;0,"Programar recebimento de "&amp;TEXT($O221,"0")&amp;" un.","Sem ação imediata")))))))))</f>
        <v/>
      </c>
      <c r="X221" s="24">
        <f>IF($A221="","",INDEX('Cenários'!$M$6:$M$105,INT((ROW()-6)/12)+1))</f>
        <v/>
      </c>
      <c r="Y221" s="24">
        <f>IF($A221="","",INDEX('Cenários'!$Z$6:$Z$105,INT((ROW()-6)/12)+1))</f>
        <v/>
      </c>
    </row>
    <row r="222" ht="19" customHeight="1">
      <c r="A222" s="24">
        <f>IF(INDEX('Cenários'!$A$6:$A$105,INT((ROW()-6)/12)+1)="","",INDEX('Cenários'!$A$6:$A$105,INT((ROW()-6)/12)+1))</f>
        <v/>
      </c>
      <c r="B222" s="24">
        <f>IF($A222="","",INDEX('Cenários'!$B$6:$B$105,INT((ROW()-6)/12)+1))</f>
        <v/>
      </c>
      <c r="C222" s="24">
        <f>IF($A222="","",INDEX('Cenários'!$C$6:$C$105,INT((ROW()-6)/12)+1))</f>
        <v/>
      </c>
      <c r="D222" s="24">
        <f>IF($A222="","",INDEX('Cenários'!$D$6:$D$105,INT((ROW()-6)/12)+1))</f>
        <v/>
      </c>
      <c r="E222" s="25">
        <f>IF($A222="","",MOD(ROW()-6,12)-4)</f>
        <v/>
      </c>
      <c r="F222" s="24">
        <f>IF($A222="","",IF($E222&lt;0,"Antes do pico",IF($E222=0,"Semana de pico","Depois do pico")))</f>
        <v/>
      </c>
      <c r="G222" s="36">
        <f>IF($A222="","",IFERROR(IF(INDEX('Cenários'!$E$6:$E$105,INT((ROW()-6)/12)+1)="","",INDEX('Cenários'!$E$6:$E$105,INT((ROW()-6)/12)+1)+7*$E222),""))</f>
        <v/>
      </c>
      <c r="H222" s="37">
        <f>IF($A222="","",INDEX('Cenários'!$N$6:$Y$105,INT((ROW()-6)/12)+1,$E222+5))</f>
        <v/>
      </c>
      <c r="I222" s="25">
        <f>IF(OR($A222="",$H222=""),"",IFERROR(ROUNDUP(INDEX('Cenários'!$F$6:$F$105,INT((ROW()-6)/12)+1)*$H222,0),""))</f>
        <v/>
      </c>
      <c r="J222" s="19" t="n"/>
      <c r="K222" s="25">
        <f>IF($A222="","",IF($E222=-4,INDEX('Cenários'!$G$6:$G$105,INT((ROW()-6)/12)+1),$S221))</f>
        <v/>
      </c>
      <c r="L222" s="25">
        <f>IF($A222="","",$K222+IF($J222="",0,$J222)-IF($I222="",0,$I222))</f>
        <v/>
      </c>
      <c r="M222" s="25">
        <f>IF($A222="","",IF($E222&lt;=0,INDEX('Cenários'!$H$6:$H$105,INT((ROW()-6)/12)+1)+SUMIFS($I$6:$I$1205,$A$6:$A$1205,$A222,$E$6:$E$1205,"&gt;"&amp;$E222,$E$6:$E$1205,"&lt;="&amp;($E222+INDEX('Cenários'!$J$6:$J$105,INT((ROW()-6)/12)+1))),INDEX('Cenários'!$L$6:$L$105,INT((ROW()-6)/12)+1)+SUMIFS($I$6:$I$1205,$A$6:$A$1205,$A222,$E$6:$E$1205,"&gt;"&amp;$E222,$E$6:$E$1205,"&lt;=7")))</f>
        <v/>
      </c>
      <c r="N222" s="25">
        <f>IF($A222="","",MIN(INDEX('Cenários'!$K$6:$K$105,INT((ROW()-6)/12)+1),MAX(0,$M222)))</f>
        <v/>
      </c>
      <c r="O222" s="25">
        <f>IF($A222="","",IFERROR(IF($L222&gt;=$N222,0,MIN(CEILING(MAX(0,$N222-$L222),INDEX('Cenários'!$I$6:$I$105,INT((ROW()-6)/12)+1)),FLOOR(MAX(0,INDEX('Cenários'!$K$6:$K$105,INT((ROW()-6)/12)+1)-$L222),INDEX('Cenários'!$I$6:$I$105,INT((ROW()-6)/12)+1)))),0))</f>
        <v/>
      </c>
      <c r="P222" s="25">
        <f>IF($A222="","",IFERROR(IF($E222+INDEX('Cenários'!$J$6:$J$105,INT((ROW()-6)/12)+1)&gt;7,0,SUMIFS($O$6:$O$1205,$A$6:$A$1205,$A222,$E$6:$E$1205,$E222+INDEX('Cenários'!$J$6:$J$105,INT((ROW()-6)/12)+1))),0))</f>
        <v/>
      </c>
      <c r="Q222" s="25">
        <f>IF($A222="","",$L222+$O222)</f>
        <v/>
      </c>
      <c r="R222" s="25">
        <f>IF($A222="","",IF($E222&gt;0,MAX(0,$Q222-$N222),0))</f>
        <v/>
      </c>
      <c r="S222" s="25">
        <f>IF($A222="","",$Q222-$R222)</f>
        <v/>
      </c>
      <c r="T222" s="25">
        <f>IF($A222="","",MAX(0,-$S222))</f>
        <v/>
      </c>
      <c r="U222" s="25">
        <f>IF($A222="","",MAX(0,$Q222-INDEX('Cenários'!$K$6:$K$105,INT((ROW()-6)/12)+1)))</f>
        <v/>
      </c>
      <c r="V222" s="24">
        <f>IF($A222="","",IF($Y222&lt;&gt;"OK","Dados inválidos",IF($X222="Pausado","Pausado",IF($T222&gt;0,"Ruptura",IF($U222&gt;0,"Excesso de capacidade",IF($M222&gt;INDEX('Cenários'!$K$6:$K$105,INT((ROW()-6)/12)+1),"Capacidade insuficiente",IF(AND($E222&lt;=0,$S222&lt;INDEX('Cenários'!$H$6:$H$105,INT((ROW()-6)/12)+1)),"Atenção",IF($R222&gt;0,"Desmobilizar","Adequado"))))))))</f>
        <v/>
      </c>
      <c r="W222" s="24">
        <f>IF($A222="","",IF($Y222&lt;&gt;"OK","Corrigir cadastro do cenário",IF($X222="Pausado","",IF($T222&gt;0,"Ruptura projetada de "&amp;TEXT($T222,"0")&amp;" un.",IF($U222&gt;0,"Reduzir entrada ou transferir "&amp;TEXT($U222,"0")&amp;" un.",IF($M222&gt;INDEX('Cenários'!$K$6:$K$105,INT((ROW()-6)/12)+1),"Capacidade abaixo do saldo-alvo em "&amp;TEXT($M222-INDEX('Cenários'!$K$6:$K$105,INT((ROW()-6)/12)+1),"0")&amp;" un.",IF(AND($O222&gt;0,$E222-INDEX('Cenários'!$J$6:$J$105,INT((ROW()-6)/12)+1)&lt;-4),"Recebimento depende de pedido anterior ao horizonte",IF($R222&gt;0,"Desmobilizar "&amp;TEXT($R222,"0")&amp;" un. nesta semana",IF($P222&gt;0,"Emitir pedido de "&amp;TEXT($P222,"0")&amp;" un. nesta semana",IF($O222&gt;0,"Programar recebimento de "&amp;TEXT($O222,"0")&amp;" un.","Sem ação imediata")))))))))</f>
        <v/>
      </c>
      <c r="X222" s="24">
        <f>IF($A222="","",INDEX('Cenários'!$M$6:$M$105,INT((ROW()-6)/12)+1))</f>
        <v/>
      </c>
      <c r="Y222" s="24">
        <f>IF($A222="","",INDEX('Cenários'!$Z$6:$Z$105,INT((ROW()-6)/12)+1))</f>
        <v/>
      </c>
    </row>
    <row r="223" ht="19" customHeight="1">
      <c r="A223" s="24">
        <f>IF(INDEX('Cenários'!$A$6:$A$105,INT((ROW()-6)/12)+1)="","",INDEX('Cenários'!$A$6:$A$105,INT((ROW()-6)/12)+1))</f>
        <v/>
      </c>
      <c r="B223" s="24">
        <f>IF($A223="","",INDEX('Cenários'!$B$6:$B$105,INT((ROW()-6)/12)+1))</f>
        <v/>
      </c>
      <c r="C223" s="24">
        <f>IF($A223="","",INDEX('Cenários'!$C$6:$C$105,INT((ROW()-6)/12)+1))</f>
        <v/>
      </c>
      <c r="D223" s="24">
        <f>IF($A223="","",INDEX('Cenários'!$D$6:$D$105,INT((ROW()-6)/12)+1))</f>
        <v/>
      </c>
      <c r="E223" s="25">
        <f>IF($A223="","",MOD(ROW()-6,12)-4)</f>
        <v/>
      </c>
      <c r="F223" s="24">
        <f>IF($A223="","",IF($E223&lt;0,"Antes do pico",IF($E223=0,"Semana de pico","Depois do pico")))</f>
        <v/>
      </c>
      <c r="G223" s="36">
        <f>IF($A223="","",IFERROR(IF(INDEX('Cenários'!$E$6:$E$105,INT((ROW()-6)/12)+1)="","",INDEX('Cenários'!$E$6:$E$105,INT((ROW()-6)/12)+1)+7*$E223),""))</f>
        <v/>
      </c>
      <c r="H223" s="37">
        <f>IF($A223="","",INDEX('Cenários'!$N$6:$Y$105,INT((ROW()-6)/12)+1,$E223+5))</f>
        <v/>
      </c>
      <c r="I223" s="25">
        <f>IF(OR($A223="",$H223=""),"",IFERROR(ROUNDUP(INDEX('Cenários'!$F$6:$F$105,INT((ROW()-6)/12)+1)*$H223,0),""))</f>
        <v/>
      </c>
      <c r="J223" s="19" t="n"/>
      <c r="K223" s="25">
        <f>IF($A223="","",IF($E223=-4,INDEX('Cenários'!$G$6:$G$105,INT((ROW()-6)/12)+1),$S222))</f>
        <v/>
      </c>
      <c r="L223" s="25">
        <f>IF($A223="","",$K223+IF($J223="",0,$J223)-IF($I223="",0,$I223))</f>
        <v/>
      </c>
      <c r="M223" s="25">
        <f>IF($A223="","",IF($E223&lt;=0,INDEX('Cenários'!$H$6:$H$105,INT((ROW()-6)/12)+1)+SUMIFS($I$6:$I$1205,$A$6:$A$1205,$A223,$E$6:$E$1205,"&gt;"&amp;$E223,$E$6:$E$1205,"&lt;="&amp;($E223+INDEX('Cenários'!$J$6:$J$105,INT((ROW()-6)/12)+1))),INDEX('Cenários'!$L$6:$L$105,INT((ROW()-6)/12)+1)+SUMIFS($I$6:$I$1205,$A$6:$A$1205,$A223,$E$6:$E$1205,"&gt;"&amp;$E223,$E$6:$E$1205,"&lt;=7")))</f>
        <v/>
      </c>
      <c r="N223" s="25">
        <f>IF($A223="","",MIN(INDEX('Cenários'!$K$6:$K$105,INT((ROW()-6)/12)+1),MAX(0,$M223)))</f>
        <v/>
      </c>
      <c r="O223" s="25">
        <f>IF($A223="","",IFERROR(IF($L223&gt;=$N223,0,MIN(CEILING(MAX(0,$N223-$L223),INDEX('Cenários'!$I$6:$I$105,INT((ROW()-6)/12)+1)),FLOOR(MAX(0,INDEX('Cenários'!$K$6:$K$105,INT((ROW()-6)/12)+1)-$L223),INDEX('Cenários'!$I$6:$I$105,INT((ROW()-6)/12)+1)))),0))</f>
        <v/>
      </c>
      <c r="P223" s="25">
        <f>IF($A223="","",IFERROR(IF($E223+INDEX('Cenários'!$J$6:$J$105,INT((ROW()-6)/12)+1)&gt;7,0,SUMIFS($O$6:$O$1205,$A$6:$A$1205,$A223,$E$6:$E$1205,$E223+INDEX('Cenários'!$J$6:$J$105,INT((ROW()-6)/12)+1))),0))</f>
        <v/>
      </c>
      <c r="Q223" s="25">
        <f>IF($A223="","",$L223+$O223)</f>
        <v/>
      </c>
      <c r="R223" s="25">
        <f>IF($A223="","",IF($E223&gt;0,MAX(0,$Q223-$N223),0))</f>
        <v/>
      </c>
      <c r="S223" s="25">
        <f>IF($A223="","",$Q223-$R223)</f>
        <v/>
      </c>
      <c r="T223" s="25">
        <f>IF($A223="","",MAX(0,-$S223))</f>
        <v/>
      </c>
      <c r="U223" s="25">
        <f>IF($A223="","",MAX(0,$Q223-INDEX('Cenários'!$K$6:$K$105,INT((ROW()-6)/12)+1)))</f>
        <v/>
      </c>
      <c r="V223" s="24">
        <f>IF($A223="","",IF($Y223&lt;&gt;"OK","Dados inválidos",IF($X223="Pausado","Pausado",IF($T223&gt;0,"Ruptura",IF($U223&gt;0,"Excesso de capacidade",IF($M223&gt;INDEX('Cenários'!$K$6:$K$105,INT((ROW()-6)/12)+1),"Capacidade insuficiente",IF(AND($E223&lt;=0,$S223&lt;INDEX('Cenários'!$H$6:$H$105,INT((ROW()-6)/12)+1)),"Atenção",IF($R223&gt;0,"Desmobilizar","Adequado"))))))))</f>
        <v/>
      </c>
      <c r="W223" s="24">
        <f>IF($A223="","",IF($Y223&lt;&gt;"OK","Corrigir cadastro do cenário",IF($X223="Pausado","",IF($T223&gt;0,"Ruptura projetada de "&amp;TEXT($T223,"0")&amp;" un.",IF($U223&gt;0,"Reduzir entrada ou transferir "&amp;TEXT($U223,"0")&amp;" un.",IF($M223&gt;INDEX('Cenários'!$K$6:$K$105,INT((ROW()-6)/12)+1),"Capacidade abaixo do saldo-alvo em "&amp;TEXT($M223-INDEX('Cenários'!$K$6:$K$105,INT((ROW()-6)/12)+1),"0")&amp;" un.",IF(AND($O223&gt;0,$E223-INDEX('Cenários'!$J$6:$J$105,INT((ROW()-6)/12)+1)&lt;-4),"Recebimento depende de pedido anterior ao horizonte",IF($R223&gt;0,"Desmobilizar "&amp;TEXT($R223,"0")&amp;" un. nesta semana",IF($P223&gt;0,"Emitir pedido de "&amp;TEXT($P223,"0")&amp;" un. nesta semana",IF($O223&gt;0,"Programar recebimento de "&amp;TEXT($O223,"0")&amp;" un.","Sem ação imediata")))))))))</f>
        <v/>
      </c>
      <c r="X223" s="24">
        <f>IF($A223="","",INDEX('Cenários'!$M$6:$M$105,INT((ROW()-6)/12)+1))</f>
        <v/>
      </c>
      <c r="Y223" s="24">
        <f>IF($A223="","",INDEX('Cenários'!$Z$6:$Z$105,INT((ROW()-6)/12)+1))</f>
        <v/>
      </c>
    </row>
    <row r="224" ht="19" customHeight="1">
      <c r="A224" s="24">
        <f>IF(INDEX('Cenários'!$A$6:$A$105,INT((ROW()-6)/12)+1)="","",INDEX('Cenários'!$A$6:$A$105,INT((ROW()-6)/12)+1))</f>
        <v/>
      </c>
      <c r="B224" s="24">
        <f>IF($A224="","",INDEX('Cenários'!$B$6:$B$105,INT((ROW()-6)/12)+1))</f>
        <v/>
      </c>
      <c r="C224" s="24">
        <f>IF($A224="","",INDEX('Cenários'!$C$6:$C$105,INT((ROW()-6)/12)+1))</f>
        <v/>
      </c>
      <c r="D224" s="24">
        <f>IF($A224="","",INDEX('Cenários'!$D$6:$D$105,INT((ROW()-6)/12)+1))</f>
        <v/>
      </c>
      <c r="E224" s="25">
        <f>IF($A224="","",MOD(ROW()-6,12)-4)</f>
        <v/>
      </c>
      <c r="F224" s="24">
        <f>IF($A224="","",IF($E224&lt;0,"Antes do pico",IF($E224=0,"Semana de pico","Depois do pico")))</f>
        <v/>
      </c>
      <c r="G224" s="36">
        <f>IF($A224="","",IFERROR(IF(INDEX('Cenários'!$E$6:$E$105,INT((ROW()-6)/12)+1)="","",INDEX('Cenários'!$E$6:$E$105,INT((ROW()-6)/12)+1)+7*$E224),""))</f>
        <v/>
      </c>
      <c r="H224" s="37">
        <f>IF($A224="","",INDEX('Cenários'!$N$6:$Y$105,INT((ROW()-6)/12)+1,$E224+5))</f>
        <v/>
      </c>
      <c r="I224" s="25">
        <f>IF(OR($A224="",$H224=""),"",IFERROR(ROUNDUP(INDEX('Cenários'!$F$6:$F$105,INT((ROW()-6)/12)+1)*$H224,0),""))</f>
        <v/>
      </c>
      <c r="J224" s="19" t="n"/>
      <c r="K224" s="25">
        <f>IF($A224="","",IF($E224=-4,INDEX('Cenários'!$G$6:$G$105,INT((ROW()-6)/12)+1),$S223))</f>
        <v/>
      </c>
      <c r="L224" s="25">
        <f>IF($A224="","",$K224+IF($J224="",0,$J224)-IF($I224="",0,$I224))</f>
        <v/>
      </c>
      <c r="M224" s="25">
        <f>IF($A224="","",IF($E224&lt;=0,INDEX('Cenários'!$H$6:$H$105,INT((ROW()-6)/12)+1)+SUMIFS($I$6:$I$1205,$A$6:$A$1205,$A224,$E$6:$E$1205,"&gt;"&amp;$E224,$E$6:$E$1205,"&lt;="&amp;($E224+INDEX('Cenários'!$J$6:$J$105,INT((ROW()-6)/12)+1))),INDEX('Cenários'!$L$6:$L$105,INT((ROW()-6)/12)+1)+SUMIFS($I$6:$I$1205,$A$6:$A$1205,$A224,$E$6:$E$1205,"&gt;"&amp;$E224,$E$6:$E$1205,"&lt;=7")))</f>
        <v/>
      </c>
      <c r="N224" s="25">
        <f>IF($A224="","",MIN(INDEX('Cenários'!$K$6:$K$105,INT((ROW()-6)/12)+1),MAX(0,$M224)))</f>
        <v/>
      </c>
      <c r="O224" s="25">
        <f>IF($A224="","",IFERROR(IF($L224&gt;=$N224,0,MIN(CEILING(MAX(0,$N224-$L224),INDEX('Cenários'!$I$6:$I$105,INT((ROW()-6)/12)+1)),FLOOR(MAX(0,INDEX('Cenários'!$K$6:$K$105,INT((ROW()-6)/12)+1)-$L224),INDEX('Cenários'!$I$6:$I$105,INT((ROW()-6)/12)+1)))),0))</f>
        <v/>
      </c>
      <c r="P224" s="25">
        <f>IF($A224="","",IFERROR(IF($E224+INDEX('Cenários'!$J$6:$J$105,INT((ROW()-6)/12)+1)&gt;7,0,SUMIFS($O$6:$O$1205,$A$6:$A$1205,$A224,$E$6:$E$1205,$E224+INDEX('Cenários'!$J$6:$J$105,INT((ROW()-6)/12)+1))),0))</f>
        <v/>
      </c>
      <c r="Q224" s="25">
        <f>IF($A224="","",$L224+$O224)</f>
        <v/>
      </c>
      <c r="R224" s="25">
        <f>IF($A224="","",IF($E224&gt;0,MAX(0,$Q224-$N224),0))</f>
        <v/>
      </c>
      <c r="S224" s="25">
        <f>IF($A224="","",$Q224-$R224)</f>
        <v/>
      </c>
      <c r="T224" s="25">
        <f>IF($A224="","",MAX(0,-$S224))</f>
        <v/>
      </c>
      <c r="U224" s="25">
        <f>IF($A224="","",MAX(0,$Q224-INDEX('Cenários'!$K$6:$K$105,INT((ROW()-6)/12)+1)))</f>
        <v/>
      </c>
      <c r="V224" s="24">
        <f>IF($A224="","",IF($Y224&lt;&gt;"OK","Dados inválidos",IF($X224="Pausado","Pausado",IF($T224&gt;0,"Ruptura",IF($U224&gt;0,"Excesso de capacidade",IF($M224&gt;INDEX('Cenários'!$K$6:$K$105,INT((ROW()-6)/12)+1),"Capacidade insuficiente",IF(AND($E224&lt;=0,$S224&lt;INDEX('Cenários'!$H$6:$H$105,INT((ROW()-6)/12)+1)),"Atenção",IF($R224&gt;0,"Desmobilizar","Adequado"))))))))</f>
        <v/>
      </c>
      <c r="W224" s="24">
        <f>IF($A224="","",IF($Y224&lt;&gt;"OK","Corrigir cadastro do cenário",IF($X224="Pausado","",IF($T224&gt;0,"Ruptura projetada de "&amp;TEXT($T224,"0")&amp;" un.",IF($U224&gt;0,"Reduzir entrada ou transferir "&amp;TEXT($U224,"0")&amp;" un.",IF($M224&gt;INDEX('Cenários'!$K$6:$K$105,INT((ROW()-6)/12)+1),"Capacidade abaixo do saldo-alvo em "&amp;TEXT($M224-INDEX('Cenários'!$K$6:$K$105,INT((ROW()-6)/12)+1),"0")&amp;" un.",IF(AND($O224&gt;0,$E224-INDEX('Cenários'!$J$6:$J$105,INT((ROW()-6)/12)+1)&lt;-4),"Recebimento depende de pedido anterior ao horizonte",IF($R224&gt;0,"Desmobilizar "&amp;TEXT($R224,"0")&amp;" un. nesta semana",IF($P224&gt;0,"Emitir pedido de "&amp;TEXT($P224,"0")&amp;" un. nesta semana",IF($O224&gt;0,"Programar recebimento de "&amp;TEXT($O224,"0")&amp;" un.","Sem ação imediata")))))))))</f>
        <v/>
      </c>
      <c r="X224" s="24">
        <f>IF($A224="","",INDEX('Cenários'!$M$6:$M$105,INT((ROW()-6)/12)+1))</f>
        <v/>
      </c>
      <c r="Y224" s="24">
        <f>IF($A224="","",INDEX('Cenários'!$Z$6:$Z$105,INT((ROW()-6)/12)+1))</f>
        <v/>
      </c>
    </row>
    <row r="225" ht="19" customHeight="1">
      <c r="A225" s="24">
        <f>IF(INDEX('Cenários'!$A$6:$A$105,INT((ROW()-6)/12)+1)="","",INDEX('Cenários'!$A$6:$A$105,INT((ROW()-6)/12)+1))</f>
        <v/>
      </c>
      <c r="B225" s="24">
        <f>IF($A225="","",INDEX('Cenários'!$B$6:$B$105,INT((ROW()-6)/12)+1))</f>
        <v/>
      </c>
      <c r="C225" s="24">
        <f>IF($A225="","",INDEX('Cenários'!$C$6:$C$105,INT((ROW()-6)/12)+1))</f>
        <v/>
      </c>
      <c r="D225" s="24">
        <f>IF($A225="","",INDEX('Cenários'!$D$6:$D$105,INT((ROW()-6)/12)+1))</f>
        <v/>
      </c>
      <c r="E225" s="25">
        <f>IF($A225="","",MOD(ROW()-6,12)-4)</f>
        <v/>
      </c>
      <c r="F225" s="24">
        <f>IF($A225="","",IF($E225&lt;0,"Antes do pico",IF($E225=0,"Semana de pico","Depois do pico")))</f>
        <v/>
      </c>
      <c r="G225" s="36">
        <f>IF($A225="","",IFERROR(IF(INDEX('Cenários'!$E$6:$E$105,INT((ROW()-6)/12)+1)="","",INDEX('Cenários'!$E$6:$E$105,INT((ROW()-6)/12)+1)+7*$E225),""))</f>
        <v/>
      </c>
      <c r="H225" s="37">
        <f>IF($A225="","",INDEX('Cenários'!$N$6:$Y$105,INT((ROW()-6)/12)+1,$E225+5))</f>
        <v/>
      </c>
      <c r="I225" s="25">
        <f>IF(OR($A225="",$H225=""),"",IFERROR(ROUNDUP(INDEX('Cenários'!$F$6:$F$105,INT((ROW()-6)/12)+1)*$H225,0),""))</f>
        <v/>
      </c>
      <c r="J225" s="19" t="n"/>
      <c r="K225" s="25">
        <f>IF($A225="","",IF($E225=-4,INDEX('Cenários'!$G$6:$G$105,INT((ROW()-6)/12)+1),$S224))</f>
        <v/>
      </c>
      <c r="L225" s="25">
        <f>IF($A225="","",$K225+IF($J225="",0,$J225)-IF($I225="",0,$I225))</f>
        <v/>
      </c>
      <c r="M225" s="25">
        <f>IF($A225="","",IF($E225&lt;=0,INDEX('Cenários'!$H$6:$H$105,INT((ROW()-6)/12)+1)+SUMIFS($I$6:$I$1205,$A$6:$A$1205,$A225,$E$6:$E$1205,"&gt;"&amp;$E225,$E$6:$E$1205,"&lt;="&amp;($E225+INDEX('Cenários'!$J$6:$J$105,INT((ROW()-6)/12)+1))),INDEX('Cenários'!$L$6:$L$105,INT((ROW()-6)/12)+1)+SUMIFS($I$6:$I$1205,$A$6:$A$1205,$A225,$E$6:$E$1205,"&gt;"&amp;$E225,$E$6:$E$1205,"&lt;=7")))</f>
        <v/>
      </c>
      <c r="N225" s="25">
        <f>IF($A225="","",MIN(INDEX('Cenários'!$K$6:$K$105,INT((ROW()-6)/12)+1),MAX(0,$M225)))</f>
        <v/>
      </c>
      <c r="O225" s="25">
        <f>IF($A225="","",IFERROR(IF($L225&gt;=$N225,0,MIN(CEILING(MAX(0,$N225-$L225),INDEX('Cenários'!$I$6:$I$105,INT((ROW()-6)/12)+1)),FLOOR(MAX(0,INDEX('Cenários'!$K$6:$K$105,INT((ROW()-6)/12)+1)-$L225),INDEX('Cenários'!$I$6:$I$105,INT((ROW()-6)/12)+1)))),0))</f>
        <v/>
      </c>
      <c r="P225" s="25">
        <f>IF($A225="","",IFERROR(IF($E225+INDEX('Cenários'!$J$6:$J$105,INT((ROW()-6)/12)+1)&gt;7,0,SUMIFS($O$6:$O$1205,$A$6:$A$1205,$A225,$E$6:$E$1205,$E225+INDEX('Cenários'!$J$6:$J$105,INT((ROW()-6)/12)+1))),0))</f>
        <v/>
      </c>
      <c r="Q225" s="25">
        <f>IF($A225="","",$L225+$O225)</f>
        <v/>
      </c>
      <c r="R225" s="25">
        <f>IF($A225="","",IF($E225&gt;0,MAX(0,$Q225-$N225),0))</f>
        <v/>
      </c>
      <c r="S225" s="25">
        <f>IF($A225="","",$Q225-$R225)</f>
        <v/>
      </c>
      <c r="T225" s="25">
        <f>IF($A225="","",MAX(0,-$S225))</f>
        <v/>
      </c>
      <c r="U225" s="25">
        <f>IF($A225="","",MAX(0,$Q225-INDEX('Cenários'!$K$6:$K$105,INT((ROW()-6)/12)+1)))</f>
        <v/>
      </c>
      <c r="V225" s="24">
        <f>IF($A225="","",IF($Y225&lt;&gt;"OK","Dados inválidos",IF($X225="Pausado","Pausado",IF($T225&gt;0,"Ruptura",IF($U225&gt;0,"Excesso de capacidade",IF($M225&gt;INDEX('Cenários'!$K$6:$K$105,INT((ROW()-6)/12)+1),"Capacidade insuficiente",IF(AND($E225&lt;=0,$S225&lt;INDEX('Cenários'!$H$6:$H$105,INT((ROW()-6)/12)+1)),"Atenção",IF($R225&gt;0,"Desmobilizar","Adequado"))))))))</f>
        <v/>
      </c>
      <c r="W225" s="24">
        <f>IF($A225="","",IF($Y225&lt;&gt;"OK","Corrigir cadastro do cenário",IF($X225="Pausado","",IF($T225&gt;0,"Ruptura projetada de "&amp;TEXT($T225,"0")&amp;" un.",IF($U225&gt;0,"Reduzir entrada ou transferir "&amp;TEXT($U225,"0")&amp;" un.",IF($M225&gt;INDEX('Cenários'!$K$6:$K$105,INT((ROW()-6)/12)+1),"Capacidade abaixo do saldo-alvo em "&amp;TEXT($M225-INDEX('Cenários'!$K$6:$K$105,INT((ROW()-6)/12)+1),"0")&amp;" un.",IF(AND($O225&gt;0,$E225-INDEX('Cenários'!$J$6:$J$105,INT((ROW()-6)/12)+1)&lt;-4),"Recebimento depende de pedido anterior ao horizonte",IF($R225&gt;0,"Desmobilizar "&amp;TEXT($R225,"0")&amp;" un. nesta semana",IF($P225&gt;0,"Emitir pedido de "&amp;TEXT($P225,"0")&amp;" un. nesta semana",IF($O225&gt;0,"Programar recebimento de "&amp;TEXT($O225,"0")&amp;" un.","Sem ação imediata")))))))))</f>
        <v/>
      </c>
      <c r="X225" s="24">
        <f>IF($A225="","",INDEX('Cenários'!$M$6:$M$105,INT((ROW()-6)/12)+1))</f>
        <v/>
      </c>
      <c r="Y225" s="24">
        <f>IF($A225="","",INDEX('Cenários'!$Z$6:$Z$105,INT((ROW()-6)/12)+1))</f>
        <v/>
      </c>
    </row>
    <row r="226" ht="19" customHeight="1">
      <c r="A226" s="24">
        <f>IF(INDEX('Cenários'!$A$6:$A$105,INT((ROW()-6)/12)+1)="","",INDEX('Cenários'!$A$6:$A$105,INT((ROW()-6)/12)+1))</f>
        <v/>
      </c>
      <c r="B226" s="24">
        <f>IF($A226="","",INDEX('Cenários'!$B$6:$B$105,INT((ROW()-6)/12)+1))</f>
        <v/>
      </c>
      <c r="C226" s="24">
        <f>IF($A226="","",INDEX('Cenários'!$C$6:$C$105,INT((ROW()-6)/12)+1))</f>
        <v/>
      </c>
      <c r="D226" s="24">
        <f>IF($A226="","",INDEX('Cenários'!$D$6:$D$105,INT((ROW()-6)/12)+1))</f>
        <v/>
      </c>
      <c r="E226" s="25">
        <f>IF($A226="","",MOD(ROW()-6,12)-4)</f>
        <v/>
      </c>
      <c r="F226" s="24">
        <f>IF($A226="","",IF($E226&lt;0,"Antes do pico",IF($E226=0,"Semana de pico","Depois do pico")))</f>
        <v/>
      </c>
      <c r="G226" s="36">
        <f>IF($A226="","",IFERROR(IF(INDEX('Cenários'!$E$6:$E$105,INT((ROW()-6)/12)+1)="","",INDEX('Cenários'!$E$6:$E$105,INT((ROW()-6)/12)+1)+7*$E226),""))</f>
        <v/>
      </c>
      <c r="H226" s="37">
        <f>IF($A226="","",INDEX('Cenários'!$N$6:$Y$105,INT((ROW()-6)/12)+1,$E226+5))</f>
        <v/>
      </c>
      <c r="I226" s="25">
        <f>IF(OR($A226="",$H226=""),"",IFERROR(ROUNDUP(INDEX('Cenários'!$F$6:$F$105,INT((ROW()-6)/12)+1)*$H226,0),""))</f>
        <v/>
      </c>
      <c r="J226" s="19" t="n"/>
      <c r="K226" s="25">
        <f>IF($A226="","",IF($E226=-4,INDEX('Cenários'!$G$6:$G$105,INT((ROW()-6)/12)+1),$S225))</f>
        <v/>
      </c>
      <c r="L226" s="25">
        <f>IF($A226="","",$K226+IF($J226="",0,$J226)-IF($I226="",0,$I226))</f>
        <v/>
      </c>
      <c r="M226" s="25">
        <f>IF($A226="","",IF($E226&lt;=0,INDEX('Cenários'!$H$6:$H$105,INT((ROW()-6)/12)+1)+SUMIFS($I$6:$I$1205,$A$6:$A$1205,$A226,$E$6:$E$1205,"&gt;"&amp;$E226,$E$6:$E$1205,"&lt;="&amp;($E226+INDEX('Cenários'!$J$6:$J$105,INT((ROW()-6)/12)+1))),INDEX('Cenários'!$L$6:$L$105,INT((ROW()-6)/12)+1)+SUMIFS($I$6:$I$1205,$A$6:$A$1205,$A226,$E$6:$E$1205,"&gt;"&amp;$E226,$E$6:$E$1205,"&lt;=7")))</f>
        <v/>
      </c>
      <c r="N226" s="25">
        <f>IF($A226="","",MIN(INDEX('Cenários'!$K$6:$K$105,INT((ROW()-6)/12)+1),MAX(0,$M226)))</f>
        <v/>
      </c>
      <c r="O226" s="25">
        <f>IF($A226="","",IFERROR(IF($L226&gt;=$N226,0,MIN(CEILING(MAX(0,$N226-$L226),INDEX('Cenários'!$I$6:$I$105,INT((ROW()-6)/12)+1)),FLOOR(MAX(0,INDEX('Cenários'!$K$6:$K$105,INT((ROW()-6)/12)+1)-$L226),INDEX('Cenários'!$I$6:$I$105,INT((ROW()-6)/12)+1)))),0))</f>
        <v/>
      </c>
      <c r="P226" s="25">
        <f>IF($A226="","",IFERROR(IF($E226+INDEX('Cenários'!$J$6:$J$105,INT((ROW()-6)/12)+1)&gt;7,0,SUMIFS($O$6:$O$1205,$A$6:$A$1205,$A226,$E$6:$E$1205,$E226+INDEX('Cenários'!$J$6:$J$105,INT((ROW()-6)/12)+1))),0))</f>
        <v/>
      </c>
      <c r="Q226" s="25">
        <f>IF($A226="","",$L226+$O226)</f>
        <v/>
      </c>
      <c r="R226" s="25">
        <f>IF($A226="","",IF($E226&gt;0,MAX(0,$Q226-$N226),0))</f>
        <v/>
      </c>
      <c r="S226" s="25">
        <f>IF($A226="","",$Q226-$R226)</f>
        <v/>
      </c>
      <c r="T226" s="25">
        <f>IF($A226="","",MAX(0,-$S226))</f>
        <v/>
      </c>
      <c r="U226" s="25">
        <f>IF($A226="","",MAX(0,$Q226-INDEX('Cenários'!$K$6:$K$105,INT((ROW()-6)/12)+1)))</f>
        <v/>
      </c>
      <c r="V226" s="24">
        <f>IF($A226="","",IF($Y226&lt;&gt;"OK","Dados inválidos",IF($X226="Pausado","Pausado",IF($T226&gt;0,"Ruptura",IF($U226&gt;0,"Excesso de capacidade",IF($M226&gt;INDEX('Cenários'!$K$6:$K$105,INT((ROW()-6)/12)+1),"Capacidade insuficiente",IF(AND($E226&lt;=0,$S226&lt;INDEX('Cenários'!$H$6:$H$105,INT((ROW()-6)/12)+1)),"Atenção",IF($R226&gt;0,"Desmobilizar","Adequado"))))))))</f>
        <v/>
      </c>
      <c r="W226" s="24">
        <f>IF($A226="","",IF($Y226&lt;&gt;"OK","Corrigir cadastro do cenário",IF($X226="Pausado","",IF($T226&gt;0,"Ruptura projetada de "&amp;TEXT($T226,"0")&amp;" un.",IF($U226&gt;0,"Reduzir entrada ou transferir "&amp;TEXT($U226,"0")&amp;" un.",IF($M226&gt;INDEX('Cenários'!$K$6:$K$105,INT((ROW()-6)/12)+1),"Capacidade abaixo do saldo-alvo em "&amp;TEXT($M226-INDEX('Cenários'!$K$6:$K$105,INT((ROW()-6)/12)+1),"0")&amp;" un.",IF(AND($O226&gt;0,$E226-INDEX('Cenários'!$J$6:$J$105,INT((ROW()-6)/12)+1)&lt;-4),"Recebimento depende de pedido anterior ao horizonte",IF($R226&gt;0,"Desmobilizar "&amp;TEXT($R226,"0")&amp;" un. nesta semana",IF($P226&gt;0,"Emitir pedido de "&amp;TEXT($P226,"0")&amp;" un. nesta semana",IF($O226&gt;0,"Programar recebimento de "&amp;TEXT($O226,"0")&amp;" un.","Sem ação imediata")))))))))</f>
        <v/>
      </c>
      <c r="X226" s="24">
        <f>IF($A226="","",INDEX('Cenários'!$M$6:$M$105,INT((ROW()-6)/12)+1))</f>
        <v/>
      </c>
      <c r="Y226" s="24">
        <f>IF($A226="","",INDEX('Cenários'!$Z$6:$Z$105,INT((ROW()-6)/12)+1))</f>
        <v/>
      </c>
    </row>
    <row r="227" ht="19" customHeight="1">
      <c r="A227" s="24">
        <f>IF(INDEX('Cenários'!$A$6:$A$105,INT((ROW()-6)/12)+1)="","",INDEX('Cenários'!$A$6:$A$105,INT((ROW()-6)/12)+1))</f>
        <v/>
      </c>
      <c r="B227" s="24">
        <f>IF($A227="","",INDEX('Cenários'!$B$6:$B$105,INT((ROW()-6)/12)+1))</f>
        <v/>
      </c>
      <c r="C227" s="24">
        <f>IF($A227="","",INDEX('Cenários'!$C$6:$C$105,INT((ROW()-6)/12)+1))</f>
        <v/>
      </c>
      <c r="D227" s="24">
        <f>IF($A227="","",INDEX('Cenários'!$D$6:$D$105,INT((ROW()-6)/12)+1))</f>
        <v/>
      </c>
      <c r="E227" s="25">
        <f>IF($A227="","",MOD(ROW()-6,12)-4)</f>
        <v/>
      </c>
      <c r="F227" s="24">
        <f>IF($A227="","",IF($E227&lt;0,"Antes do pico",IF($E227=0,"Semana de pico","Depois do pico")))</f>
        <v/>
      </c>
      <c r="G227" s="36">
        <f>IF($A227="","",IFERROR(IF(INDEX('Cenários'!$E$6:$E$105,INT((ROW()-6)/12)+1)="","",INDEX('Cenários'!$E$6:$E$105,INT((ROW()-6)/12)+1)+7*$E227),""))</f>
        <v/>
      </c>
      <c r="H227" s="37">
        <f>IF($A227="","",INDEX('Cenários'!$N$6:$Y$105,INT((ROW()-6)/12)+1,$E227+5))</f>
        <v/>
      </c>
      <c r="I227" s="25">
        <f>IF(OR($A227="",$H227=""),"",IFERROR(ROUNDUP(INDEX('Cenários'!$F$6:$F$105,INT((ROW()-6)/12)+1)*$H227,0),""))</f>
        <v/>
      </c>
      <c r="J227" s="19" t="n"/>
      <c r="K227" s="25">
        <f>IF($A227="","",IF($E227=-4,INDEX('Cenários'!$G$6:$G$105,INT((ROW()-6)/12)+1),$S226))</f>
        <v/>
      </c>
      <c r="L227" s="25">
        <f>IF($A227="","",$K227+IF($J227="",0,$J227)-IF($I227="",0,$I227))</f>
        <v/>
      </c>
      <c r="M227" s="25">
        <f>IF($A227="","",IF($E227&lt;=0,INDEX('Cenários'!$H$6:$H$105,INT((ROW()-6)/12)+1)+SUMIFS($I$6:$I$1205,$A$6:$A$1205,$A227,$E$6:$E$1205,"&gt;"&amp;$E227,$E$6:$E$1205,"&lt;="&amp;($E227+INDEX('Cenários'!$J$6:$J$105,INT((ROW()-6)/12)+1))),INDEX('Cenários'!$L$6:$L$105,INT((ROW()-6)/12)+1)+SUMIFS($I$6:$I$1205,$A$6:$A$1205,$A227,$E$6:$E$1205,"&gt;"&amp;$E227,$E$6:$E$1205,"&lt;=7")))</f>
        <v/>
      </c>
      <c r="N227" s="25">
        <f>IF($A227="","",MIN(INDEX('Cenários'!$K$6:$K$105,INT((ROW()-6)/12)+1),MAX(0,$M227)))</f>
        <v/>
      </c>
      <c r="O227" s="25">
        <f>IF($A227="","",IFERROR(IF($L227&gt;=$N227,0,MIN(CEILING(MAX(0,$N227-$L227),INDEX('Cenários'!$I$6:$I$105,INT((ROW()-6)/12)+1)),FLOOR(MAX(0,INDEX('Cenários'!$K$6:$K$105,INT((ROW()-6)/12)+1)-$L227),INDEX('Cenários'!$I$6:$I$105,INT((ROW()-6)/12)+1)))),0))</f>
        <v/>
      </c>
      <c r="P227" s="25">
        <f>IF($A227="","",IFERROR(IF($E227+INDEX('Cenários'!$J$6:$J$105,INT((ROW()-6)/12)+1)&gt;7,0,SUMIFS($O$6:$O$1205,$A$6:$A$1205,$A227,$E$6:$E$1205,$E227+INDEX('Cenários'!$J$6:$J$105,INT((ROW()-6)/12)+1))),0))</f>
        <v/>
      </c>
      <c r="Q227" s="25">
        <f>IF($A227="","",$L227+$O227)</f>
        <v/>
      </c>
      <c r="R227" s="25">
        <f>IF($A227="","",IF($E227&gt;0,MAX(0,$Q227-$N227),0))</f>
        <v/>
      </c>
      <c r="S227" s="25">
        <f>IF($A227="","",$Q227-$R227)</f>
        <v/>
      </c>
      <c r="T227" s="25">
        <f>IF($A227="","",MAX(0,-$S227))</f>
        <v/>
      </c>
      <c r="U227" s="25">
        <f>IF($A227="","",MAX(0,$Q227-INDEX('Cenários'!$K$6:$K$105,INT((ROW()-6)/12)+1)))</f>
        <v/>
      </c>
      <c r="V227" s="24">
        <f>IF($A227="","",IF($Y227&lt;&gt;"OK","Dados inválidos",IF($X227="Pausado","Pausado",IF($T227&gt;0,"Ruptura",IF($U227&gt;0,"Excesso de capacidade",IF($M227&gt;INDEX('Cenários'!$K$6:$K$105,INT((ROW()-6)/12)+1),"Capacidade insuficiente",IF(AND($E227&lt;=0,$S227&lt;INDEX('Cenários'!$H$6:$H$105,INT((ROW()-6)/12)+1)),"Atenção",IF($R227&gt;0,"Desmobilizar","Adequado"))))))))</f>
        <v/>
      </c>
      <c r="W227" s="24">
        <f>IF($A227="","",IF($Y227&lt;&gt;"OK","Corrigir cadastro do cenário",IF($X227="Pausado","",IF($T227&gt;0,"Ruptura projetada de "&amp;TEXT($T227,"0")&amp;" un.",IF($U227&gt;0,"Reduzir entrada ou transferir "&amp;TEXT($U227,"0")&amp;" un.",IF($M227&gt;INDEX('Cenários'!$K$6:$K$105,INT((ROW()-6)/12)+1),"Capacidade abaixo do saldo-alvo em "&amp;TEXT($M227-INDEX('Cenários'!$K$6:$K$105,INT((ROW()-6)/12)+1),"0")&amp;" un.",IF(AND($O227&gt;0,$E227-INDEX('Cenários'!$J$6:$J$105,INT((ROW()-6)/12)+1)&lt;-4),"Recebimento depende de pedido anterior ao horizonte",IF($R227&gt;0,"Desmobilizar "&amp;TEXT($R227,"0")&amp;" un. nesta semana",IF($P227&gt;0,"Emitir pedido de "&amp;TEXT($P227,"0")&amp;" un. nesta semana",IF($O227&gt;0,"Programar recebimento de "&amp;TEXT($O227,"0")&amp;" un.","Sem ação imediata")))))))))</f>
        <v/>
      </c>
      <c r="X227" s="24">
        <f>IF($A227="","",INDEX('Cenários'!$M$6:$M$105,INT((ROW()-6)/12)+1))</f>
        <v/>
      </c>
      <c r="Y227" s="24">
        <f>IF($A227="","",INDEX('Cenários'!$Z$6:$Z$105,INT((ROW()-6)/12)+1))</f>
        <v/>
      </c>
    </row>
    <row r="228" ht="19" customHeight="1">
      <c r="A228" s="24">
        <f>IF(INDEX('Cenários'!$A$6:$A$105,INT((ROW()-6)/12)+1)="","",INDEX('Cenários'!$A$6:$A$105,INT((ROW()-6)/12)+1))</f>
        <v/>
      </c>
      <c r="B228" s="24">
        <f>IF($A228="","",INDEX('Cenários'!$B$6:$B$105,INT((ROW()-6)/12)+1))</f>
        <v/>
      </c>
      <c r="C228" s="24">
        <f>IF($A228="","",INDEX('Cenários'!$C$6:$C$105,INT((ROW()-6)/12)+1))</f>
        <v/>
      </c>
      <c r="D228" s="24">
        <f>IF($A228="","",INDEX('Cenários'!$D$6:$D$105,INT((ROW()-6)/12)+1))</f>
        <v/>
      </c>
      <c r="E228" s="25">
        <f>IF($A228="","",MOD(ROW()-6,12)-4)</f>
        <v/>
      </c>
      <c r="F228" s="24">
        <f>IF($A228="","",IF($E228&lt;0,"Antes do pico",IF($E228=0,"Semana de pico","Depois do pico")))</f>
        <v/>
      </c>
      <c r="G228" s="36">
        <f>IF($A228="","",IFERROR(IF(INDEX('Cenários'!$E$6:$E$105,INT((ROW()-6)/12)+1)="","",INDEX('Cenários'!$E$6:$E$105,INT((ROW()-6)/12)+1)+7*$E228),""))</f>
        <v/>
      </c>
      <c r="H228" s="37">
        <f>IF($A228="","",INDEX('Cenários'!$N$6:$Y$105,INT((ROW()-6)/12)+1,$E228+5))</f>
        <v/>
      </c>
      <c r="I228" s="25">
        <f>IF(OR($A228="",$H228=""),"",IFERROR(ROUNDUP(INDEX('Cenários'!$F$6:$F$105,INT((ROW()-6)/12)+1)*$H228,0),""))</f>
        <v/>
      </c>
      <c r="J228" s="19" t="n"/>
      <c r="K228" s="25">
        <f>IF($A228="","",IF($E228=-4,INDEX('Cenários'!$G$6:$G$105,INT((ROW()-6)/12)+1),$S227))</f>
        <v/>
      </c>
      <c r="L228" s="25">
        <f>IF($A228="","",$K228+IF($J228="",0,$J228)-IF($I228="",0,$I228))</f>
        <v/>
      </c>
      <c r="M228" s="25">
        <f>IF($A228="","",IF($E228&lt;=0,INDEX('Cenários'!$H$6:$H$105,INT((ROW()-6)/12)+1)+SUMIFS($I$6:$I$1205,$A$6:$A$1205,$A228,$E$6:$E$1205,"&gt;"&amp;$E228,$E$6:$E$1205,"&lt;="&amp;($E228+INDEX('Cenários'!$J$6:$J$105,INT((ROW()-6)/12)+1))),INDEX('Cenários'!$L$6:$L$105,INT((ROW()-6)/12)+1)+SUMIFS($I$6:$I$1205,$A$6:$A$1205,$A228,$E$6:$E$1205,"&gt;"&amp;$E228,$E$6:$E$1205,"&lt;=7")))</f>
        <v/>
      </c>
      <c r="N228" s="25">
        <f>IF($A228="","",MIN(INDEX('Cenários'!$K$6:$K$105,INT((ROW()-6)/12)+1),MAX(0,$M228)))</f>
        <v/>
      </c>
      <c r="O228" s="25">
        <f>IF($A228="","",IFERROR(IF($L228&gt;=$N228,0,MIN(CEILING(MAX(0,$N228-$L228),INDEX('Cenários'!$I$6:$I$105,INT((ROW()-6)/12)+1)),FLOOR(MAX(0,INDEX('Cenários'!$K$6:$K$105,INT((ROW()-6)/12)+1)-$L228),INDEX('Cenários'!$I$6:$I$105,INT((ROW()-6)/12)+1)))),0))</f>
        <v/>
      </c>
      <c r="P228" s="25">
        <f>IF($A228="","",IFERROR(IF($E228+INDEX('Cenários'!$J$6:$J$105,INT((ROW()-6)/12)+1)&gt;7,0,SUMIFS($O$6:$O$1205,$A$6:$A$1205,$A228,$E$6:$E$1205,$E228+INDEX('Cenários'!$J$6:$J$105,INT((ROW()-6)/12)+1))),0))</f>
        <v/>
      </c>
      <c r="Q228" s="25">
        <f>IF($A228="","",$L228+$O228)</f>
        <v/>
      </c>
      <c r="R228" s="25">
        <f>IF($A228="","",IF($E228&gt;0,MAX(0,$Q228-$N228),0))</f>
        <v/>
      </c>
      <c r="S228" s="25">
        <f>IF($A228="","",$Q228-$R228)</f>
        <v/>
      </c>
      <c r="T228" s="25">
        <f>IF($A228="","",MAX(0,-$S228))</f>
        <v/>
      </c>
      <c r="U228" s="25">
        <f>IF($A228="","",MAX(0,$Q228-INDEX('Cenários'!$K$6:$K$105,INT((ROW()-6)/12)+1)))</f>
        <v/>
      </c>
      <c r="V228" s="24">
        <f>IF($A228="","",IF($Y228&lt;&gt;"OK","Dados inválidos",IF($X228="Pausado","Pausado",IF($T228&gt;0,"Ruptura",IF($U228&gt;0,"Excesso de capacidade",IF($M228&gt;INDEX('Cenários'!$K$6:$K$105,INT((ROW()-6)/12)+1),"Capacidade insuficiente",IF(AND($E228&lt;=0,$S228&lt;INDEX('Cenários'!$H$6:$H$105,INT((ROW()-6)/12)+1)),"Atenção",IF($R228&gt;0,"Desmobilizar","Adequado"))))))))</f>
        <v/>
      </c>
      <c r="W228" s="24">
        <f>IF($A228="","",IF($Y228&lt;&gt;"OK","Corrigir cadastro do cenário",IF($X228="Pausado","",IF($T228&gt;0,"Ruptura projetada de "&amp;TEXT($T228,"0")&amp;" un.",IF($U228&gt;0,"Reduzir entrada ou transferir "&amp;TEXT($U228,"0")&amp;" un.",IF($M228&gt;INDEX('Cenários'!$K$6:$K$105,INT((ROW()-6)/12)+1),"Capacidade abaixo do saldo-alvo em "&amp;TEXT($M228-INDEX('Cenários'!$K$6:$K$105,INT((ROW()-6)/12)+1),"0")&amp;" un.",IF(AND($O228&gt;0,$E228-INDEX('Cenários'!$J$6:$J$105,INT((ROW()-6)/12)+1)&lt;-4),"Recebimento depende de pedido anterior ao horizonte",IF($R228&gt;0,"Desmobilizar "&amp;TEXT($R228,"0")&amp;" un. nesta semana",IF($P228&gt;0,"Emitir pedido de "&amp;TEXT($P228,"0")&amp;" un. nesta semana",IF($O228&gt;0,"Programar recebimento de "&amp;TEXT($O228,"0")&amp;" un.","Sem ação imediata")))))))))</f>
        <v/>
      </c>
      <c r="X228" s="24">
        <f>IF($A228="","",INDEX('Cenários'!$M$6:$M$105,INT((ROW()-6)/12)+1))</f>
        <v/>
      </c>
      <c r="Y228" s="24">
        <f>IF($A228="","",INDEX('Cenários'!$Z$6:$Z$105,INT((ROW()-6)/12)+1))</f>
        <v/>
      </c>
    </row>
    <row r="229" ht="19" customHeight="1">
      <c r="A229" s="24">
        <f>IF(INDEX('Cenários'!$A$6:$A$105,INT((ROW()-6)/12)+1)="","",INDEX('Cenários'!$A$6:$A$105,INT((ROW()-6)/12)+1))</f>
        <v/>
      </c>
      <c r="B229" s="24">
        <f>IF($A229="","",INDEX('Cenários'!$B$6:$B$105,INT((ROW()-6)/12)+1))</f>
        <v/>
      </c>
      <c r="C229" s="24">
        <f>IF($A229="","",INDEX('Cenários'!$C$6:$C$105,INT((ROW()-6)/12)+1))</f>
        <v/>
      </c>
      <c r="D229" s="24">
        <f>IF($A229="","",INDEX('Cenários'!$D$6:$D$105,INT((ROW()-6)/12)+1))</f>
        <v/>
      </c>
      <c r="E229" s="25">
        <f>IF($A229="","",MOD(ROW()-6,12)-4)</f>
        <v/>
      </c>
      <c r="F229" s="24">
        <f>IF($A229="","",IF($E229&lt;0,"Antes do pico",IF($E229=0,"Semana de pico","Depois do pico")))</f>
        <v/>
      </c>
      <c r="G229" s="36">
        <f>IF($A229="","",IFERROR(IF(INDEX('Cenários'!$E$6:$E$105,INT((ROW()-6)/12)+1)="","",INDEX('Cenários'!$E$6:$E$105,INT((ROW()-6)/12)+1)+7*$E229),""))</f>
        <v/>
      </c>
      <c r="H229" s="37">
        <f>IF($A229="","",INDEX('Cenários'!$N$6:$Y$105,INT((ROW()-6)/12)+1,$E229+5))</f>
        <v/>
      </c>
      <c r="I229" s="25">
        <f>IF(OR($A229="",$H229=""),"",IFERROR(ROUNDUP(INDEX('Cenários'!$F$6:$F$105,INT((ROW()-6)/12)+1)*$H229,0),""))</f>
        <v/>
      </c>
      <c r="J229" s="19" t="n"/>
      <c r="K229" s="25">
        <f>IF($A229="","",IF($E229=-4,INDEX('Cenários'!$G$6:$G$105,INT((ROW()-6)/12)+1),$S228))</f>
        <v/>
      </c>
      <c r="L229" s="25">
        <f>IF($A229="","",$K229+IF($J229="",0,$J229)-IF($I229="",0,$I229))</f>
        <v/>
      </c>
      <c r="M229" s="25">
        <f>IF($A229="","",IF($E229&lt;=0,INDEX('Cenários'!$H$6:$H$105,INT((ROW()-6)/12)+1)+SUMIFS($I$6:$I$1205,$A$6:$A$1205,$A229,$E$6:$E$1205,"&gt;"&amp;$E229,$E$6:$E$1205,"&lt;="&amp;($E229+INDEX('Cenários'!$J$6:$J$105,INT((ROW()-6)/12)+1))),INDEX('Cenários'!$L$6:$L$105,INT((ROW()-6)/12)+1)+SUMIFS($I$6:$I$1205,$A$6:$A$1205,$A229,$E$6:$E$1205,"&gt;"&amp;$E229,$E$6:$E$1205,"&lt;=7")))</f>
        <v/>
      </c>
      <c r="N229" s="25">
        <f>IF($A229="","",MIN(INDEX('Cenários'!$K$6:$K$105,INT((ROW()-6)/12)+1),MAX(0,$M229)))</f>
        <v/>
      </c>
      <c r="O229" s="25">
        <f>IF($A229="","",IFERROR(IF($L229&gt;=$N229,0,MIN(CEILING(MAX(0,$N229-$L229),INDEX('Cenários'!$I$6:$I$105,INT((ROW()-6)/12)+1)),FLOOR(MAX(0,INDEX('Cenários'!$K$6:$K$105,INT((ROW()-6)/12)+1)-$L229),INDEX('Cenários'!$I$6:$I$105,INT((ROW()-6)/12)+1)))),0))</f>
        <v/>
      </c>
      <c r="P229" s="25">
        <f>IF($A229="","",IFERROR(IF($E229+INDEX('Cenários'!$J$6:$J$105,INT((ROW()-6)/12)+1)&gt;7,0,SUMIFS($O$6:$O$1205,$A$6:$A$1205,$A229,$E$6:$E$1205,$E229+INDEX('Cenários'!$J$6:$J$105,INT((ROW()-6)/12)+1))),0))</f>
        <v/>
      </c>
      <c r="Q229" s="25">
        <f>IF($A229="","",$L229+$O229)</f>
        <v/>
      </c>
      <c r="R229" s="25">
        <f>IF($A229="","",IF($E229&gt;0,MAX(0,$Q229-$N229),0))</f>
        <v/>
      </c>
      <c r="S229" s="25">
        <f>IF($A229="","",$Q229-$R229)</f>
        <v/>
      </c>
      <c r="T229" s="25">
        <f>IF($A229="","",MAX(0,-$S229))</f>
        <v/>
      </c>
      <c r="U229" s="25">
        <f>IF($A229="","",MAX(0,$Q229-INDEX('Cenários'!$K$6:$K$105,INT((ROW()-6)/12)+1)))</f>
        <v/>
      </c>
      <c r="V229" s="24">
        <f>IF($A229="","",IF($Y229&lt;&gt;"OK","Dados inválidos",IF($X229="Pausado","Pausado",IF($T229&gt;0,"Ruptura",IF($U229&gt;0,"Excesso de capacidade",IF($M229&gt;INDEX('Cenários'!$K$6:$K$105,INT((ROW()-6)/12)+1),"Capacidade insuficiente",IF(AND($E229&lt;=0,$S229&lt;INDEX('Cenários'!$H$6:$H$105,INT((ROW()-6)/12)+1)),"Atenção",IF($R229&gt;0,"Desmobilizar","Adequado"))))))))</f>
        <v/>
      </c>
      <c r="W229" s="24">
        <f>IF($A229="","",IF($Y229&lt;&gt;"OK","Corrigir cadastro do cenário",IF($X229="Pausado","",IF($T229&gt;0,"Ruptura projetada de "&amp;TEXT($T229,"0")&amp;" un.",IF($U229&gt;0,"Reduzir entrada ou transferir "&amp;TEXT($U229,"0")&amp;" un.",IF($M229&gt;INDEX('Cenários'!$K$6:$K$105,INT((ROW()-6)/12)+1),"Capacidade abaixo do saldo-alvo em "&amp;TEXT($M229-INDEX('Cenários'!$K$6:$K$105,INT((ROW()-6)/12)+1),"0")&amp;" un.",IF(AND($O229&gt;0,$E229-INDEX('Cenários'!$J$6:$J$105,INT((ROW()-6)/12)+1)&lt;-4),"Recebimento depende de pedido anterior ao horizonte",IF($R229&gt;0,"Desmobilizar "&amp;TEXT($R229,"0")&amp;" un. nesta semana",IF($P229&gt;0,"Emitir pedido de "&amp;TEXT($P229,"0")&amp;" un. nesta semana",IF($O229&gt;0,"Programar recebimento de "&amp;TEXT($O229,"0")&amp;" un.","Sem ação imediata")))))))))</f>
        <v/>
      </c>
      <c r="X229" s="24">
        <f>IF($A229="","",INDEX('Cenários'!$M$6:$M$105,INT((ROW()-6)/12)+1))</f>
        <v/>
      </c>
      <c r="Y229" s="24">
        <f>IF($A229="","",INDEX('Cenários'!$Z$6:$Z$105,INT((ROW()-6)/12)+1))</f>
        <v/>
      </c>
    </row>
    <row r="230" ht="19" customHeight="1">
      <c r="A230" s="24">
        <f>IF(INDEX('Cenários'!$A$6:$A$105,INT((ROW()-6)/12)+1)="","",INDEX('Cenários'!$A$6:$A$105,INT((ROW()-6)/12)+1))</f>
        <v/>
      </c>
      <c r="B230" s="24">
        <f>IF($A230="","",INDEX('Cenários'!$B$6:$B$105,INT((ROW()-6)/12)+1))</f>
        <v/>
      </c>
      <c r="C230" s="24">
        <f>IF($A230="","",INDEX('Cenários'!$C$6:$C$105,INT((ROW()-6)/12)+1))</f>
        <v/>
      </c>
      <c r="D230" s="24">
        <f>IF($A230="","",INDEX('Cenários'!$D$6:$D$105,INT((ROW()-6)/12)+1))</f>
        <v/>
      </c>
      <c r="E230" s="25">
        <f>IF($A230="","",MOD(ROW()-6,12)-4)</f>
        <v/>
      </c>
      <c r="F230" s="24">
        <f>IF($A230="","",IF($E230&lt;0,"Antes do pico",IF($E230=0,"Semana de pico","Depois do pico")))</f>
        <v/>
      </c>
      <c r="G230" s="36">
        <f>IF($A230="","",IFERROR(IF(INDEX('Cenários'!$E$6:$E$105,INT((ROW()-6)/12)+1)="","",INDEX('Cenários'!$E$6:$E$105,INT((ROW()-6)/12)+1)+7*$E230),""))</f>
        <v/>
      </c>
      <c r="H230" s="37">
        <f>IF($A230="","",INDEX('Cenários'!$N$6:$Y$105,INT((ROW()-6)/12)+1,$E230+5))</f>
        <v/>
      </c>
      <c r="I230" s="25">
        <f>IF(OR($A230="",$H230=""),"",IFERROR(ROUNDUP(INDEX('Cenários'!$F$6:$F$105,INT((ROW()-6)/12)+1)*$H230,0),""))</f>
        <v/>
      </c>
      <c r="J230" s="19" t="n"/>
      <c r="K230" s="25">
        <f>IF($A230="","",IF($E230=-4,INDEX('Cenários'!$G$6:$G$105,INT((ROW()-6)/12)+1),$S229))</f>
        <v/>
      </c>
      <c r="L230" s="25">
        <f>IF($A230="","",$K230+IF($J230="",0,$J230)-IF($I230="",0,$I230))</f>
        <v/>
      </c>
      <c r="M230" s="25">
        <f>IF($A230="","",IF($E230&lt;=0,INDEX('Cenários'!$H$6:$H$105,INT((ROW()-6)/12)+1)+SUMIFS($I$6:$I$1205,$A$6:$A$1205,$A230,$E$6:$E$1205,"&gt;"&amp;$E230,$E$6:$E$1205,"&lt;="&amp;($E230+INDEX('Cenários'!$J$6:$J$105,INT((ROW()-6)/12)+1))),INDEX('Cenários'!$L$6:$L$105,INT((ROW()-6)/12)+1)+SUMIFS($I$6:$I$1205,$A$6:$A$1205,$A230,$E$6:$E$1205,"&gt;"&amp;$E230,$E$6:$E$1205,"&lt;=7")))</f>
        <v/>
      </c>
      <c r="N230" s="25">
        <f>IF($A230="","",MIN(INDEX('Cenários'!$K$6:$K$105,INT((ROW()-6)/12)+1),MAX(0,$M230)))</f>
        <v/>
      </c>
      <c r="O230" s="25">
        <f>IF($A230="","",IFERROR(IF($L230&gt;=$N230,0,MIN(CEILING(MAX(0,$N230-$L230),INDEX('Cenários'!$I$6:$I$105,INT((ROW()-6)/12)+1)),FLOOR(MAX(0,INDEX('Cenários'!$K$6:$K$105,INT((ROW()-6)/12)+1)-$L230),INDEX('Cenários'!$I$6:$I$105,INT((ROW()-6)/12)+1)))),0))</f>
        <v/>
      </c>
      <c r="P230" s="25">
        <f>IF($A230="","",IFERROR(IF($E230+INDEX('Cenários'!$J$6:$J$105,INT((ROW()-6)/12)+1)&gt;7,0,SUMIFS($O$6:$O$1205,$A$6:$A$1205,$A230,$E$6:$E$1205,$E230+INDEX('Cenários'!$J$6:$J$105,INT((ROW()-6)/12)+1))),0))</f>
        <v/>
      </c>
      <c r="Q230" s="25">
        <f>IF($A230="","",$L230+$O230)</f>
        <v/>
      </c>
      <c r="R230" s="25">
        <f>IF($A230="","",IF($E230&gt;0,MAX(0,$Q230-$N230),0))</f>
        <v/>
      </c>
      <c r="S230" s="25">
        <f>IF($A230="","",$Q230-$R230)</f>
        <v/>
      </c>
      <c r="T230" s="25">
        <f>IF($A230="","",MAX(0,-$S230))</f>
        <v/>
      </c>
      <c r="U230" s="25">
        <f>IF($A230="","",MAX(0,$Q230-INDEX('Cenários'!$K$6:$K$105,INT((ROW()-6)/12)+1)))</f>
        <v/>
      </c>
      <c r="V230" s="24">
        <f>IF($A230="","",IF($Y230&lt;&gt;"OK","Dados inválidos",IF($X230="Pausado","Pausado",IF($T230&gt;0,"Ruptura",IF($U230&gt;0,"Excesso de capacidade",IF($M230&gt;INDEX('Cenários'!$K$6:$K$105,INT((ROW()-6)/12)+1),"Capacidade insuficiente",IF(AND($E230&lt;=0,$S230&lt;INDEX('Cenários'!$H$6:$H$105,INT((ROW()-6)/12)+1)),"Atenção",IF($R230&gt;0,"Desmobilizar","Adequado"))))))))</f>
        <v/>
      </c>
      <c r="W230" s="24">
        <f>IF($A230="","",IF($Y230&lt;&gt;"OK","Corrigir cadastro do cenário",IF($X230="Pausado","",IF($T230&gt;0,"Ruptura projetada de "&amp;TEXT($T230,"0")&amp;" un.",IF($U230&gt;0,"Reduzir entrada ou transferir "&amp;TEXT($U230,"0")&amp;" un.",IF($M230&gt;INDEX('Cenários'!$K$6:$K$105,INT((ROW()-6)/12)+1),"Capacidade abaixo do saldo-alvo em "&amp;TEXT($M230-INDEX('Cenários'!$K$6:$K$105,INT((ROW()-6)/12)+1),"0")&amp;" un.",IF(AND($O230&gt;0,$E230-INDEX('Cenários'!$J$6:$J$105,INT((ROW()-6)/12)+1)&lt;-4),"Recebimento depende de pedido anterior ao horizonte",IF($R230&gt;0,"Desmobilizar "&amp;TEXT($R230,"0")&amp;" un. nesta semana",IF($P230&gt;0,"Emitir pedido de "&amp;TEXT($P230,"0")&amp;" un. nesta semana",IF($O230&gt;0,"Programar recebimento de "&amp;TEXT($O230,"0")&amp;" un.","Sem ação imediata")))))))))</f>
        <v/>
      </c>
      <c r="X230" s="24">
        <f>IF($A230="","",INDEX('Cenários'!$M$6:$M$105,INT((ROW()-6)/12)+1))</f>
        <v/>
      </c>
      <c r="Y230" s="24">
        <f>IF($A230="","",INDEX('Cenários'!$Z$6:$Z$105,INT((ROW()-6)/12)+1))</f>
        <v/>
      </c>
    </row>
    <row r="231" ht="19" customHeight="1">
      <c r="A231" s="24">
        <f>IF(INDEX('Cenários'!$A$6:$A$105,INT((ROW()-6)/12)+1)="","",INDEX('Cenários'!$A$6:$A$105,INT((ROW()-6)/12)+1))</f>
        <v/>
      </c>
      <c r="B231" s="24">
        <f>IF($A231="","",INDEX('Cenários'!$B$6:$B$105,INT((ROW()-6)/12)+1))</f>
        <v/>
      </c>
      <c r="C231" s="24">
        <f>IF($A231="","",INDEX('Cenários'!$C$6:$C$105,INT((ROW()-6)/12)+1))</f>
        <v/>
      </c>
      <c r="D231" s="24">
        <f>IF($A231="","",INDEX('Cenários'!$D$6:$D$105,INT((ROW()-6)/12)+1))</f>
        <v/>
      </c>
      <c r="E231" s="25">
        <f>IF($A231="","",MOD(ROW()-6,12)-4)</f>
        <v/>
      </c>
      <c r="F231" s="24">
        <f>IF($A231="","",IF($E231&lt;0,"Antes do pico",IF($E231=0,"Semana de pico","Depois do pico")))</f>
        <v/>
      </c>
      <c r="G231" s="36">
        <f>IF($A231="","",IFERROR(IF(INDEX('Cenários'!$E$6:$E$105,INT((ROW()-6)/12)+1)="","",INDEX('Cenários'!$E$6:$E$105,INT((ROW()-6)/12)+1)+7*$E231),""))</f>
        <v/>
      </c>
      <c r="H231" s="37">
        <f>IF($A231="","",INDEX('Cenários'!$N$6:$Y$105,INT((ROW()-6)/12)+1,$E231+5))</f>
        <v/>
      </c>
      <c r="I231" s="25">
        <f>IF(OR($A231="",$H231=""),"",IFERROR(ROUNDUP(INDEX('Cenários'!$F$6:$F$105,INT((ROW()-6)/12)+1)*$H231,0),""))</f>
        <v/>
      </c>
      <c r="J231" s="19" t="n"/>
      <c r="K231" s="25">
        <f>IF($A231="","",IF($E231=-4,INDEX('Cenários'!$G$6:$G$105,INT((ROW()-6)/12)+1),$S230))</f>
        <v/>
      </c>
      <c r="L231" s="25">
        <f>IF($A231="","",$K231+IF($J231="",0,$J231)-IF($I231="",0,$I231))</f>
        <v/>
      </c>
      <c r="M231" s="25">
        <f>IF($A231="","",IF($E231&lt;=0,INDEX('Cenários'!$H$6:$H$105,INT((ROW()-6)/12)+1)+SUMIFS($I$6:$I$1205,$A$6:$A$1205,$A231,$E$6:$E$1205,"&gt;"&amp;$E231,$E$6:$E$1205,"&lt;="&amp;($E231+INDEX('Cenários'!$J$6:$J$105,INT((ROW()-6)/12)+1))),INDEX('Cenários'!$L$6:$L$105,INT((ROW()-6)/12)+1)+SUMIFS($I$6:$I$1205,$A$6:$A$1205,$A231,$E$6:$E$1205,"&gt;"&amp;$E231,$E$6:$E$1205,"&lt;=7")))</f>
        <v/>
      </c>
      <c r="N231" s="25">
        <f>IF($A231="","",MIN(INDEX('Cenários'!$K$6:$K$105,INT((ROW()-6)/12)+1),MAX(0,$M231)))</f>
        <v/>
      </c>
      <c r="O231" s="25">
        <f>IF($A231="","",IFERROR(IF($L231&gt;=$N231,0,MIN(CEILING(MAX(0,$N231-$L231),INDEX('Cenários'!$I$6:$I$105,INT((ROW()-6)/12)+1)),FLOOR(MAX(0,INDEX('Cenários'!$K$6:$K$105,INT((ROW()-6)/12)+1)-$L231),INDEX('Cenários'!$I$6:$I$105,INT((ROW()-6)/12)+1)))),0))</f>
        <v/>
      </c>
      <c r="P231" s="25">
        <f>IF($A231="","",IFERROR(IF($E231+INDEX('Cenários'!$J$6:$J$105,INT((ROW()-6)/12)+1)&gt;7,0,SUMIFS($O$6:$O$1205,$A$6:$A$1205,$A231,$E$6:$E$1205,$E231+INDEX('Cenários'!$J$6:$J$105,INT((ROW()-6)/12)+1))),0))</f>
        <v/>
      </c>
      <c r="Q231" s="25">
        <f>IF($A231="","",$L231+$O231)</f>
        <v/>
      </c>
      <c r="R231" s="25">
        <f>IF($A231="","",IF($E231&gt;0,MAX(0,$Q231-$N231),0))</f>
        <v/>
      </c>
      <c r="S231" s="25">
        <f>IF($A231="","",$Q231-$R231)</f>
        <v/>
      </c>
      <c r="T231" s="25">
        <f>IF($A231="","",MAX(0,-$S231))</f>
        <v/>
      </c>
      <c r="U231" s="25">
        <f>IF($A231="","",MAX(0,$Q231-INDEX('Cenários'!$K$6:$K$105,INT((ROW()-6)/12)+1)))</f>
        <v/>
      </c>
      <c r="V231" s="24">
        <f>IF($A231="","",IF($Y231&lt;&gt;"OK","Dados inválidos",IF($X231="Pausado","Pausado",IF($T231&gt;0,"Ruptura",IF($U231&gt;0,"Excesso de capacidade",IF($M231&gt;INDEX('Cenários'!$K$6:$K$105,INT((ROW()-6)/12)+1),"Capacidade insuficiente",IF(AND($E231&lt;=0,$S231&lt;INDEX('Cenários'!$H$6:$H$105,INT((ROW()-6)/12)+1)),"Atenção",IF($R231&gt;0,"Desmobilizar","Adequado"))))))))</f>
        <v/>
      </c>
      <c r="W231" s="24">
        <f>IF($A231="","",IF($Y231&lt;&gt;"OK","Corrigir cadastro do cenário",IF($X231="Pausado","",IF($T231&gt;0,"Ruptura projetada de "&amp;TEXT($T231,"0")&amp;" un.",IF($U231&gt;0,"Reduzir entrada ou transferir "&amp;TEXT($U231,"0")&amp;" un.",IF($M231&gt;INDEX('Cenários'!$K$6:$K$105,INT((ROW()-6)/12)+1),"Capacidade abaixo do saldo-alvo em "&amp;TEXT($M231-INDEX('Cenários'!$K$6:$K$105,INT((ROW()-6)/12)+1),"0")&amp;" un.",IF(AND($O231&gt;0,$E231-INDEX('Cenários'!$J$6:$J$105,INT((ROW()-6)/12)+1)&lt;-4),"Recebimento depende de pedido anterior ao horizonte",IF($R231&gt;0,"Desmobilizar "&amp;TEXT($R231,"0")&amp;" un. nesta semana",IF($P231&gt;0,"Emitir pedido de "&amp;TEXT($P231,"0")&amp;" un. nesta semana",IF($O231&gt;0,"Programar recebimento de "&amp;TEXT($O231,"0")&amp;" un.","Sem ação imediata")))))))))</f>
        <v/>
      </c>
      <c r="X231" s="24">
        <f>IF($A231="","",INDEX('Cenários'!$M$6:$M$105,INT((ROW()-6)/12)+1))</f>
        <v/>
      </c>
      <c r="Y231" s="24">
        <f>IF($A231="","",INDEX('Cenários'!$Z$6:$Z$105,INT((ROW()-6)/12)+1))</f>
        <v/>
      </c>
    </row>
    <row r="232" ht="19" customHeight="1">
      <c r="A232" s="24">
        <f>IF(INDEX('Cenários'!$A$6:$A$105,INT((ROW()-6)/12)+1)="","",INDEX('Cenários'!$A$6:$A$105,INT((ROW()-6)/12)+1))</f>
        <v/>
      </c>
      <c r="B232" s="24">
        <f>IF($A232="","",INDEX('Cenários'!$B$6:$B$105,INT((ROW()-6)/12)+1))</f>
        <v/>
      </c>
      <c r="C232" s="24">
        <f>IF($A232="","",INDEX('Cenários'!$C$6:$C$105,INT((ROW()-6)/12)+1))</f>
        <v/>
      </c>
      <c r="D232" s="24">
        <f>IF($A232="","",INDEX('Cenários'!$D$6:$D$105,INT((ROW()-6)/12)+1))</f>
        <v/>
      </c>
      <c r="E232" s="25">
        <f>IF($A232="","",MOD(ROW()-6,12)-4)</f>
        <v/>
      </c>
      <c r="F232" s="24">
        <f>IF($A232="","",IF($E232&lt;0,"Antes do pico",IF($E232=0,"Semana de pico","Depois do pico")))</f>
        <v/>
      </c>
      <c r="G232" s="36">
        <f>IF($A232="","",IFERROR(IF(INDEX('Cenários'!$E$6:$E$105,INT((ROW()-6)/12)+1)="","",INDEX('Cenários'!$E$6:$E$105,INT((ROW()-6)/12)+1)+7*$E232),""))</f>
        <v/>
      </c>
      <c r="H232" s="37">
        <f>IF($A232="","",INDEX('Cenários'!$N$6:$Y$105,INT((ROW()-6)/12)+1,$E232+5))</f>
        <v/>
      </c>
      <c r="I232" s="25">
        <f>IF(OR($A232="",$H232=""),"",IFERROR(ROUNDUP(INDEX('Cenários'!$F$6:$F$105,INT((ROW()-6)/12)+1)*$H232,0),""))</f>
        <v/>
      </c>
      <c r="J232" s="19" t="n"/>
      <c r="K232" s="25">
        <f>IF($A232="","",IF($E232=-4,INDEX('Cenários'!$G$6:$G$105,INT((ROW()-6)/12)+1),$S231))</f>
        <v/>
      </c>
      <c r="L232" s="25">
        <f>IF($A232="","",$K232+IF($J232="",0,$J232)-IF($I232="",0,$I232))</f>
        <v/>
      </c>
      <c r="M232" s="25">
        <f>IF($A232="","",IF($E232&lt;=0,INDEX('Cenários'!$H$6:$H$105,INT((ROW()-6)/12)+1)+SUMIFS($I$6:$I$1205,$A$6:$A$1205,$A232,$E$6:$E$1205,"&gt;"&amp;$E232,$E$6:$E$1205,"&lt;="&amp;($E232+INDEX('Cenários'!$J$6:$J$105,INT((ROW()-6)/12)+1))),INDEX('Cenários'!$L$6:$L$105,INT((ROW()-6)/12)+1)+SUMIFS($I$6:$I$1205,$A$6:$A$1205,$A232,$E$6:$E$1205,"&gt;"&amp;$E232,$E$6:$E$1205,"&lt;=7")))</f>
        <v/>
      </c>
      <c r="N232" s="25">
        <f>IF($A232="","",MIN(INDEX('Cenários'!$K$6:$K$105,INT((ROW()-6)/12)+1),MAX(0,$M232)))</f>
        <v/>
      </c>
      <c r="O232" s="25">
        <f>IF($A232="","",IFERROR(IF($L232&gt;=$N232,0,MIN(CEILING(MAX(0,$N232-$L232),INDEX('Cenários'!$I$6:$I$105,INT((ROW()-6)/12)+1)),FLOOR(MAX(0,INDEX('Cenários'!$K$6:$K$105,INT((ROW()-6)/12)+1)-$L232),INDEX('Cenários'!$I$6:$I$105,INT((ROW()-6)/12)+1)))),0))</f>
        <v/>
      </c>
      <c r="P232" s="25">
        <f>IF($A232="","",IFERROR(IF($E232+INDEX('Cenários'!$J$6:$J$105,INT((ROW()-6)/12)+1)&gt;7,0,SUMIFS($O$6:$O$1205,$A$6:$A$1205,$A232,$E$6:$E$1205,$E232+INDEX('Cenários'!$J$6:$J$105,INT((ROW()-6)/12)+1))),0))</f>
        <v/>
      </c>
      <c r="Q232" s="25">
        <f>IF($A232="","",$L232+$O232)</f>
        <v/>
      </c>
      <c r="R232" s="25">
        <f>IF($A232="","",IF($E232&gt;0,MAX(0,$Q232-$N232),0))</f>
        <v/>
      </c>
      <c r="S232" s="25">
        <f>IF($A232="","",$Q232-$R232)</f>
        <v/>
      </c>
      <c r="T232" s="25">
        <f>IF($A232="","",MAX(0,-$S232))</f>
        <v/>
      </c>
      <c r="U232" s="25">
        <f>IF($A232="","",MAX(0,$Q232-INDEX('Cenários'!$K$6:$K$105,INT((ROW()-6)/12)+1)))</f>
        <v/>
      </c>
      <c r="V232" s="24">
        <f>IF($A232="","",IF($Y232&lt;&gt;"OK","Dados inválidos",IF($X232="Pausado","Pausado",IF($T232&gt;0,"Ruptura",IF($U232&gt;0,"Excesso de capacidade",IF($M232&gt;INDEX('Cenários'!$K$6:$K$105,INT((ROW()-6)/12)+1),"Capacidade insuficiente",IF(AND($E232&lt;=0,$S232&lt;INDEX('Cenários'!$H$6:$H$105,INT((ROW()-6)/12)+1)),"Atenção",IF($R232&gt;0,"Desmobilizar","Adequado"))))))))</f>
        <v/>
      </c>
      <c r="W232" s="24">
        <f>IF($A232="","",IF($Y232&lt;&gt;"OK","Corrigir cadastro do cenário",IF($X232="Pausado","",IF($T232&gt;0,"Ruptura projetada de "&amp;TEXT($T232,"0")&amp;" un.",IF($U232&gt;0,"Reduzir entrada ou transferir "&amp;TEXT($U232,"0")&amp;" un.",IF($M232&gt;INDEX('Cenários'!$K$6:$K$105,INT((ROW()-6)/12)+1),"Capacidade abaixo do saldo-alvo em "&amp;TEXT($M232-INDEX('Cenários'!$K$6:$K$105,INT((ROW()-6)/12)+1),"0")&amp;" un.",IF(AND($O232&gt;0,$E232-INDEX('Cenários'!$J$6:$J$105,INT((ROW()-6)/12)+1)&lt;-4),"Recebimento depende de pedido anterior ao horizonte",IF($R232&gt;0,"Desmobilizar "&amp;TEXT($R232,"0")&amp;" un. nesta semana",IF($P232&gt;0,"Emitir pedido de "&amp;TEXT($P232,"0")&amp;" un. nesta semana",IF($O232&gt;0,"Programar recebimento de "&amp;TEXT($O232,"0")&amp;" un.","Sem ação imediata")))))))))</f>
        <v/>
      </c>
      <c r="X232" s="24">
        <f>IF($A232="","",INDEX('Cenários'!$M$6:$M$105,INT((ROW()-6)/12)+1))</f>
        <v/>
      </c>
      <c r="Y232" s="24">
        <f>IF($A232="","",INDEX('Cenários'!$Z$6:$Z$105,INT((ROW()-6)/12)+1))</f>
        <v/>
      </c>
    </row>
    <row r="233" ht="19" customHeight="1">
      <c r="A233" s="24">
        <f>IF(INDEX('Cenários'!$A$6:$A$105,INT((ROW()-6)/12)+1)="","",INDEX('Cenários'!$A$6:$A$105,INT((ROW()-6)/12)+1))</f>
        <v/>
      </c>
      <c r="B233" s="24">
        <f>IF($A233="","",INDEX('Cenários'!$B$6:$B$105,INT((ROW()-6)/12)+1))</f>
        <v/>
      </c>
      <c r="C233" s="24">
        <f>IF($A233="","",INDEX('Cenários'!$C$6:$C$105,INT((ROW()-6)/12)+1))</f>
        <v/>
      </c>
      <c r="D233" s="24">
        <f>IF($A233="","",INDEX('Cenários'!$D$6:$D$105,INT((ROW()-6)/12)+1))</f>
        <v/>
      </c>
      <c r="E233" s="25">
        <f>IF($A233="","",MOD(ROW()-6,12)-4)</f>
        <v/>
      </c>
      <c r="F233" s="24">
        <f>IF($A233="","",IF($E233&lt;0,"Antes do pico",IF($E233=0,"Semana de pico","Depois do pico")))</f>
        <v/>
      </c>
      <c r="G233" s="36">
        <f>IF($A233="","",IFERROR(IF(INDEX('Cenários'!$E$6:$E$105,INT((ROW()-6)/12)+1)="","",INDEX('Cenários'!$E$6:$E$105,INT((ROW()-6)/12)+1)+7*$E233),""))</f>
        <v/>
      </c>
      <c r="H233" s="37">
        <f>IF($A233="","",INDEX('Cenários'!$N$6:$Y$105,INT((ROW()-6)/12)+1,$E233+5))</f>
        <v/>
      </c>
      <c r="I233" s="25">
        <f>IF(OR($A233="",$H233=""),"",IFERROR(ROUNDUP(INDEX('Cenários'!$F$6:$F$105,INT((ROW()-6)/12)+1)*$H233,0),""))</f>
        <v/>
      </c>
      <c r="J233" s="19" t="n"/>
      <c r="K233" s="25">
        <f>IF($A233="","",IF($E233=-4,INDEX('Cenários'!$G$6:$G$105,INT((ROW()-6)/12)+1),$S232))</f>
        <v/>
      </c>
      <c r="L233" s="25">
        <f>IF($A233="","",$K233+IF($J233="",0,$J233)-IF($I233="",0,$I233))</f>
        <v/>
      </c>
      <c r="M233" s="25">
        <f>IF($A233="","",IF($E233&lt;=0,INDEX('Cenários'!$H$6:$H$105,INT((ROW()-6)/12)+1)+SUMIFS($I$6:$I$1205,$A$6:$A$1205,$A233,$E$6:$E$1205,"&gt;"&amp;$E233,$E$6:$E$1205,"&lt;="&amp;($E233+INDEX('Cenários'!$J$6:$J$105,INT((ROW()-6)/12)+1))),INDEX('Cenários'!$L$6:$L$105,INT((ROW()-6)/12)+1)+SUMIFS($I$6:$I$1205,$A$6:$A$1205,$A233,$E$6:$E$1205,"&gt;"&amp;$E233,$E$6:$E$1205,"&lt;=7")))</f>
        <v/>
      </c>
      <c r="N233" s="25">
        <f>IF($A233="","",MIN(INDEX('Cenários'!$K$6:$K$105,INT((ROW()-6)/12)+1),MAX(0,$M233)))</f>
        <v/>
      </c>
      <c r="O233" s="25">
        <f>IF($A233="","",IFERROR(IF($L233&gt;=$N233,0,MIN(CEILING(MAX(0,$N233-$L233),INDEX('Cenários'!$I$6:$I$105,INT((ROW()-6)/12)+1)),FLOOR(MAX(0,INDEX('Cenários'!$K$6:$K$105,INT((ROW()-6)/12)+1)-$L233),INDEX('Cenários'!$I$6:$I$105,INT((ROW()-6)/12)+1)))),0))</f>
        <v/>
      </c>
      <c r="P233" s="25">
        <f>IF($A233="","",IFERROR(IF($E233+INDEX('Cenários'!$J$6:$J$105,INT((ROW()-6)/12)+1)&gt;7,0,SUMIFS($O$6:$O$1205,$A$6:$A$1205,$A233,$E$6:$E$1205,$E233+INDEX('Cenários'!$J$6:$J$105,INT((ROW()-6)/12)+1))),0))</f>
        <v/>
      </c>
      <c r="Q233" s="25">
        <f>IF($A233="","",$L233+$O233)</f>
        <v/>
      </c>
      <c r="R233" s="25">
        <f>IF($A233="","",IF($E233&gt;0,MAX(0,$Q233-$N233),0))</f>
        <v/>
      </c>
      <c r="S233" s="25">
        <f>IF($A233="","",$Q233-$R233)</f>
        <v/>
      </c>
      <c r="T233" s="25">
        <f>IF($A233="","",MAX(0,-$S233))</f>
        <v/>
      </c>
      <c r="U233" s="25">
        <f>IF($A233="","",MAX(0,$Q233-INDEX('Cenários'!$K$6:$K$105,INT((ROW()-6)/12)+1)))</f>
        <v/>
      </c>
      <c r="V233" s="24">
        <f>IF($A233="","",IF($Y233&lt;&gt;"OK","Dados inválidos",IF($X233="Pausado","Pausado",IF($T233&gt;0,"Ruptura",IF($U233&gt;0,"Excesso de capacidade",IF($M233&gt;INDEX('Cenários'!$K$6:$K$105,INT((ROW()-6)/12)+1),"Capacidade insuficiente",IF(AND($E233&lt;=0,$S233&lt;INDEX('Cenários'!$H$6:$H$105,INT((ROW()-6)/12)+1)),"Atenção",IF($R233&gt;0,"Desmobilizar","Adequado"))))))))</f>
        <v/>
      </c>
      <c r="W233" s="24">
        <f>IF($A233="","",IF($Y233&lt;&gt;"OK","Corrigir cadastro do cenário",IF($X233="Pausado","",IF($T233&gt;0,"Ruptura projetada de "&amp;TEXT($T233,"0")&amp;" un.",IF($U233&gt;0,"Reduzir entrada ou transferir "&amp;TEXT($U233,"0")&amp;" un.",IF($M233&gt;INDEX('Cenários'!$K$6:$K$105,INT((ROW()-6)/12)+1),"Capacidade abaixo do saldo-alvo em "&amp;TEXT($M233-INDEX('Cenários'!$K$6:$K$105,INT((ROW()-6)/12)+1),"0")&amp;" un.",IF(AND($O233&gt;0,$E233-INDEX('Cenários'!$J$6:$J$105,INT((ROW()-6)/12)+1)&lt;-4),"Recebimento depende de pedido anterior ao horizonte",IF($R233&gt;0,"Desmobilizar "&amp;TEXT($R233,"0")&amp;" un. nesta semana",IF($P233&gt;0,"Emitir pedido de "&amp;TEXT($P233,"0")&amp;" un. nesta semana",IF($O233&gt;0,"Programar recebimento de "&amp;TEXT($O233,"0")&amp;" un.","Sem ação imediata")))))))))</f>
        <v/>
      </c>
      <c r="X233" s="24">
        <f>IF($A233="","",INDEX('Cenários'!$M$6:$M$105,INT((ROW()-6)/12)+1))</f>
        <v/>
      </c>
      <c r="Y233" s="24">
        <f>IF($A233="","",INDEX('Cenários'!$Z$6:$Z$105,INT((ROW()-6)/12)+1))</f>
        <v/>
      </c>
    </row>
    <row r="234" ht="19" customHeight="1">
      <c r="A234" s="24">
        <f>IF(INDEX('Cenários'!$A$6:$A$105,INT((ROW()-6)/12)+1)="","",INDEX('Cenários'!$A$6:$A$105,INT((ROW()-6)/12)+1))</f>
        <v/>
      </c>
      <c r="B234" s="24">
        <f>IF($A234="","",INDEX('Cenários'!$B$6:$B$105,INT((ROW()-6)/12)+1))</f>
        <v/>
      </c>
      <c r="C234" s="24">
        <f>IF($A234="","",INDEX('Cenários'!$C$6:$C$105,INT((ROW()-6)/12)+1))</f>
        <v/>
      </c>
      <c r="D234" s="24">
        <f>IF($A234="","",INDEX('Cenários'!$D$6:$D$105,INT((ROW()-6)/12)+1))</f>
        <v/>
      </c>
      <c r="E234" s="25">
        <f>IF($A234="","",MOD(ROW()-6,12)-4)</f>
        <v/>
      </c>
      <c r="F234" s="24">
        <f>IF($A234="","",IF($E234&lt;0,"Antes do pico",IF($E234=0,"Semana de pico","Depois do pico")))</f>
        <v/>
      </c>
      <c r="G234" s="36">
        <f>IF($A234="","",IFERROR(IF(INDEX('Cenários'!$E$6:$E$105,INT((ROW()-6)/12)+1)="","",INDEX('Cenários'!$E$6:$E$105,INT((ROW()-6)/12)+1)+7*$E234),""))</f>
        <v/>
      </c>
      <c r="H234" s="37">
        <f>IF($A234="","",INDEX('Cenários'!$N$6:$Y$105,INT((ROW()-6)/12)+1,$E234+5))</f>
        <v/>
      </c>
      <c r="I234" s="25">
        <f>IF(OR($A234="",$H234=""),"",IFERROR(ROUNDUP(INDEX('Cenários'!$F$6:$F$105,INT((ROW()-6)/12)+1)*$H234,0),""))</f>
        <v/>
      </c>
      <c r="J234" s="19" t="n"/>
      <c r="K234" s="25">
        <f>IF($A234="","",IF($E234=-4,INDEX('Cenários'!$G$6:$G$105,INT((ROW()-6)/12)+1),$S233))</f>
        <v/>
      </c>
      <c r="L234" s="25">
        <f>IF($A234="","",$K234+IF($J234="",0,$J234)-IF($I234="",0,$I234))</f>
        <v/>
      </c>
      <c r="M234" s="25">
        <f>IF($A234="","",IF($E234&lt;=0,INDEX('Cenários'!$H$6:$H$105,INT((ROW()-6)/12)+1)+SUMIFS($I$6:$I$1205,$A$6:$A$1205,$A234,$E$6:$E$1205,"&gt;"&amp;$E234,$E$6:$E$1205,"&lt;="&amp;($E234+INDEX('Cenários'!$J$6:$J$105,INT((ROW()-6)/12)+1))),INDEX('Cenários'!$L$6:$L$105,INT((ROW()-6)/12)+1)+SUMIFS($I$6:$I$1205,$A$6:$A$1205,$A234,$E$6:$E$1205,"&gt;"&amp;$E234,$E$6:$E$1205,"&lt;=7")))</f>
        <v/>
      </c>
      <c r="N234" s="25">
        <f>IF($A234="","",MIN(INDEX('Cenários'!$K$6:$K$105,INT((ROW()-6)/12)+1),MAX(0,$M234)))</f>
        <v/>
      </c>
      <c r="O234" s="25">
        <f>IF($A234="","",IFERROR(IF($L234&gt;=$N234,0,MIN(CEILING(MAX(0,$N234-$L234),INDEX('Cenários'!$I$6:$I$105,INT((ROW()-6)/12)+1)),FLOOR(MAX(0,INDEX('Cenários'!$K$6:$K$105,INT((ROW()-6)/12)+1)-$L234),INDEX('Cenários'!$I$6:$I$105,INT((ROW()-6)/12)+1)))),0))</f>
        <v/>
      </c>
      <c r="P234" s="25">
        <f>IF($A234="","",IFERROR(IF($E234+INDEX('Cenários'!$J$6:$J$105,INT((ROW()-6)/12)+1)&gt;7,0,SUMIFS($O$6:$O$1205,$A$6:$A$1205,$A234,$E$6:$E$1205,$E234+INDEX('Cenários'!$J$6:$J$105,INT((ROW()-6)/12)+1))),0))</f>
        <v/>
      </c>
      <c r="Q234" s="25">
        <f>IF($A234="","",$L234+$O234)</f>
        <v/>
      </c>
      <c r="R234" s="25">
        <f>IF($A234="","",IF($E234&gt;0,MAX(0,$Q234-$N234),0))</f>
        <v/>
      </c>
      <c r="S234" s="25">
        <f>IF($A234="","",$Q234-$R234)</f>
        <v/>
      </c>
      <c r="T234" s="25">
        <f>IF($A234="","",MAX(0,-$S234))</f>
        <v/>
      </c>
      <c r="U234" s="25">
        <f>IF($A234="","",MAX(0,$Q234-INDEX('Cenários'!$K$6:$K$105,INT((ROW()-6)/12)+1)))</f>
        <v/>
      </c>
      <c r="V234" s="24">
        <f>IF($A234="","",IF($Y234&lt;&gt;"OK","Dados inválidos",IF($X234="Pausado","Pausado",IF($T234&gt;0,"Ruptura",IF($U234&gt;0,"Excesso de capacidade",IF($M234&gt;INDEX('Cenários'!$K$6:$K$105,INT((ROW()-6)/12)+1),"Capacidade insuficiente",IF(AND($E234&lt;=0,$S234&lt;INDEX('Cenários'!$H$6:$H$105,INT((ROW()-6)/12)+1)),"Atenção",IF($R234&gt;0,"Desmobilizar","Adequado"))))))))</f>
        <v/>
      </c>
      <c r="W234" s="24">
        <f>IF($A234="","",IF($Y234&lt;&gt;"OK","Corrigir cadastro do cenário",IF($X234="Pausado","",IF($T234&gt;0,"Ruptura projetada de "&amp;TEXT($T234,"0")&amp;" un.",IF($U234&gt;0,"Reduzir entrada ou transferir "&amp;TEXT($U234,"0")&amp;" un.",IF($M234&gt;INDEX('Cenários'!$K$6:$K$105,INT((ROW()-6)/12)+1),"Capacidade abaixo do saldo-alvo em "&amp;TEXT($M234-INDEX('Cenários'!$K$6:$K$105,INT((ROW()-6)/12)+1),"0")&amp;" un.",IF(AND($O234&gt;0,$E234-INDEX('Cenários'!$J$6:$J$105,INT((ROW()-6)/12)+1)&lt;-4),"Recebimento depende de pedido anterior ao horizonte",IF($R234&gt;0,"Desmobilizar "&amp;TEXT($R234,"0")&amp;" un. nesta semana",IF($P234&gt;0,"Emitir pedido de "&amp;TEXT($P234,"0")&amp;" un. nesta semana",IF($O234&gt;0,"Programar recebimento de "&amp;TEXT($O234,"0")&amp;" un.","Sem ação imediata")))))))))</f>
        <v/>
      </c>
      <c r="X234" s="24">
        <f>IF($A234="","",INDEX('Cenários'!$M$6:$M$105,INT((ROW()-6)/12)+1))</f>
        <v/>
      </c>
      <c r="Y234" s="24">
        <f>IF($A234="","",INDEX('Cenários'!$Z$6:$Z$105,INT((ROW()-6)/12)+1))</f>
        <v/>
      </c>
    </row>
    <row r="235" ht="19" customHeight="1">
      <c r="A235" s="24">
        <f>IF(INDEX('Cenários'!$A$6:$A$105,INT((ROW()-6)/12)+1)="","",INDEX('Cenários'!$A$6:$A$105,INT((ROW()-6)/12)+1))</f>
        <v/>
      </c>
      <c r="B235" s="24">
        <f>IF($A235="","",INDEX('Cenários'!$B$6:$B$105,INT((ROW()-6)/12)+1))</f>
        <v/>
      </c>
      <c r="C235" s="24">
        <f>IF($A235="","",INDEX('Cenários'!$C$6:$C$105,INT((ROW()-6)/12)+1))</f>
        <v/>
      </c>
      <c r="D235" s="24">
        <f>IF($A235="","",INDEX('Cenários'!$D$6:$D$105,INT((ROW()-6)/12)+1))</f>
        <v/>
      </c>
      <c r="E235" s="25">
        <f>IF($A235="","",MOD(ROW()-6,12)-4)</f>
        <v/>
      </c>
      <c r="F235" s="24">
        <f>IF($A235="","",IF($E235&lt;0,"Antes do pico",IF($E235=0,"Semana de pico","Depois do pico")))</f>
        <v/>
      </c>
      <c r="G235" s="36">
        <f>IF($A235="","",IFERROR(IF(INDEX('Cenários'!$E$6:$E$105,INT((ROW()-6)/12)+1)="","",INDEX('Cenários'!$E$6:$E$105,INT((ROW()-6)/12)+1)+7*$E235),""))</f>
        <v/>
      </c>
      <c r="H235" s="37">
        <f>IF($A235="","",INDEX('Cenários'!$N$6:$Y$105,INT((ROW()-6)/12)+1,$E235+5))</f>
        <v/>
      </c>
      <c r="I235" s="25">
        <f>IF(OR($A235="",$H235=""),"",IFERROR(ROUNDUP(INDEX('Cenários'!$F$6:$F$105,INT((ROW()-6)/12)+1)*$H235,0),""))</f>
        <v/>
      </c>
      <c r="J235" s="19" t="n"/>
      <c r="K235" s="25">
        <f>IF($A235="","",IF($E235=-4,INDEX('Cenários'!$G$6:$G$105,INT((ROW()-6)/12)+1),$S234))</f>
        <v/>
      </c>
      <c r="L235" s="25">
        <f>IF($A235="","",$K235+IF($J235="",0,$J235)-IF($I235="",0,$I235))</f>
        <v/>
      </c>
      <c r="M235" s="25">
        <f>IF($A235="","",IF($E235&lt;=0,INDEX('Cenários'!$H$6:$H$105,INT((ROW()-6)/12)+1)+SUMIFS($I$6:$I$1205,$A$6:$A$1205,$A235,$E$6:$E$1205,"&gt;"&amp;$E235,$E$6:$E$1205,"&lt;="&amp;($E235+INDEX('Cenários'!$J$6:$J$105,INT((ROW()-6)/12)+1))),INDEX('Cenários'!$L$6:$L$105,INT((ROW()-6)/12)+1)+SUMIFS($I$6:$I$1205,$A$6:$A$1205,$A235,$E$6:$E$1205,"&gt;"&amp;$E235,$E$6:$E$1205,"&lt;=7")))</f>
        <v/>
      </c>
      <c r="N235" s="25">
        <f>IF($A235="","",MIN(INDEX('Cenários'!$K$6:$K$105,INT((ROW()-6)/12)+1),MAX(0,$M235)))</f>
        <v/>
      </c>
      <c r="O235" s="25">
        <f>IF($A235="","",IFERROR(IF($L235&gt;=$N235,0,MIN(CEILING(MAX(0,$N235-$L235),INDEX('Cenários'!$I$6:$I$105,INT((ROW()-6)/12)+1)),FLOOR(MAX(0,INDEX('Cenários'!$K$6:$K$105,INT((ROW()-6)/12)+1)-$L235),INDEX('Cenários'!$I$6:$I$105,INT((ROW()-6)/12)+1)))),0))</f>
        <v/>
      </c>
      <c r="P235" s="25">
        <f>IF($A235="","",IFERROR(IF($E235+INDEX('Cenários'!$J$6:$J$105,INT((ROW()-6)/12)+1)&gt;7,0,SUMIFS($O$6:$O$1205,$A$6:$A$1205,$A235,$E$6:$E$1205,$E235+INDEX('Cenários'!$J$6:$J$105,INT((ROW()-6)/12)+1))),0))</f>
        <v/>
      </c>
      <c r="Q235" s="25">
        <f>IF($A235="","",$L235+$O235)</f>
        <v/>
      </c>
      <c r="R235" s="25">
        <f>IF($A235="","",IF($E235&gt;0,MAX(0,$Q235-$N235),0))</f>
        <v/>
      </c>
      <c r="S235" s="25">
        <f>IF($A235="","",$Q235-$R235)</f>
        <v/>
      </c>
      <c r="T235" s="25">
        <f>IF($A235="","",MAX(0,-$S235))</f>
        <v/>
      </c>
      <c r="U235" s="25">
        <f>IF($A235="","",MAX(0,$Q235-INDEX('Cenários'!$K$6:$K$105,INT((ROW()-6)/12)+1)))</f>
        <v/>
      </c>
      <c r="V235" s="24">
        <f>IF($A235="","",IF($Y235&lt;&gt;"OK","Dados inválidos",IF($X235="Pausado","Pausado",IF($T235&gt;0,"Ruptura",IF($U235&gt;0,"Excesso de capacidade",IF($M235&gt;INDEX('Cenários'!$K$6:$K$105,INT((ROW()-6)/12)+1),"Capacidade insuficiente",IF(AND($E235&lt;=0,$S235&lt;INDEX('Cenários'!$H$6:$H$105,INT((ROW()-6)/12)+1)),"Atenção",IF($R235&gt;0,"Desmobilizar","Adequado"))))))))</f>
        <v/>
      </c>
      <c r="W235" s="24">
        <f>IF($A235="","",IF($Y235&lt;&gt;"OK","Corrigir cadastro do cenário",IF($X235="Pausado","",IF($T235&gt;0,"Ruptura projetada de "&amp;TEXT($T235,"0")&amp;" un.",IF($U235&gt;0,"Reduzir entrada ou transferir "&amp;TEXT($U235,"0")&amp;" un.",IF($M235&gt;INDEX('Cenários'!$K$6:$K$105,INT((ROW()-6)/12)+1),"Capacidade abaixo do saldo-alvo em "&amp;TEXT($M235-INDEX('Cenários'!$K$6:$K$105,INT((ROW()-6)/12)+1),"0")&amp;" un.",IF(AND($O235&gt;0,$E235-INDEX('Cenários'!$J$6:$J$105,INT((ROW()-6)/12)+1)&lt;-4),"Recebimento depende de pedido anterior ao horizonte",IF($R235&gt;0,"Desmobilizar "&amp;TEXT($R235,"0")&amp;" un. nesta semana",IF($P235&gt;0,"Emitir pedido de "&amp;TEXT($P235,"0")&amp;" un. nesta semana",IF($O235&gt;0,"Programar recebimento de "&amp;TEXT($O235,"0")&amp;" un.","Sem ação imediata")))))))))</f>
        <v/>
      </c>
      <c r="X235" s="24">
        <f>IF($A235="","",INDEX('Cenários'!$M$6:$M$105,INT((ROW()-6)/12)+1))</f>
        <v/>
      </c>
      <c r="Y235" s="24">
        <f>IF($A235="","",INDEX('Cenários'!$Z$6:$Z$105,INT((ROW()-6)/12)+1))</f>
        <v/>
      </c>
    </row>
    <row r="236" ht="19" customHeight="1">
      <c r="A236" s="24">
        <f>IF(INDEX('Cenários'!$A$6:$A$105,INT((ROW()-6)/12)+1)="","",INDEX('Cenários'!$A$6:$A$105,INT((ROW()-6)/12)+1))</f>
        <v/>
      </c>
      <c r="B236" s="24">
        <f>IF($A236="","",INDEX('Cenários'!$B$6:$B$105,INT((ROW()-6)/12)+1))</f>
        <v/>
      </c>
      <c r="C236" s="24">
        <f>IF($A236="","",INDEX('Cenários'!$C$6:$C$105,INT((ROW()-6)/12)+1))</f>
        <v/>
      </c>
      <c r="D236" s="24">
        <f>IF($A236="","",INDEX('Cenários'!$D$6:$D$105,INT((ROW()-6)/12)+1))</f>
        <v/>
      </c>
      <c r="E236" s="25">
        <f>IF($A236="","",MOD(ROW()-6,12)-4)</f>
        <v/>
      </c>
      <c r="F236" s="24">
        <f>IF($A236="","",IF($E236&lt;0,"Antes do pico",IF($E236=0,"Semana de pico","Depois do pico")))</f>
        <v/>
      </c>
      <c r="G236" s="36">
        <f>IF($A236="","",IFERROR(IF(INDEX('Cenários'!$E$6:$E$105,INT((ROW()-6)/12)+1)="","",INDEX('Cenários'!$E$6:$E$105,INT((ROW()-6)/12)+1)+7*$E236),""))</f>
        <v/>
      </c>
      <c r="H236" s="37">
        <f>IF($A236="","",INDEX('Cenários'!$N$6:$Y$105,INT((ROW()-6)/12)+1,$E236+5))</f>
        <v/>
      </c>
      <c r="I236" s="25">
        <f>IF(OR($A236="",$H236=""),"",IFERROR(ROUNDUP(INDEX('Cenários'!$F$6:$F$105,INT((ROW()-6)/12)+1)*$H236,0),""))</f>
        <v/>
      </c>
      <c r="J236" s="19" t="n"/>
      <c r="K236" s="25">
        <f>IF($A236="","",IF($E236=-4,INDEX('Cenários'!$G$6:$G$105,INT((ROW()-6)/12)+1),$S235))</f>
        <v/>
      </c>
      <c r="L236" s="25">
        <f>IF($A236="","",$K236+IF($J236="",0,$J236)-IF($I236="",0,$I236))</f>
        <v/>
      </c>
      <c r="M236" s="25">
        <f>IF($A236="","",IF($E236&lt;=0,INDEX('Cenários'!$H$6:$H$105,INT((ROW()-6)/12)+1)+SUMIFS($I$6:$I$1205,$A$6:$A$1205,$A236,$E$6:$E$1205,"&gt;"&amp;$E236,$E$6:$E$1205,"&lt;="&amp;($E236+INDEX('Cenários'!$J$6:$J$105,INT((ROW()-6)/12)+1))),INDEX('Cenários'!$L$6:$L$105,INT((ROW()-6)/12)+1)+SUMIFS($I$6:$I$1205,$A$6:$A$1205,$A236,$E$6:$E$1205,"&gt;"&amp;$E236,$E$6:$E$1205,"&lt;=7")))</f>
        <v/>
      </c>
      <c r="N236" s="25">
        <f>IF($A236="","",MIN(INDEX('Cenários'!$K$6:$K$105,INT((ROW()-6)/12)+1),MAX(0,$M236)))</f>
        <v/>
      </c>
      <c r="O236" s="25">
        <f>IF($A236="","",IFERROR(IF($L236&gt;=$N236,0,MIN(CEILING(MAX(0,$N236-$L236),INDEX('Cenários'!$I$6:$I$105,INT((ROW()-6)/12)+1)),FLOOR(MAX(0,INDEX('Cenários'!$K$6:$K$105,INT((ROW()-6)/12)+1)-$L236),INDEX('Cenários'!$I$6:$I$105,INT((ROW()-6)/12)+1)))),0))</f>
        <v/>
      </c>
      <c r="P236" s="25">
        <f>IF($A236="","",IFERROR(IF($E236+INDEX('Cenários'!$J$6:$J$105,INT((ROW()-6)/12)+1)&gt;7,0,SUMIFS($O$6:$O$1205,$A$6:$A$1205,$A236,$E$6:$E$1205,$E236+INDEX('Cenários'!$J$6:$J$105,INT((ROW()-6)/12)+1))),0))</f>
        <v/>
      </c>
      <c r="Q236" s="25">
        <f>IF($A236="","",$L236+$O236)</f>
        <v/>
      </c>
      <c r="R236" s="25">
        <f>IF($A236="","",IF($E236&gt;0,MAX(0,$Q236-$N236),0))</f>
        <v/>
      </c>
      <c r="S236" s="25">
        <f>IF($A236="","",$Q236-$R236)</f>
        <v/>
      </c>
      <c r="T236" s="25">
        <f>IF($A236="","",MAX(0,-$S236))</f>
        <v/>
      </c>
      <c r="U236" s="25">
        <f>IF($A236="","",MAX(0,$Q236-INDEX('Cenários'!$K$6:$K$105,INT((ROW()-6)/12)+1)))</f>
        <v/>
      </c>
      <c r="V236" s="24">
        <f>IF($A236="","",IF($Y236&lt;&gt;"OK","Dados inválidos",IF($X236="Pausado","Pausado",IF($T236&gt;0,"Ruptura",IF($U236&gt;0,"Excesso de capacidade",IF($M236&gt;INDEX('Cenários'!$K$6:$K$105,INT((ROW()-6)/12)+1),"Capacidade insuficiente",IF(AND($E236&lt;=0,$S236&lt;INDEX('Cenários'!$H$6:$H$105,INT((ROW()-6)/12)+1)),"Atenção",IF($R236&gt;0,"Desmobilizar","Adequado"))))))))</f>
        <v/>
      </c>
      <c r="W236" s="24">
        <f>IF($A236="","",IF($Y236&lt;&gt;"OK","Corrigir cadastro do cenário",IF($X236="Pausado","",IF($T236&gt;0,"Ruptura projetada de "&amp;TEXT($T236,"0")&amp;" un.",IF($U236&gt;0,"Reduzir entrada ou transferir "&amp;TEXT($U236,"0")&amp;" un.",IF($M236&gt;INDEX('Cenários'!$K$6:$K$105,INT((ROW()-6)/12)+1),"Capacidade abaixo do saldo-alvo em "&amp;TEXT($M236-INDEX('Cenários'!$K$6:$K$105,INT((ROW()-6)/12)+1),"0")&amp;" un.",IF(AND($O236&gt;0,$E236-INDEX('Cenários'!$J$6:$J$105,INT((ROW()-6)/12)+1)&lt;-4),"Recebimento depende de pedido anterior ao horizonte",IF($R236&gt;0,"Desmobilizar "&amp;TEXT($R236,"0")&amp;" un. nesta semana",IF($P236&gt;0,"Emitir pedido de "&amp;TEXT($P236,"0")&amp;" un. nesta semana",IF($O236&gt;0,"Programar recebimento de "&amp;TEXT($O236,"0")&amp;" un.","Sem ação imediata")))))))))</f>
        <v/>
      </c>
      <c r="X236" s="24">
        <f>IF($A236="","",INDEX('Cenários'!$M$6:$M$105,INT((ROW()-6)/12)+1))</f>
        <v/>
      </c>
      <c r="Y236" s="24">
        <f>IF($A236="","",INDEX('Cenários'!$Z$6:$Z$105,INT((ROW()-6)/12)+1))</f>
        <v/>
      </c>
    </row>
    <row r="237" ht="19" customHeight="1">
      <c r="A237" s="24">
        <f>IF(INDEX('Cenários'!$A$6:$A$105,INT((ROW()-6)/12)+1)="","",INDEX('Cenários'!$A$6:$A$105,INT((ROW()-6)/12)+1))</f>
        <v/>
      </c>
      <c r="B237" s="24">
        <f>IF($A237="","",INDEX('Cenários'!$B$6:$B$105,INT((ROW()-6)/12)+1))</f>
        <v/>
      </c>
      <c r="C237" s="24">
        <f>IF($A237="","",INDEX('Cenários'!$C$6:$C$105,INT((ROW()-6)/12)+1))</f>
        <v/>
      </c>
      <c r="D237" s="24">
        <f>IF($A237="","",INDEX('Cenários'!$D$6:$D$105,INT((ROW()-6)/12)+1))</f>
        <v/>
      </c>
      <c r="E237" s="25">
        <f>IF($A237="","",MOD(ROW()-6,12)-4)</f>
        <v/>
      </c>
      <c r="F237" s="24">
        <f>IF($A237="","",IF($E237&lt;0,"Antes do pico",IF($E237=0,"Semana de pico","Depois do pico")))</f>
        <v/>
      </c>
      <c r="G237" s="36">
        <f>IF($A237="","",IFERROR(IF(INDEX('Cenários'!$E$6:$E$105,INT((ROW()-6)/12)+1)="","",INDEX('Cenários'!$E$6:$E$105,INT((ROW()-6)/12)+1)+7*$E237),""))</f>
        <v/>
      </c>
      <c r="H237" s="37">
        <f>IF($A237="","",INDEX('Cenários'!$N$6:$Y$105,INT((ROW()-6)/12)+1,$E237+5))</f>
        <v/>
      </c>
      <c r="I237" s="25">
        <f>IF(OR($A237="",$H237=""),"",IFERROR(ROUNDUP(INDEX('Cenários'!$F$6:$F$105,INT((ROW()-6)/12)+1)*$H237,0),""))</f>
        <v/>
      </c>
      <c r="J237" s="19" t="n"/>
      <c r="K237" s="25">
        <f>IF($A237="","",IF($E237=-4,INDEX('Cenários'!$G$6:$G$105,INT((ROW()-6)/12)+1),$S236))</f>
        <v/>
      </c>
      <c r="L237" s="25">
        <f>IF($A237="","",$K237+IF($J237="",0,$J237)-IF($I237="",0,$I237))</f>
        <v/>
      </c>
      <c r="M237" s="25">
        <f>IF($A237="","",IF($E237&lt;=0,INDEX('Cenários'!$H$6:$H$105,INT((ROW()-6)/12)+1)+SUMIFS($I$6:$I$1205,$A$6:$A$1205,$A237,$E$6:$E$1205,"&gt;"&amp;$E237,$E$6:$E$1205,"&lt;="&amp;($E237+INDEX('Cenários'!$J$6:$J$105,INT((ROW()-6)/12)+1))),INDEX('Cenários'!$L$6:$L$105,INT((ROW()-6)/12)+1)+SUMIFS($I$6:$I$1205,$A$6:$A$1205,$A237,$E$6:$E$1205,"&gt;"&amp;$E237,$E$6:$E$1205,"&lt;=7")))</f>
        <v/>
      </c>
      <c r="N237" s="25">
        <f>IF($A237="","",MIN(INDEX('Cenários'!$K$6:$K$105,INT((ROW()-6)/12)+1),MAX(0,$M237)))</f>
        <v/>
      </c>
      <c r="O237" s="25">
        <f>IF($A237="","",IFERROR(IF($L237&gt;=$N237,0,MIN(CEILING(MAX(0,$N237-$L237),INDEX('Cenários'!$I$6:$I$105,INT((ROW()-6)/12)+1)),FLOOR(MAX(0,INDEX('Cenários'!$K$6:$K$105,INT((ROW()-6)/12)+1)-$L237),INDEX('Cenários'!$I$6:$I$105,INT((ROW()-6)/12)+1)))),0))</f>
        <v/>
      </c>
      <c r="P237" s="25">
        <f>IF($A237="","",IFERROR(IF($E237+INDEX('Cenários'!$J$6:$J$105,INT((ROW()-6)/12)+1)&gt;7,0,SUMIFS($O$6:$O$1205,$A$6:$A$1205,$A237,$E$6:$E$1205,$E237+INDEX('Cenários'!$J$6:$J$105,INT((ROW()-6)/12)+1))),0))</f>
        <v/>
      </c>
      <c r="Q237" s="25">
        <f>IF($A237="","",$L237+$O237)</f>
        <v/>
      </c>
      <c r="R237" s="25">
        <f>IF($A237="","",IF($E237&gt;0,MAX(0,$Q237-$N237),0))</f>
        <v/>
      </c>
      <c r="S237" s="25">
        <f>IF($A237="","",$Q237-$R237)</f>
        <v/>
      </c>
      <c r="T237" s="25">
        <f>IF($A237="","",MAX(0,-$S237))</f>
        <v/>
      </c>
      <c r="U237" s="25">
        <f>IF($A237="","",MAX(0,$Q237-INDEX('Cenários'!$K$6:$K$105,INT((ROW()-6)/12)+1)))</f>
        <v/>
      </c>
      <c r="V237" s="24">
        <f>IF($A237="","",IF($Y237&lt;&gt;"OK","Dados inválidos",IF($X237="Pausado","Pausado",IF($T237&gt;0,"Ruptura",IF($U237&gt;0,"Excesso de capacidade",IF($M237&gt;INDEX('Cenários'!$K$6:$K$105,INT((ROW()-6)/12)+1),"Capacidade insuficiente",IF(AND($E237&lt;=0,$S237&lt;INDEX('Cenários'!$H$6:$H$105,INT((ROW()-6)/12)+1)),"Atenção",IF($R237&gt;0,"Desmobilizar","Adequado"))))))))</f>
        <v/>
      </c>
      <c r="W237" s="24">
        <f>IF($A237="","",IF($Y237&lt;&gt;"OK","Corrigir cadastro do cenário",IF($X237="Pausado","",IF($T237&gt;0,"Ruptura projetada de "&amp;TEXT($T237,"0")&amp;" un.",IF($U237&gt;0,"Reduzir entrada ou transferir "&amp;TEXT($U237,"0")&amp;" un.",IF($M237&gt;INDEX('Cenários'!$K$6:$K$105,INT((ROW()-6)/12)+1),"Capacidade abaixo do saldo-alvo em "&amp;TEXT($M237-INDEX('Cenários'!$K$6:$K$105,INT((ROW()-6)/12)+1),"0")&amp;" un.",IF(AND($O237&gt;0,$E237-INDEX('Cenários'!$J$6:$J$105,INT((ROW()-6)/12)+1)&lt;-4),"Recebimento depende de pedido anterior ao horizonte",IF($R237&gt;0,"Desmobilizar "&amp;TEXT($R237,"0")&amp;" un. nesta semana",IF($P237&gt;0,"Emitir pedido de "&amp;TEXT($P237,"0")&amp;" un. nesta semana",IF($O237&gt;0,"Programar recebimento de "&amp;TEXT($O237,"0")&amp;" un.","Sem ação imediata")))))))))</f>
        <v/>
      </c>
      <c r="X237" s="24">
        <f>IF($A237="","",INDEX('Cenários'!$M$6:$M$105,INT((ROW()-6)/12)+1))</f>
        <v/>
      </c>
      <c r="Y237" s="24">
        <f>IF($A237="","",INDEX('Cenários'!$Z$6:$Z$105,INT((ROW()-6)/12)+1))</f>
        <v/>
      </c>
    </row>
    <row r="238" ht="19" customHeight="1">
      <c r="A238" s="24">
        <f>IF(INDEX('Cenários'!$A$6:$A$105,INT((ROW()-6)/12)+1)="","",INDEX('Cenários'!$A$6:$A$105,INT((ROW()-6)/12)+1))</f>
        <v/>
      </c>
      <c r="B238" s="24">
        <f>IF($A238="","",INDEX('Cenários'!$B$6:$B$105,INT((ROW()-6)/12)+1))</f>
        <v/>
      </c>
      <c r="C238" s="24">
        <f>IF($A238="","",INDEX('Cenários'!$C$6:$C$105,INT((ROW()-6)/12)+1))</f>
        <v/>
      </c>
      <c r="D238" s="24">
        <f>IF($A238="","",INDEX('Cenários'!$D$6:$D$105,INT((ROW()-6)/12)+1))</f>
        <v/>
      </c>
      <c r="E238" s="25">
        <f>IF($A238="","",MOD(ROW()-6,12)-4)</f>
        <v/>
      </c>
      <c r="F238" s="24">
        <f>IF($A238="","",IF($E238&lt;0,"Antes do pico",IF($E238=0,"Semana de pico","Depois do pico")))</f>
        <v/>
      </c>
      <c r="G238" s="36">
        <f>IF($A238="","",IFERROR(IF(INDEX('Cenários'!$E$6:$E$105,INT((ROW()-6)/12)+1)="","",INDEX('Cenários'!$E$6:$E$105,INT((ROW()-6)/12)+1)+7*$E238),""))</f>
        <v/>
      </c>
      <c r="H238" s="37">
        <f>IF($A238="","",INDEX('Cenários'!$N$6:$Y$105,INT((ROW()-6)/12)+1,$E238+5))</f>
        <v/>
      </c>
      <c r="I238" s="25">
        <f>IF(OR($A238="",$H238=""),"",IFERROR(ROUNDUP(INDEX('Cenários'!$F$6:$F$105,INT((ROW()-6)/12)+1)*$H238,0),""))</f>
        <v/>
      </c>
      <c r="J238" s="19" t="n"/>
      <c r="K238" s="25">
        <f>IF($A238="","",IF($E238=-4,INDEX('Cenários'!$G$6:$G$105,INT((ROW()-6)/12)+1),$S237))</f>
        <v/>
      </c>
      <c r="L238" s="25">
        <f>IF($A238="","",$K238+IF($J238="",0,$J238)-IF($I238="",0,$I238))</f>
        <v/>
      </c>
      <c r="M238" s="25">
        <f>IF($A238="","",IF($E238&lt;=0,INDEX('Cenários'!$H$6:$H$105,INT((ROW()-6)/12)+1)+SUMIFS($I$6:$I$1205,$A$6:$A$1205,$A238,$E$6:$E$1205,"&gt;"&amp;$E238,$E$6:$E$1205,"&lt;="&amp;($E238+INDEX('Cenários'!$J$6:$J$105,INT((ROW()-6)/12)+1))),INDEX('Cenários'!$L$6:$L$105,INT((ROW()-6)/12)+1)+SUMIFS($I$6:$I$1205,$A$6:$A$1205,$A238,$E$6:$E$1205,"&gt;"&amp;$E238,$E$6:$E$1205,"&lt;=7")))</f>
        <v/>
      </c>
      <c r="N238" s="25">
        <f>IF($A238="","",MIN(INDEX('Cenários'!$K$6:$K$105,INT((ROW()-6)/12)+1),MAX(0,$M238)))</f>
        <v/>
      </c>
      <c r="O238" s="25">
        <f>IF($A238="","",IFERROR(IF($L238&gt;=$N238,0,MIN(CEILING(MAX(0,$N238-$L238),INDEX('Cenários'!$I$6:$I$105,INT((ROW()-6)/12)+1)),FLOOR(MAX(0,INDEX('Cenários'!$K$6:$K$105,INT((ROW()-6)/12)+1)-$L238),INDEX('Cenários'!$I$6:$I$105,INT((ROW()-6)/12)+1)))),0))</f>
        <v/>
      </c>
      <c r="P238" s="25">
        <f>IF($A238="","",IFERROR(IF($E238+INDEX('Cenários'!$J$6:$J$105,INT((ROW()-6)/12)+1)&gt;7,0,SUMIFS($O$6:$O$1205,$A$6:$A$1205,$A238,$E$6:$E$1205,$E238+INDEX('Cenários'!$J$6:$J$105,INT((ROW()-6)/12)+1))),0))</f>
        <v/>
      </c>
      <c r="Q238" s="25">
        <f>IF($A238="","",$L238+$O238)</f>
        <v/>
      </c>
      <c r="R238" s="25">
        <f>IF($A238="","",IF($E238&gt;0,MAX(0,$Q238-$N238),0))</f>
        <v/>
      </c>
      <c r="S238" s="25">
        <f>IF($A238="","",$Q238-$R238)</f>
        <v/>
      </c>
      <c r="T238" s="25">
        <f>IF($A238="","",MAX(0,-$S238))</f>
        <v/>
      </c>
      <c r="U238" s="25">
        <f>IF($A238="","",MAX(0,$Q238-INDEX('Cenários'!$K$6:$K$105,INT((ROW()-6)/12)+1)))</f>
        <v/>
      </c>
      <c r="V238" s="24">
        <f>IF($A238="","",IF($Y238&lt;&gt;"OK","Dados inválidos",IF($X238="Pausado","Pausado",IF($T238&gt;0,"Ruptura",IF($U238&gt;0,"Excesso de capacidade",IF($M238&gt;INDEX('Cenários'!$K$6:$K$105,INT((ROW()-6)/12)+1),"Capacidade insuficiente",IF(AND($E238&lt;=0,$S238&lt;INDEX('Cenários'!$H$6:$H$105,INT((ROW()-6)/12)+1)),"Atenção",IF($R238&gt;0,"Desmobilizar","Adequado"))))))))</f>
        <v/>
      </c>
      <c r="W238" s="24">
        <f>IF($A238="","",IF($Y238&lt;&gt;"OK","Corrigir cadastro do cenário",IF($X238="Pausado","",IF($T238&gt;0,"Ruptura projetada de "&amp;TEXT($T238,"0")&amp;" un.",IF($U238&gt;0,"Reduzir entrada ou transferir "&amp;TEXT($U238,"0")&amp;" un.",IF($M238&gt;INDEX('Cenários'!$K$6:$K$105,INT((ROW()-6)/12)+1),"Capacidade abaixo do saldo-alvo em "&amp;TEXT($M238-INDEX('Cenários'!$K$6:$K$105,INT((ROW()-6)/12)+1),"0")&amp;" un.",IF(AND($O238&gt;0,$E238-INDEX('Cenários'!$J$6:$J$105,INT((ROW()-6)/12)+1)&lt;-4),"Recebimento depende de pedido anterior ao horizonte",IF($R238&gt;0,"Desmobilizar "&amp;TEXT($R238,"0")&amp;" un. nesta semana",IF($P238&gt;0,"Emitir pedido de "&amp;TEXT($P238,"0")&amp;" un. nesta semana",IF($O238&gt;0,"Programar recebimento de "&amp;TEXT($O238,"0")&amp;" un.","Sem ação imediata")))))))))</f>
        <v/>
      </c>
      <c r="X238" s="24">
        <f>IF($A238="","",INDEX('Cenários'!$M$6:$M$105,INT((ROW()-6)/12)+1))</f>
        <v/>
      </c>
      <c r="Y238" s="24">
        <f>IF($A238="","",INDEX('Cenários'!$Z$6:$Z$105,INT((ROW()-6)/12)+1))</f>
        <v/>
      </c>
    </row>
    <row r="239" ht="19" customHeight="1">
      <c r="A239" s="24">
        <f>IF(INDEX('Cenários'!$A$6:$A$105,INT((ROW()-6)/12)+1)="","",INDEX('Cenários'!$A$6:$A$105,INT((ROW()-6)/12)+1))</f>
        <v/>
      </c>
      <c r="B239" s="24">
        <f>IF($A239="","",INDEX('Cenários'!$B$6:$B$105,INT((ROW()-6)/12)+1))</f>
        <v/>
      </c>
      <c r="C239" s="24">
        <f>IF($A239="","",INDEX('Cenários'!$C$6:$C$105,INT((ROW()-6)/12)+1))</f>
        <v/>
      </c>
      <c r="D239" s="24">
        <f>IF($A239="","",INDEX('Cenários'!$D$6:$D$105,INT((ROW()-6)/12)+1))</f>
        <v/>
      </c>
      <c r="E239" s="25">
        <f>IF($A239="","",MOD(ROW()-6,12)-4)</f>
        <v/>
      </c>
      <c r="F239" s="24">
        <f>IF($A239="","",IF($E239&lt;0,"Antes do pico",IF($E239=0,"Semana de pico","Depois do pico")))</f>
        <v/>
      </c>
      <c r="G239" s="36">
        <f>IF($A239="","",IFERROR(IF(INDEX('Cenários'!$E$6:$E$105,INT((ROW()-6)/12)+1)="","",INDEX('Cenários'!$E$6:$E$105,INT((ROW()-6)/12)+1)+7*$E239),""))</f>
        <v/>
      </c>
      <c r="H239" s="37">
        <f>IF($A239="","",INDEX('Cenários'!$N$6:$Y$105,INT((ROW()-6)/12)+1,$E239+5))</f>
        <v/>
      </c>
      <c r="I239" s="25">
        <f>IF(OR($A239="",$H239=""),"",IFERROR(ROUNDUP(INDEX('Cenários'!$F$6:$F$105,INT((ROW()-6)/12)+1)*$H239,0),""))</f>
        <v/>
      </c>
      <c r="J239" s="19" t="n"/>
      <c r="K239" s="25">
        <f>IF($A239="","",IF($E239=-4,INDEX('Cenários'!$G$6:$G$105,INT((ROW()-6)/12)+1),$S238))</f>
        <v/>
      </c>
      <c r="L239" s="25">
        <f>IF($A239="","",$K239+IF($J239="",0,$J239)-IF($I239="",0,$I239))</f>
        <v/>
      </c>
      <c r="M239" s="25">
        <f>IF($A239="","",IF($E239&lt;=0,INDEX('Cenários'!$H$6:$H$105,INT((ROW()-6)/12)+1)+SUMIFS($I$6:$I$1205,$A$6:$A$1205,$A239,$E$6:$E$1205,"&gt;"&amp;$E239,$E$6:$E$1205,"&lt;="&amp;($E239+INDEX('Cenários'!$J$6:$J$105,INT((ROW()-6)/12)+1))),INDEX('Cenários'!$L$6:$L$105,INT((ROW()-6)/12)+1)+SUMIFS($I$6:$I$1205,$A$6:$A$1205,$A239,$E$6:$E$1205,"&gt;"&amp;$E239,$E$6:$E$1205,"&lt;=7")))</f>
        <v/>
      </c>
      <c r="N239" s="25">
        <f>IF($A239="","",MIN(INDEX('Cenários'!$K$6:$K$105,INT((ROW()-6)/12)+1),MAX(0,$M239)))</f>
        <v/>
      </c>
      <c r="O239" s="25">
        <f>IF($A239="","",IFERROR(IF($L239&gt;=$N239,0,MIN(CEILING(MAX(0,$N239-$L239),INDEX('Cenários'!$I$6:$I$105,INT((ROW()-6)/12)+1)),FLOOR(MAX(0,INDEX('Cenários'!$K$6:$K$105,INT((ROW()-6)/12)+1)-$L239),INDEX('Cenários'!$I$6:$I$105,INT((ROW()-6)/12)+1)))),0))</f>
        <v/>
      </c>
      <c r="P239" s="25">
        <f>IF($A239="","",IFERROR(IF($E239+INDEX('Cenários'!$J$6:$J$105,INT((ROW()-6)/12)+1)&gt;7,0,SUMIFS($O$6:$O$1205,$A$6:$A$1205,$A239,$E$6:$E$1205,$E239+INDEX('Cenários'!$J$6:$J$105,INT((ROW()-6)/12)+1))),0))</f>
        <v/>
      </c>
      <c r="Q239" s="25">
        <f>IF($A239="","",$L239+$O239)</f>
        <v/>
      </c>
      <c r="R239" s="25">
        <f>IF($A239="","",IF($E239&gt;0,MAX(0,$Q239-$N239),0))</f>
        <v/>
      </c>
      <c r="S239" s="25">
        <f>IF($A239="","",$Q239-$R239)</f>
        <v/>
      </c>
      <c r="T239" s="25">
        <f>IF($A239="","",MAX(0,-$S239))</f>
        <v/>
      </c>
      <c r="U239" s="25">
        <f>IF($A239="","",MAX(0,$Q239-INDEX('Cenários'!$K$6:$K$105,INT((ROW()-6)/12)+1)))</f>
        <v/>
      </c>
      <c r="V239" s="24">
        <f>IF($A239="","",IF($Y239&lt;&gt;"OK","Dados inválidos",IF($X239="Pausado","Pausado",IF($T239&gt;0,"Ruptura",IF($U239&gt;0,"Excesso de capacidade",IF($M239&gt;INDEX('Cenários'!$K$6:$K$105,INT((ROW()-6)/12)+1),"Capacidade insuficiente",IF(AND($E239&lt;=0,$S239&lt;INDEX('Cenários'!$H$6:$H$105,INT((ROW()-6)/12)+1)),"Atenção",IF($R239&gt;0,"Desmobilizar","Adequado"))))))))</f>
        <v/>
      </c>
      <c r="W239" s="24">
        <f>IF($A239="","",IF($Y239&lt;&gt;"OK","Corrigir cadastro do cenário",IF($X239="Pausado","",IF($T239&gt;0,"Ruptura projetada de "&amp;TEXT($T239,"0")&amp;" un.",IF($U239&gt;0,"Reduzir entrada ou transferir "&amp;TEXT($U239,"0")&amp;" un.",IF($M239&gt;INDEX('Cenários'!$K$6:$K$105,INT((ROW()-6)/12)+1),"Capacidade abaixo do saldo-alvo em "&amp;TEXT($M239-INDEX('Cenários'!$K$6:$K$105,INT((ROW()-6)/12)+1),"0")&amp;" un.",IF(AND($O239&gt;0,$E239-INDEX('Cenários'!$J$6:$J$105,INT((ROW()-6)/12)+1)&lt;-4),"Recebimento depende de pedido anterior ao horizonte",IF($R239&gt;0,"Desmobilizar "&amp;TEXT($R239,"0")&amp;" un. nesta semana",IF($P239&gt;0,"Emitir pedido de "&amp;TEXT($P239,"0")&amp;" un. nesta semana",IF($O239&gt;0,"Programar recebimento de "&amp;TEXT($O239,"0")&amp;" un.","Sem ação imediata")))))))))</f>
        <v/>
      </c>
      <c r="X239" s="24">
        <f>IF($A239="","",INDEX('Cenários'!$M$6:$M$105,INT((ROW()-6)/12)+1))</f>
        <v/>
      </c>
      <c r="Y239" s="24">
        <f>IF($A239="","",INDEX('Cenários'!$Z$6:$Z$105,INT((ROW()-6)/12)+1))</f>
        <v/>
      </c>
    </row>
    <row r="240" ht="19" customHeight="1">
      <c r="A240" s="24">
        <f>IF(INDEX('Cenários'!$A$6:$A$105,INT((ROW()-6)/12)+1)="","",INDEX('Cenários'!$A$6:$A$105,INT((ROW()-6)/12)+1))</f>
        <v/>
      </c>
      <c r="B240" s="24">
        <f>IF($A240="","",INDEX('Cenários'!$B$6:$B$105,INT((ROW()-6)/12)+1))</f>
        <v/>
      </c>
      <c r="C240" s="24">
        <f>IF($A240="","",INDEX('Cenários'!$C$6:$C$105,INT((ROW()-6)/12)+1))</f>
        <v/>
      </c>
      <c r="D240" s="24">
        <f>IF($A240="","",INDEX('Cenários'!$D$6:$D$105,INT((ROW()-6)/12)+1))</f>
        <v/>
      </c>
      <c r="E240" s="25">
        <f>IF($A240="","",MOD(ROW()-6,12)-4)</f>
        <v/>
      </c>
      <c r="F240" s="24">
        <f>IF($A240="","",IF($E240&lt;0,"Antes do pico",IF($E240=0,"Semana de pico","Depois do pico")))</f>
        <v/>
      </c>
      <c r="G240" s="36">
        <f>IF($A240="","",IFERROR(IF(INDEX('Cenários'!$E$6:$E$105,INT((ROW()-6)/12)+1)="","",INDEX('Cenários'!$E$6:$E$105,INT((ROW()-6)/12)+1)+7*$E240),""))</f>
        <v/>
      </c>
      <c r="H240" s="37">
        <f>IF($A240="","",INDEX('Cenários'!$N$6:$Y$105,INT((ROW()-6)/12)+1,$E240+5))</f>
        <v/>
      </c>
      <c r="I240" s="25">
        <f>IF(OR($A240="",$H240=""),"",IFERROR(ROUNDUP(INDEX('Cenários'!$F$6:$F$105,INT((ROW()-6)/12)+1)*$H240,0),""))</f>
        <v/>
      </c>
      <c r="J240" s="19" t="n"/>
      <c r="K240" s="25">
        <f>IF($A240="","",IF($E240=-4,INDEX('Cenários'!$G$6:$G$105,INT((ROW()-6)/12)+1),$S239))</f>
        <v/>
      </c>
      <c r="L240" s="25">
        <f>IF($A240="","",$K240+IF($J240="",0,$J240)-IF($I240="",0,$I240))</f>
        <v/>
      </c>
      <c r="M240" s="25">
        <f>IF($A240="","",IF($E240&lt;=0,INDEX('Cenários'!$H$6:$H$105,INT((ROW()-6)/12)+1)+SUMIFS($I$6:$I$1205,$A$6:$A$1205,$A240,$E$6:$E$1205,"&gt;"&amp;$E240,$E$6:$E$1205,"&lt;="&amp;($E240+INDEX('Cenários'!$J$6:$J$105,INT((ROW()-6)/12)+1))),INDEX('Cenários'!$L$6:$L$105,INT((ROW()-6)/12)+1)+SUMIFS($I$6:$I$1205,$A$6:$A$1205,$A240,$E$6:$E$1205,"&gt;"&amp;$E240,$E$6:$E$1205,"&lt;=7")))</f>
        <v/>
      </c>
      <c r="N240" s="25">
        <f>IF($A240="","",MIN(INDEX('Cenários'!$K$6:$K$105,INT((ROW()-6)/12)+1),MAX(0,$M240)))</f>
        <v/>
      </c>
      <c r="O240" s="25">
        <f>IF($A240="","",IFERROR(IF($L240&gt;=$N240,0,MIN(CEILING(MAX(0,$N240-$L240),INDEX('Cenários'!$I$6:$I$105,INT((ROW()-6)/12)+1)),FLOOR(MAX(0,INDEX('Cenários'!$K$6:$K$105,INT((ROW()-6)/12)+1)-$L240),INDEX('Cenários'!$I$6:$I$105,INT((ROW()-6)/12)+1)))),0))</f>
        <v/>
      </c>
      <c r="P240" s="25">
        <f>IF($A240="","",IFERROR(IF($E240+INDEX('Cenários'!$J$6:$J$105,INT((ROW()-6)/12)+1)&gt;7,0,SUMIFS($O$6:$O$1205,$A$6:$A$1205,$A240,$E$6:$E$1205,$E240+INDEX('Cenários'!$J$6:$J$105,INT((ROW()-6)/12)+1))),0))</f>
        <v/>
      </c>
      <c r="Q240" s="25">
        <f>IF($A240="","",$L240+$O240)</f>
        <v/>
      </c>
      <c r="R240" s="25">
        <f>IF($A240="","",IF($E240&gt;0,MAX(0,$Q240-$N240),0))</f>
        <v/>
      </c>
      <c r="S240" s="25">
        <f>IF($A240="","",$Q240-$R240)</f>
        <v/>
      </c>
      <c r="T240" s="25">
        <f>IF($A240="","",MAX(0,-$S240))</f>
        <v/>
      </c>
      <c r="U240" s="25">
        <f>IF($A240="","",MAX(0,$Q240-INDEX('Cenários'!$K$6:$K$105,INT((ROW()-6)/12)+1)))</f>
        <v/>
      </c>
      <c r="V240" s="24">
        <f>IF($A240="","",IF($Y240&lt;&gt;"OK","Dados inválidos",IF($X240="Pausado","Pausado",IF($T240&gt;0,"Ruptura",IF($U240&gt;0,"Excesso de capacidade",IF($M240&gt;INDEX('Cenários'!$K$6:$K$105,INT((ROW()-6)/12)+1),"Capacidade insuficiente",IF(AND($E240&lt;=0,$S240&lt;INDEX('Cenários'!$H$6:$H$105,INT((ROW()-6)/12)+1)),"Atenção",IF($R240&gt;0,"Desmobilizar","Adequado"))))))))</f>
        <v/>
      </c>
      <c r="W240" s="24">
        <f>IF($A240="","",IF($Y240&lt;&gt;"OK","Corrigir cadastro do cenário",IF($X240="Pausado","",IF($T240&gt;0,"Ruptura projetada de "&amp;TEXT($T240,"0")&amp;" un.",IF($U240&gt;0,"Reduzir entrada ou transferir "&amp;TEXT($U240,"0")&amp;" un.",IF($M240&gt;INDEX('Cenários'!$K$6:$K$105,INT((ROW()-6)/12)+1),"Capacidade abaixo do saldo-alvo em "&amp;TEXT($M240-INDEX('Cenários'!$K$6:$K$105,INT((ROW()-6)/12)+1),"0")&amp;" un.",IF(AND($O240&gt;0,$E240-INDEX('Cenários'!$J$6:$J$105,INT((ROW()-6)/12)+1)&lt;-4),"Recebimento depende de pedido anterior ao horizonte",IF($R240&gt;0,"Desmobilizar "&amp;TEXT($R240,"0")&amp;" un. nesta semana",IF($P240&gt;0,"Emitir pedido de "&amp;TEXT($P240,"0")&amp;" un. nesta semana",IF($O240&gt;0,"Programar recebimento de "&amp;TEXT($O240,"0")&amp;" un.","Sem ação imediata")))))))))</f>
        <v/>
      </c>
      <c r="X240" s="24">
        <f>IF($A240="","",INDEX('Cenários'!$M$6:$M$105,INT((ROW()-6)/12)+1))</f>
        <v/>
      </c>
      <c r="Y240" s="24">
        <f>IF($A240="","",INDEX('Cenários'!$Z$6:$Z$105,INT((ROW()-6)/12)+1))</f>
        <v/>
      </c>
    </row>
    <row r="241" ht="19" customHeight="1">
      <c r="A241" s="24">
        <f>IF(INDEX('Cenários'!$A$6:$A$105,INT((ROW()-6)/12)+1)="","",INDEX('Cenários'!$A$6:$A$105,INT((ROW()-6)/12)+1))</f>
        <v/>
      </c>
      <c r="B241" s="24">
        <f>IF($A241="","",INDEX('Cenários'!$B$6:$B$105,INT((ROW()-6)/12)+1))</f>
        <v/>
      </c>
      <c r="C241" s="24">
        <f>IF($A241="","",INDEX('Cenários'!$C$6:$C$105,INT((ROW()-6)/12)+1))</f>
        <v/>
      </c>
      <c r="D241" s="24">
        <f>IF($A241="","",INDEX('Cenários'!$D$6:$D$105,INT((ROW()-6)/12)+1))</f>
        <v/>
      </c>
      <c r="E241" s="25">
        <f>IF($A241="","",MOD(ROW()-6,12)-4)</f>
        <v/>
      </c>
      <c r="F241" s="24">
        <f>IF($A241="","",IF($E241&lt;0,"Antes do pico",IF($E241=0,"Semana de pico","Depois do pico")))</f>
        <v/>
      </c>
      <c r="G241" s="36">
        <f>IF($A241="","",IFERROR(IF(INDEX('Cenários'!$E$6:$E$105,INT((ROW()-6)/12)+1)="","",INDEX('Cenários'!$E$6:$E$105,INT((ROW()-6)/12)+1)+7*$E241),""))</f>
        <v/>
      </c>
      <c r="H241" s="37">
        <f>IF($A241="","",INDEX('Cenários'!$N$6:$Y$105,INT((ROW()-6)/12)+1,$E241+5))</f>
        <v/>
      </c>
      <c r="I241" s="25">
        <f>IF(OR($A241="",$H241=""),"",IFERROR(ROUNDUP(INDEX('Cenários'!$F$6:$F$105,INT((ROW()-6)/12)+1)*$H241,0),""))</f>
        <v/>
      </c>
      <c r="J241" s="19" t="n"/>
      <c r="K241" s="25">
        <f>IF($A241="","",IF($E241=-4,INDEX('Cenários'!$G$6:$G$105,INT((ROW()-6)/12)+1),$S240))</f>
        <v/>
      </c>
      <c r="L241" s="25">
        <f>IF($A241="","",$K241+IF($J241="",0,$J241)-IF($I241="",0,$I241))</f>
        <v/>
      </c>
      <c r="M241" s="25">
        <f>IF($A241="","",IF($E241&lt;=0,INDEX('Cenários'!$H$6:$H$105,INT((ROW()-6)/12)+1)+SUMIFS($I$6:$I$1205,$A$6:$A$1205,$A241,$E$6:$E$1205,"&gt;"&amp;$E241,$E$6:$E$1205,"&lt;="&amp;($E241+INDEX('Cenários'!$J$6:$J$105,INT((ROW()-6)/12)+1))),INDEX('Cenários'!$L$6:$L$105,INT((ROW()-6)/12)+1)+SUMIFS($I$6:$I$1205,$A$6:$A$1205,$A241,$E$6:$E$1205,"&gt;"&amp;$E241,$E$6:$E$1205,"&lt;=7")))</f>
        <v/>
      </c>
      <c r="N241" s="25">
        <f>IF($A241="","",MIN(INDEX('Cenários'!$K$6:$K$105,INT((ROW()-6)/12)+1),MAX(0,$M241)))</f>
        <v/>
      </c>
      <c r="O241" s="25">
        <f>IF($A241="","",IFERROR(IF($L241&gt;=$N241,0,MIN(CEILING(MAX(0,$N241-$L241),INDEX('Cenários'!$I$6:$I$105,INT((ROW()-6)/12)+1)),FLOOR(MAX(0,INDEX('Cenários'!$K$6:$K$105,INT((ROW()-6)/12)+1)-$L241),INDEX('Cenários'!$I$6:$I$105,INT((ROW()-6)/12)+1)))),0))</f>
        <v/>
      </c>
      <c r="P241" s="25">
        <f>IF($A241="","",IFERROR(IF($E241+INDEX('Cenários'!$J$6:$J$105,INT((ROW()-6)/12)+1)&gt;7,0,SUMIFS($O$6:$O$1205,$A$6:$A$1205,$A241,$E$6:$E$1205,$E241+INDEX('Cenários'!$J$6:$J$105,INT((ROW()-6)/12)+1))),0))</f>
        <v/>
      </c>
      <c r="Q241" s="25">
        <f>IF($A241="","",$L241+$O241)</f>
        <v/>
      </c>
      <c r="R241" s="25">
        <f>IF($A241="","",IF($E241&gt;0,MAX(0,$Q241-$N241),0))</f>
        <v/>
      </c>
      <c r="S241" s="25">
        <f>IF($A241="","",$Q241-$R241)</f>
        <v/>
      </c>
      <c r="T241" s="25">
        <f>IF($A241="","",MAX(0,-$S241))</f>
        <v/>
      </c>
      <c r="U241" s="25">
        <f>IF($A241="","",MAX(0,$Q241-INDEX('Cenários'!$K$6:$K$105,INT((ROW()-6)/12)+1)))</f>
        <v/>
      </c>
      <c r="V241" s="24">
        <f>IF($A241="","",IF($Y241&lt;&gt;"OK","Dados inválidos",IF($X241="Pausado","Pausado",IF($T241&gt;0,"Ruptura",IF($U241&gt;0,"Excesso de capacidade",IF($M241&gt;INDEX('Cenários'!$K$6:$K$105,INT((ROW()-6)/12)+1),"Capacidade insuficiente",IF(AND($E241&lt;=0,$S241&lt;INDEX('Cenários'!$H$6:$H$105,INT((ROW()-6)/12)+1)),"Atenção",IF($R241&gt;0,"Desmobilizar","Adequado"))))))))</f>
        <v/>
      </c>
      <c r="W241" s="24">
        <f>IF($A241="","",IF($Y241&lt;&gt;"OK","Corrigir cadastro do cenário",IF($X241="Pausado","",IF($T241&gt;0,"Ruptura projetada de "&amp;TEXT($T241,"0")&amp;" un.",IF($U241&gt;0,"Reduzir entrada ou transferir "&amp;TEXT($U241,"0")&amp;" un.",IF($M241&gt;INDEX('Cenários'!$K$6:$K$105,INT((ROW()-6)/12)+1),"Capacidade abaixo do saldo-alvo em "&amp;TEXT($M241-INDEX('Cenários'!$K$6:$K$105,INT((ROW()-6)/12)+1),"0")&amp;" un.",IF(AND($O241&gt;0,$E241-INDEX('Cenários'!$J$6:$J$105,INT((ROW()-6)/12)+1)&lt;-4),"Recebimento depende de pedido anterior ao horizonte",IF($R241&gt;0,"Desmobilizar "&amp;TEXT($R241,"0")&amp;" un. nesta semana",IF($P241&gt;0,"Emitir pedido de "&amp;TEXT($P241,"0")&amp;" un. nesta semana",IF($O241&gt;0,"Programar recebimento de "&amp;TEXT($O241,"0")&amp;" un.","Sem ação imediata")))))))))</f>
        <v/>
      </c>
      <c r="X241" s="24">
        <f>IF($A241="","",INDEX('Cenários'!$M$6:$M$105,INT((ROW()-6)/12)+1))</f>
        <v/>
      </c>
      <c r="Y241" s="24">
        <f>IF($A241="","",INDEX('Cenários'!$Z$6:$Z$105,INT((ROW()-6)/12)+1))</f>
        <v/>
      </c>
    </row>
    <row r="242" ht="19" customHeight="1">
      <c r="A242" s="24">
        <f>IF(INDEX('Cenários'!$A$6:$A$105,INT((ROW()-6)/12)+1)="","",INDEX('Cenários'!$A$6:$A$105,INT((ROW()-6)/12)+1))</f>
        <v/>
      </c>
      <c r="B242" s="24">
        <f>IF($A242="","",INDEX('Cenários'!$B$6:$B$105,INT((ROW()-6)/12)+1))</f>
        <v/>
      </c>
      <c r="C242" s="24">
        <f>IF($A242="","",INDEX('Cenários'!$C$6:$C$105,INT((ROW()-6)/12)+1))</f>
        <v/>
      </c>
      <c r="D242" s="24">
        <f>IF($A242="","",INDEX('Cenários'!$D$6:$D$105,INT((ROW()-6)/12)+1))</f>
        <v/>
      </c>
      <c r="E242" s="25">
        <f>IF($A242="","",MOD(ROW()-6,12)-4)</f>
        <v/>
      </c>
      <c r="F242" s="24">
        <f>IF($A242="","",IF($E242&lt;0,"Antes do pico",IF($E242=0,"Semana de pico","Depois do pico")))</f>
        <v/>
      </c>
      <c r="G242" s="36">
        <f>IF($A242="","",IFERROR(IF(INDEX('Cenários'!$E$6:$E$105,INT((ROW()-6)/12)+1)="","",INDEX('Cenários'!$E$6:$E$105,INT((ROW()-6)/12)+1)+7*$E242),""))</f>
        <v/>
      </c>
      <c r="H242" s="37">
        <f>IF($A242="","",INDEX('Cenários'!$N$6:$Y$105,INT((ROW()-6)/12)+1,$E242+5))</f>
        <v/>
      </c>
      <c r="I242" s="25">
        <f>IF(OR($A242="",$H242=""),"",IFERROR(ROUNDUP(INDEX('Cenários'!$F$6:$F$105,INT((ROW()-6)/12)+1)*$H242,0),""))</f>
        <v/>
      </c>
      <c r="J242" s="19" t="n"/>
      <c r="K242" s="25">
        <f>IF($A242="","",IF($E242=-4,INDEX('Cenários'!$G$6:$G$105,INT((ROW()-6)/12)+1),$S241))</f>
        <v/>
      </c>
      <c r="L242" s="25">
        <f>IF($A242="","",$K242+IF($J242="",0,$J242)-IF($I242="",0,$I242))</f>
        <v/>
      </c>
      <c r="M242" s="25">
        <f>IF($A242="","",IF($E242&lt;=0,INDEX('Cenários'!$H$6:$H$105,INT((ROW()-6)/12)+1)+SUMIFS($I$6:$I$1205,$A$6:$A$1205,$A242,$E$6:$E$1205,"&gt;"&amp;$E242,$E$6:$E$1205,"&lt;="&amp;($E242+INDEX('Cenários'!$J$6:$J$105,INT((ROW()-6)/12)+1))),INDEX('Cenários'!$L$6:$L$105,INT((ROW()-6)/12)+1)+SUMIFS($I$6:$I$1205,$A$6:$A$1205,$A242,$E$6:$E$1205,"&gt;"&amp;$E242,$E$6:$E$1205,"&lt;=7")))</f>
        <v/>
      </c>
      <c r="N242" s="25">
        <f>IF($A242="","",MIN(INDEX('Cenários'!$K$6:$K$105,INT((ROW()-6)/12)+1),MAX(0,$M242)))</f>
        <v/>
      </c>
      <c r="O242" s="25">
        <f>IF($A242="","",IFERROR(IF($L242&gt;=$N242,0,MIN(CEILING(MAX(0,$N242-$L242),INDEX('Cenários'!$I$6:$I$105,INT((ROW()-6)/12)+1)),FLOOR(MAX(0,INDEX('Cenários'!$K$6:$K$105,INT((ROW()-6)/12)+1)-$L242),INDEX('Cenários'!$I$6:$I$105,INT((ROW()-6)/12)+1)))),0))</f>
        <v/>
      </c>
      <c r="P242" s="25">
        <f>IF($A242="","",IFERROR(IF($E242+INDEX('Cenários'!$J$6:$J$105,INT((ROW()-6)/12)+1)&gt;7,0,SUMIFS($O$6:$O$1205,$A$6:$A$1205,$A242,$E$6:$E$1205,$E242+INDEX('Cenários'!$J$6:$J$105,INT((ROW()-6)/12)+1))),0))</f>
        <v/>
      </c>
      <c r="Q242" s="25">
        <f>IF($A242="","",$L242+$O242)</f>
        <v/>
      </c>
      <c r="R242" s="25">
        <f>IF($A242="","",IF($E242&gt;0,MAX(0,$Q242-$N242),0))</f>
        <v/>
      </c>
      <c r="S242" s="25">
        <f>IF($A242="","",$Q242-$R242)</f>
        <v/>
      </c>
      <c r="T242" s="25">
        <f>IF($A242="","",MAX(0,-$S242))</f>
        <v/>
      </c>
      <c r="U242" s="25">
        <f>IF($A242="","",MAX(0,$Q242-INDEX('Cenários'!$K$6:$K$105,INT((ROW()-6)/12)+1)))</f>
        <v/>
      </c>
      <c r="V242" s="24">
        <f>IF($A242="","",IF($Y242&lt;&gt;"OK","Dados inválidos",IF($X242="Pausado","Pausado",IF($T242&gt;0,"Ruptura",IF($U242&gt;0,"Excesso de capacidade",IF($M242&gt;INDEX('Cenários'!$K$6:$K$105,INT((ROW()-6)/12)+1),"Capacidade insuficiente",IF(AND($E242&lt;=0,$S242&lt;INDEX('Cenários'!$H$6:$H$105,INT((ROW()-6)/12)+1)),"Atenção",IF($R242&gt;0,"Desmobilizar","Adequado"))))))))</f>
        <v/>
      </c>
      <c r="W242" s="24">
        <f>IF($A242="","",IF($Y242&lt;&gt;"OK","Corrigir cadastro do cenário",IF($X242="Pausado","",IF($T242&gt;0,"Ruptura projetada de "&amp;TEXT($T242,"0")&amp;" un.",IF($U242&gt;0,"Reduzir entrada ou transferir "&amp;TEXT($U242,"0")&amp;" un.",IF($M242&gt;INDEX('Cenários'!$K$6:$K$105,INT((ROW()-6)/12)+1),"Capacidade abaixo do saldo-alvo em "&amp;TEXT($M242-INDEX('Cenários'!$K$6:$K$105,INT((ROW()-6)/12)+1),"0")&amp;" un.",IF(AND($O242&gt;0,$E242-INDEX('Cenários'!$J$6:$J$105,INT((ROW()-6)/12)+1)&lt;-4),"Recebimento depende de pedido anterior ao horizonte",IF($R242&gt;0,"Desmobilizar "&amp;TEXT($R242,"0")&amp;" un. nesta semana",IF($P242&gt;0,"Emitir pedido de "&amp;TEXT($P242,"0")&amp;" un. nesta semana",IF($O242&gt;0,"Programar recebimento de "&amp;TEXT($O242,"0")&amp;" un.","Sem ação imediata")))))))))</f>
        <v/>
      </c>
      <c r="X242" s="24">
        <f>IF($A242="","",INDEX('Cenários'!$M$6:$M$105,INT((ROW()-6)/12)+1))</f>
        <v/>
      </c>
      <c r="Y242" s="24">
        <f>IF($A242="","",INDEX('Cenários'!$Z$6:$Z$105,INT((ROW()-6)/12)+1))</f>
        <v/>
      </c>
    </row>
    <row r="243" ht="19" customHeight="1">
      <c r="A243" s="24">
        <f>IF(INDEX('Cenários'!$A$6:$A$105,INT((ROW()-6)/12)+1)="","",INDEX('Cenários'!$A$6:$A$105,INT((ROW()-6)/12)+1))</f>
        <v/>
      </c>
      <c r="B243" s="24">
        <f>IF($A243="","",INDEX('Cenários'!$B$6:$B$105,INT((ROW()-6)/12)+1))</f>
        <v/>
      </c>
      <c r="C243" s="24">
        <f>IF($A243="","",INDEX('Cenários'!$C$6:$C$105,INT((ROW()-6)/12)+1))</f>
        <v/>
      </c>
      <c r="D243" s="24">
        <f>IF($A243="","",INDEX('Cenários'!$D$6:$D$105,INT((ROW()-6)/12)+1))</f>
        <v/>
      </c>
      <c r="E243" s="25">
        <f>IF($A243="","",MOD(ROW()-6,12)-4)</f>
        <v/>
      </c>
      <c r="F243" s="24">
        <f>IF($A243="","",IF($E243&lt;0,"Antes do pico",IF($E243=0,"Semana de pico","Depois do pico")))</f>
        <v/>
      </c>
      <c r="G243" s="36">
        <f>IF($A243="","",IFERROR(IF(INDEX('Cenários'!$E$6:$E$105,INT((ROW()-6)/12)+1)="","",INDEX('Cenários'!$E$6:$E$105,INT((ROW()-6)/12)+1)+7*$E243),""))</f>
        <v/>
      </c>
      <c r="H243" s="37">
        <f>IF($A243="","",INDEX('Cenários'!$N$6:$Y$105,INT((ROW()-6)/12)+1,$E243+5))</f>
        <v/>
      </c>
      <c r="I243" s="25">
        <f>IF(OR($A243="",$H243=""),"",IFERROR(ROUNDUP(INDEX('Cenários'!$F$6:$F$105,INT((ROW()-6)/12)+1)*$H243,0),""))</f>
        <v/>
      </c>
      <c r="J243" s="19" t="n"/>
      <c r="K243" s="25">
        <f>IF($A243="","",IF($E243=-4,INDEX('Cenários'!$G$6:$G$105,INT((ROW()-6)/12)+1),$S242))</f>
        <v/>
      </c>
      <c r="L243" s="25">
        <f>IF($A243="","",$K243+IF($J243="",0,$J243)-IF($I243="",0,$I243))</f>
        <v/>
      </c>
      <c r="M243" s="25">
        <f>IF($A243="","",IF($E243&lt;=0,INDEX('Cenários'!$H$6:$H$105,INT((ROW()-6)/12)+1)+SUMIFS($I$6:$I$1205,$A$6:$A$1205,$A243,$E$6:$E$1205,"&gt;"&amp;$E243,$E$6:$E$1205,"&lt;="&amp;($E243+INDEX('Cenários'!$J$6:$J$105,INT((ROW()-6)/12)+1))),INDEX('Cenários'!$L$6:$L$105,INT((ROW()-6)/12)+1)+SUMIFS($I$6:$I$1205,$A$6:$A$1205,$A243,$E$6:$E$1205,"&gt;"&amp;$E243,$E$6:$E$1205,"&lt;=7")))</f>
        <v/>
      </c>
      <c r="N243" s="25">
        <f>IF($A243="","",MIN(INDEX('Cenários'!$K$6:$K$105,INT((ROW()-6)/12)+1),MAX(0,$M243)))</f>
        <v/>
      </c>
      <c r="O243" s="25">
        <f>IF($A243="","",IFERROR(IF($L243&gt;=$N243,0,MIN(CEILING(MAX(0,$N243-$L243),INDEX('Cenários'!$I$6:$I$105,INT((ROW()-6)/12)+1)),FLOOR(MAX(0,INDEX('Cenários'!$K$6:$K$105,INT((ROW()-6)/12)+1)-$L243),INDEX('Cenários'!$I$6:$I$105,INT((ROW()-6)/12)+1)))),0))</f>
        <v/>
      </c>
      <c r="P243" s="25">
        <f>IF($A243="","",IFERROR(IF($E243+INDEX('Cenários'!$J$6:$J$105,INT((ROW()-6)/12)+1)&gt;7,0,SUMIFS($O$6:$O$1205,$A$6:$A$1205,$A243,$E$6:$E$1205,$E243+INDEX('Cenários'!$J$6:$J$105,INT((ROW()-6)/12)+1))),0))</f>
        <v/>
      </c>
      <c r="Q243" s="25">
        <f>IF($A243="","",$L243+$O243)</f>
        <v/>
      </c>
      <c r="R243" s="25">
        <f>IF($A243="","",IF($E243&gt;0,MAX(0,$Q243-$N243),0))</f>
        <v/>
      </c>
      <c r="S243" s="25">
        <f>IF($A243="","",$Q243-$R243)</f>
        <v/>
      </c>
      <c r="T243" s="25">
        <f>IF($A243="","",MAX(0,-$S243))</f>
        <v/>
      </c>
      <c r="U243" s="25">
        <f>IF($A243="","",MAX(0,$Q243-INDEX('Cenários'!$K$6:$K$105,INT((ROW()-6)/12)+1)))</f>
        <v/>
      </c>
      <c r="V243" s="24">
        <f>IF($A243="","",IF($Y243&lt;&gt;"OK","Dados inválidos",IF($X243="Pausado","Pausado",IF($T243&gt;0,"Ruptura",IF($U243&gt;0,"Excesso de capacidade",IF($M243&gt;INDEX('Cenários'!$K$6:$K$105,INT((ROW()-6)/12)+1),"Capacidade insuficiente",IF(AND($E243&lt;=0,$S243&lt;INDEX('Cenários'!$H$6:$H$105,INT((ROW()-6)/12)+1)),"Atenção",IF($R243&gt;0,"Desmobilizar","Adequado"))))))))</f>
        <v/>
      </c>
      <c r="W243" s="24">
        <f>IF($A243="","",IF($Y243&lt;&gt;"OK","Corrigir cadastro do cenário",IF($X243="Pausado","",IF($T243&gt;0,"Ruptura projetada de "&amp;TEXT($T243,"0")&amp;" un.",IF($U243&gt;0,"Reduzir entrada ou transferir "&amp;TEXT($U243,"0")&amp;" un.",IF($M243&gt;INDEX('Cenários'!$K$6:$K$105,INT((ROW()-6)/12)+1),"Capacidade abaixo do saldo-alvo em "&amp;TEXT($M243-INDEX('Cenários'!$K$6:$K$105,INT((ROW()-6)/12)+1),"0")&amp;" un.",IF(AND($O243&gt;0,$E243-INDEX('Cenários'!$J$6:$J$105,INT((ROW()-6)/12)+1)&lt;-4),"Recebimento depende de pedido anterior ao horizonte",IF($R243&gt;0,"Desmobilizar "&amp;TEXT($R243,"0")&amp;" un. nesta semana",IF($P243&gt;0,"Emitir pedido de "&amp;TEXT($P243,"0")&amp;" un. nesta semana",IF($O243&gt;0,"Programar recebimento de "&amp;TEXT($O243,"0")&amp;" un.","Sem ação imediata")))))))))</f>
        <v/>
      </c>
      <c r="X243" s="24">
        <f>IF($A243="","",INDEX('Cenários'!$M$6:$M$105,INT((ROW()-6)/12)+1))</f>
        <v/>
      </c>
      <c r="Y243" s="24">
        <f>IF($A243="","",INDEX('Cenários'!$Z$6:$Z$105,INT((ROW()-6)/12)+1))</f>
        <v/>
      </c>
    </row>
    <row r="244" ht="19" customHeight="1">
      <c r="A244" s="24">
        <f>IF(INDEX('Cenários'!$A$6:$A$105,INT((ROW()-6)/12)+1)="","",INDEX('Cenários'!$A$6:$A$105,INT((ROW()-6)/12)+1))</f>
        <v/>
      </c>
      <c r="B244" s="24">
        <f>IF($A244="","",INDEX('Cenários'!$B$6:$B$105,INT((ROW()-6)/12)+1))</f>
        <v/>
      </c>
      <c r="C244" s="24">
        <f>IF($A244="","",INDEX('Cenários'!$C$6:$C$105,INT((ROW()-6)/12)+1))</f>
        <v/>
      </c>
      <c r="D244" s="24">
        <f>IF($A244="","",INDEX('Cenários'!$D$6:$D$105,INT((ROW()-6)/12)+1))</f>
        <v/>
      </c>
      <c r="E244" s="25">
        <f>IF($A244="","",MOD(ROW()-6,12)-4)</f>
        <v/>
      </c>
      <c r="F244" s="24">
        <f>IF($A244="","",IF($E244&lt;0,"Antes do pico",IF($E244=0,"Semana de pico","Depois do pico")))</f>
        <v/>
      </c>
      <c r="G244" s="36">
        <f>IF($A244="","",IFERROR(IF(INDEX('Cenários'!$E$6:$E$105,INT((ROW()-6)/12)+1)="","",INDEX('Cenários'!$E$6:$E$105,INT((ROW()-6)/12)+1)+7*$E244),""))</f>
        <v/>
      </c>
      <c r="H244" s="37">
        <f>IF($A244="","",INDEX('Cenários'!$N$6:$Y$105,INT((ROW()-6)/12)+1,$E244+5))</f>
        <v/>
      </c>
      <c r="I244" s="25">
        <f>IF(OR($A244="",$H244=""),"",IFERROR(ROUNDUP(INDEX('Cenários'!$F$6:$F$105,INT((ROW()-6)/12)+1)*$H244,0),""))</f>
        <v/>
      </c>
      <c r="J244" s="19" t="n"/>
      <c r="K244" s="25">
        <f>IF($A244="","",IF($E244=-4,INDEX('Cenários'!$G$6:$G$105,INT((ROW()-6)/12)+1),$S243))</f>
        <v/>
      </c>
      <c r="L244" s="25">
        <f>IF($A244="","",$K244+IF($J244="",0,$J244)-IF($I244="",0,$I244))</f>
        <v/>
      </c>
      <c r="M244" s="25">
        <f>IF($A244="","",IF($E244&lt;=0,INDEX('Cenários'!$H$6:$H$105,INT((ROW()-6)/12)+1)+SUMIFS($I$6:$I$1205,$A$6:$A$1205,$A244,$E$6:$E$1205,"&gt;"&amp;$E244,$E$6:$E$1205,"&lt;="&amp;($E244+INDEX('Cenários'!$J$6:$J$105,INT((ROW()-6)/12)+1))),INDEX('Cenários'!$L$6:$L$105,INT((ROW()-6)/12)+1)+SUMIFS($I$6:$I$1205,$A$6:$A$1205,$A244,$E$6:$E$1205,"&gt;"&amp;$E244,$E$6:$E$1205,"&lt;=7")))</f>
        <v/>
      </c>
      <c r="N244" s="25">
        <f>IF($A244="","",MIN(INDEX('Cenários'!$K$6:$K$105,INT((ROW()-6)/12)+1),MAX(0,$M244)))</f>
        <v/>
      </c>
      <c r="O244" s="25">
        <f>IF($A244="","",IFERROR(IF($L244&gt;=$N244,0,MIN(CEILING(MAX(0,$N244-$L244),INDEX('Cenários'!$I$6:$I$105,INT((ROW()-6)/12)+1)),FLOOR(MAX(0,INDEX('Cenários'!$K$6:$K$105,INT((ROW()-6)/12)+1)-$L244),INDEX('Cenários'!$I$6:$I$105,INT((ROW()-6)/12)+1)))),0))</f>
        <v/>
      </c>
      <c r="P244" s="25">
        <f>IF($A244="","",IFERROR(IF($E244+INDEX('Cenários'!$J$6:$J$105,INT((ROW()-6)/12)+1)&gt;7,0,SUMIFS($O$6:$O$1205,$A$6:$A$1205,$A244,$E$6:$E$1205,$E244+INDEX('Cenários'!$J$6:$J$105,INT((ROW()-6)/12)+1))),0))</f>
        <v/>
      </c>
      <c r="Q244" s="25">
        <f>IF($A244="","",$L244+$O244)</f>
        <v/>
      </c>
      <c r="R244" s="25">
        <f>IF($A244="","",IF($E244&gt;0,MAX(0,$Q244-$N244),0))</f>
        <v/>
      </c>
      <c r="S244" s="25">
        <f>IF($A244="","",$Q244-$R244)</f>
        <v/>
      </c>
      <c r="T244" s="25">
        <f>IF($A244="","",MAX(0,-$S244))</f>
        <v/>
      </c>
      <c r="U244" s="25">
        <f>IF($A244="","",MAX(0,$Q244-INDEX('Cenários'!$K$6:$K$105,INT((ROW()-6)/12)+1)))</f>
        <v/>
      </c>
      <c r="V244" s="24">
        <f>IF($A244="","",IF($Y244&lt;&gt;"OK","Dados inválidos",IF($X244="Pausado","Pausado",IF($T244&gt;0,"Ruptura",IF($U244&gt;0,"Excesso de capacidade",IF($M244&gt;INDEX('Cenários'!$K$6:$K$105,INT((ROW()-6)/12)+1),"Capacidade insuficiente",IF(AND($E244&lt;=0,$S244&lt;INDEX('Cenários'!$H$6:$H$105,INT((ROW()-6)/12)+1)),"Atenção",IF($R244&gt;0,"Desmobilizar","Adequado"))))))))</f>
        <v/>
      </c>
      <c r="W244" s="24">
        <f>IF($A244="","",IF($Y244&lt;&gt;"OK","Corrigir cadastro do cenário",IF($X244="Pausado","",IF($T244&gt;0,"Ruptura projetada de "&amp;TEXT($T244,"0")&amp;" un.",IF($U244&gt;0,"Reduzir entrada ou transferir "&amp;TEXT($U244,"0")&amp;" un.",IF($M244&gt;INDEX('Cenários'!$K$6:$K$105,INT((ROW()-6)/12)+1),"Capacidade abaixo do saldo-alvo em "&amp;TEXT($M244-INDEX('Cenários'!$K$6:$K$105,INT((ROW()-6)/12)+1),"0")&amp;" un.",IF(AND($O244&gt;0,$E244-INDEX('Cenários'!$J$6:$J$105,INT((ROW()-6)/12)+1)&lt;-4),"Recebimento depende de pedido anterior ao horizonte",IF($R244&gt;0,"Desmobilizar "&amp;TEXT($R244,"0")&amp;" un. nesta semana",IF($P244&gt;0,"Emitir pedido de "&amp;TEXT($P244,"0")&amp;" un. nesta semana",IF($O244&gt;0,"Programar recebimento de "&amp;TEXT($O244,"0")&amp;" un.","Sem ação imediata")))))))))</f>
        <v/>
      </c>
      <c r="X244" s="24">
        <f>IF($A244="","",INDEX('Cenários'!$M$6:$M$105,INT((ROW()-6)/12)+1))</f>
        <v/>
      </c>
      <c r="Y244" s="24">
        <f>IF($A244="","",INDEX('Cenários'!$Z$6:$Z$105,INT((ROW()-6)/12)+1))</f>
        <v/>
      </c>
    </row>
    <row r="245" ht="19" customHeight="1">
      <c r="A245" s="24">
        <f>IF(INDEX('Cenários'!$A$6:$A$105,INT((ROW()-6)/12)+1)="","",INDEX('Cenários'!$A$6:$A$105,INT((ROW()-6)/12)+1))</f>
        <v/>
      </c>
      <c r="B245" s="24">
        <f>IF($A245="","",INDEX('Cenários'!$B$6:$B$105,INT((ROW()-6)/12)+1))</f>
        <v/>
      </c>
      <c r="C245" s="24">
        <f>IF($A245="","",INDEX('Cenários'!$C$6:$C$105,INT((ROW()-6)/12)+1))</f>
        <v/>
      </c>
      <c r="D245" s="24">
        <f>IF($A245="","",INDEX('Cenários'!$D$6:$D$105,INT((ROW()-6)/12)+1))</f>
        <v/>
      </c>
      <c r="E245" s="25">
        <f>IF($A245="","",MOD(ROW()-6,12)-4)</f>
        <v/>
      </c>
      <c r="F245" s="24">
        <f>IF($A245="","",IF($E245&lt;0,"Antes do pico",IF($E245=0,"Semana de pico","Depois do pico")))</f>
        <v/>
      </c>
      <c r="G245" s="36">
        <f>IF($A245="","",IFERROR(IF(INDEX('Cenários'!$E$6:$E$105,INT((ROW()-6)/12)+1)="","",INDEX('Cenários'!$E$6:$E$105,INT((ROW()-6)/12)+1)+7*$E245),""))</f>
        <v/>
      </c>
      <c r="H245" s="37">
        <f>IF($A245="","",INDEX('Cenários'!$N$6:$Y$105,INT((ROW()-6)/12)+1,$E245+5))</f>
        <v/>
      </c>
      <c r="I245" s="25">
        <f>IF(OR($A245="",$H245=""),"",IFERROR(ROUNDUP(INDEX('Cenários'!$F$6:$F$105,INT((ROW()-6)/12)+1)*$H245,0),""))</f>
        <v/>
      </c>
      <c r="J245" s="19" t="n"/>
      <c r="K245" s="25">
        <f>IF($A245="","",IF($E245=-4,INDEX('Cenários'!$G$6:$G$105,INT((ROW()-6)/12)+1),$S244))</f>
        <v/>
      </c>
      <c r="L245" s="25">
        <f>IF($A245="","",$K245+IF($J245="",0,$J245)-IF($I245="",0,$I245))</f>
        <v/>
      </c>
      <c r="M245" s="25">
        <f>IF($A245="","",IF($E245&lt;=0,INDEX('Cenários'!$H$6:$H$105,INT((ROW()-6)/12)+1)+SUMIFS($I$6:$I$1205,$A$6:$A$1205,$A245,$E$6:$E$1205,"&gt;"&amp;$E245,$E$6:$E$1205,"&lt;="&amp;($E245+INDEX('Cenários'!$J$6:$J$105,INT((ROW()-6)/12)+1))),INDEX('Cenários'!$L$6:$L$105,INT((ROW()-6)/12)+1)+SUMIFS($I$6:$I$1205,$A$6:$A$1205,$A245,$E$6:$E$1205,"&gt;"&amp;$E245,$E$6:$E$1205,"&lt;=7")))</f>
        <v/>
      </c>
      <c r="N245" s="25">
        <f>IF($A245="","",MIN(INDEX('Cenários'!$K$6:$K$105,INT((ROW()-6)/12)+1),MAX(0,$M245)))</f>
        <v/>
      </c>
      <c r="O245" s="25">
        <f>IF($A245="","",IFERROR(IF($L245&gt;=$N245,0,MIN(CEILING(MAX(0,$N245-$L245),INDEX('Cenários'!$I$6:$I$105,INT((ROW()-6)/12)+1)),FLOOR(MAX(0,INDEX('Cenários'!$K$6:$K$105,INT((ROW()-6)/12)+1)-$L245),INDEX('Cenários'!$I$6:$I$105,INT((ROW()-6)/12)+1)))),0))</f>
        <v/>
      </c>
      <c r="P245" s="25">
        <f>IF($A245="","",IFERROR(IF($E245+INDEX('Cenários'!$J$6:$J$105,INT((ROW()-6)/12)+1)&gt;7,0,SUMIFS($O$6:$O$1205,$A$6:$A$1205,$A245,$E$6:$E$1205,$E245+INDEX('Cenários'!$J$6:$J$105,INT((ROW()-6)/12)+1))),0))</f>
        <v/>
      </c>
      <c r="Q245" s="25">
        <f>IF($A245="","",$L245+$O245)</f>
        <v/>
      </c>
      <c r="R245" s="25">
        <f>IF($A245="","",IF($E245&gt;0,MAX(0,$Q245-$N245),0))</f>
        <v/>
      </c>
      <c r="S245" s="25">
        <f>IF($A245="","",$Q245-$R245)</f>
        <v/>
      </c>
      <c r="T245" s="25">
        <f>IF($A245="","",MAX(0,-$S245))</f>
        <v/>
      </c>
      <c r="U245" s="25">
        <f>IF($A245="","",MAX(0,$Q245-INDEX('Cenários'!$K$6:$K$105,INT((ROW()-6)/12)+1)))</f>
        <v/>
      </c>
      <c r="V245" s="24">
        <f>IF($A245="","",IF($Y245&lt;&gt;"OK","Dados inválidos",IF($X245="Pausado","Pausado",IF($T245&gt;0,"Ruptura",IF($U245&gt;0,"Excesso de capacidade",IF($M245&gt;INDEX('Cenários'!$K$6:$K$105,INT((ROW()-6)/12)+1),"Capacidade insuficiente",IF(AND($E245&lt;=0,$S245&lt;INDEX('Cenários'!$H$6:$H$105,INT((ROW()-6)/12)+1)),"Atenção",IF($R245&gt;0,"Desmobilizar","Adequado"))))))))</f>
        <v/>
      </c>
      <c r="W245" s="24">
        <f>IF($A245="","",IF($Y245&lt;&gt;"OK","Corrigir cadastro do cenário",IF($X245="Pausado","",IF($T245&gt;0,"Ruptura projetada de "&amp;TEXT($T245,"0")&amp;" un.",IF($U245&gt;0,"Reduzir entrada ou transferir "&amp;TEXT($U245,"0")&amp;" un.",IF($M245&gt;INDEX('Cenários'!$K$6:$K$105,INT((ROW()-6)/12)+1),"Capacidade abaixo do saldo-alvo em "&amp;TEXT($M245-INDEX('Cenários'!$K$6:$K$105,INT((ROW()-6)/12)+1),"0")&amp;" un.",IF(AND($O245&gt;0,$E245-INDEX('Cenários'!$J$6:$J$105,INT((ROW()-6)/12)+1)&lt;-4),"Recebimento depende de pedido anterior ao horizonte",IF($R245&gt;0,"Desmobilizar "&amp;TEXT($R245,"0")&amp;" un. nesta semana",IF($P245&gt;0,"Emitir pedido de "&amp;TEXT($P245,"0")&amp;" un. nesta semana",IF($O245&gt;0,"Programar recebimento de "&amp;TEXT($O245,"0")&amp;" un.","Sem ação imediata")))))))))</f>
        <v/>
      </c>
      <c r="X245" s="24">
        <f>IF($A245="","",INDEX('Cenários'!$M$6:$M$105,INT((ROW()-6)/12)+1))</f>
        <v/>
      </c>
      <c r="Y245" s="24">
        <f>IF($A245="","",INDEX('Cenários'!$Z$6:$Z$105,INT((ROW()-6)/12)+1))</f>
        <v/>
      </c>
    </row>
    <row r="246" ht="19" customHeight="1">
      <c r="A246" s="24">
        <f>IF(INDEX('Cenários'!$A$6:$A$105,INT((ROW()-6)/12)+1)="","",INDEX('Cenários'!$A$6:$A$105,INT((ROW()-6)/12)+1))</f>
        <v/>
      </c>
      <c r="B246" s="24">
        <f>IF($A246="","",INDEX('Cenários'!$B$6:$B$105,INT((ROW()-6)/12)+1))</f>
        <v/>
      </c>
      <c r="C246" s="24">
        <f>IF($A246="","",INDEX('Cenários'!$C$6:$C$105,INT((ROW()-6)/12)+1))</f>
        <v/>
      </c>
      <c r="D246" s="24">
        <f>IF($A246="","",INDEX('Cenários'!$D$6:$D$105,INT((ROW()-6)/12)+1))</f>
        <v/>
      </c>
      <c r="E246" s="25">
        <f>IF($A246="","",MOD(ROW()-6,12)-4)</f>
        <v/>
      </c>
      <c r="F246" s="24">
        <f>IF($A246="","",IF($E246&lt;0,"Antes do pico",IF($E246=0,"Semana de pico","Depois do pico")))</f>
        <v/>
      </c>
      <c r="G246" s="36">
        <f>IF($A246="","",IFERROR(IF(INDEX('Cenários'!$E$6:$E$105,INT((ROW()-6)/12)+1)="","",INDEX('Cenários'!$E$6:$E$105,INT((ROW()-6)/12)+1)+7*$E246),""))</f>
        <v/>
      </c>
      <c r="H246" s="37">
        <f>IF($A246="","",INDEX('Cenários'!$N$6:$Y$105,INT((ROW()-6)/12)+1,$E246+5))</f>
        <v/>
      </c>
      <c r="I246" s="25">
        <f>IF(OR($A246="",$H246=""),"",IFERROR(ROUNDUP(INDEX('Cenários'!$F$6:$F$105,INT((ROW()-6)/12)+1)*$H246,0),""))</f>
        <v/>
      </c>
      <c r="J246" s="19" t="n"/>
      <c r="K246" s="25">
        <f>IF($A246="","",IF($E246=-4,INDEX('Cenários'!$G$6:$G$105,INT((ROW()-6)/12)+1),$S245))</f>
        <v/>
      </c>
      <c r="L246" s="25">
        <f>IF($A246="","",$K246+IF($J246="",0,$J246)-IF($I246="",0,$I246))</f>
        <v/>
      </c>
      <c r="M246" s="25">
        <f>IF($A246="","",IF($E246&lt;=0,INDEX('Cenários'!$H$6:$H$105,INT((ROW()-6)/12)+1)+SUMIFS($I$6:$I$1205,$A$6:$A$1205,$A246,$E$6:$E$1205,"&gt;"&amp;$E246,$E$6:$E$1205,"&lt;="&amp;($E246+INDEX('Cenários'!$J$6:$J$105,INT((ROW()-6)/12)+1))),INDEX('Cenários'!$L$6:$L$105,INT((ROW()-6)/12)+1)+SUMIFS($I$6:$I$1205,$A$6:$A$1205,$A246,$E$6:$E$1205,"&gt;"&amp;$E246,$E$6:$E$1205,"&lt;=7")))</f>
        <v/>
      </c>
      <c r="N246" s="25">
        <f>IF($A246="","",MIN(INDEX('Cenários'!$K$6:$K$105,INT((ROW()-6)/12)+1),MAX(0,$M246)))</f>
        <v/>
      </c>
      <c r="O246" s="25">
        <f>IF($A246="","",IFERROR(IF($L246&gt;=$N246,0,MIN(CEILING(MAX(0,$N246-$L246),INDEX('Cenários'!$I$6:$I$105,INT((ROW()-6)/12)+1)),FLOOR(MAX(0,INDEX('Cenários'!$K$6:$K$105,INT((ROW()-6)/12)+1)-$L246),INDEX('Cenários'!$I$6:$I$105,INT((ROW()-6)/12)+1)))),0))</f>
        <v/>
      </c>
      <c r="P246" s="25">
        <f>IF($A246="","",IFERROR(IF($E246+INDEX('Cenários'!$J$6:$J$105,INT((ROW()-6)/12)+1)&gt;7,0,SUMIFS($O$6:$O$1205,$A$6:$A$1205,$A246,$E$6:$E$1205,$E246+INDEX('Cenários'!$J$6:$J$105,INT((ROW()-6)/12)+1))),0))</f>
        <v/>
      </c>
      <c r="Q246" s="25">
        <f>IF($A246="","",$L246+$O246)</f>
        <v/>
      </c>
      <c r="R246" s="25">
        <f>IF($A246="","",IF($E246&gt;0,MAX(0,$Q246-$N246),0))</f>
        <v/>
      </c>
      <c r="S246" s="25">
        <f>IF($A246="","",$Q246-$R246)</f>
        <v/>
      </c>
      <c r="T246" s="25">
        <f>IF($A246="","",MAX(0,-$S246))</f>
        <v/>
      </c>
      <c r="U246" s="25">
        <f>IF($A246="","",MAX(0,$Q246-INDEX('Cenários'!$K$6:$K$105,INT((ROW()-6)/12)+1)))</f>
        <v/>
      </c>
      <c r="V246" s="24">
        <f>IF($A246="","",IF($Y246&lt;&gt;"OK","Dados inválidos",IF($X246="Pausado","Pausado",IF($T246&gt;0,"Ruptura",IF($U246&gt;0,"Excesso de capacidade",IF($M246&gt;INDEX('Cenários'!$K$6:$K$105,INT((ROW()-6)/12)+1),"Capacidade insuficiente",IF(AND($E246&lt;=0,$S246&lt;INDEX('Cenários'!$H$6:$H$105,INT((ROW()-6)/12)+1)),"Atenção",IF($R246&gt;0,"Desmobilizar","Adequado"))))))))</f>
        <v/>
      </c>
      <c r="W246" s="24">
        <f>IF($A246="","",IF($Y246&lt;&gt;"OK","Corrigir cadastro do cenário",IF($X246="Pausado","",IF($T246&gt;0,"Ruptura projetada de "&amp;TEXT($T246,"0")&amp;" un.",IF($U246&gt;0,"Reduzir entrada ou transferir "&amp;TEXT($U246,"0")&amp;" un.",IF($M246&gt;INDEX('Cenários'!$K$6:$K$105,INT((ROW()-6)/12)+1),"Capacidade abaixo do saldo-alvo em "&amp;TEXT($M246-INDEX('Cenários'!$K$6:$K$105,INT((ROW()-6)/12)+1),"0")&amp;" un.",IF(AND($O246&gt;0,$E246-INDEX('Cenários'!$J$6:$J$105,INT((ROW()-6)/12)+1)&lt;-4),"Recebimento depende de pedido anterior ao horizonte",IF($R246&gt;0,"Desmobilizar "&amp;TEXT($R246,"0")&amp;" un. nesta semana",IF($P246&gt;0,"Emitir pedido de "&amp;TEXT($P246,"0")&amp;" un. nesta semana",IF($O246&gt;0,"Programar recebimento de "&amp;TEXT($O246,"0")&amp;" un.","Sem ação imediata")))))))))</f>
        <v/>
      </c>
      <c r="X246" s="24">
        <f>IF($A246="","",INDEX('Cenários'!$M$6:$M$105,INT((ROW()-6)/12)+1))</f>
        <v/>
      </c>
      <c r="Y246" s="24">
        <f>IF($A246="","",INDEX('Cenários'!$Z$6:$Z$105,INT((ROW()-6)/12)+1))</f>
        <v/>
      </c>
    </row>
    <row r="247" ht="19" customHeight="1">
      <c r="A247" s="24">
        <f>IF(INDEX('Cenários'!$A$6:$A$105,INT((ROW()-6)/12)+1)="","",INDEX('Cenários'!$A$6:$A$105,INT((ROW()-6)/12)+1))</f>
        <v/>
      </c>
      <c r="B247" s="24">
        <f>IF($A247="","",INDEX('Cenários'!$B$6:$B$105,INT((ROW()-6)/12)+1))</f>
        <v/>
      </c>
      <c r="C247" s="24">
        <f>IF($A247="","",INDEX('Cenários'!$C$6:$C$105,INT((ROW()-6)/12)+1))</f>
        <v/>
      </c>
      <c r="D247" s="24">
        <f>IF($A247="","",INDEX('Cenários'!$D$6:$D$105,INT((ROW()-6)/12)+1))</f>
        <v/>
      </c>
      <c r="E247" s="25">
        <f>IF($A247="","",MOD(ROW()-6,12)-4)</f>
        <v/>
      </c>
      <c r="F247" s="24">
        <f>IF($A247="","",IF($E247&lt;0,"Antes do pico",IF($E247=0,"Semana de pico","Depois do pico")))</f>
        <v/>
      </c>
      <c r="G247" s="36">
        <f>IF($A247="","",IFERROR(IF(INDEX('Cenários'!$E$6:$E$105,INT((ROW()-6)/12)+1)="","",INDEX('Cenários'!$E$6:$E$105,INT((ROW()-6)/12)+1)+7*$E247),""))</f>
        <v/>
      </c>
      <c r="H247" s="37">
        <f>IF($A247="","",INDEX('Cenários'!$N$6:$Y$105,INT((ROW()-6)/12)+1,$E247+5))</f>
        <v/>
      </c>
      <c r="I247" s="25">
        <f>IF(OR($A247="",$H247=""),"",IFERROR(ROUNDUP(INDEX('Cenários'!$F$6:$F$105,INT((ROW()-6)/12)+1)*$H247,0),""))</f>
        <v/>
      </c>
      <c r="J247" s="19" t="n"/>
      <c r="K247" s="25">
        <f>IF($A247="","",IF($E247=-4,INDEX('Cenários'!$G$6:$G$105,INT((ROW()-6)/12)+1),$S246))</f>
        <v/>
      </c>
      <c r="L247" s="25">
        <f>IF($A247="","",$K247+IF($J247="",0,$J247)-IF($I247="",0,$I247))</f>
        <v/>
      </c>
      <c r="M247" s="25">
        <f>IF($A247="","",IF($E247&lt;=0,INDEX('Cenários'!$H$6:$H$105,INT((ROW()-6)/12)+1)+SUMIFS($I$6:$I$1205,$A$6:$A$1205,$A247,$E$6:$E$1205,"&gt;"&amp;$E247,$E$6:$E$1205,"&lt;="&amp;($E247+INDEX('Cenários'!$J$6:$J$105,INT((ROW()-6)/12)+1))),INDEX('Cenários'!$L$6:$L$105,INT((ROW()-6)/12)+1)+SUMIFS($I$6:$I$1205,$A$6:$A$1205,$A247,$E$6:$E$1205,"&gt;"&amp;$E247,$E$6:$E$1205,"&lt;=7")))</f>
        <v/>
      </c>
      <c r="N247" s="25">
        <f>IF($A247="","",MIN(INDEX('Cenários'!$K$6:$K$105,INT((ROW()-6)/12)+1),MAX(0,$M247)))</f>
        <v/>
      </c>
      <c r="O247" s="25">
        <f>IF($A247="","",IFERROR(IF($L247&gt;=$N247,0,MIN(CEILING(MAX(0,$N247-$L247),INDEX('Cenários'!$I$6:$I$105,INT((ROW()-6)/12)+1)),FLOOR(MAX(0,INDEX('Cenários'!$K$6:$K$105,INT((ROW()-6)/12)+1)-$L247),INDEX('Cenários'!$I$6:$I$105,INT((ROW()-6)/12)+1)))),0))</f>
        <v/>
      </c>
      <c r="P247" s="25">
        <f>IF($A247="","",IFERROR(IF($E247+INDEX('Cenários'!$J$6:$J$105,INT((ROW()-6)/12)+1)&gt;7,0,SUMIFS($O$6:$O$1205,$A$6:$A$1205,$A247,$E$6:$E$1205,$E247+INDEX('Cenários'!$J$6:$J$105,INT((ROW()-6)/12)+1))),0))</f>
        <v/>
      </c>
      <c r="Q247" s="25">
        <f>IF($A247="","",$L247+$O247)</f>
        <v/>
      </c>
      <c r="R247" s="25">
        <f>IF($A247="","",IF($E247&gt;0,MAX(0,$Q247-$N247),0))</f>
        <v/>
      </c>
      <c r="S247" s="25">
        <f>IF($A247="","",$Q247-$R247)</f>
        <v/>
      </c>
      <c r="T247" s="25">
        <f>IF($A247="","",MAX(0,-$S247))</f>
        <v/>
      </c>
      <c r="U247" s="25">
        <f>IF($A247="","",MAX(0,$Q247-INDEX('Cenários'!$K$6:$K$105,INT((ROW()-6)/12)+1)))</f>
        <v/>
      </c>
      <c r="V247" s="24">
        <f>IF($A247="","",IF($Y247&lt;&gt;"OK","Dados inválidos",IF($X247="Pausado","Pausado",IF($T247&gt;0,"Ruptura",IF($U247&gt;0,"Excesso de capacidade",IF($M247&gt;INDEX('Cenários'!$K$6:$K$105,INT((ROW()-6)/12)+1),"Capacidade insuficiente",IF(AND($E247&lt;=0,$S247&lt;INDEX('Cenários'!$H$6:$H$105,INT((ROW()-6)/12)+1)),"Atenção",IF($R247&gt;0,"Desmobilizar","Adequado"))))))))</f>
        <v/>
      </c>
      <c r="W247" s="24">
        <f>IF($A247="","",IF($Y247&lt;&gt;"OK","Corrigir cadastro do cenário",IF($X247="Pausado","",IF($T247&gt;0,"Ruptura projetada de "&amp;TEXT($T247,"0")&amp;" un.",IF($U247&gt;0,"Reduzir entrada ou transferir "&amp;TEXT($U247,"0")&amp;" un.",IF($M247&gt;INDEX('Cenários'!$K$6:$K$105,INT((ROW()-6)/12)+1),"Capacidade abaixo do saldo-alvo em "&amp;TEXT($M247-INDEX('Cenários'!$K$6:$K$105,INT((ROW()-6)/12)+1),"0")&amp;" un.",IF(AND($O247&gt;0,$E247-INDEX('Cenários'!$J$6:$J$105,INT((ROW()-6)/12)+1)&lt;-4),"Recebimento depende de pedido anterior ao horizonte",IF($R247&gt;0,"Desmobilizar "&amp;TEXT($R247,"0")&amp;" un. nesta semana",IF($P247&gt;0,"Emitir pedido de "&amp;TEXT($P247,"0")&amp;" un. nesta semana",IF($O247&gt;0,"Programar recebimento de "&amp;TEXT($O247,"0")&amp;" un.","Sem ação imediata")))))))))</f>
        <v/>
      </c>
      <c r="X247" s="24">
        <f>IF($A247="","",INDEX('Cenários'!$M$6:$M$105,INT((ROW()-6)/12)+1))</f>
        <v/>
      </c>
      <c r="Y247" s="24">
        <f>IF($A247="","",INDEX('Cenários'!$Z$6:$Z$105,INT((ROW()-6)/12)+1))</f>
        <v/>
      </c>
    </row>
    <row r="248" ht="19" customHeight="1">
      <c r="A248" s="24">
        <f>IF(INDEX('Cenários'!$A$6:$A$105,INT((ROW()-6)/12)+1)="","",INDEX('Cenários'!$A$6:$A$105,INT((ROW()-6)/12)+1))</f>
        <v/>
      </c>
      <c r="B248" s="24">
        <f>IF($A248="","",INDEX('Cenários'!$B$6:$B$105,INT((ROW()-6)/12)+1))</f>
        <v/>
      </c>
      <c r="C248" s="24">
        <f>IF($A248="","",INDEX('Cenários'!$C$6:$C$105,INT((ROW()-6)/12)+1))</f>
        <v/>
      </c>
      <c r="D248" s="24">
        <f>IF($A248="","",INDEX('Cenários'!$D$6:$D$105,INT((ROW()-6)/12)+1))</f>
        <v/>
      </c>
      <c r="E248" s="25">
        <f>IF($A248="","",MOD(ROW()-6,12)-4)</f>
        <v/>
      </c>
      <c r="F248" s="24">
        <f>IF($A248="","",IF($E248&lt;0,"Antes do pico",IF($E248=0,"Semana de pico","Depois do pico")))</f>
        <v/>
      </c>
      <c r="G248" s="36">
        <f>IF($A248="","",IFERROR(IF(INDEX('Cenários'!$E$6:$E$105,INT((ROW()-6)/12)+1)="","",INDEX('Cenários'!$E$6:$E$105,INT((ROW()-6)/12)+1)+7*$E248),""))</f>
        <v/>
      </c>
      <c r="H248" s="37">
        <f>IF($A248="","",INDEX('Cenários'!$N$6:$Y$105,INT((ROW()-6)/12)+1,$E248+5))</f>
        <v/>
      </c>
      <c r="I248" s="25">
        <f>IF(OR($A248="",$H248=""),"",IFERROR(ROUNDUP(INDEX('Cenários'!$F$6:$F$105,INT((ROW()-6)/12)+1)*$H248,0),""))</f>
        <v/>
      </c>
      <c r="J248" s="19" t="n"/>
      <c r="K248" s="25">
        <f>IF($A248="","",IF($E248=-4,INDEX('Cenários'!$G$6:$G$105,INT((ROW()-6)/12)+1),$S247))</f>
        <v/>
      </c>
      <c r="L248" s="25">
        <f>IF($A248="","",$K248+IF($J248="",0,$J248)-IF($I248="",0,$I248))</f>
        <v/>
      </c>
      <c r="M248" s="25">
        <f>IF($A248="","",IF($E248&lt;=0,INDEX('Cenários'!$H$6:$H$105,INT((ROW()-6)/12)+1)+SUMIFS($I$6:$I$1205,$A$6:$A$1205,$A248,$E$6:$E$1205,"&gt;"&amp;$E248,$E$6:$E$1205,"&lt;="&amp;($E248+INDEX('Cenários'!$J$6:$J$105,INT((ROW()-6)/12)+1))),INDEX('Cenários'!$L$6:$L$105,INT((ROW()-6)/12)+1)+SUMIFS($I$6:$I$1205,$A$6:$A$1205,$A248,$E$6:$E$1205,"&gt;"&amp;$E248,$E$6:$E$1205,"&lt;=7")))</f>
        <v/>
      </c>
      <c r="N248" s="25">
        <f>IF($A248="","",MIN(INDEX('Cenários'!$K$6:$K$105,INT((ROW()-6)/12)+1),MAX(0,$M248)))</f>
        <v/>
      </c>
      <c r="O248" s="25">
        <f>IF($A248="","",IFERROR(IF($L248&gt;=$N248,0,MIN(CEILING(MAX(0,$N248-$L248),INDEX('Cenários'!$I$6:$I$105,INT((ROW()-6)/12)+1)),FLOOR(MAX(0,INDEX('Cenários'!$K$6:$K$105,INT((ROW()-6)/12)+1)-$L248),INDEX('Cenários'!$I$6:$I$105,INT((ROW()-6)/12)+1)))),0))</f>
        <v/>
      </c>
      <c r="P248" s="25">
        <f>IF($A248="","",IFERROR(IF($E248+INDEX('Cenários'!$J$6:$J$105,INT((ROW()-6)/12)+1)&gt;7,0,SUMIFS($O$6:$O$1205,$A$6:$A$1205,$A248,$E$6:$E$1205,$E248+INDEX('Cenários'!$J$6:$J$105,INT((ROW()-6)/12)+1))),0))</f>
        <v/>
      </c>
      <c r="Q248" s="25">
        <f>IF($A248="","",$L248+$O248)</f>
        <v/>
      </c>
      <c r="R248" s="25">
        <f>IF($A248="","",IF($E248&gt;0,MAX(0,$Q248-$N248),0))</f>
        <v/>
      </c>
      <c r="S248" s="25">
        <f>IF($A248="","",$Q248-$R248)</f>
        <v/>
      </c>
      <c r="T248" s="25">
        <f>IF($A248="","",MAX(0,-$S248))</f>
        <v/>
      </c>
      <c r="U248" s="25">
        <f>IF($A248="","",MAX(0,$Q248-INDEX('Cenários'!$K$6:$K$105,INT((ROW()-6)/12)+1)))</f>
        <v/>
      </c>
      <c r="V248" s="24">
        <f>IF($A248="","",IF($Y248&lt;&gt;"OK","Dados inválidos",IF($X248="Pausado","Pausado",IF($T248&gt;0,"Ruptura",IF($U248&gt;0,"Excesso de capacidade",IF($M248&gt;INDEX('Cenários'!$K$6:$K$105,INT((ROW()-6)/12)+1),"Capacidade insuficiente",IF(AND($E248&lt;=0,$S248&lt;INDEX('Cenários'!$H$6:$H$105,INT((ROW()-6)/12)+1)),"Atenção",IF($R248&gt;0,"Desmobilizar","Adequado"))))))))</f>
        <v/>
      </c>
      <c r="W248" s="24">
        <f>IF($A248="","",IF($Y248&lt;&gt;"OK","Corrigir cadastro do cenário",IF($X248="Pausado","",IF($T248&gt;0,"Ruptura projetada de "&amp;TEXT($T248,"0")&amp;" un.",IF($U248&gt;0,"Reduzir entrada ou transferir "&amp;TEXT($U248,"0")&amp;" un.",IF($M248&gt;INDEX('Cenários'!$K$6:$K$105,INT((ROW()-6)/12)+1),"Capacidade abaixo do saldo-alvo em "&amp;TEXT($M248-INDEX('Cenários'!$K$6:$K$105,INT((ROW()-6)/12)+1),"0")&amp;" un.",IF(AND($O248&gt;0,$E248-INDEX('Cenários'!$J$6:$J$105,INT((ROW()-6)/12)+1)&lt;-4),"Recebimento depende de pedido anterior ao horizonte",IF($R248&gt;0,"Desmobilizar "&amp;TEXT($R248,"0")&amp;" un. nesta semana",IF($P248&gt;0,"Emitir pedido de "&amp;TEXT($P248,"0")&amp;" un. nesta semana",IF($O248&gt;0,"Programar recebimento de "&amp;TEXT($O248,"0")&amp;" un.","Sem ação imediata")))))))))</f>
        <v/>
      </c>
      <c r="X248" s="24">
        <f>IF($A248="","",INDEX('Cenários'!$M$6:$M$105,INT((ROW()-6)/12)+1))</f>
        <v/>
      </c>
      <c r="Y248" s="24">
        <f>IF($A248="","",INDEX('Cenários'!$Z$6:$Z$105,INT((ROW()-6)/12)+1))</f>
        <v/>
      </c>
    </row>
    <row r="249" ht="19" customHeight="1">
      <c r="A249" s="24">
        <f>IF(INDEX('Cenários'!$A$6:$A$105,INT((ROW()-6)/12)+1)="","",INDEX('Cenários'!$A$6:$A$105,INT((ROW()-6)/12)+1))</f>
        <v/>
      </c>
      <c r="B249" s="24">
        <f>IF($A249="","",INDEX('Cenários'!$B$6:$B$105,INT((ROW()-6)/12)+1))</f>
        <v/>
      </c>
      <c r="C249" s="24">
        <f>IF($A249="","",INDEX('Cenários'!$C$6:$C$105,INT((ROW()-6)/12)+1))</f>
        <v/>
      </c>
      <c r="D249" s="24">
        <f>IF($A249="","",INDEX('Cenários'!$D$6:$D$105,INT((ROW()-6)/12)+1))</f>
        <v/>
      </c>
      <c r="E249" s="25">
        <f>IF($A249="","",MOD(ROW()-6,12)-4)</f>
        <v/>
      </c>
      <c r="F249" s="24">
        <f>IF($A249="","",IF($E249&lt;0,"Antes do pico",IF($E249=0,"Semana de pico","Depois do pico")))</f>
        <v/>
      </c>
      <c r="G249" s="36">
        <f>IF($A249="","",IFERROR(IF(INDEX('Cenários'!$E$6:$E$105,INT((ROW()-6)/12)+1)="","",INDEX('Cenários'!$E$6:$E$105,INT((ROW()-6)/12)+1)+7*$E249),""))</f>
        <v/>
      </c>
      <c r="H249" s="37">
        <f>IF($A249="","",INDEX('Cenários'!$N$6:$Y$105,INT((ROW()-6)/12)+1,$E249+5))</f>
        <v/>
      </c>
      <c r="I249" s="25">
        <f>IF(OR($A249="",$H249=""),"",IFERROR(ROUNDUP(INDEX('Cenários'!$F$6:$F$105,INT((ROW()-6)/12)+1)*$H249,0),""))</f>
        <v/>
      </c>
      <c r="J249" s="19" t="n"/>
      <c r="K249" s="25">
        <f>IF($A249="","",IF($E249=-4,INDEX('Cenários'!$G$6:$G$105,INT((ROW()-6)/12)+1),$S248))</f>
        <v/>
      </c>
      <c r="L249" s="25">
        <f>IF($A249="","",$K249+IF($J249="",0,$J249)-IF($I249="",0,$I249))</f>
        <v/>
      </c>
      <c r="M249" s="25">
        <f>IF($A249="","",IF($E249&lt;=0,INDEX('Cenários'!$H$6:$H$105,INT((ROW()-6)/12)+1)+SUMIFS($I$6:$I$1205,$A$6:$A$1205,$A249,$E$6:$E$1205,"&gt;"&amp;$E249,$E$6:$E$1205,"&lt;="&amp;($E249+INDEX('Cenários'!$J$6:$J$105,INT((ROW()-6)/12)+1))),INDEX('Cenários'!$L$6:$L$105,INT((ROW()-6)/12)+1)+SUMIFS($I$6:$I$1205,$A$6:$A$1205,$A249,$E$6:$E$1205,"&gt;"&amp;$E249,$E$6:$E$1205,"&lt;=7")))</f>
        <v/>
      </c>
      <c r="N249" s="25">
        <f>IF($A249="","",MIN(INDEX('Cenários'!$K$6:$K$105,INT((ROW()-6)/12)+1),MAX(0,$M249)))</f>
        <v/>
      </c>
      <c r="O249" s="25">
        <f>IF($A249="","",IFERROR(IF($L249&gt;=$N249,0,MIN(CEILING(MAX(0,$N249-$L249),INDEX('Cenários'!$I$6:$I$105,INT((ROW()-6)/12)+1)),FLOOR(MAX(0,INDEX('Cenários'!$K$6:$K$105,INT((ROW()-6)/12)+1)-$L249),INDEX('Cenários'!$I$6:$I$105,INT((ROW()-6)/12)+1)))),0))</f>
        <v/>
      </c>
      <c r="P249" s="25">
        <f>IF($A249="","",IFERROR(IF($E249+INDEX('Cenários'!$J$6:$J$105,INT((ROW()-6)/12)+1)&gt;7,0,SUMIFS($O$6:$O$1205,$A$6:$A$1205,$A249,$E$6:$E$1205,$E249+INDEX('Cenários'!$J$6:$J$105,INT((ROW()-6)/12)+1))),0))</f>
        <v/>
      </c>
      <c r="Q249" s="25">
        <f>IF($A249="","",$L249+$O249)</f>
        <v/>
      </c>
      <c r="R249" s="25">
        <f>IF($A249="","",IF($E249&gt;0,MAX(0,$Q249-$N249),0))</f>
        <v/>
      </c>
      <c r="S249" s="25">
        <f>IF($A249="","",$Q249-$R249)</f>
        <v/>
      </c>
      <c r="T249" s="25">
        <f>IF($A249="","",MAX(0,-$S249))</f>
        <v/>
      </c>
      <c r="U249" s="25">
        <f>IF($A249="","",MAX(0,$Q249-INDEX('Cenários'!$K$6:$K$105,INT((ROW()-6)/12)+1)))</f>
        <v/>
      </c>
      <c r="V249" s="24">
        <f>IF($A249="","",IF($Y249&lt;&gt;"OK","Dados inválidos",IF($X249="Pausado","Pausado",IF($T249&gt;0,"Ruptura",IF($U249&gt;0,"Excesso de capacidade",IF($M249&gt;INDEX('Cenários'!$K$6:$K$105,INT((ROW()-6)/12)+1),"Capacidade insuficiente",IF(AND($E249&lt;=0,$S249&lt;INDEX('Cenários'!$H$6:$H$105,INT((ROW()-6)/12)+1)),"Atenção",IF($R249&gt;0,"Desmobilizar","Adequado"))))))))</f>
        <v/>
      </c>
      <c r="W249" s="24">
        <f>IF($A249="","",IF($Y249&lt;&gt;"OK","Corrigir cadastro do cenário",IF($X249="Pausado","",IF($T249&gt;0,"Ruptura projetada de "&amp;TEXT($T249,"0")&amp;" un.",IF($U249&gt;0,"Reduzir entrada ou transferir "&amp;TEXT($U249,"0")&amp;" un.",IF($M249&gt;INDEX('Cenários'!$K$6:$K$105,INT((ROW()-6)/12)+1),"Capacidade abaixo do saldo-alvo em "&amp;TEXT($M249-INDEX('Cenários'!$K$6:$K$105,INT((ROW()-6)/12)+1),"0")&amp;" un.",IF(AND($O249&gt;0,$E249-INDEX('Cenários'!$J$6:$J$105,INT((ROW()-6)/12)+1)&lt;-4),"Recebimento depende de pedido anterior ao horizonte",IF($R249&gt;0,"Desmobilizar "&amp;TEXT($R249,"0")&amp;" un. nesta semana",IF($P249&gt;0,"Emitir pedido de "&amp;TEXT($P249,"0")&amp;" un. nesta semana",IF($O249&gt;0,"Programar recebimento de "&amp;TEXT($O249,"0")&amp;" un.","Sem ação imediata")))))))))</f>
        <v/>
      </c>
      <c r="X249" s="24">
        <f>IF($A249="","",INDEX('Cenários'!$M$6:$M$105,INT((ROW()-6)/12)+1))</f>
        <v/>
      </c>
      <c r="Y249" s="24">
        <f>IF($A249="","",INDEX('Cenários'!$Z$6:$Z$105,INT((ROW()-6)/12)+1))</f>
        <v/>
      </c>
    </row>
    <row r="250" ht="19" customHeight="1">
      <c r="A250" s="24">
        <f>IF(INDEX('Cenários'!$A$6:$A$105,INT((ROW()-6)/12)+1)="","",INDEX('Cenários'!$A$6:$A$105,INT((ROW()-6)/12)+1))</f>
        <v/>
      </c>
      <c r="B250" s="24">
        <f>IF($A250="","",INDEX('Cenários'!$B$6:$B$105,INT((ROW()-6)/12)+1))</f>
        <v/>
      </c>
      <c r="C250" s="24">
        <f>IF($A250="","",INDEX('Cenários'!$C$6:$C$105,INT((ROW()-6)/12)+1))</f>
        <v/>
      </c>
      <c r="D250" s="24">
        <f>IF($A250="","",INDEX('Cenários'!$D$6:$D$105,INT((ROW()-6)/12)+1))</f>
        <v/>
      </c>
      <c r="E250" s="25">
        <f>IF($A250="","",MOD(ROW()-6,12)-4)</f>
        <v/>
      </c>
      <c r="F250" s="24">
        <f>IF($A250="","",IF($E250&lt;0,"Antes do pico",IF($E250=0,"Semana de pico","Depois do pico")))</f>
        <v/>
      </c>
      <c r="G250" s="36">
        <f>IF($A250="","",IFERROR(IF(INDEX('Cenários'!$E$6:$E$105,INT((ROW()-6)/12)+1)="","",INDEX('Cenários'!$E$6:$E$105,INT((ROW()-6)/12)+1)+7*$E250),""))</f>
        <v/>
      </c>
      <c r="H250" s="37">
        <f>IF($A250="","",INDEX('Cenários'!$N$6:$Y$105,INT((ROW()-6)/12)+1,$E250+5))</f>
        <v/>
      </c>
      <c r="I250" s="25">
        <f>IF(OR($A250="",$H250=""),"",IFERROR(ROUNDUP(INDEX('Cenários'!$F$6:$F$105,INT((ROW()-6)/12)+1)*$H250,0),""))</f>
        <v/>
      </c>
      <c r="J250" s="19" t="n"/>
      <c r="K250" s="25">
        <f>IF($A250="","",IF($E250=-4,INDEX('Cenários'!$G$6:$G$105,INT((ROW()-6)/12)+1),$S249))</f>
        <v/>
      </c>
      <c r="L250" s="25">
        <f>IF($A250="","",$K250+IF($J250="",0,$J250)-IF($I250="",0,$I250))</f>
        <v/>
      </c>
      <c r="M250" s="25">
        <f>IF($A250="","",IF($E250&lt;=0,INDEX('Cenários'!$H$6:$H$105,INT((ROW()-6)/12)+1)+SUMIFS($I$6:$I$1205,$A$6:$A$1205,$A250,$E$6:$E$1205,"&gt;"&amp;$E250,$E$6:$E$1205,"&lt;="&amp;($E250+INDEX('Cenários'!$J$6:$J$105,INT((ROW()-6)/12)+1))),INDEX('Cenários'!$L$6:$L$105,INT((ROW()-6)/12)+1)+SUMIFS($I$6:$I$1205,$A$6:$A$1205,$A250,$E$6:$E$1205,"&gt;"&amp;$E250,$E$6:$E$1205,"&lt;=7")))</f>
        <v/>
      </c>
      <c r="N250" s="25">
        <f>IF($A250="","",MIN(INDEX('Cenários'!$K$6:$K$105,INT((ROW()-6)/12)+1),MAX(0,$M250)))</f>
        <v/>
      </c>
      <c r="O250" s="25">
        <f>IF($A250="","",IFERROR(IF($L250&gt;=$N250,0,MIN(CEILING(MAX(0,$N250-$L250),INDEX('Cenários'!$I$6:$I$105,INT((ROW()-6)/12)+1)),FLOOR(MAX(0,INDEX('Cenários'!$K$6:$K$105,INT((ROW()-6)/12)+1)-$L250),INDEX('Cenários'!$I$6:$I$105,INT((ROW()-6)/12)+1)))),0))</f>
        <v/>
      </c>
      <c r="P250" s="25">
        <f>IF($A250="","",IFERROR(IF($E250+INDEX('Cenários'!$J$6:$J$105,INT((ROW()-6)/12)+1)&gt;7,0,SUMIFS($O$6:$O$1205,$A$6:$A$1205,$A250,$E$6:$E$1205,$E250+INDEX('Cenários'!$J$6:$J$105,INT((ROW()-6)/12)+1))),0))</f>
        <v/>
      </c>
      <c r="Q250" s="25">
        <f>IF($A250="","",$L250+$O250)</f>
        <v/>
      </c>
      <c r="R250" s="25">
        <f>IF($A250="","",IF($E250&gt;0,MAX(0,$Q250-$N250),0))</f>
        <v/>
      </c>
      <c r="S250" s="25">
        <f>IF($A250="","",$Q250-$R250)</f>
        <v/>
      </c>
      <c r="T250" s="25">
        <f>IF($A250="","",MAX(0,-$S250))</f>
        <v/>
      </c>
      <c r="U250" s="25">
        <f>IF($A250="","",MAX(0,$Q250-INDEX('Cenários'!$K$6:$K$105,INT((ROW()-6)/12)+1)))</f>
        <v/>
      </c>
      <c r="V250" s="24">
        <f>IF($A250="","",IF($Y250&lt;&gt;"OK","Dados inválidos",IF($X250="Pausado","Pausado",IF($T250&gt;0,"Ruptura",IF($U250&gt;0,"Excesso de capacidade",IF($M250&gt;INDEX('Cenários'!$K$6:$K$105,INT((ROW()-6)/12)+1),"Capacidade insuficiente",IF(AND($E250&lt;=0,$S250&lt;INDEX('Cenários'!$H$6:$H$105,INT((ROW()-6)/12)+1)),"Atenção",IF($R250&gt;0,"Desmobilizar","Adequado"))))))))</f>
        <v/>
      </c>
      <c r="W250" s="24">
        <f>IF($A250="","",IF($Y250&lt;&gt;"OK","Corrigir cadastro do cenário",IF($X250="Pausado","",IF($T250&gt;0,"Ruptura projetada de "&amp;TEXT($T250,"0")&amp;" un.",IF($U250&gt;0,"Reduzir entrada ou transferir "&amp;TEXT($U250,"0")&amp;" un.",IF($M250&gt;INDEX('Cenários'!$K$6:$K$105,INT((ROW()-6)/12)+1),"Capacidade abaixo do saldo-alvo em "&amp;TEXT($M250-INDEX('Cenários'!$K$6:$K$105,INT((ROW()-6)/12)+1),"0")&amp;" un.",IF(AND($O250&gt;0,$E250-INDEX('Cenários'!$J$6:$J$105,INT((ROW()-6)/12)+1)&lt;-4),"Recebimento depende de pedido anterior ao horizonte",IF($R250&gt;0,"Desmobilizar "&amp;TEXT($R250,"0")&amp;" un. nesta semana",IF($P250&gt;0,"Emitir pedido de "&amp;TEXT($P250,"0")&amp;" un. nesta semana",IF($O250&gt;0,"Programar recebimento de "&amp;TEXT($O250,"0")&amp;" un.","Sem ação imediata")))))))))</f>
        <v/>
      </c>
      <c r="X250" s="24">
        <f>IF($A250="","",INDEX('Cenários'!$M$6:$M$105,INT((ROW()-6)/12)+1))</f>
        <v/>
      </c>
      <c r="Y250" s="24">
        <f>IF($A250="","",INDEX('Cenários'!$Z$6:$Z$105,INT((ROW()-6)/12)+1))</f>
        <v/>
      </c>
    </row>
    <row r="251" ht="19" customHeight="1">
      <c r="A251" s="24">
        <f>IF(INDEX('Cenários'!$A$6:$A$105,INT((ROW()-6)/12)+1)="","",INDEX('Cenários'!$A$6:$A$105,INT((ROW()-6)/12)+1))</f>
        <v/>
      </c>
      <c r="B251" s="24">
        <f>IF($A251="","",INDEX('Cenários'!$B$6:$B$105,INT((ROW()-6)/12)+1))</f>
        <v/>
      </c>
      <c r="C251" s="24">
        <f>IF($A251="","",INDEX('Cenários'!$C$6:$C$105,INT((ROW()-6)/12)+1))</f>
        <v/>
      </c>
      <c r="D251" s="24">
        <f>IF($A251="","",INDEX('Cenários'!$D$6:$D$105,INT((ROW()-6)/12)+1))</f>
        <v/>
      </c>
      <c r="E251" s="25">
        <f>IF($A251="","",MOD(ROW()-6,12)-4)</f>
        <v/>
      </c>
      <c r="F251" s="24">
        <f>IF($A251="","",IF($E251&lt;0,"Antes do pico",IF($E251=0,"Semana de pico","Depois do pico")))</f>
        <v/>
      </c>
      <c r="G251" s="36">
        <f>IF($A251="","",IFERROR(IF(INDEX('Cenários'!$E$6:$E$105,INT((ROW()-6)/12)+1)="","",INDEX('Cenários'!$E$6:$E$105,INT((ROW()-6)/12)+1)+7*$E251),""))</f>
        <v/>
      </c>
      <c r="H251" s="37">
        <f>IF($A251="","",INDEX('Cenários'!$N$6:$Y$105,INT((ROW()-6)/12)+1,$E251+5))</f>
        <v/>
      </c>
      <c r="I251" s="25">
        <f>IF(OR($A251="",$H251=""),"",IFERROR(ROUNDUP(INDEX('Cenários'!$F$6:$F$105,INT((ROW()-6)/12)+1)*$H251,0),""))</f>
        <v/>
      </c>
      <c r="J251" s="19" t="n"/>
      <c r="K251" s="25">
        <f>IF($A251="","",IF($E251=-4,INDEX('Cenários'!$G$6:$G$105,INT((ROW()-6)/12)+1),$S250))</f>
        <v/>
      </c>
      <c r="L251" s="25">
        <f>IF($A251="","",$K251+IF($J251="",0,$J251)-IF($I251="",0,$I251))</f>
        <v/>
      </c>
      <c r="M251" s="25">
        <f>IF($A251="","",IF($E251&lt;=0,INDEX('Cenários'!$H$6:$H$105,INT((ROW()-6)/12)+1)+SUMIFS($I$6:$I$1205,$A$6:$A$1205,$A251,$E$6:$E$1205,"&gt;"&amp;$E251,$E$6:$E$1205,"&lt;="&amp;($E251+INDEX('Cenários'!$J$6:$J$105,INT((ROW()-6)/12)+1))),INDEX('Cenários'!$L$6:$L$105,INT((ROW()-6)/12)+1)+SUMIFS($I$6:$I$1205,$A$6:$A$1205,$A251,$E$6:$E$1205,"&gt;"&amp;$E251,$E$6:$E$1205,"&lt;=7")))</f>
        <v/>
      </c>
      <c r="N251" s="25">
        <f>IF($A251="","",MIN(INDEX('Cenários'!$K$6:$K$105,INT((ROW()-6)/12)+1),MAX(0,$M251)))</f>
        <v/>
      </c>
      <c r="O251" s="25">
        <f>IF($A251="","",IFERROR(IF($L251&gt;=$N251,0,MIN(CEILING(MAX(0,$N251-$L251),INDEX('Cenários'!$I$6:$I$105,INT((ROW()-6)/12)+1)),FLOOR(MAX(0,INDEX('Cenários'!$K$6:$K$105,INT((ROW()-6)/12)+1)-$L251),INDEX('Cenários'!$I$6:$I$105,INT((ROW()-6)/12)+1)))),0))</f>
        <v/>
      </c>
      <c r="P251" s="25">
        <f>IF($A251="","",IFERROR(IF($E251+INDEX('Cenários'!$J$6:$J$105,INT((ROW()-6)/12)+1)&gt;7,0,SUMIFS($O$6:$O$1205,$A$6:$A$1205,$A251,$E$6:$E$1205,$E251+INDEX('Cenários'!$J$6:$J$105,INT((ROW()-6)/12)+1))),0))</f>
        <v/>
      </c>
      <c r="Q251" s="25">
        <f>IF($A251="","",$L251+$O251)</f>
        <v/>
      </c>
      <c r="R251" s="25">
        <f>IF($A251="","",IF($E251&gt;0,MAX(0,$Q251-$N251),0))</f>
        <v/>
      </c>
      <c r="S251" s="25">
        <f>IF($A251="","",$Q251-$R251)</f>
        <v/>
      </c>
      <c r="T251" s="25">
        <f>IF($A251="","",MAX(0,-$S251))</f>
        <v/>
      </c>
      <c r="U251" s="25">
        <f>IF($A251="","",MAX(0,$Q251-INDEX('Cenários'!$K$6:$K$105,INT((ROW()-6)/12)+1)))</f>
        <v/>
      </c>
      <c r="V251" s="24">
        <f>IF($A251="","",IF($Y251&lt;&gt;"OK","Dados inválidos",IF($X251="Pausado","Pausado",IF($T251&gt;0,"Ruptura",IF($U251&gt;0,"Excesso de capacidade",IF($M251&gt;INDEX('Cenários'!$K$6:$K$105,INT((ROW()-6)/12)+1),"Capacidade insuficiente",IF(AND($E251&lt;=0,$S251&lt;INDEX('Cenários'!$H$6:$H$105,INT((ROW()-6)/12)+1)),"Atenção",IF($R251&gt;0,"Desmobilizar","Adequado"))))))))</f>
        <v/>
      </c>
      <c r="W251" s="24">
        <f>IF($A251="","",IF($Y251&lt;&gt;"OK","Corrigir cadastro do cenário",IF($X251="Pausado","",IF($T251&gt;0,"Ruptura projetada de "&amp;TEXT($T251,"0")&amp;" un.",IF($U251&gt;0,"Reduzir entrada ou transferir "&amp;TEXT($U251,"0")&amp;" un.",IF($M251&gt;INDEX('Cenários'!$K$6:$K$105,INT((ROW()-6)/12)+1),"Capacidade abaixo do saldo-alvo em "&amp;TEXT($M251-INDEX('Cenários'!$K$6:$K$105,INT((ROW()-6)/12)+1),"0")&amp;" un.",IF(AND($O251&gt;0,$E251-INDEX('Cenários'!$J$6:$J$105,INT((ROW()-6)/12)+1)&lt;-4),"Recebimento depende de pedido anterior ao horizonte",IF($R251&gt;0,"Desmobilizar "&amp;TEXT($R251,"0")&amp;" un. nesta semana",IF($P251&gt;0,"Emitir pedido de "&amp;TEXT($P251,"0")&amp;" un. nesta semana",IF($O251&gt;0,"Programar recebimento de "&amp;TEXT($O251,"0")&amp;" un.","Sem ação imediata")))))))))</f>
        <v/>
      </c>
      <c r="X251" s="24">
        <f>IF($A251="","",INDEX('Cenários'!$M$6:$M$105,INT((ROW()-6)/12)+1))</f>
        <v/>
      </c>
      <c r="Y251" s="24">
        <f>IF($A251="","",INDEX('Cenários'!$Z$6:$Z$105,INT((ROW()-6)/12)+1))</f>
        <v/>
      </c>
    </row>
    <row r="252" ht="19" customHeight="1">
      <c r="A252" s="24">
        <f>IF(INDEX('Cenários'!$A$6:$A$105,INT((ROW()-6)/12)+1)="","",INDEX('Cenários'!$A$6:$A$105,INT((ROW()-6)/12)+1))</f>
        <v/>
      </c>
      <c r="B252" s="24">
        <f>IF($A252="","",INDEX('Cenários'!$B$6:$B$105,INT((ROW()-6)/12)+1))</f>
        <v/>
      </c>
      <c r="C252" s="24">
        <f>IF($A252="","",INDEX('Cenários'!$C$6:$C$105,INT((ROW()-6)/12)+1))</f>
        <v/>
      </c>
      <c r="D252" s="24">
        <f>IF($A252="","",INDEX('Cenários'!$D$6:$D$105,INT((ROW()-6)/12)+1))</f>
        <v/>
      </c>
      <c r="E252" s="25">
        <f>IF($A252="","",MOD(ROW()-6,12)-4)</f>
        <v/>
      </c>
      <c r="F252" s="24">
        <f>IF($A252="","",IF($E252&lt;0,"Antes do pico",IF($E252=0,"Semana de pico","Depois do pico")))</f>
        <v/>
      </c>
      <c r="G252" s="36">
        <f>IF($A252="","",IFERROR(IF(INDEX('Cenários'!$E$6:$E$105,INT((ROW()-6)/12)+1)="","",INDEX('Cenários'!$E$6:$E$105,INT((ROW()-6)/12)+1)+7*$E252),""))</f>
        <v/>
      </c>
      <c r="H252" s="37">
        <f>IF($A252="","",INDEX('Cenários'!$N$6:$Y$105,INT((ROW()-6)/12)+1,$E252+5))</f>
        <v/>
      </c>
      <c r="I252" s="25">
        <f>IF(OR($A252="",$H252=""),"",IFERROR(ROUNDUP(INDEX('Cenários'!$F$6:$F$105,INT((ROW()-6)/12)+1)*$H252,0),""))</f>
        <v/>
      </c>
      <c r="J252" s="19" t="n"/>
      <c r="K252" s="25">
        <f>IF($A252="","",IF($E252=-4,INDEX('Cenários'!$G$6:$G$105,INT((ROW()-6)/12)+1),$S251))</f>
        <v/>
      </c>
      <c r="L252" s="25">
        <f>IF($A252="","",$K252+IF($J252="",0,$J252)-IF($I252="",0,$I252))</f>
        <v/>
      </c>
      <c r="M252" s="25">
        <f>IF($A252="","",IF($E252&lt;=0,INDEX('Cenários'!$H$6:$H$105,INT((ROW()-6)/12)+1)+SUMIFS($I$6:$I$1205,$A$6:$A$1205,$A252,$E$6:$E$1205,"&gt;"&amp;$E252,$E$6:$E$1205,"&lt;="&amp;($E252+INDEX('Cenários'!$J$6:$J$105,INT((ROW()-6)/12)+1))),INDEX('Cenários'!$L$6:$L$105,INT((ROW()-6)/12)+1)+SUMIFS($I$6:$I$1205,$A$6:$A$1205,$A252,$E$6:$E$1205,"&gt;"&amp;$E252,$E$6:$E$1205,"&lt;=7")))</f>
        <v/>
      </c>
      <c r="N252" s="25">
        <f>IF($A252="","",MIN(INDEX('Cenários'!$K$6:$K$105,INT((ROW()-6)/12)+1),MAX(0,$M252)))</f>
        <v/>
      </c>
      <c r="O252" s="25">
        <f>IF($A252="","",IFERROR(IF($L252&gt;=$N252,0,MIN(CEILING(MAX(0,$N252-$L252),INDEX('Cenários'!$I$6:$I$105,INT((ROW()-6)/12)+1)),FLOOR(MAX(0,INDEX('Cenários'!$K$6:$K$105,INT((ROW()-6)/12)+1)-$L252),INDEX('Cenários'!$I$6:$I$105,INT((ROW()-6)/12)+1)))),0))</f>
        <v/>
      </c>
      <c r="P252" s="25">
        <f>IF($A252="","",IFERROR(IF($E252+INDEX('Cenários'!$J$6:$J$105,INT((ROW()-6)/12)+1)&gt;7,0,SUMIFS($O$6:$O$1205,$A$6:$A$1205,$A252,$E$6:$E$1205,$E252+INDEX('Cenários'!$J$6:$J$105,INT((ROW()-6)/12)+1))),0))</f>
        <v/>
      </c>
      <c r="Q252" s="25">
        <f>IF($A252="","",$L252+$O252)</f>
        <v/>
      </c>
      <c r="R252" s="25">
        <f>IF($A252="","",IF($E252&gt;0,MAX(0,$Q252-$N252),0))</f>
        <v/>
      </c>
      <c r="S252" s="25">
        <f>IF($A252="","",$Q252-$R252)</f>
        <v/>
      </c>
      <c r="T252" s="25">
        <f>IF($A252="","",MAX(0,-$S252))</f>
        <v/>
      </c>
      <c r="U252" s="25">
        <f>IF($A252="","",MAX(0,$Q252-INDEX('Cenários'!$K$6:$K$105,INT((ROW()-6)/12)+1)))</f>
        <v/>
      </c>
      <c r="V252" s="24">
        <f>IF($A252="","",IF($Y252&lt;&gt;"OK","Dados inválidos",IF($X252="Pausado","Pausado",IF($T252&gt;0,"Ruptura",IF($U252&gt;0,"Excesso de capacidade",IF($M252&gt;INDEX('Cenários'!$K$6:$K$105,INT((ROW()-6)/12)+1),"Capacidade insuficiente",IF(AND($E252&lt;=0,$S252&lt;INDEX('Cenários'!$H$6:$H$105,INT((ROW()-6)/12)+1)),"Atenção",IF($R252&gt;0,"Desmobilizar","Adequado"))))))))</f>
        <v/>
      </c>
      <c r="W252" s="24">
        <f>IF($A252="","",IF($Y252&lt;&gt;"OK","Corrigir cadastro do cenário",IF($X252="Pausado","",IF($T252&gt;0,"Ruptura projetada de "&amp;TEXT($T252,"0")&amp;" un.",IF($U252&gt;0,"Reduzir entrada ou transferir "&amp;TEXT($U252,"0")&amp;" un.",IF($M252&gt;INDEX('Cenários'!$K$6:$K$105,INT((ROW()-6)/12)+1),"Capacidade abaixo do saldo-alvo em "&amp;TEXT($M252-INDEX('Cenários'!$K$6:$K$105,INT((ROW()-6)/12)+1),"0")&amp;" un.",IF(AND($O252&gt;0,$E252-INDEX('Cenários'!$J$6:$J$105,INT((ROW()-6)/12)+1)&lt;-4),"Recebimento depende de pedido anterior ao horizonte",IF($R252&gt;0,"Desmobilizar "&amp;TEXT($R252,"0")&amp;" un. nesta semana",IF($P252&gt;0,"Emitir pedido de "&amp;TEXT($P252,"0")&amp;" un. nesta semana",IF($O252&gt;0,"Programar recebimento de "&amp;TEXT($O252,"0")&amp;" un.","Sem ação imediata")))))))))</f>
        <v/>
      </c>
      <c r="X252" s="24">
        <f>IF($A252="","",INDEX('Cenários'!$M$6:$M$105,INT((ROW()-6)/12)+1))</f>
        <v/>
      </c>
      <c r="Y252" s="24">
        <f>IF($A252="","",INDEX('Cenários'!$Z$6:$Z$105,INT((ROW()-6)/12)+1))</f>
        <v/>
      </c>
    </row>
    <row r="253" ht="19" customHeight="1">
      <c r="A253" s="24">
        <f>IF(INDEX('Cenários'!$A$6:$A$105,INT((ROW()-6)/12)+1)="","",INDEX('Cenários'!$A$6:$A$105,INT((ROW()-6)/12)+1))</f>
        <v/>
      </c>
      <c r="B253" s="24">
        <f>IF($A253="","",INDEX('Cenários'!$B$6:$B$105,INT((ROW()-6)/12)+1))</f>
        <v/>
      </c>
      <c r="C253" s="24">
        <f>IF($A253="","",INDEX('Cenários'!$C$6:$C$105,INT((ROW()-6)/12)+1))</f>
        <v/>
      </c>
      <c r="D253" s="24">
        <f>IF($A253="","",INDEX('Cenários'!$D$6:$D$105,INT((ROW()-6)/12)+1))</f>
        <v/>
      </c>
      <c r="E253" s="25">
        <f>IF($A253="","",MOD(ROW()-6,12)-4)</f>
        <v/>
      </c>
      <c r="F253" s="24">
        <f>IF($A253="","",IF($E253&lt;0,"Antes do pico",IF($E253=0,"Semana de pico","Depois do pico")))</f>
        <v/>
      </c>
      <c r="G253" s="36">
        <f>IF($A253="","",IFERROR(IF(INDEX('Cenários'!$E$6:$E$105,INT((ROW()-6)/12)+1)="","",INDEX('Cenários'!$E$6:$E$105,INT((ROW()-6)/12)+1)+7*$E253),""))</f>
        <v/>
      </c>
      <c r="H253" s="37">
        <f>IF($A253="","",INDEX('Cenários'!$N$6:$Y$105,INT((ROW()-6)/12)+1,$E253+5))</f>
        <v/>
      </c>
      <c r="I253" s="25">
        <f>IF(OR($A253="",$H253=""),"",IFERROR(ROUNDUP(INDEX('Cenários'!$F$6:$F$105,INT((ROW()-6)/12)+1)*$H253,0),""))</f>
        <v/>
      </c>
      <c r="J253" s="19" t="n"/>
      <c r="K253" s="25">
        <f>IF($A253="","",IF($E253=-4,INDEX('Cenários'!$G$6:$G$105,INT((ROW()-6)/12)+1),$S252))</f>
        <v/>
      </c>
      <c r="L253" s="25">
        <f>IF($A253="","",$K253+IF($J253="",0,$J253)-IF($I253="",0,$I253))</f>
        <v/>
      </c>
      <c r="M253" s="25">
        <f>IF($A253="","",IF($E253&lt;=0,INDEX('Cenários'!$H$6:$H$105,INT((ROW()-6)/12)+1)+SUMIFS($I$6:$I$1205,$A$6:$A$1205,$A253,$E$6:$E$1205,"&gt;"&amp;$E253,$E$6:$E$1205,"&lt;="&amp;($E253+INDEX('Cenários'!$J$6:$J$105,INT((ROW()-6)/12)+1))),INDEX('Cenários'!$L$6:$L$105,INT((ROW()-6)/12)+1)+SUMIFS($I$6:$I$1205,$A$6:$A$1205,$A253,$E$6:$E$1205,"&gt;"&amp;$E253,$E$6:$E$1205,"&lt;=7")))</f>
        <v/>
      </c>
      <c r="N253" s="25">
        <f>IF($A253="","",MIN(INDEX('Cenários'!$K$6:$K$105,INT((ROW()-6)/12)+1),MAX(0,$M253)))</f>
        <v/>
      </c>
      <c r="O253" s="25">
        <f>IF($A253="","",IFERROR(IF($L253&gt;=$N253,0,MIN(CEILING(MAX(0,$N253-$L253),INDEX('Cenários'!$I$6:$I$105,INT((ROW()-6)/12)+1)),FLOOR(MAX(0,INDEX('Cenários'!$K$6:$K$105,INT((ROW()-6)/12)+1)-$L253),INDEX('Cenários'!$I$6:$I$105,INT((ROW()-6)/12)+1)))),0))</f>
        <v/>
      </c>
      <c r="P253" s="25">
        <f>IF($A253="","",IFERROR(IF($E253+INDEX('Cenários'!$J$6:$J$105,INT((ROW()-6)/12)+1)&gt;7,0,SUMIFS($O$6:$O$1205,$A$6:$A$1205,$A253,$E$6:$E$1205,$E253+INDEX('Cenários'!$J$6:$J$105,INT((ROW()-6)/12)+1))),0))</f>
        <v/>
      </c>
      <c r="Q253" s="25">
        <f>IF($A253="","",$L253+$O253)</f>
        <v/>
      </c>
      <c r="R253" s="25">
        <f>IF($A253="","",IF($E253&gt;0,MAX(0,$Q253-$N253),0))</f>
        <v/>
      </c>
      <c r="S253" s="25">
        <f>IF($A253="","",$Q253-$R253)</f>
        <v/>
      </c>
      <c r="T253" s="25">
        <f>IF($A253="","",MAX(0,-$S253))</f>
        <v/>
      </c>
      <c r="U253" s="25">
        <f>IF($A253="","",MAX(0,$Q253-INDEX('Cenários'!$K$6:$K$105,INT((ROW()-6)/12)+1)))</f>
        <v/>
      </c>
      <c r="V253" s="24">
        <f>IF($A253="","",IF($Y253&lt;&gt;"OK","Dados inválidos",IF($X253="Pausado","Pausado",IF($T253&gt;0,"Ruptura",IF($U253&gt;0,"Excesso de capacidade",IF($M253&gt;INDEX('Cenários'!$K$6:$K$105,INT((ROW()-6)/12)+1),"Capacidade insuficiente",IF(AND($E253&lt;=0,$S253&lt;INDEX('Cenários'!$H$6:$H$105,INT((ROW()-6)/12)+1)),"Atenção",IF($R253&gt;0,"Desmobilizar","Adequado"))))))))</f>
        <v/>
      </c>
      <c r="W253" s="24">
        <f>IF($A253="","",IF($Y253&lt;&gt;"OK","Corrigir cadastro do cenário",IF($X253="Pausado","",IF($T253&gt;0,"Ruptura projetada de "&amp;TEXT($T253,"0")&amp;" un.",IF($U253&gt;0,"Reduzir entrada ou transferir "&amp;TEXT($U253,"0")&amp;" un.",IF($M253&gt;INDEX('Cenários'!$K$6:$K$105,INT((ROW()-6)/12)+1),"Capacidade abaixo do saldo-alvo em "&amp;TEXT($M253-INDEX('Cenários'!$K$6:$K$105,INT((ROW()-6)/12)+1),"0")&amp;" un.",IF(AND($O253&gt;0,$E253-INDEX('Cenários'!$J$6:$J$105,INT((ROW()-6)/12)+1)&lt;-4),"Recebimento depende de pedido anterior ao horizonte",IF($R253&gt;0,"Desmobilizar "&amp;TEXT($R253,"0")&amp;" un. nesta semana",IF($P253&gt;0,"Emitir pedido de "&amp;TEXT($P253,"0")&amp;" un. nesta semana",IF($O253&gt;0,"Programar recebimento de "&amp;TEXT($O253,"0")&amp;" un.","Sem ação imediata")))))))))</f>
        <v/>
      </c>
      <c r="X253" s="24">
        <f>IF($A253="","",INDEX('Cenários'!$M$6:$M$105,INT((ROW()-6)/12)+1))</f>
        <v/>
      </c>
      <c r="Y253" s="24">
        <f>IF($A253="","",INDEX('Cenários'!$Z$6:$Z$105,INT((ROW()-6)/12)+1))</f>
        <v/>
      </c>
    </row>
    <row r="254" ht="19" customHeight="1">
      <c r="A254" s="24">
        <f>IF(INDEX('Cenários'!$A$6:$A$105,INT((ROW()-6)/12)+1)="","",INDEX('Cenários'!$A$6:$A$105,INT((ROW()-6)/12)+1))</f>
        <v/>
      </c>
      <c r="B254" s="24">
        <f>IF($A254="","",INDEX('Cenários'!$B$6:$B$105,INT((ROW()-6)/12)+1))</f>
        <v/>
      </c>
      <c r="C254" s="24">
        <f>IF($A254="","",INDEX('Cenários'!$C$6:$C$105,INT((ROW()-6)/12)+1))</f>
        <v/>
      </c>
      <c r="D254" s="24">
        <f>IF($A254="","",INDEX('Cenários'!$D$6:$D$105,INT((ROW()-6)/12)+1))</f>
        <v/>
      </c>
      <c r="E254" s="25">
        <f>IF($A254="","",MOD(ROW()-6,12)-4)</f>
        <v/>
      </c>
      <c r="F254" s="24">
        <f>IF($A254="","",IF($E254&lt;0,"Antes do pico",IF($E254=0,"Semana de pico","Depois do pico")))</f>
        <v/>
      </c>
      <c r="G254" s="36">
        <f>IF($A254="","",IFERROR(IF(INDEX('Cenários'!$E$6:$E$105,INT((ROW()-6)/12)+1)="","",INDEX('Cenários'!$E$6:$E$105,INT((ROW()-6)/12)+1)+7*$E254),""))</f>
        <v/>
      </c>
      <c r="H254" s="37">
        <f>IF($A254="","",INDEX('Cenários'!$N$6:$Y$105,INT((ROW()-6)/12)+1,$E254+5))</f>
        <v/>
      </c>
      <c r="I254" s="25">
        <f>IF(OR($A254="",$H254=""),"",IFERROR(ROUNDUP(INDEX('Cenários'!$F$6:$F$105,INT((ROW()-6)/12)+1)*$H254,0),""))</f>
        <v/>
      </c>
      <c r="J254" s="19" t="n"/>
      <c r="K254" s="25">
        <f>IF($A254="","",IF($E254=-4,INDEX('Cenários'!$G$6:$G$105,INT((ROW()-6)/12)+1),$S253))</f>
        <v/>
      </c>
      <c r="L254" s="25">
        <f>IF($A254="","",$K254+IF($J254="",0,$J254)-IF($I254="",0,$I254))</f>
        <v/>
      </c>
      <c r="M254" s="25">
        <f>IF($A254="","",IF($E254&lt;=0,INDEX('Cenários'!$H$6:$H$105,INT((ROW()-6)/12)+1)+SUMIFS($I$6:$I$1205,$A$6:$A$1205,$A254,$E$6:$E$1205,"&gt;"&amp;$E254,$E$6:$E$1205,"&lt;="&amp;($E254+INDEX('Cenários'!$J$6:$J$105,INT((ROW()-6)/12)+1))),INDEX('Cenários'!$L$6:$L$105,INT((ROW()-6)/12)+1)+SUMIFS($I$6:$I$1205,$A$6:$A$1205,$A254,$E$6:$E$1205,"&gt;"&amp;$E254,$E$6:$E$1205,"&lt;=7")))</f>
        <v/>
      </c>
      <c r="N254" s="25">
        <f>IF($A254="","",MIN(INDEX('Cenários'!$K$6:$K$105,INT((ROW()-6)/12)+1),MAX(0,$M254)))</f>
        <v/>
      </c>
      <c r="O254" s="25">
        <f>IF($A254="","",IFERROR(IF($L254&gt;=$N254,0,MIN(CEILING(MAX(0,$N254-$L254),INDEX('Cenários'!$I$6:$I$105,INT((ROW()-6)/12)+1)),FLOOR(MAX(0,INDEX('Cenários'!$K$6:$K$105,INT((ROW()-6)/12)+1)-$L254),INDEX('Cenários'!$I$6:$I$105,INT((ROW()-6)/12)+1)))),0))</f>
        <v/>
      </c>
      <c r="P254" s="25">
        <f>IF($A254="","",IFERROR(IF($E254+INDEX('Cenários'!$J$6:$J$105,INT((ROW()-6)/12)+1)&gt;7,0,SUMIFS($O$6:$O$1205,$A$6:$A$1205,$A254,$E$6:$E$1205,$E254+INDEX('Cenários'!$J$6:$J$105,INT((ROW()-6)/12)+1))),0))</f>
        <v/>
      </c>
      <c r="Q254" s="25">
        <f>IF($A254="","",$L254+$O254)</f>
        <v/>
      </c>
      <c r="R254" s="25">
        <f>IF($A254="","",IF($E254&gt;0,MAX(0,$Q254-$N254),0))</f>
        <v/>
      </c>
      <c r="S254" s="25">
        <f>IF($A254="","",$Q254-$R254)</f>
        <v/>
      </c>
      <c r="T254" s="25">
        <f>IF($A254="","",MAX(0,-$S254))</f>
        <v/>
      </c>
      <c r="U254" s="25">
        <f>IF($A254="","",MAX(0,$Q254-INDEX('Cenários'!$K$6:$K$105,INT((ROW()-6)/12)+1)))</f>
        <v/>
      </c>
      <c r="V254" s="24">
        <f>IF($A254="","",IF($Y254&lt;&gt;"OK","Dados inválidos",IF($X254="Pausado","Pausado",IF($T254&gt;0,"Ruptura",IF($U254&gt;0,"Excesso de capacidade",IF($M254&gt;INDEX('Cenários'!$K$6:$K$105,INT((ROW()-6)/12)+1),"Capacidade insuficiente",IF(AND($E254&lt;=0,$S254&lt;INDEX('Cenários'!$H$6:$H$105,INT((ROW()-6)/12)+1)),"Atenção",IF($R254&gt;0,"Desmobilizar","Adequado"))))))))</f>
        <v/>
      </c>
      <c r="W254" s="24">
        <f>IF($A254="","",IF($Y254&lt;&gt;"OK","Corrigir cadastro do cenário",IF($X254="Pausado","",IF($T254&gt;0,"Ruptura projetada de "&amp;TEXT($T254,"0")&amp;" un.",IF($U254&gt;0,"Reduzir entrada ou transferir "&amp;TEXT($U254,"0")&amp;" un.",IF($M254&gt;INDEX('Cenários'!$K$6:$K$105,INT((ROW()-6)/12)+1),"Capacidade abaixo do saldo-alvo em "&amp;TEXT($M254-INDEX('Cenários'!$K$6:$K$105,INT((ROW()-6)/12)+1),"0")&amp;" un.",IF(AND($O254&gt;0,$E254-INDEX('Cenários'!$J$6:$J$105,INT((ROW()-6)/12)+1)&lt;-4),"Recebimento depende de pedido anterior ao horizonte",IF($R254&gt;0,"Desmobilizar "&amp;TEXT($R254,"0")&amp;" un. nesta semana",IF($P254&gt;0,"Emitir pedido de "&amp;TEXT($P254,"0")&amp;" un. nesta semana",IF($O254&gt;0,"Programar recebimento de "&amp;TEXT($O254,"0")&amp;" un.","Sem ação imediata")))))))))</f>
        <v/>
      </c>
      <c r="X254" s="24">
        <f>IF($A254="","",INDEX('Cenários'!$M$6:$M$105,INT((ROW()-6)/12)+1))</f>
        <v/>
      </c>
      <c r="Y254" s="24">
        <f>IF($A254="","",INDEX('Cenários'!$Z$6:$Z$105,INT((ROW()-6)/12)+1))</f>
        <v/>
      </c>
    </row>
    <row r="255" ht="19" customHeight="1">
      <c r="A255" s="24">
        <f>IF(INDEX('Cenários'!$A$6:$A$105,INT((ROW()-6)/12)+1)="","",INDEX('Cenários'!$A$6:$A$105,INT((ROW()-6)/12)+1))</f>
        <v/>
      </c>
      <c r="B255" s="24">
        <f>IF($A255="","",INDEX('Cenários'!$B$6:$B$105,INT((ROW()-6)/12)+1))</f>
        <v/>
      </c>
      <c r="C255" s="24">
        <f>IF($A255="","",INDEX('Cenários'!$C$6:$C$105,INT((ROW()-6)/12)+1))</f>
        <v/>
      </c>
      <c r="D255" s="24">
        <f>IF($A255="","",INDEX('Cenários'!$D$6:$D$105,INT((ROW()-6)/12)+1))</f>
        <v/>
      </c>
      <c r="E255" s="25">
        <f>IF($A255="","",MOD(ROW()-6,12)-4)</f>
        <v/>
      </c>
      <c r="F255" s="24">
        <f>IF($A255="","",IF($E255&lt;0,"Antes do pico",IF($E255=0,"Semana de pico","Depois do pico")))</f>
        <v/>
      </c>
      <c r="G255" s="36">
        <f>IF($A255="","",IFERROR(IF(INDEX('Cenários'!$E$6:$E$105,INT((ROW()-6)/12)+1)="","",INDEX('Cenários'!$E$6:$E$105,INT((ROW()-6)/12)+1)+7*$E255),""))</f>
        <v/>
      </c>
      <c r="H255" s="37">
        <f>IF($A255="","",INDEX('Cenários'!$N$6:$Y$105,INT((ROW()-6)/12)+1,$E255+5))</f>
        <v/>
      </c>
      <c r="I255" s="25">
        <f>IF(OR($A255="",$H255=""),"",IFERROR(ROUNDUP(INDEX('Cenários'!$F$6:$F$105,INT((ROW()-6)/12)+1)*$H255,0),""))</f>
        <v/>
      </c>
      <c r="J255" s="19" t="n"/>
      <c r="K255" s="25">
        <f>IF($A255="","",IF($E255=-4,INDEX('Cenários'!$G$6:$G$105,INT((ROW()-6)/12)+1),$S254))</f>
        <v/>
      </c>
      <c r="L255" s="25">
        <f>IF($A255="","",$K255+IF($J255="",0,$J255)-IF($I255="",0,$I255))</f>
        <v/>
      </c>
      <c r="M255" s="25">
        <f>IF($A255="","",IF($E255&lt;=0,INDEX('Cenários'!$H$6:$H$105,INT((ROW()-6)/12)+1)+SUMIFS($I$6:$I$1205,$A$6:$A$1205,$A255,$E$6:$E$1205,"&gt;"&amp;$E255,$E$6:$E$1205,"&lt;="&amp;($E255+INDEX('Cenários'!$J$6:$J$105,INT((ROW()-6)/12)+1))),INDEX('Cenários'!$L$6:$L$105,INT((ROW()-6)/12)+1)+SUMIFS($I$6:$I$1205,$A$6:$A$1205,$A255,$E$6:$E$1205,"&gt;"&amp;$E255,$E$6:$E$1205,"&lt;=7")))</f>
        <v/>
      </c>
      <c r="N255" s="25">
        <f>IF($A255="","",MIN(INDEX('Cenários'!$K$6:$K$105,INT((ROW()-6)/12)+1),MAX(0,$M255)))</f>
        <v/>
      </c>
      <c r="O255" s="25">
        <f>IF($A255="","",IFERROR(IF($L255&gt;=$N255,0,MIN(CEILING(MAX(0,$N255-$L255),INDEX('Cenários'!$I$6:$I$105,INT((ROW()-6)/12)+1)),FLOOR(MAX(0,INDEX('Cenários'!$K$6:$K$105,INT((ROW()-6)/12)+1)-$L255),INDEX('Cenários'!$I$6:$I$105,INT((ROW()-6)/12)+1)))),0))</f>
        <v/>
      </c>
      <c r="P255" s="25">
        <f>IF($A255="","",IFERROR(IF($E255+INDEX('Cenários'!$J$6:$J$105,INT((ROW()-6)/12)+1)&gt;7,0,SUMIFS($O$6:$O$1205,$A$6:$A$1205,$A255,$E$6:$E$1205,$E255+INDEX('Cenários'!$J$6:$J$105,INT((ROW()-6)/12)+1))),0))</f>
        <v/>
      </c>
      <c r="Q255" s="25">
        <f>IF($A255="","",$L255+$O255)</f>
        <v/>
      </c>
      <c r="R255" s="25">
        <f>IF($A255="","",IF($E255&gt;0,MAX(0,$Q255-$N255),0))</f>
        <v/>
      </c>
      <c r="S255" s="25">
        <f>IF($A255="","",$Q255-$R255)</f>
        <v/>
      </c>
      <c r="T255" s="25">
        <f>IF($A255="","",MAX(0,-$S255))</f>
        <v/>
      </c>
      <c r="U255" s="25">
        <f>IF($A255="","",MAX(0,$Q255-INDEX('Cenários'!$K$6:$K$105,INT((ROW()-6)/12)+1)))</f>
        <v/>
      </c>
      <c r="V255" s="24">
        <f>IF($A255="","",IF($Y255&lt;&gt;"OK","Dados inválidos",IF($X255="Pausado","Pausado",IF($T255&gt;0,"Ruptura",IF($U255&gt;0,"Excesso de capacidade",IF($M255&gt;INDEX('Cenários'!$K$6:$K$105,INT((ROW()-6)/12)+1),"Capacidade insuficiente",IF(AND($E255&lt;=0,$S255&lt;INDEX('Cenários'!$H$6:$H$105,INT((ROW()-6)/12)+1)),"Atenção",IF($R255&gt;0,"Desmobilizar","Adequado"))))))))</f>
        <v/>
      </c>
      <c r="W255" s="24">
        <f>IF($A255="","",IF($Y255&lt;&gt;"OK","Corrigir cadastro do cenário",IF($X255="Pausado","",IF($T255&gt;0,"Ruptura projetada de "&amp;TEXT($T255,"0")&amp;" un.",IF($U255&gt;0,"Reduzir entrada ou transferir "&amp;TEXT($U255,"0")&amp;" un.",IF($M255&gt;INDEX('Cenários'!$K$6:$K$105,INT((ROW()-6)/12)+1),"Capacidade abaixo do saldo-alvo em "&amp;TEXT($M255-INDEX('Cenários'!$K$6:$K$105,INT((ROW()-6)/12)+1),"0")&amp;" un.",IF(AND($O255&gt;0,$E255-INDEX('Cenários'!$J$6:$J$105,INT((ROW()-6)/12)+1)&lt;-4),"Recebimento depende de pedido anterior ao horizonte",IF($R255&gt;0,"Desmobilizar "&amp;TEXT($R255,"0")&amp;" un. nesta semana",IF($P255&gt;0,"Emitir pedido de "&amp;TEXT($P255,"0")&amp;" un. nesta semana",IF($O255&gt;0,"Programar recebimento de "&amp;TEXT($O255,"0")&amp;" un.","Sem ação imediata")))))))))</f>
        <v/>
      </c>
      <c r="X255" s="24">
        <f>IF($A255="","",INDEX('Cenários'!$M$6:$M$105,INT((ROW()-6)/12)+1))</f>
        <v/>
      </c>
      <c r="Y255" s="24">
        <f>IF($A255="","",INDEX('Cenários'!$Z$6:$Z$105,INT((ROW()-6)/12)+1))</f>
        <v/>
      </c>
    </row>
    <row r="256" ht="19" customHeight="1">
      <c r="A256" s="24">
        <f>IF(INDEX('Cenários'!$A$6:$A$105,INT((ROW()-6)/12)+1)="","",INDEX('Cenários'!$A$6:$A$105,INT((ROW()-6)/12)+1))</f>
        <v/>
      </c>
      <c r="B256" s="24">
        <f>IF($A256="","",INDEX('Cenários'!$B$6:$B$105,INT((ROW()-6)/12)+1))</f>
        <v/>
      </c>
      <c r="C256" s="24">
        <f>IF($A256="","",INDEX('Cenários'!$C$6:$C$105,INT((ROW()-6)/12)+1))</f>
        <v/>
      </c>
      <c r="D256" s="24">
        <f>IF($A256="","",INDEX('Cenários'!$D$6:$D$105,INT((ROW()-6)/12)+1))</f>
        <v/>
      </c>
      <c r="E256" s="25">
        <f>IF($A256="","",MOD(ROW()-6,12)-4)</f>
        <v/>
      </c>
      <c r="F256" s="24">
        <f>IF($A256="","",IF($E256&lt;0,"Antes do pico",IF($E256=0,"Semana de pico","Depois do pico")))</f>
        <v/>
      </c>
      <c r="G256" s="36">
        <f>IF($A256="","",IFERROR(IF(INDEX('Cenários'!$E$6:$E$105,INT((ROW()-6)/12)+1)="","",INDEX('Cenários'!$E$6:$E$105,INT((ROW()-6)/12)+1)+7*$E256),""))</f>
        <v/>
      </c>
      <c r="H256" s="37">
        <f>IF($A256="","",INDEX('Cenários'!$N$6:$Y$105,INT((ROW()-6)/12)+1,$E256+5))</f>
        <v/>
      </c>
      <c r="I256" s="25">
        <f>IF(OR($A256="",$H256=""),"",IFERROR(ROUNDUP(INDEX('Cenários'!$F$6:$F$105,INT((ROW()-6)/12)+1)*$H256,0),""))</f>
        <v/>
      </c>
      <c r="J256" s="19" t="n"/>
      <c r="K256" s="25">
        <f>IF($A256="","",IF($E256=-4,INDEX('Cenários'!$G$6:$G$105,INT((ROW()-6)/12)+1),$S255))</f>
        <v/>
      </c>
      <c r="L256" s="25">
        <f>IF($A256="","",$K256+IF($J256="",0,$J256)-IF($I256="",0,$I256))</f>
        <v/>
      </c>
      <c r="M256" s="25">
        <f>IF($A256="","",IF($E256&lt;=0,INDEX('Cenários'!$H$6:$H$105,INT((ROW()-6)/12)+1)+SUMIFS($I$6:$I$1205,$A$6:$A$1205,$A256,$E$6:$E$1205,"&gt;"&amp;$E256,$E$6:$E$1205,"&lt;="&amp;($E256+INDEX('Cenários'!$J$6:$J$105,INT((ROW()-6)/12)+1))),INDEX('Cenários'!$L$6:$L$105,INT((ROW()-6)/12)+1)+SUMIFS($I$6:$I$1205,$A$6:$A$1205,$A256,$E$6:$E$1205,"&gt;"&amp;$E256,$E$6:$E$1205,"&lt;=7")))</f>
        <v/>
      </c>
      <c r="N256" s="25">
        <f>IF($A256="","",MIN(INDEX('Cenários'!$K$6:$K$105,INT((ROW()-6)/12)+1),MAX(0,$M256)))</f>
        <v/>
      </c>
      <c r="O256" s="25">
        <f>IF($A256="","",IFERROR(IF($L256&gt;=$N256,0,MIN(CEILING(MAX(0,$N256-$L256),INDEX('Cenários'!$I$6:$I$105,INT((ROW()-6)/12)+1)),FLOOR(MAX(0,INDEX('Cenários'!$K$6:$K$105,INT((ROW()-6)/12)+1)-$L256),INDEX('Cenários'!$I$6:$I$105,INT((ROW()-6)/12)+1)))),0))</f>
        <v/>
      </c>
      <c r="P256" s="25">
        <f>IF($A256="","",IFERROR(IF($E256+INDEX('Cenários'!$J$6:$J$105,INT((ROW()-6)/12)+1)&gt;7,0,SUMIFS($O$6:$O$1205,$A$6:$A$1205,$A256,$E$6:$E$1205,$E256+INDEX('Cenários'!$J$6:$J$105,INT((ROW()-6)/12)+1))),0))</f>
        <v/>
      </c>
      <c r="Q256" s="25">
        <f>IF($A256="","",$L256+$O256)</f>
        <v/>
      </c>
      <c r="R256" s="25">
        <f>IF($A256="","",IF($E256&gt;0,MAX(0,$Q256-$N256),0))</f>
        <v/>
      </c>
      <c r="S256" s="25">
        <f>IF($A256="","",$Q256-$R256)</f>
        <v/>
      </c>
      <c r="T256" s="25">
        <f>IF($A256="","",MAX(0,-$S256))</f>
        <v/>
      </c>
      <c r="U256" s="25">
        <f>IF($A256="","",MAX(0,$Q256-INDEX('Cenários'!$K$6:$K$105,INT((ROW()-6)/12)+1)))</f>
        <v/>
      </c>
      <c r="V256" s="24">
        <f>IF($A256="","",IF($Y256&lt;&gt;"OK","Dados inválidos",IF($X256="Pausado","Pausado",IF($T256&gt;0,"Ruptura",IF($U256&gt;0,"Excesso de capacidade",IF($M256&gt;INDEX('Cenários'!$K$6:$K$105,INT((ROW()-6)/12)+1),"Capacidade insuficiente",IF(AND($E256&lt;=0,$S256&lt;INDEX('Cenários'!$H$6:$H$105,INT((ROW()-6)/12)+1)),"Atenção",IF($R256&gt;0,"Desmobilizar","Adequado"))))))))</f>
        <v/>
      </c>
      <c r="W256" s="24">
        <f>IF($A256="","",IF($Y256&lt;&gt;"OK","Corrigir cadastro do cenário",IF($X256="Pausado","",IF($T256&gt;0,"Ruptura projetada de "&amp;TEXT($T256,"0")&amp;" un.",IF($U256&gt;0,"Reduzir entrada ou transferir "&amp;TEXT($U256,"0")&amp;" un.",IF($M256&gt;INDEX('Cenários'!$K$6:$K$105,INT((ROW()-6)/12)+1),"Capacidade abaixo do saldo-alvo em "&amp;TEXT($M256-INDEX('Cenários'!$K$6:$K$105,INT((ROW()-6)/12)+1),"0")&amp;" un.",IF(AND($O256&gt;0,$E256-INDEX('Cenários'!$J$6:$J$105,INT((ROW()-6)/12)+1)&lt;-4),"Recebimento depende de pedido anterior ao horizonte",IF($R256&gt;0,"Desmobilizar "&amp;TEXT($R256,"0")&amp;" un. nesta semana",IF($P256&gt;0,"Emitir pedido de "&amp;TEXT($P256,"0")&amp;" un. nesta semana",IF($O256&gt;0,"Programar recebimento de "&amp;TEXT($O256,"0")&amp;" un.","Sem ação imediata")))))))))</f>
        <v/>
      </c>
      <c r="X256" s="24">
        <f>IF($A256="","",INDEX('Cenários'!$M$6:$M$105,INT((ROW()-6)/12)+1))</f>
        <v/>
      </c>
      <c r="Y256" s="24">
        <f>IF($A256="","",INDEX('Cenários'!$Z$6:$Z$105,INT((ROW()-6)/12)+1))</f>
        <v/>
      </c>
    </row>
    <row r="257" ht="19" customHeight="1">
      <c r="A257" s="24">
        <f>IF(INDEX('Cenários'!$A$6:$A$105,INT((ROW()-6)/12)+1)="","",INDEX('Cenários'!$A$6:$A$105,INT((ROW()-6)/12)+1))</f>
        <v/>
      </c>
      <c r="B257" s="24">
        <f>IF($A257="","",INDEX('Cenários'!$B$6:$B$105,INT((ROW()-6)/12)+1))</f>
        <v/>
      </c>
      <c r="C257" s="24">
        <f>IF($A257="","",INDEX('Cenários'!$C$6:$C$105,INT((ROW()-6)/12)+1))</f>
        <v/>
      </c>
      <c r="D257" s="24">
        <f>IF($A257="","",INDEX('Cenários'!$D$6:$D$105,INT((ROW()-6)/12)+1))</f>
        <v/>
      </c>
      <c r="E257" s="25">
        <f>IF($A257="","",MOD(ROW()-6,12)-4)</f>
        <v/>
      </c>
      <c r="F257" s="24">
        <f>IF($A257="","",IF($E257&lt;0,"Antes do pico",IF($E257=0,"Semana de pico","Depois do pico")))</f>
        <v/>
      </c>
      <c r="G257" s="36">
        <f>IF($A257="","",IFERROR(IF(INDEX('Cenários'!$E$6:$E$105,INT((ROW()-6)/12)+1)="","",INDEX('Cenários'!$E$6:$E$105,INT((ROW()-6)/12)+1)+7*$E257),""))</f>
        <v/>
      </c>
      <c r="H257" s="37">
        <f>IF($A257="","",INDEX('Cenários'!$N$6:$Y$105,INT((ROW()-6)/12)+1,$E257+5))</f>
        <v/>
      </c>
      <c r="I257" s="25">
        <f>IF(OR($A257="",$H257=""),"",IFERROR(ROUNDUP(INDEX('Cenários'!$F$6:$F$105,INT((ROW()-6)/12)+1)*$H257,0),""))</f>
        <v/>
      </c>
      <c r="J257" s="19" t="n"/>
      <c r="K257" s="25">
        <f>IF($A257="","",IF($E257=-4,INDEX('Cenários'!$G$6:$G$105,INT((ROW()-6)/12)+1),$S256))</f>
        <v/>
      </c>
      <c r="L257" s="25">
        <f>IF($A257="","",$K257+IF($J257="",0,$J257)-IF($I257="",0,$I257))</f>
        <v/>
      </c>
      <c r="M257" s="25">
        <f>IF($A257="","",IF($E257&lt;=0,INDEX('Cenários'!$H$6:$H$105,INT((ROW()-6)/12)+1)+SUMIFS($I$6:$I$1205,$A$6:$A$1205,$A257,$E$6:$E$1205,"&gt;"&amp;$E257,$E$6:$E$1205,"&lt;="&amp;($E257+INDEX('Cenários'!$J$6:$J$105,INT((ROW()-6)/12)+1))),INDEX('Cenários'!$L$6:$L$105,INT((ROW()-6)/12)+1)+SUMIFS($I$6:$I$1205,$A$6:$A$1205,$A257,$E$6:$E$1205,"&gt;"&amp;$E257,$E$6:$E$1205,"&lt;=7")))</f>
        <v/>
      </c>
      <c r="N257" s="25">
        <f>IF($A257="","",MIN(INDEX('Cenários'!$K$6:$K$105,INT((ROW()-6)/12)+1),MAX(0,$M257)))</f>
        <v/>
      </c>
      <c r="O257" s="25">
        <f>IF($A257="","",IFERROR(IF($L257&gt;=$N257,0,MIN(CEILING(MAX(0,$N257-$L257),INDEX('Cenários'!$I$6:$I$105,INT((ROW()-6)/12)+1)),FLOOR(MAX(0,INDEX('Cenários'!$K$6:$K$105,INT((ROW()-6)/12)+1)-$L257),INDEX('Cenários'!$I$6:$I$105,INT((ROW()-6)/12)+1)))),0))</f>
        <v/>
      </c>
      <c r="P257" s="25">
        <f>IF($A257="","",IFERROR(IF($E257+INDEX('Cenários'!$J$6:$J$105,INT((ROW()-6)/12)+1)&gt;7,0,SUMIFS($O$6:$O$1205,$A$6:$A$1205,$A257,$E$6:$E$1205,$E257+INDEX('Cenários'!$J$6:$J$105,INT((ROW()-6)/12)+1))),0))</f>
        <v/>
      </c>
      <c r="Q257" s="25">
        <f>IF($A257="","",$L257+$O257)</f>
        <v/>
      </c>
      <c r="R257" s="25">
        <f>IF($A257="","",IF($E257&gt;0,MAX(0,$Q257-$N257),0))</f>
        <v/>
      </c>
      <c r="S257" s="25">
        <f>IF($A257="","",$Q257-$R257)</f>
        <v/>
      </c>
      <c r="T257" s="25">
        <f>IF($A257="","",MAX(0,-$S257))</f>
        <v/>
      </c>
      <c r="U257" s="25">
        <f>IF($A257="","",MAX(0,$Q257-INDEX('Cenários'!$K$6:$K$105,INT((ROW()-6)/12)+1)))</f>
        <v/>
      </c>
      <c r="V257" s="24">
        <f>IF($A257="","",IF($Y257&lt;&gt;"OK","Dados inválidos",IF($X257="Pausado","Pausado",IF($T257&gt;0,"Ruptura",IF($U257&gt;0,"Excesso de capacidade",IF($M257&gt;INDEX('Cenários'!$K$6:$K$105,INT((ROW()-6)/12)+1),"Capacidade insuficiente",IF(AND($E257&lt;=0,$S257&lt;INDEX('Cenários'!$H$6:$H$105,INT((ROW()-6)/12)+1)),"Atenção",IF($R257&gt;0,"Desmobilizar","Adequado"))))))))</f>
        <v/>
      </c>
      <c r="W257" s="24">
        <f>IF($A257="","",IF($Y257&lt;&gt;"OK","Corrigir cadastro do cenário",IF($X257="Pausado","",IF($T257&gt;0,"Ruptura projetada de "&amp;TEXT($T257,"0")&amp;" un.",IF($U257&gt;0,"Reduzir entrada ou transferir "&amp;TEXT($U257,"0")&amp;" un.",IF($M257&gt;INDEX('Cenários'!$K$6:$K$105,INT((ROW()-6)/12)+1),"Capacidade abaixo do saldo-alvo em "&amp;TEXT($M257-INDEX('Cenários'!$K$6:$K$105,INT((ROW()-6)/12)+1),"0")&amp;" un.",IF(AND($O257&gt;0,$E257-INDEX('Cenários'!$J$6:$J$105,INT((ROW()-6)/12)+1)&lt;-4),"Recebimento depende de pedido anterior ao horizonte",IF($R257&gt;0,"Desmobilizar "&amp;TEXT($R257,"0")&amp;" un. nesta semana",IF($P257&gt;0,"Emitir pedido de "&amp;TEXT($P257,"0")&amp;" un. nesta semana",IF($O257&gt;0,"Programar recebimento de "&amp;TEXT($O257,"0")&amp;" un.","Sem ação imediata")))))))))</f>
        <v/>
      </c>
      <c r="X257" s="24">
        <f>IF($A257="","",INDEX('Cenários'!$M$6:$M$105,INT((ROW()-6)/12)+1))</f>
        <v/>
      </c>
      <c r="Y257" s="24">
        <f>IF($A257="","",INDEX('Cenários'!$Z$6:$Z$105,INT((ROW()-6)/12)+1))</f>
        <v/>
      </c>
    </row>
    <row r="258" ht="19" customHeight="1">
      <c r="A258" s="24">
        <f>IF(INDEX('Cenários'!$A$6:$A$105,INT((ROW()-6)/12)+1)="","",INDEX('Cenários'!$A$6:$A$105,INT((ROW()-6)/12)+1))</f>
        <v/>
      </c>
      <c r="B258" s="24">
        <f>IF($A258="","",INDEX('Cenários'!$B$6:$B$105,INT((ROW()-6)/12)+1))</f>
        <v/>
      </c>
      <c r="C258" s="24">
        <f>IF($A258="","",INDEX('Cenários'!$C$6:$C$105,INT((ROW()-6)/12)+1))</f>
        <v/>
      </c>
      <c r="D258" s="24">
        <f>IF($A258="","",INDEX('Cenários'!$D$6:$D$105,INT((ROW()-6)/12)+1))</f>
        <v/>
      </c>
      <c r="E258" s="25">
        <f>IF($A258="","",MOD(ROW()-6,12)-4)</f>
        <v/>
      </c>
      <c r="F258" s="24">
        <f>IF($A258="","",IF($E258&lt;0,"Antes do pico",IF($E258=0,"Semana de pico","Depois do pico")))</f>
        <v/>
      </c>
      <c r="G258" s="36">
        <f>IF($A258="","",IFERROR(IF(INDEX('Cenários'!$E$6:$E$105,INT((ROW()-6)/12)+1)="","",INDEX('Cenários'!$E$6:$E$105,INT((ROW()-6)/12)+1)+7*$E258),""))</f>
        <v/>
      </c>
      <c r="H258" s="37">
        <f>IF($A258="","",INDEX('Cenários'!$N$6:$Y$105,INT((ROW()-6)/12)+1,$E258+5))</f>
        <v/>
      </c>
      <c r="I258" s="25">
        <f>IF(OR($A258="",$H258=""),"",IFERROR(ROUNDUP(INDEX('Cenários'!$F$6:$F$105,INT((ROW()-6)/12)+1)*$H258,0),""))</f>
        <v/>
      </c>
      <c r="J258" s="19" t="n"/>
      <c r="K258" s="25">
        <f>IF($A258="","",IF($E258=-4,INDEX('Cenários'!$G$6:$G$105,INT((ROW()-6)/12)+1),$S257))</f>
        <v/>
      </c>
      <c r="L258" s="25">
        <f>IF($A258="","",$K258+IF($J258="",0,$J258)-IF($I258="",0,$I258))</f>
        <v/>
      </c>
      <c r="M258" s="25">
        <f>IF($A258="","",IF($E258&lt;=0,INDEX('Cenários'!$H$6:$H$105,INT((ROW()-6)/12)+1)+SUMIFS($I$6:$I$1205,$A$6:$A$1205,$A258,$E$6:$E$1205,"&gt;"&amp;$E258,$E$6:$E$1205,"&lt;="&amp;($E258+INDEX('Cenários'!$J$6:$J$105,INT((ROW()-6)/12)+1))),INDEX('Cenários'!$L$6:$L$105,INT((ROW()-6)/12)+1)+SUMIFS($I$6:$I$1205,$A$6:$A$1205,$A258,$E$6:$E$1205,"&gt;"&amp;$E258,$E$6:$E$1205,"&lt;=7")))</f>
        <v/>
      </c>
      <c r="N258" s="25">
        <f>IF($A258="","",MIN(INDEX('Cenários'!$K$6:$K$105,INT((ROW()-6)/12)+1),MAX(0,$M258)))</f>
        <v/>
      </c>
      <c r="O258" s="25">
        <f>IF($A258="","",IFERROR(IF($L258&gt;=$N258,0,MIN(CEILING(MAX(0,$N258-$L258),INDEX('Cenários'!$I$6:$I$105,INT((ROW()-6)/12)+1)),FLOOR(MAX(0,INDEX('Cenários'!$K$6:$K$105,INT((ROW()-6)/12)+1)-$L258),INDEX('Cenários'!$I$6:$I$105,INT((ROW()-6)/12)+1)))),0))</f>
        <v/>
      </c>
      <c r="P258" s="25">
        <f>IF($A258="","",IFERROR(IF($E258+INDEX('Cenários'!$J$6:$J$105,INT((ROW()-6)/12)+1)&gt;7,0,SUMIFS($O$6:$O$1205,$A$6:$A$1205,$A258,$E$6:$E$1205,$E258+INDEX('Cenários'!$J$6:$J$105,INT((ROW()-6)/12)+1))),0))</f>
        <v/>
      </c>
      <c r="Q258" s="25">
        <f>IF($A258="","",$L258+$O258)</f>
        <v/>
      </c>
      <c r="R258" s="25">
        <f>IF($A258="","",IF($E258&gt;0,MAX(0,$Q258-$N258),0))</f>
        <v/>
      </c>
      <c r="S258" s="25">
        <f>IF($A258="","",$Q258-$R258)</f>
        <v/>
      </c>
      <c r="T258" s="25">
        <f>IF($A258="","",MAX(0,-$S258))</f>
        <v/>
      </c>
      <c r="U258" s="25">
        <f>IF($A258="","",MAX(0,$Q258-INDEX('Cenários'!$K$6:$K$105,INT((ROW()-6)/12)+1)))</f>
        <v/>
      </c>
      <c r="V258" s="24">
        <f>IF($A258="","",IF($Y258&lt;&gt;"OK","Dados inválidos",IF($X258="Pausado","Pausado",IF($T258&gt;0,"Ruptura",IF($U258&gt;0,"Excesso de capacidade",IF($M258&gt;INDEX('Cenários'!$K$6:$K$105,INT((ROW()-6)/12)+1),"Capacidade insuficiente",IF(AND($E258&lt;=0,$S258&lt;INDEX('Cenários'!$H$6:$H$105,INT((ROW()-6)/12)+1)),"Atenção",IF($R258&gt;0,"Desmobilizar","Adequado"))))))))</f>
        <v/>
      </c>
      <c r="W258" s="24">
        <f>IF($A258="","",IF($Y258&lt;&gt;"OK","Corrigir cadastro do cenário",IF($X258="Pausado","",IF($T258&gt;0,"Ruptura projetada de "&amp;TEXT($T258,"0")&amp;" un.",IF($U258&gt;0,"Reduzir entrada ou transferir "&amp;TEXT($U258,"0")&amp;" un.",IF($M258&gt;INDEX('Cenários'!$K$6:$K$105,INT((ROW()-6)/12)+1),"Capacidade abaixo do saldo-alvo em "&amp;TEXT($M258-INDEX('Cenários'!$K$6:$K$105,INT((ROW()-6)/12)+1),"0")&amp;" un.",IF(AND($O258&gt;0,$E258-INDEX('Cenários'!$J$6:$J$105,INT((ROW()-6)/12)+1)&lt;-4),"Recebimento depende de pedido anterior ao horizonte",IF($R258&gt;0,"Desmobilizar "&amp;TEXT($R258,"0")&amp;" un. nesta semana",IF($P258&gt;0,"Emitir pedido de "&amp;TEXT($P258,"0")&amp;" un. nesta semana",IF($O258&gt;0,"Programar recebimento de "&amp;TEXT($O258,"0")&amp;" un.","Sem ação imediata")))))))))</f>
        <v/>
      </c>
      <c r="X258" s="24">
        <f>IF($A258="","",INDEX('Cenários'!$M$6:$M$105,INT((ROW()-6)/12)+1))</f>
        <v/>
      </c>
      <c r="Y258" s="24">
        <f>IF($A258="","",INDEX('Cenários'!$Z$6:$Z$105,INT((ROW()-6)/12)+1))</f>
        <v/>
      </c>
    </row>
    <row r="259" ht="19" customHeight="1">
      <c r="A259" s="24">
        <f>IF(INDEX('Cenários'!$A$6:$A$105,INT((ROW()-6)/12)+1)="","",INDEX('Cenários'!$A$6:$A$105,INT((ROW()-6)/12)+1))</f>
        <v/>
      </c>
      <c r="B259" s="24">
        <f>IF($A259="","",INDEX('Cenários'!$B$6:$B$105,INT((ROW()-6)/12)+1))</f>
        <v/>
      </c>
      <c r="C259" s="24">
        <f>IF($A259="","",INDEX('Cenários'!$C$6:$C$105,INT((ROW()-6)/12)+1))</f>
        <v/>
      </c>
      <c r="D259" s="24">
        <f>IF($A259="","",INDEX('Cenários'!$D$6:$D$105,INT((ROW()-6)/12)+1))</f>
        <v/>
      </c>
      <c r="E259" s="25">
        <f>IF($A259="","",MOD(ROW()-6,12)-4)</f>
        <v/>
      </c>
      <c r="F259" s="24">
        <f>IF($A259="","",IF($E259&lt;0,"Antes do pico",IF($E259=0,"Semana de pico","Depois do pico")))</f>
        <v/>
      </c>
      <c r="G259" s="36">
        <f>IF($A259="","",IFERROR(IF(INDEX('Cenários'!$E$6:$E$105,INT((ROW()-6)/12)+1)="","",INDEX('Cenários'!$E$6:$E$105,INT((ROW()-6)/12)+1)+7*$E259),""))</f>
        <v/>
      </c>
      <c r="H259" s="37">
        <f>IF($A259="","",INDEX('Cenários'!$N$6:$Y$105,INT((ROW()-6)/12)+1,$E259+5))</f>
        <v/>
      </c>
      <c r="I259" s="25">
        <f>IF(OR($A259="",$H259=""),"",IFERROR(ROUNDUP(INDEX('Cenários'!$F$6:$F$105,INT((ROW()-6)/12)+1)*$H259,0),""))</f>
        <v/>
      </c>
      <c r="J259" s="19" t="n"/>
      <c r="K259" s="25">
        <f>IF($A259="","",IF($E259=-4,INDEX('Cenários'!$G$6:$G$105,INT((ROW()-6)/12)+1),$S258))</f>
        <v/>
      </c>
      <c r="L259" s="25">
        <f>IF($A259="","",$K259+IF($J259="",0,$J259)-IF($I259="",0,$I259))</f>
        <v/>
      </c>
      <c r="M259" s="25">
        <f>IF($A259="","",IF($E259&lt;=0,INDEX('Cenários'!$H$6:$H$105,INT((ROW()-6)/12)+1)+SUMIFS($I$6:$I$1205,$A$6:$A$1205,$A259,$E$6:$E$1205,"&gt;"&amp;$E259,$E$6:$E$1205,"&lt;="&amp;($E259+INDEX('Cenários'!$J$6:$J$105,INT((ROW()-6)/12)+1))),INDEX('Cenários'!$L$6:$L$105,INT((ROW()-6)/12)+1)+SUMIFS($I$6:$I$1205,$A$6:$A$1205,$A259,$E$6:$E$1205,"&gt;"&amp;$E259,$E$6:$E$1205,"&lt;=7")))</f>
        <v/>
      </c>
      <c r="N259" s="25">
        <f>IF($A259="","",MIN(INDEX('Cenários'!$K$6:$K$105,INT((ROW()-6)/12)+1),MAX(0,$M259)))</f>
        <v/>
      </c>
      <c r="O259" s="25">
        <f>IF($A259="","",IFERROR(IF($L259&gt;=$N259,0,MIN(CEILING(MAX(0,$N259-$L259),INDEX('Cenários'!$I$6:$I$105,INT((ROW()-6)/12)+1)),FLOOR(MAX(0,INDEX('Cenários'!$K$6:$K$105,INT((ROW()-6)/12)+1)-$L259),INDEX('Cenários'!$I$6:$I$105,INT((ROW()-6)/12)+1)))),0))</f>
        <v/>
      </c>
      <c r="P259" s="25">
        <f>IF($A259="","",IFERROR(IF($E259+INDEX('Cenários'!$J$6:$J$105,INT((ROW()-6)/12)+1)&gt;7,0,SUMIFS($O$6:$O$1205,$A$6:$A$1205,$A259,$E$6:$E$1205,$E259+INDEX('Cenários'!$J$6:$J$105,INT((ROW()-6)/12)+1))),0))</f>
        <v/>
      </c>
      <c r="Q259" s="25">
        <f>IF($A259="","",$L259+$O259)</f>
        <v/>
      </c>
      <c r="R259" s="25">
        <f>IF($A259="","",IF($E259&gt;0,MAX(0,$Q259-$N259),0))</f>
        <v/>
      </c>
      <c r="S259" s="25">
        <f>IF($A259="","",$Q259-$R259)</f>
        <v/>
      </c>
      <c r="T259" s="25">
        <f>IF($A259="","",MAX(0,-$S259))</f>
        <v/>
      </c>
      <c r="U259" s="25">
        <f>IF($A259="","",MAX(0,$Q259-INDEX('Cenários'!$K$6:$K$105,INT((ROW()-6)/12)+1)))</f>
        <v/>
      </c>
      <c r="V259" s="24">
        <f>IF($A259="","",IF($Y259&lt;&gt;"OK","Dados inválidos",IF($X259="Pausado","Pausado",IF($T259&gt;0,"Ruptura",IF($U259&gt;0,"Excesso de capacidade",IF($M259&gt;INDEX('Cenários'!$K$6:$K$105,INT((ROW()-6)/12)+1),"Capacidade insuficiente",IF(AND($E259&lt;=0,$S259&lt;INDEX('Cenários'!$H$6:$H$105,INT((ROW()-6)/12)+1)),"Atenção",IF($R259&gt;0,"Desmobilizar","Adequado"))))))))</f>
        <v/>
      </c>
      <c r="W259" s="24">
        <f>IF($A259="","",IF($Y259&lt;&gt;"OK","Corrigir cadastro do cenário",IF($X259="Pausado","",IF($T259&gt;0,"Ruptura projetada de "&amp;TEXT($T259,"0")&amp;" un.",IF($U259&gt;0,"Reduzir entrada ou transferir "&amp;TEXT($U259,"0")&amp;" un.",IF($M259&gt;INDEX('Cenários'!$K$6:$K$105,INT((ROW()-6)/12)+1),"Capacidade abaixo do saldo-alvo em "&amp;TEXT($M259-INDEX('Cenários'!$K$6:$K$105,INT((ROW()-6)/12)+1),"0")&amp;" un.",IF(AND($O259&gt;0,$E259-INDEX('Cenários'!$J$6:$J$105,INT((ROW()-6)/12)+1)&lt;-4),"Recebimento depende de pedido anterior ao horizonte",IF($R259&gt;0,"Desmobilizar "&amp;TEXT($R259,"0")&amp;" un. nesta semana",IF($P259&gt;0,"Emitir pedido de "&amp;TEXT($P259,"0")&amp;" un. nesta semana",IF($O259&gt;0,"Programar recebimento de "&amp;TEXT($O259,"0")&amp;" un.","Sem ação imediata")))))))))</f>
        <v/>
      </c>
      <c r="X259" s="24">
        <f>IF($A259="","",INDEX('Cenários'!$M$6:$M$105,INT((ROW()-6)/12)+1))</f>
        <v/>
      </c>
      <c r="Y259" s="24">
        <f>IF($A259="","",INDEX('Cenários'!$Z$6:$Z$105,INT((ROW()-6)/12)+1))</f>
        <v/>
      </c>
    </row>
    <row r="260" ht="19" customHeight="1">
      <c r="A260" s="24">
        <f>IF(INDEX('Cenários'!$A$6:$A$105,INT((ROW()-6)/12)+1)="","",INDEX('Cenários'!$A$6:$A$105,INT((ROW()-6)/12)+1))</f>
        <v/>
      </c>
      <c r="B260" s="24">
        <f>IF($A260="","",INDEX('Cenários'!$B$6:$B$105,INT((ROW()-6)/12)+1))</f>
        <v/>
      </c>
      <c r="C260" s="24">
        <f>IF($A260="","",INDEX('Cenários'!$C$6:$C$105,INT((ROW()-6)/12)+1))</f>
        <v/>
      </c>
      <c r="D260" s="24">
        <f>IF($A260="","",INDEX('Cenários'!$D$6:$D$105,INT((ROW()-6)/12)+1))</f>
        <v/>
      </c>
      <c r="E260" s="25">
        <f>IF($A260="","",MOD(ROW()-6,12)-4)</f>
        <v/>
      </c>
      <c r="F260" s="24">
        <f>IF($A260="","",IF($E260&lt;0,"Antes do pico",IF($E260=0,"Semana de pico","Depois do pico")))</f>
        <v/>
      </c>
      <c r="G260" s="36">
        <f>IF($A260="","",IFERROR(IF(INDEX('Cenários'!$E$6:$E$105,INT((ROW()-6)/12)+1)="","",INDEX('Cenários'!$E$6:$E$105,INT((ROW()-6)/12)+1)+7*$E260),""))</f>
        <v/>
      </c>
      <c r="H260" s="37">
        <f>IF($A260="","",INDEX('Cenários'!$N$6:$Y$105,INT((ROW()-6)/12)+1,$E260+5))</f>
        <v/>
      </c>
      <c r="I260" s="25">
        <f>IF(OR($A260="",$H260=""),"",IFERROR(ROUNDUP(INDEX('Cenários'!$F$6:$F$105,INT((ROW()-6)/12)+1)*$H260,0),""))</f>
        <v/>
      </c>
      <c r="J260" s="19" t="n"/>
      <c r="K260" s="25">
        <f>IF($A260="","",IF($E260=-4,INDEX('Cenários'!$G$6:$G$105,INT((ROW()-6)/12)+1),$S259))</f>
        <v/>
      </c>
      <c r="L260" s="25">
        <f>IF($A260="","",$K260+IF($J260="",0,$J260)-IF($I260="",0,$I260))</f>
        <v/>
      </c>
      <c r="M260" s="25">
        <f>IF($A260="","",IF($E260&lt;=0,INDEX('Cenários'!$H$6:$H$105,INT((ROW()-6)/12)+1)+SUMIFS($I$6:$I$1205,$A$6:$A$1205,$A260,$E$6:$E$1205,"&gt;"&amp;$E260,$E$6:$E$1205,"&lt;="&amp;($E260+INDEX('Cenários'!$J$6:$J$105,INT((ROW()-6)/12)+1))),INDEX('Cenários'!$L$6:$L$105,INT((ROW()-6)/12)+1)+SUMIFS($I$6:$I$1205,$A$6:$A$1205,$A260,$E$6:$E$1205,"&gt;"&amp;$E260,$E$6:$E$1205,"&lt;=7")))</f>
        <v/>
      </c>
      <c r="N260" s="25">
        <f>IF($A260="","",MIN(INDEX('Cenários'!$K$6:$K$105,INT((ROW()-6)/12)+1),MAX(0,$M260)))</f>
        <v/>
      </c>
      <c r="O260" s="25">
        <f>IF($A260="","",IFERROR(IF($L260&gt;=$N260,0,MIN(CEILING(MAX(0,$N260-$L260),INDEX('Cenários'!$I$6:$I$105,INT((ROW()-6)/12)+1)),FLOOR(MAX(0,INDEX('Cenários'!$K$6:$K$105,INT((ROW()-6)/12)+1)-$L260),INDEX('Cenários'!$I$6:$I$105,INT((ROW()-6)/12)+1)))),0))</f>
        <v/>
      </c>
      <c r="P260" s="25">
        <f>IF($A260="","",IFERROR(IF($E260+INDEX('Cenários'!$J$6:$J$105,INT((ROW()-6)/12)+1)&gt;7,0,SUMIFS($O$6:$O$1205,$A$6:$A$1205,$A260,$E$6:$E$1205,$E260+INDEX('Cenários'!$J$6:$J$105,INT((ROW()-6)/12)+1))),0))</f>
        <v/>
      </c>
      <c r="Q260" s="25">
        <f>IF($A260="","",$L260+$O260)</f>
        <v/>
      </c>
      <c r="R260" s="25">
        <f>IF($A260="","",IF($E260&gt;0,MAX(0,$Q260-$N260),0))</f>
        <v/>
      </c>
      <c r="S260" s="25">
        <f>IF($A260="","",$Q260-$R260)</f>
        <v/>
      </c>
      <c r="T260" s="25">
        <f>IF($A260="","",MAX(0,-$S260))</f>
        <v/>
      </c>
      <c r="U260" s="25">
        <f>IF($A260="","",MAX(0,$Q260-INDEX('Cenários'!$K$6:$K$105,INT((ROW()-6)/12)+1)))</f>
        <v/>
      </c>
      <c r="V260" s="24">
        <f>IF($A260="","",IF($Y260&lt;&gt;"OK","Dados inválidos",IF($X260="Pausado","Pausado",IF($T260&gt;0,"Ruptura",IF($U260&gt;0,"Excesso de capacidade",IF($M260&gt;INDEX('Cenários'!$K$6:$K$105,INT((ROW()-6)/12)+1),"Capacidade insuficiente",IF(AND($E260&lt;=0,$S260&lt;INDEX('Cenários'!$H$6:$H$105,INT((ROW()-6)/12)+1)),"Atenção",IF($R260&gt;0,"Desmobilizar","Adequado"))))))))</f>
        <v/>
      </c>
      <c r="W260" s="24">
        <f>IF($A260="","",IF($Y260&lt;&gt;"OK","Corrigir cadastro do cenário",IF($X260="Pausado","",IF($T260&gt;0,"Ruptura projetada de "&amp;TEXT($T260,"0")&amp;" un.",IF($U260&gt;0,"Reduzir entrada ou transferir "&amp;TEXT($U260,"0")&amp;" un.",IF($M260&gt;INDEX('Cenários'!$K$6:$K$105,INT((ROW()-6)/12)+1),"Capacidade abaixo do saldo-alvo em "&amp;TEXT($M260-INDEX('Cenários'!$K$6:$K$105,INT((ROW()-6)/12)+1),"0")&amp;" un.",IF(AND($O260&gt;0,$E260-INDEX('Cenários'!$J$6:$J$105,INT((ROW()-6)/12)+1)&lt;-4),"Recebimento depende de pedido anterior ao horizonte",IF($R260&gt;0,"Desmobilizar "&amp;TEXT($R260,"0")&amp;" un. nesta semana",IF($P260&gt;0,"Emitir pedido de "&amp;TEXT($P260,"0")&amp;" un. nesta semana",IF($O260&gt;0,"Programar recebimento de "&amp;TEXT($O260,"0")&amp;" un.","Sem ação imediata")))))))))</f>
        <v/>
      </c>
      <c r="X260" s="24">
        <f>IF($A260="","",INDEX('Cenários'!$M$6:$M$105,INT((ROW()-6)/12)+1))</f>
        <v/>
      </c>
      <c r="Y260" s="24">
        <f>IF($A260="","",INDEX('Cenários'!$Z$6:$Z$105,INT((ROW()-6)/12)+1))</f>
        <v/>
      </c>
    </row>
    <row r="261" ht="19" customHeight="1">
      <c r="A261" s="24">
        <f>IF(INDEX('Cenários'!$A$6:$A$105,INT((ROW()-6)/12)+1)="","",INDEX('Cenários'!$A$6:$A$105,INT((ROW()-6)/12)+1))</f>
        <v/>
      </c>
      <c r="B261" s="24">
        <f>IF($A261="","",INDEX('Cenários'!$B$6:$B$105,INT((ROW()-6)/12)+1))</f>
        <v/>
      </c>
      <c r="C261" s="24">
        <f>IF($A261="","",INDEX('Cenários'!$C$6:$C$105,INT((ROW()-6)/12)+1))</f>
        <v/>
      </c>
      <c r="D261" s="24">
        <f>IF($A261="","",INDEX('Cenários'!$D$6:$D$105,INT((ROW()-6)/12)+1))</f>
        <v/>
      </c>
      <c r="E261" s="25">
        <f>IF($A261="","",MOD(ROW()-6,12)-4)</f>
        <v/>
      </c>
      <c r="F261" s="24">
        <f>IF($A261="","",IF($E261&lt;0,"Antes do pico",IF($E261=0,"Semana de pico","Depois do pico")))</f>
        <v/>
      </c>
      <c r="G261" s="36">
        <f>IF($A261="","",IFERROR(IF(INDEX('Cenários'!$E$6:$E$105,INT((ROW()-6)/12)+1)="","",INDEX('Cenários'!$E$6:$E$105,INT((ROW()-6)/12)+1)+7*$E261),""))</f>
        <v/>
      </c>
      <c r="H261" s="37">
        <f>IF($A261="","",INDEX('Cenários'!$N$6:$Y$105,INT((ROW()-6)/12)+1,$E261+5))</f>
        <v/>
      </c>
      <c r="I261" s="25">
        <f>IF(OR($A261="",$H261=""),"",IFERROR(ROUNDUP(INDEX('Cenários'!$F$6:$F$105,INT((ROW()-6)/12)+1)*$H261,0),""))</f>
        <v/>
      </c>
      <c r="J261" s="19" t="n"/>
      <c r="K261" s="25">
        <f>IF($A261="","",IF($E261=-4,INDEX('Cenários'!$G$6:$G$105,INT((ROW()-6)/12)+1),$S260))</f>
        <v/>
      </c>
      <c r="L261" s="25">
        <f>IF($A261="","",$K261+IF($J261="",0,$J261)-IF($I261="",0,$I261))</f>
        <v/>
      </c>
      <c r="M261" s="25">
        <f>IF($A261="","",IF($E261&lt;=0,INDEX('Cenários'!$H$6:$H$105,INT((ROW()-6)/12)+1)+SUMIFS($I$6:$I$1205,$A$6:$A$1205,$A261,$E$6:$E$1205,"&gt;"&amp;$E261,$E$6:$E$1205,"&lt;="&amp;($E261+INDEX('Cenários'!$J$6:$J$105,INT((ROW()-6)/12)+1))),INDEX('Cenários'!$L$6:$L$105,INT((ROW()-6)/12)+1)+SUMIFS($I$6:$I$1205,$A$6:$A$1205,$A261,$E$6:$E$1205,"&gt;"&amp;$E261,$E$6:$E$1205,"&lt;=7")))</f>
        <v/>
      </c>
      <c r="N261" s="25">
        <f>IF($A261="","",MIN(INDEX('Cenários'!$K$6:$K$105,INT((ROW()-6)/12)+1),MAX(0,$M261)))</f>
        <v/>
      </c>
      <c r="O261" s="25">
        <f>IF($A261="","",IFERROR(IF($L261&gt;=$N261,0,MIN(CEILING(MAX(0,$N261-$L261),INDEX('Cenários'!$I$6:$I$105,INT((ROW()-6)/12)+1)),FLOOR(MAX(0,INDEX('Cenários'!$K$6:$K$105,INT((ROW()-6)/12)+1)-$L261),INDEX('Cenários'!$I$6:$I$105,INT((ROW()-6)/12)+1)))),0))</f>
        <v/>
      </c>
      <c r="P261" s="25">
        <f>IF($A261="","",IFERROR(IF($E261+INDEX('Cenários'!$J$6:$J$105,INT((ROW()-6)/12)+1)&gt;7,0,SUMIFS($O$6:$O$1205,$A$6:$A$1205,$A261,$E$6:$E$1205,$E261+INDEX('Cenários'!$J$6:$J$105,INT((ROW()-6)/12)+1))),0))</f>
        <v/>
      </c>
      <c r="Q261" s="25">
        <f>IF($A261="","",$L261+$O261)</f>
        <v/>
      </c>
      <c r="R261" s="25">
        <f>IF($A261="","",IF($E261&gt;0,MAX(0,$Q261-$N261),0))</f>
        <v/>
      </c>
      <c r="S261" s="25">
        <f>IF($A261="","",$Q261-$R261)</f>
        <v/>
      </c>
      <c r="T261" s="25">
        <f>IF($A261="","",MAX(0,-$S261))</f>
        <v/>
      </c>
      <c r="U261" s="25">
        <f>IF($A261="","",MAX(0,$Q261-INDEX('Cenários'!$K$6:$K$105,INT((ROW()-6)/12)+1)))</f>
        <v/>
      </c>
      <c r="V261" s="24">
        <f>IF($A261="","",IF($Y261&lt;&gt;"OK","Dados inválidos",IF($X261="Pausado","Pausado",IF($T261&gt;0,"Ruptura",IF($U261&gt;0,"Excesso de capacidade",IF($M261&gt;INDEX('Cenários'!$K$6:$K$105,INT((ROW()-6)/12)+1),"Capacidade insuficiente",IF(AND($E261&lt;=0,$S261&lt;INDEX('Cenários'!$H$6:$H$105,INT((ROW()-6)/12)+1)),"Atenção",IF($R261&gt;0,"Desmobilizar","Adequado"))))))))</f>
        <v/>
      </c>
      <c r="W261" s="24">
        <f>IF($A261="","",IF($Y261&lt;&gt;"OK","Corrigir cadastro do cenário",IF($X261="Pausado","",IF($T261&gt;0,"Ruptura projetada de "&amp;TEXT($T261,"0")&amp;" un.",IF($U261&gt;0,"Reduzir entrada ou transferir "&amp;TEXT($U261,"0")&amp;" un.",IF($M261&gt;INDEX('Cenários'!$K$6:$K$105,INT((ROW()-6)/12)+1),"Capacidade abaixo do saldo-alvo em "&amp;TEXT($M261-INDEX('Cenários'!$K$6:$K$105,INT((ROW()-6)/12)+1),"0")&amp;" un.",IF(AND($O261&gt;0,$E261-INDEX('Cenários'!$J$6:$J$105,INT((ROW()-6)/12)+1)&lt;-4),"Recebimento depende de pedido anterior ao horizonte",IF($R261&gt;0,"Desmobilizar "&amp;TEXT($R261,"0")&amp;" un. nesta semana",IF($P261&gt;0,"Emitir pedido de "&amp;TEXT($P261,"0")&amp;" un. nesta semana",IF($O261&gt;0,"Programar recebimento de "&amp;TEXT($O261,"0")&amp;" un.","Sem ação imediata")))))))))</f>
        <v/>
      </c>
      <c r="X261" s="24">
        <f>IF($A261="","",INDEX('Cenários'!$M$6:$M$105,INT((ROW()-6)/12)+1))</f>
        <v/>
      </c>
      <c r="Y261" s="24">
        <f>IF($A261="","",INDEX('Cenários'!$Z$6:$Z$105,INT((ROW()-6)/12)+1))</f>
        <v/>
      </c>
    </row>
    <row r="262" ht="19" customHeight="1">
      <c r="A262" s="24">
        <f>IF(INDEX('Cenários'!$A$6:$A$105,INT((ROW()-6)/12)+1)="","",INDEX('Cenários'!$A$6:$A$105,INT((ROW()-6)/12)+1))</f>
        <v/>
      </c>
      <c r="B262" s="24">
        <f>IF($A262="","",INDEX('Cenários'!$B$6:$B$105,INT((ROW()-6)/12)+1))</f>
        <v/>
      </c>
      <c r="C262" s="24">
        <f>IF($A262="","",INDEX('Cenários'!$C$6:$C$105,INT((ROW()-6)/12)+1))</f>
        <v/>
      </c>
      <c r="D262" s="24">
        <f>IF($A262="","",INDEX('Cenários'!$D$6:$D$105,INT((ROW()-6)/12)+1))</f>
        <v/>
      </c>
      <c r="E262" s="25">
        <f>IF($A262="","",MOD(ROW()-6,12)-4)</f>
        <v/>
      </c>
      <c r="F262" s="24">
        <f>IF($A262="","",IF($E262&lt;0,"Antes do pico",IF($E262=0,"Semana de pico","Depois do pico")))</f>
        <v/>
      </c>
      <c r="G262" s="36">
        <f>IF($A262="","",IFERROR(IF(INDEX('Cenários'!$E$6:$E$105,INT((ROW()-6)/12)+1)="","",INDEX('Cenários'!$E$6:$E$105,INT((ROW()-6)/12)+1)+7*$E262),""))</f>
        <v/>
      </c>
      <c r="H262" s="37">
        <f>IF($A262="","",INDEX('Cenários'!$N$6:$Y$105,INT((ROW()-6)/12)+1,$E262+5))</f>
        <v/>
      </c>
      <c r="I262" s="25">
        <f>IF(OR($A262="",$H262=""),"",IFERROR(ROUNDUP(INDEX('Cenários'!$F$6:$F$105,INT((ROW()-6)/12)+1)*$H262,0),""))</f>
        <v/>
      </c>
      <c r="J262" s="19" t="n"/>
      <c r="K262" s="25">
        <f>IF($A262="","",IF($E262=-4,INDEX('Cenários'!$G$6:$G$105,INT((ROW()-6)/12)+1),$S261))</f>
        <v/>
      </c>
      <c r="L262" s="25">
        <f>IF($A262="","",$K262+IF($J262="",0,$J262)-IF($I262="",0,$I262))</f>
        <v/>
      </c>
      <c r="M262" s="25">
        <f>IF($A262="","",IF($E262&lt;=0,INDEX('Cenários'!$H$6:$H$105,INT((ROW()-6)/12)+1)+SUMIFS($I$6:$I$1205,$A$6:$A$1205,$A262,$E$6:$E$1205,"&gt;"&amp;$E262,$E$6:$E$1205,"&lt;="&amp;($E262+INDEX('Cenários'!$J$6:$J$105,INT((ROW()-6)/12)+1))),INDEX('Cenários'!$L$6:$L$105,INT((ROW()-6)/12)+1)+SUMIFS($I$6:$I$1205,$A$6:$A$1205,$A262,$E$6:$E$1205,"&gt;"&amp;$E262,$E$6:$E$1205,"&lt;=7")))</f>
        <v/>
      </c>
      <c r="N262" s="25">
        <f>IF($A262="","",MIN(INDEX('Cenários'!$K$6:$K$105,INT((ROW()-6)/12)+1),MAX(0,$M262)))</f>
        <v/>
      </c>
      <c r="O262" s="25">
        <f>IF($A262="","",IFERROR(IF($L262&gt;=$N262,0,MIN(CEILING(MAX(0,$N262-$L262),INDEX('Cenários'!$I$6:$I$105,INT((ROW()-6)/12)+1)),FLOOR(MAX(0,INDEX('Cenários'!$K$6:$K$105,INT((ROW()-6)/12)+1)-$L262),INDEX('Cenários'!$I$6:$I$105,INT((ROW()-6)/12)+1)))),0))</f>
        <v/>
      </c>
      <c r="P262" s="25">
        <f>IF($A262="","",IFERROR(IF($E262+INDEX('Cenários'!$J$6:$J$105,INT((ROW()-6)/12)+1)&gt;7,0,SUMIFS($O$6:$O$1205,$A$6:$A$1205,$A262,$E$6:$E$1205,$E262+INDEX('Cenários'!$J$6:$J$105,INT((ROW()-6)/12)+1))),0))</f>
        <v/>
      </c>
      <c r="Q262" s="25">
        <f>IF($A262="","",$L262+$O262)</f>
        <v/>
      </c>
      <c r="R262" s="25">
        <f>IF($A262="","",IF($E262&gt;0,MAX(0,$Q262-$N262),0))</f>
        <v/>
      </c>
      <c r="S262" s="25">
        <f>IF($A262="","",$Q262-$R262)</f>
        <v/>
      </c>
      <c r="T262" s="25">
        <f>IF($A262="","",MAX(0,-$S262))</f>
        <v/>
      </c>
      <c r="U262" s="25">
        <f>IF($A262="","",MAX(0,$Q262-INDEX('Cenários'!$K$6:$K$105,INT((ROW()-6)/12)+1)))</f>
        <v/>
      </c>
      <c r="V262" s="24">
        <f>IF($A262="","",IF($Y262&lt;&gt;"OK","Dados inválidos",IF($X262="Pausado","Pausado",IF($T262&gt;0,"Ruptura",IF($U262&gt;0,"Excesso de capacidade",IF($M262&gt;INDEX('Cenários'!$K$6:$K$105,INT((ROW()-6)/12)+1),"Capacidade insuficiente",IF(AND($E262&lt;=0,$S262&lt;INDEX('Cenários'!$H$6:$H$105,INT((ROW()-6)/12)+1)),"Atenção",IF($R262&gt;0,"Desmobilizar","Adequado"))))))))</f>
        <v/>
      </c>
      <c r="W262" s="24">
        <f>IF($A262="","",IF($Y262&lt;&gt;"OK","Corrigir cadastro do cenário",IF($X262="Pausado","",IF($T262&gt;0,"Ruptura projetada de "&amp;TEXT($T262,"0")&amp;" un.",IF($U262&gt;0,"Reduzir entrada ou transferir "&amp;TEXT($U262,"0")&amp;" un.",IF($M262&gt;INDEX('Cenários'!$K$6:$K$105,INT((ROW()-6)/12)+1),"Capacidade abaixo do saldo-alvo em "&amp;TEXT($M262-INDEX('Cenários'!$K$6:$K$105,INT((ROW()-6)/12)+1),"0")&amp;" un.",IF(AND($O262&gt;0,$E262-INDEX('Cenários'!$J$6:$J$105,INT((ROW()-6)/12)+1)&lt;-4),"Recebimento depende de pedido anterior ao horizonte",IF($R262&gt;0,"Desmobilizar "&amp;TEXT($R262,"0")&amp;" un. nesta semana",IF($P262&gt;0,"Emitir pedido de "&amp;TEXT($P262,"0")&amp;" un. nesta semana",IF($O262&gt;0,"Programar recebimento de "&amp;TEXT($O262,"0")&amp;" un.","Sem ação imediata")))))))))</f>
        <v/>
      </c>
      <c r="X262" s="24">
        <f>IF($A262="","",INDEX('Cenários'!$M$6:$M$105,INT((ROW()-6)/12)+1))</f>
        <v/>
      </c>
      <c r="Y262" s="24">
        <f>IF($A262="","",INDEX('Cenários'!$Z$6:$Z$105,INT((ROW()-6)/12)+1))</f>
        <v/>
      </c>
    </row>
    <row r="263" ht="19" customHeight="1">
      <c r="A263" s="24">
        <f>IF(INDEX('Cenários'!$A$6:$A$105,INT((ROW()-6)/12)+1)="","",INDEX('Cenários'!$A$6:$A$105,INT((ROW()-6)/12)+1))</f>
        <v/>
      </c>
      <c r="B263" s="24">
        <f>IF($A263="","",INDEX('Cenários'!$B$6:$B$105,INT((ROW()-6)/12)+1))</f>
        <v/>
      </c>
      <c r="C263" s="24">
        <f>IF($A263="","",INDEX('Cenários'!$C$6:$C$105,INT((ROW()-6)/12)+1))</f>
        <v/>
      </c>
      <c r="D263" s="24">
        <f>IF($A263="","",INDEX('Cenários'!$D$6:$D$105,INT((ROW()-6)/12)+1))</f>
        <v/>
      </c>
      <c r="E263" s="25">
        <f>IF($A263="","",MOD(ROW()-6,12)-4)</f>
        <v/>
      </c>
      <c r="F263" s="24">
        <f>IF($A263="","",IF($E263&lt;0,"Antes do pico",IF($E263=0,"Semana de pico","Depois do pico")))</f>
        <v/>
      </c>
      <c r="G263" s="36">
        <f>IF($A263="","",IFERROR(IF(INDEX('Cenários'!$E$6:$E$105,INT((ROW()-6)/12)+1)="","",INDEX('Cenários'!$E$6:$E$105,INT((ROW()-6)/12)+1)+7*$E263),""))</f>
        <v/>
      </c>
      <c r="H263" s="37">
        <f>IF($A263="","",INDEX('Cenários'!$N$6:$Y$105,INT((ROW()-6)/12)+1,$E263+5))</f>
        <v/>
      </c>
      <c r="I263" s="25">
        <f>IF(OR($A263="",$H263=""),"",IFERROR(ROUNDUP(INDEX('Cenários'!$F$6:$F$105,INT((ROW()-6)/12)+1)*$H263,0),""))</f>
        <v/>
      </c>
      <c r="J263" s="19" t="n"/>
      <c r="K263" s="25">
        <f>IF($A263="","",IF($E263=-4,INDEX('Cenários'!$G$6:$G$105,INT((ROW()-6)/12)+1),$S262))</f>
        <v/>
      </c>
      <c r="L263" s="25">
        <f>IF($A263="","",$K263+IF($J263="",0,$J263)-IF($I263="",0,$I263))</f>
        <v/>
      </c>
      <c r="M263" s="25">
        <f>IF($A263="","",IF($E263&lt;=0,INDEX('Cenários'!$H$6:$H$105,INT((ROW()-6)/12)+1)+SUMIFS($I$6:$I$1205,$A$6:$A$1205,$A263,$E$6:$E$1205,"&gt;"&amp;$E263,$E$6:$E$1205,"&lt;="&amp;($E263+INDEX('Cenários'!$J$6:$J$105,INT((ROW()-6)/12)+1))),INDEX('Cenários'!$L$6:$L$105,INT((ROW()-6)/12)+1)+SUMIFS($I$6:$I$1205,$A$6:$A$1205,$A263,$E$6:$E$1205,"&gt;"&amp;$E263,$E$6:$E$1205,"&lt;=7")))</f>
        <v/>
      </c>
      <c r="N263" s="25">
        <f>IF($A263="","",MIN(INDEX('Cenários'!$K$6:$K$105,INT((ROW()-6)/12)+1),MAX(0,$M263)))</f>
        <v/>
      </c>
      <c r="O263" s="25">
        <f>IF($A263="","",IFERROR(IF($L263&gt;=$N263,0,MIN(CEILING(MAX(0,$N263-$L263),INDEX('Cenários'!$I$6:$I$105,INT((ROW()-6)/12)+1)),FLOOR(MAX(0,INDEX('Cenários'!$K$6:$K$105,INT((ROW()-6)/12)+1)-$L263),INDEX('Cenários'!$I$6:$I$105,INT((ROW()-6)/12)+1)))),0))</f>
        <v/>
      </c>
      <c r="P263" s="25">
        <f>IF($A263="","",IFERROR(IF($E263+INDEX('Cenários'!$J$6:$J$105,INT((ROW()-6)/12)+1)&gt;7,0,SUMIFS($O$6:$O$1205,$A$6:$A$1205,$A263,$E$6:$E$1205,$E263+INDEX('Cenários'!$J$6:$J$105,INT((ROW()-6)/12)+1))),0))</f>
        <v/>
      </c>
      <c r="Q263" s="25">
        <f>IF($A263="","",$L263+$O263)</f>
        <v/>
      </c>
      <c r="R263" s="25">
        <f>IF($A263="","",IF($E263&gt;0,MAX(0,$Q263-$N263),0))</f>
        <v/>
      </c>
      <c r="S263" s="25">
        <f>IF($A263="","",$Q263-$R263)</f>
        <v/>
      </c>
      <c r="T263" s="25">
        <f>IF($A263="","",MAX(0,-$S263))</f>
        <v/>
      </c>
      <c r="U263" s="25">
        <f>IF($A263="","",MAX(0,$Q263-INDEX('Cenários'!$K$6:$K$105,INT((ROW()-6)/12)+1)))</f>
        <v/>
      </c>
      <c r="V263" s="24">
        <f>IF($A263="","",IF($Y263&lt;&gt;"OK","Dados inválidos",IF($X263="Pausado","Pausado",IF($T263&gt;0,"Ruptura",IF($U263&gt;0,"Excesso de capacidade",IF($M263&gt;INDEX('Cenários'!$K$6:$K$105,INT((ROW()-6)/12)+1),"Capacidade insuficiente",IF(AND($E263&lt;=0,$S263&lt;INDEX('Cenários'!$H$6:$H$105,INT((ROW()-6)/12)+1)),"Atenção",IF($R263&gt;0,"Desmobilizar","Adequado"))))))))</f>
        <v/>
      </c>
      <c r="W263" s="24">
        <f>IF($A263="","",IF($Y263&lt;&gt;"OK","Corrigir cadastro do cenário",IF($X263="Pausado","",IF($T263&gt;0,"Ruptura projetada de "&amp;TEXT($T263,"0")&amp;" un.",IF($U263&gt;0,"Reduzir entrada ou transferir "&amp;TEXT($U263,"0")&amp;" un.",IF($M263&gt;INDEX('Cenários'!$K$6:$K$105,INT((ROW()-6)/12)+1),"Capacidade abaixo do saldo-alvo em "&amp;TEXT($M263-INDEX('Cenários'!$K$6:$K$105,INT((ROW()-6)/12)+1),"0")&amp;" un.",IF(AND($O263&gt;0,$E263-INDEX('Cenários'!$J$6:$J$105,INT((ROW()-6)/12)+1)&lt;-4),"Recebimento depende de pedido anterior ao horizonte",IF($R263&gt;0,"Desmobilizar "&amp;TEXT($R263,"0")&amp;" un. nesta semana",IF($P263&gt;0,"Emitir pedido de "&amp;TEXT($P263,"0")&amp;" un. nesta semana",IF($O263&gt;0,"Programar recebimento de "&amp;TEXT($O263,"0")&amp;" un.","Sem ação imediata")))))))))</f>
        <v/>
      </c>
      <c r="X263" s="24">
        <f>IF($A263="","",INDEX('Cenários'!$M$6:$M$105,INT((ROW()-6)/12)+1))</f>
        <v/>
      </c>
      <c r="Y263" s="24">
        <f>IF($A263="","",INDEX('Cenários'!$Z$6:$Z$105,INT((ROW()-6)/12)+1))</f>
        <v/>
      </c>
    </row>
    <row r="264" ht="19" customHeight="1">
      <c r="A264" s="24">
        <f>IF(INDEX('Cenários'!$A$6:$A$105,INT((ROW()-6)/12)+1)="","",INDEX('Cenários'!$A$6:$A$105,INT((ROW()-6)/12)+1))</f>
        <v/>
      </c>
      <c r="B264" s="24">
        <f>IF($A264="","",INDEX('Cenários'!$B$6:$B$105,INT((ROW()-6)/12)+1))</f>
        <v/>
      </c>
      <c r="C264" s="24">
        <f>IF($A264="","",INDEX('Cenários'!$C$6:$C$105,INT((ROW()-6)/12)+1))</f>
        <v/>
      </c>
      <c r="D264" s="24">
        <f>IF($A264="","",INDEX('Cenários'!$D$6:$D$105,INT((ROW()-6)/12)+1))</f>
        <v/>
      </c>
      <c r="E264" s="25">
        <f>IF($A264="","",MOD(ROW()-6,12)-4)</f>
        <v/>
      </c>
      <c r="F264" s="24">
        <f>IF($A264="","",IF($E264&lt;0,"Antes do pico",IF($E264=0,"Semana de pico","Depois do pico")))</f>
        <v/>
      </c>
      <c r="G264" s="36">
        <f>IF($A264="","",IFERROR(IF(INDEX('Cenários'!$E$6:$E$105,INT((ROW()-6)/12)+1)="","",INDEX('Cenários'!$E$6:$E$105,INT((ROW()-6)/12)+1)+7*$E264),""))</f>
        <v/>
      </c>
      <c r="H264" s="37">
        <f>IF($A264="","",INDEX('Cenários'!$N$6:$Y$105,INT((ROW()-6)/12)+1,$E264+5))</f>
        <v/>
      </c>
      <c r="I264" s="25">
        <f>IF(OR($A264="",$H264=""),"",IFERROR(ROUNDUP(INDEX('Cenários'!$F$6:$F$105,INT((ROW()-6)/12)+1)*$H264,0),""))</f>
        <v/>
      </c>
      <c r="J264" s="19" t="n"/>
      <c r="K264" s="25">
        <f>IF($A264="","",IF($E264=-4,INDEX('Cenários'!$G$6:$G$105,INT((ROW()-6)/12)+1),$S263))</f>
        <v/>
      </c>
      <c r="L264" s="25">
        <f>IF($A264="","",$K264+IF($J264="",0,$J264)-IF($I264="",0,$I264))</f>
        <v/>
      </c>
      <c r="M264" s="25">
        <f>IF($A264="","",IF($E264&lt;=0,INDEX('Cenários'!$H$6:$H$105,INT((ROW()-6)/12)+1)+SUMIFS($I$6:$I$1205,$A$6:$A$1205,$A264,$E$6:$E$1205,"&gt;"&amp;$E264,$E$6:$E$1205,"&lt;="&amp;($E264+INDEX('Cenários'!$J$6:$J$105,INT((ROW()-6)/12)+1))),INDEX('Cenários'!$L$6:$L$105,INT((ROW()-6)/12)+1)+SUMIFS($I$6:$I$1205,$A$6:$A$1205,$A264,$E$6:$E$1205,"&gt;"&amp;$E264,$E$6:$E$1205,"&lt;=7")))</f>
        <v/>
      </c>
      <c r="N264" s="25">
        <f>IF($A264="","",MIN(INDEX('Cenários'!$K$6:$K$105,INT((ROW()-6)/12)+1),MAX(0,$M264)))</f>
        <v/>
      </c>
      <c r="O264" s="25">
        <f>IF($A264="","",IFERROR(IF($L264&gt;=$N264,0,MIN(CEILING(MAX(0,$N264-$L264),INDEX('Cenários'!$I$6:$I$105,INT((ROW()-6)/12)+1)),FLOOR(MAX(0,INDEX('Cenários'!$K$6:$K$105,INT((ROW()-6)/12)+1)-$L264),INDEX('Cenários'!$I$6:$I$105,INT((ROW()-6)/12)+1)))),0))</f>
        <v/>
      </c>
      <c r="P264" s="25">
        <f>IF($A264="","",IFERROR(IF($E264+INDEX('Cenários'!$J$6:$J$105,INT((ROW()-6)/12)+1)&gt;7,0,SUMIFS($O$6:$O$1205,$A$6:$A$1205,$A264,$E$6:$E$1205,$E264+INDEX('Cenários'!$J$6:$J$105,INT((ROW()-6)/12)+1))),0))</f>
        <v/>
      </c>
      <c r="Q264" s="25">
        <f>IF($A264="","",$L264+$O264)</f>
        <v/>
      </c>
      <c r="R264" s="25">
        <f>IF($A264="","",IF($E264&gt;0,MAX(0,$Q264-$N264),0))</f>
        <v/>
      </c>
      <c r="S264" s="25">
        <f>IF($A264="","",$Q264-$R264)</f>
        <v/>
      </c>
      <c r="T264" s="25">
        <f>IF($A264="","",MAX(0,-$S264))</f>
        <v/>
      </c>
      <c r="U264" s="25">
        <f>IF($A264="","",MAX(0,$Q264-INDEX('Cenários'!$K$6:$K$105,INT((ROW()-6)/12)+1)))</f>
        <v/>
      </c>
      <c r="V264" s="24">
        <f>IF($A264="","",IF($Y264&lt;&gt;"OK","Dados inválidos",IF($X264="Pausado","Pausado",IF($T264&gt;0,"Ruptura",IF($U264&gt;0,"Excesso de capacidade",IF($M264&gt;INDEX('Cenários'!$K$6:$K$105,INT((ROW()-6)/12)+1),"Capacidade insuficiente",IF(AND($E264&lt;=0,$S264&lt;INDEX('Cenários'!$H$6:$H$105,INT((ROW()-6)/12)+1)),"Atenção",IF($R264&gt;0,"Desmobilizar","Adequado"))))))))</f>
        <v/>
      </c>
      <c r="W264" s="24">
        <f>IF($A264="","",IF($Y264&lt;&gt;"OK","Corrigir cadastro do cenário",IF($X264="Pausado","",IF($T264&gt;0,"Ruptura projetada de "&amp;TEXT($T264,"0")&amp;" un.",IF($U264&gt;0,"Reduzir entrada ou transferir "&amp;TEXT($U264,"0")&amp;" un.",IF($M264&gt;INDEX('Cenários'!$K$6:$K$105,INT((ROW()-6)/12)+1),"Capacidade abaixo do saldo-alvo em "&amp;TEXT($M264-INDEX('Cenários'!$K$6:$K$105,INT((ROW()-6)/12)+1),"0")&amp;" un.",IF(AND($O264&gt;0,$E264-INDEX('Cenários'!$J$6:$J$105,INT((ROW()-6)/12)+1)&lt;-4),"Recebimento depende de pedido anterior ao horizonte",IF($R264&gt;0,"Desmobilizar "&amp;TEXT($R264,"0")&amp;" un. nesta semana",IF($P264&gt;0,"Emitir pedido de "&amp;TEXT($P264,"0")&amp;" un. nesta semana",IF($O264&gt;0,"Programar recebimento de "&amp;TEXT($O264,"0")&amp;" un.","Sem ação imediata")))))))))</f>
        <v/>
      </c>
      <c r="X264" s="24">
        <f>IF($A264="","",INDEX('Cenários'!$M$6:$M$105,INT((ROW()-6)/12)+1))</f>
        <v/>
      </c>
      <c r="Y264" s="24">
        <f>IF($A264="","",INDEX('Cenários'!$Z$6:$Z$105,INT((ROW()-6)/12)+1))</f>
        <v/>
      </c>
    </row>
    <row r="265" ht="19" customHeight="1">
      <c r="A265" s="24">
        <f>IF(INDEX('Cenários'!$A$6:$A$105,INT((ROW()-6)/12)+1)="","",INDEX('Cenários'!$A$6:$A$105,INT((ROW()-6)/12)+1))</f>
        <v/>
      </c>
      <c r="B265" s="24">
        <f>IF($A265="","",INDEX('Cenários'!$B$6:$B$105,INT((ROW()-6)/12)+1))</f>
        <v/>
      </c>
      <c r="C265" s="24">
        <f>IF($A265="","",INDEX('Cenários'!$C$6:$C$105,INT((ROW()-6)/12)+1))</f>
        <v/>
      </c>
      <c r="D265" s="24">
        <f>IF($A265="","",INDEX('Cenários'!$D$6:$D$105,INT((ROW()-6)/12)+1))</f>
        <v/>
      </c>
      <c r="E265" s="25">
        <f>IF($A265="","",MOD(ROW()-6,12)-4)</f>
        <v/>
      </c>
      <c r="F265" s="24">
        <f>IF($A265="","",IF($E265&lt;0,"Antes do pico",IF($E265=0,"Semana de pico","Depois do pico")))</f>
        <v/>
      </c>
      <c r="G265" s="36">
        <f>IF($A265="","",IFERROR(IF(INDEX('Cenários'!$E$6:$E$105,INT((ROW()-6)/12)+1)="","",INDEX('Cenários'!$E$6:$E$105,INT((ROW()-6)/12)+1)+7*$E265),""))</f>
        <v/>
      </c>
      <c r="H265" s="37">
        <f>IF($A265="","",INDEX('Cenários'!$N$6:$Y$105,INT((ROW()-6)/12)+1,$E265+5))</f>
        <v/>
      </c>
      <c r="I265" s="25">
        <f>IF(OR($A265="",$H265=""),"",IFERROR(ROUNDUP(INDEX('Cenários'!$F$6:$F$105,INT((ROW()-6)/12)+1)*$H265,0),""))</f>
        <v/>
      </c>
      <c r="J265" s="19" t="n"/>
      <c r="K265" s="25">
        <f>IF($A265="","",IF($E265=-4,INDEX('Cenários'!$G$6:$G$105,INT((ROW()-6)/12)+1),$S264))</f>
        <v/>
      </c>
      <c r="L265" s="25">
        <f>IF($A265="","",$K265+IF($J265="",0,$J265)-IF($I265="",0,$I265))</f>
        <v/>
      </c>
      <c r="M265" s="25">
        <f>IF($A265="","",IF($E265&lt;=0,INDEX('Cenários'!$H$6:$H$105,INT((ROW()-6)/12)+1)+SUMIFS($I$6:$I$1205,$A$6:$A$1205,$A265,$E$6:$E$1205,"&gt;"&amp;$E265,$E$6:$E$1205,"&lt;="&amp;($E265+INDEX('Cenários'!$J$6:$J$105,INT((ROW()-6)/12)+1))),INDEX('Cenários'!$L$6:$L$105,INT((ROW()-6)/12)+1)+SUMIFS($I$6:$I$1205,$A$6:$A$1205,$A265,$E$6:$E$1205,"&gt;"&amp;$E265,$E$6:$E$1205,"&lt;=7")))</f>
        <v/>
      </c>
      <c r="N265" s="25">
        <f>IF($A265="","",MIN(INDEX('Cenários'!$K$6:$K$105,INT((ROW()-6)/12)+1),MAX(0,$M265)))</f>
        <v/>
      </c>
      <c r="O265" s="25">
        <f>IF($A265="","",IFERROR(IF($L265&gt;=$N265,0,MIN(CEILING(MAX(0,$N265-$L265),INDEX('Cenários'!$I$6:$I$105,INT((ROW()-6)/12)+1)),FLOOR(MAX(0,INDEX('Cenários'!$K$6:$K$105,INT((ROW()-6)/12)+1)-$L265),INDEX('Cenários'!$I$6:$I$105,INT((ROW()-6)/12)+1)))),0))</f>
        <v/>
      </c>
      <c r="P265" s="25">
        <f>IF($A265="","",IFERROR(IF($E265+INDEX('Cenários'!$J$6:$J$105,INT((ROW()-6)/12)+1)&gt;7,0,SUMIFS($O$6:$O$1205,$A$6:$A$1205,$A265,$E$6:$E$1205,$E265+INDEX('Cenários'!$J$6:$J$105,INT((ROW()-6)/12)+1))),0))</f>
        <v/>
      </c>
      <c r="Q265" s="25">
        <f>IF($A265="","",$L265+$O265)</f>
        <v/>
      </c>
      <c r="R265" s="25">
        <f>IF($A265="","",IF($E265&gt;0,MAX(0,$Q265-$N265),0))</f>
        <v/>
      </c>
      <c r="S265" s="25">
        <f>IF($A265="","",$Q265-$R265)</f>
        <v/>
      </c>
      <c r="T265" s="25">
        <f>IF($A265="","",MAX(0,-$S265))</f>
        <v/>
      </c>
      <c r="U265" s="25">
        <f>IF($A265="","",MAX(0,$Q265-INDEX('Cenários'!$K$6:$K$105,INT((ROW()-6)/12)+1)))</f>
        <v/>
      </c>
      <c r="V265" s="24">
        <f>IF($A265="","",IF($Y265&lt;&gt;"OK","Dados inválidos",IF($X265="Pausado","Pausado",IF($T265&gt;0,"Ruptura",IF($U265&gt;0,"Excesso de capacidade",IF($M265&gt;INDEX('Cenários'!$K$6:$K$105,INT((ROW()-6)/12)+1),"Capacidade insuficiente",IF(AND($E265&lt;=0,$S265&lt;INDEX('Cenários'!$H$6:$H$105,INT((ROW()-6)/12)+1)),"Atenção",IF($R265&gt;0,"Desmobilizar","Adequado"))))))))</f>
        <v/>
      </c>
      <c r="W265" s="24">
        <f>IF($A265="","",IF($Y265&lt;&gt;"OK","Corrigir cadastro do cenário",IF($X265="Pausado","",IF($T265&gt;0,"Ruptura projetada de "&amp;TEXT($T265,"0")&amp;" un.",IF($U265&gt;0,"Reduzir entrada ou transferir "&amp;TEXT($U265,"0")&amp;" un.",IF($M265&gt;INDEX('Cenários'!$K$6:$K$105,INT((ROW()-6)/12)+1),"Capacidade abaixo do saldo-alvo em "&amp;TEXT($M265-INDEX('Cenários'!$K$6:$K$105,INT((ROW()-6)/12)+1),"0")&amp;" un.",IF(AND($O265&gt;0,$E265-INDEX('Cenários'!$J$6:$J$105,INT((ROW()-6)/12)+1)&lt;-4),"Recebimento depende de pedido anterior ao horizonte",IF($R265&gt;0,"Desmobilizar "&amp;TEXT($R265,"0")&amp;" un. nesta semana",IF($P265&gt;0,"Emitir pedido de "&amp;TEXT($P265,"0")&amp;" un. nesta semana",IF($O265&gt;0,"Programar recebimento de "&amp;TEXT($O265,"0")&amp;" un.","Sem ação imediata")))))))))</f>
        <v/>
      </c>
      <c r="X265" s="24">
        <f>IF($A265="","",INDEX('Cenários'!$M$6:$M$105,INT((ROW()-6)/12)+1))</f>
        <v/>
      </c>
      <c r="Y265" s="24">
        <f>IF($A265="","",INDEX('Cenários'!$Z$6:$Z$105,INT((ROW()-6)/12)+1))</f>
        <v/>
      </c>
    </row>
    <row r="266" ht="19" customHeight="1">
      <c r="A266" s="24">
        <f>IF(INDEX('Cenários'!$A$6:$A$105,INT((ROW()-6)/12)+1)="","",INDEX('Cenários'!$A$6:$A$105,INT((ROW()-6)/12)+1))</f>
        <v/>
      </c>
      <c r="B266" s="24">
        <f>IF($A266="","",INDEX('Cenários'!$B$6:$B$105,INT((ROW()-6)/12)+1))</f>
        <v/>
      </c>
      <c r="C266" s="24">
        <f>IF($A266="","",INDEX('Cenários'!$C$6:$C$105,INT((ROW()-6)/12)+1))</f>
        <v/>
      </c>
      <c r="D266" s="24">
        <f>IF($A266="","",INDEX('Cenários'!$D$6:$D$105,INT((ROW()-6)/12)+1))</f>
        <v/>
      </c>
      <c r="E266" s="25">
        <f>IF($A266="","",MOD(ROW()-6,12)-4)</f>
        <v/>
      </c>
      <c r="F266" s="24">
        <f>IF($A266="","",IF($E266&lt;0,"Antes do pico",IF($E266=0,"Semana de pico","Depois do pico")))</f>
        <v/>
      </c>
      <c r="G266" s="36">
        <f>IF($A266="","",IFERROR(IF(INDEX('Cenários'!$E$6:$E$105,INT((ROW()-6)/12)+1)="","",INDEX('Cenários'!$E$6:$E$105,INT((ROW()-6)/12)+1)+7*$E266),""))</f>
        <v/>
      </c>
      <c r="H266" s="37">
        <f>IF($A266="","",INDEX('Cenários'!$N$6:$Y$105,INT((ROW()-6)/12)+1,$E266+5))</f>
        <v/>
      </c>
      <c r="I266" s="25">
        <f>IF(OR($A266="",$H266=""),"",IFERROR(ROUNDUP(INDEX('Cenários'!$F$6:$F$105,INT((ROW()-6)/12)+1)*$H266,0),""))</f>
        <v/>
      </c>
      <c r="J266" s="19" t="n"/>
      <c r="K266" s="25">
        <f>IF($A266="","",IF($E266=-4,INDEX('Cenários'!$G$6:$G$105,INT((ROW()-6)/12)+1),$S265))</f>
        <v/>
      </c>
      <c r="L266" s="25">
        <f>IF($A266="","",$K266+IF($J266="",0,$J266)-IF($I266="",0,$I266))</f>
        <v/>
      </c>
      <c r="M266" s="25">
        <f>IF($A266="","",IF($E266&lt;=0,INDEX('Cenários'!$H$6:$H$105,INT((ROW()-6)/12)+1)+SUMIFS($I$6:$I$1205,$A$6:$A$1205,$A266,$E$6:$E$1205,"&gt;"&amp;$E266,$E$6:$E$1205,"&lt;="&amp;($E266+INDEX('Cenários'!$J$6:$J$105,INT((ROW()-6)/12)+1))),INDEX('Cenários'!$L$6:$L$105,INT((ROW()-6)/12)+1)+SUMIFS($I$6:$I$1205,$A$6:$A$1205,$A266,$E$6:$E$1205,"&gt;"&amp;$E266,$E$6:$E$1205,"&lt;=7")))</f>
        <v/>
      </c>
      <c r="N266" s="25">
        <f>IF($A266="","",MIN(INDEX('Cenários'!$K$6:$K$105,INT((ROW()-6)/12)+1),MAX(0,$M266)))</f>
        <v/>
      </c>
      <c r="O266" s="25">
        <f>IF($A266="","",IFERROR(IF($L266&gt;=$N266,0,MIN(CEILING(MAX(0,$N266-$L266),INDEX('Cenários'!$I$6:$I$105,INT((ROW()-6)/12)+1)),FLOOR(MAX(0,INDEX('Cenários'!$K$6:$K$105,INT((ROW()-6)/12)+1)-$L266),INDEX('Cenários'!$I$6:$I$105,INT((ROW()-6)/12)+1)))),0))</f>
        <v/>
      </c>
      <c r="P266" s="25">
        <f>IF($A266="","",IFERROR(IF($E266+INDEX('Cenários'!$J$6:$J$105,INT((ROW()-6)/12)+1)&gt;7,0,SUMIFS($O$6:$O$1205,$A$6:$A$1205,$A266,$E$6:$E$1205,$E266+INDEX('Cenários'!$J$6:$J$105,INT((ROW()-6)/12)+1))),0))</f>
        <v/>
      </c>
      <c r="Q266" s="25">
        <f>IF($A266="","",$L266+$O266)</f>
        <v/>
      </c>
      <c r="R266" s="25">
        <f>IF($A266="","",IF($E266&gt;0,MAX(0,$Q266-$N266),0))</f>
        <v/>
      </c>
      <c r="S266" s="25">
        <f>IF($A266="","",$Q266-$R266)</f>
        <v/>
      </c>
      <c r="T266" s="25">
        <f>IF($A266="","",MAX(0,-$S266))</f>
        <v/>
      </c>
      <c r="U266" s="25">
        <f>IF($A266="","",MAX(0,$Q266-INDEX('Cenários'!$K$6:$K$105,INT((ROW()-6)/12)+1)))</f>
        <v/>
      </c>
      <c r="V266" s="24">
        <f>IF($A266="","",IF($Y266&lt;&gt;"OK","Dados inválidos",IF($X266="Pausado","Pausado",IF($T266&gt;0,"Ruptura",IF($U266&gt;0,"Excesso de capacidade",IF($M266&gt;INDEX('Cenários'!$K$6:$K$105,INT((ROW()-6)/12)+1),"Capacidade insuficiente",IF(AND($E266&lt;=0,$S266&lt;INDEX('Cenários'!$H$6:$H$105,INT((ROW()-6)/12)+1)),"Atenção",IF($R266&gt;0,"Desmobilizar","Adequado"))))))))</f>
        <v/>
      </c>
      <c r="W266" s="24">
        <f>IF($A266="","",IF($Y266&lt;&gt;"OK","Corrigir cadastro do cenário",IF($X266="Pausado","",IF($T266&gt;0,"Ruptura projetada de "&amp;TEXT($T266,"0")&amp;" un.",IF($U266&gt;0,"Reduzir entrada ou transferir "&amp;TEXT($U266,"0")&amp;" un.",IF($M266&gt;INDEX('Cenários'!$K$6:$K$105,INT((ROW()-6)/12)+1),"Capacidade abaixo do saldo-alvo em "&amp;TEXT($M266-INDEX('Cenários'!$K$6:$K$105,INT((ROW()-6)/12)+1),"0")&amp;" un.",IF(AND($O266&gt;0,$E266-INDEX('Cenários'!$J$6:$J$105,INT((ROW()-6)/12)+1)&lt;-4),"Recebimento depende de pedido anterior ao horizonte",IF($R266&gt;0,"Desmobilizar "&amp;TEXT($R266,"0")&amp;" un. nesta semana",IF($P266&gt;0,"Emitir pedido de "&amp;TEXT($P266,"0")&amp;" un. nesta semana",IF($O266&gt;0,"Programar recebimento de "&amp;TEXT($O266,"0")&amp;" un.","Sem ação imediata")))))))))</f>
        <v/>
      </c>
      <c r="X266" s="24">
        <f>IF($A266="","",INDEX('Cenários'!$M$6:$M$105,INT((ROW()-6)/12)+1))</f>
        <v/>
      </c>
      <c r="Y266" s="24">
        <f>IF($A266="","",INDEX('Cenários'!$Z$6:$Z$105,INT((ROW()-6)/12)+1))</f>
        <v/>
      </c>
    </row>
    <row r="267" ht="19" customHeight="1">
      <c r="A267" s="24">
        <f>IF(INDEX('Cenários'!$A$6:$A$105,INT((ROW()-6)/12)+1)="","",INDEX('Cenários'!$A$6:$A$105,INT((ROW()-6)/12)+1))</f>
        <v/>
      </c>
      <c r="B267" s="24">
        <f>IF($A267="","",INDEX('Cenários'!$B$6:$B$105,INT((ROW()-6)/12)+1))</f>
        <v/>
      </c>
      <c r="C267" s="24">
        <f>IF($A267="","",INDEX('Cenários'!$C$6:$C$105,INT((ROW()-6)/12)+1))</f>
        <v/>
      </c>
      <c r="D267" s="24">
        <f>IF($A267="","",INDEX('Cenários'!$D$6:$D$105,INT((ROW()-6)/12)+1))</f>
        <v/>
      </c>
      <c r="E267" s="25">
        <f>IF($A267="","",MOD(ROW()-6,12)-4)</f>
        <v/>
      </c>
      <c r="F267" s="24">
        <f>IF($A267="","",IF($E267&lt;0,"Antes do pico",IF($E267=0,"Semana de pico","Depois do pico")))</f>
        <v/>
      </c>
      <c r="G267" s="36">
        <f>IF($A267="","",IFERROR(IF(INDEX('Cenários'!$E$6:$E$105,INT((ROW()-6)/12)+1)="","",INDEX('Cenários'!$E$6:$E$105,INT((ROW()-6)/12)+1)+7*$E267),""))</f>
        <v/>
      </c>
      <c r="H267" s="37">
        <f>IF($A267="","",INDEX('Cenários'!$N$6:$Y$105,INT((ROW()-6)/12)+1,$E267+5))</f>
        <v/>
      </c>
      <c r="I267" s="25">
        <f>IF(OR($A267="",$H267=""),"",IFERROR(ROUNDUP(INDEX('Cenários'!$F$6:$F$105,INT((ROW()-6)/12)+1)*$H267,0),""))</f>
        <v/>
      </c>
      <c r="J267" s="19" t="n"/>
      <c r="K267" s="25">
        <f>IF($A267="","",IF($E267=-4,INDEX('Cenários'!$G$6:$G$105,INT((ROW()-6)/12)+1),$S266))</f>
        <v/>
      </c>
      <c r="L267" s="25">
        <f>IF($A267="","",$K267+IF($J267="",0,$J267)-IF($I267="",0,$I267))</f>
        <v/>
      </c>
      <c r="M267" s="25">
        <f>IF($A267="","",IF($E267&lt;=0,INDEX('Cenários'!$H$6:$H$105,INT((ROW()-6)/12)+1)+SUMIFS($I$6:$I$1205,$A$6:$A$1205,$A267,$E$6:$E$1205,"&gt;"&amp;$E267,$E$6:$E$1205,"&lt;="&amp;($E267+INDEX('Cenários'!$J$6:$J$105,INT((ROW()-6)/12)+1))),INDEX('Cenários'!$L$6:$L$105,INT((ROW()-6)/12)+1)+SUMIFS($I$6:$I$1205,$A$6:$A$1205,$A267,$E$6:$E$1205,"&gt;"&amp;$E267,$E$6:$E$1205,"&lt;=7")))</f>
        <v/>
      </c>
      <c r="N267" s="25">
        <f>IF($A267="","",MIN(INDEX('Cenários'!$K$6:$K$105,INT((ROW()-6)/12)+1),MAX(0,$M267)))</f>
        <v/>
      </c>
      <c r="O267" s="25">
        <f>IF($A267="","",IFERROR(IF($L267&gt;=$N267,0,MIN(CEILING(MAX(0,$N267-$L267),INDEX('Cenários'!$I$6:$I$105,INT((ROW()-6)/12)+1)),FLOOR(MAX(0,INDEX('Cenários'!$K$6:$K$105,INT((ROW()-6)/12)+1)-$L267),INDEX('Cenários'!$I$6:$I$105,INT((ROW()-6)/12)+1)))),0))</f>
        <v/>
      </c>
      <c r="P267" s="25">
        <f>IF($A267="","",IFERROR(IF($E267+INDEX('Cenários'!$J$6:$J$105,INT((ROW()-6)/12)+1)&gt;7,0,SUMIFS($O$6:$O$1205,$A$6:$A$1205,$A267,$E$6:$E$1205,$E267+INDEX('Cenários'!$J$6:$J$105,INT((ROW()-6)/12)+1))),0))</f>
        <v/>
      </c>
      <c r="Q267" s="25">
        <f>IF($A267="","",$L267+$O267)</f>
        <v/>
      </c>
      <c r="R267" s="25">
        <f>IF($A267="","",IF($E267&gt;0,MAX(0,$Q267-$N267),0))</f>
        <v/>
      </c>
      <c r="S267" s="25">
        <f>IF($A267="","",$Q267-$R267)</f>
        <v/>
      </c>
      <c r="T267" s="25">
        <f>IF($A267="","",MAX(0,-$S267))</f>
        <v/>
      </c>
      <c r="U267" s="25">
        <f>IF($A267="","",MAX(0,$Q267-INDEX('Cenários'!$K$6:$K$105,INT((ROW()-6)/12)+1)))</f>
        <v/>
      </c>
      <c r="V267" s="24">
        <f>IF($A267="","",IF($Y267&lt;&gt;"OK","Dados inválidos",IF($X267="Pausado","Pausado",IF($T267&gt;0,"Ruptura",IF($U267&gt;0,"Excesso de capacidade",IF($M267&gt;INDEX('Cenários'!$K$6:$K$105,INT((ROW()-6)/12)+1),"Capacidade insuficiente",IF(AND($E267&lt;=0,$S267&lt;INDEX('Cenários'!$H$6:$H$105,INT((ROW()-6)/12)+1)),"Atenção",IF($R267&gt;0,"Desmobilizar","Adequado"))))))))</f>
        <v/>
      </c>
      <c r="W267" s="24">
        <f>IF($A267="","",IF($Y267&lt;&gt;"OK","Corrigir cadastro do cenário",IF($X267="Pausado","",IF($T267&gt;0,"Ruptura projetada de "&amp;TEXT($T267,"0")&amp;" un.",IF($U267&gt;0,"Reduzir entrada ou transferir "&amp;TEXT($U267,"0")&amp;" un.",IF($M267&gt;INDEX('Cenários'!$K$6:$K$105,INT((ROW()-6)/12)+1),"Capacidade abaixo do saldo-alvo em "&amp;TEXT($M267-INDEX('Cenários'!$K$6:$K$105,INT((ROW()-6)/12)+1),"0")&amp;" un.",IF(AND($O267&gt;0,$E267-INDEX('Cenários'!$J$6:$J$105,INT((ROW()-6)/12)+1)&lt;-4),"Recebimento depende de pedido anterior ao horizonte",IF($R267&gt;0,"Desmobilizar "&amp;TEXT($R267,"0")&amp;" un. nesta semana",IF($P267&gt;0,"Emitir pedido de "&amp;TEXT($P267,"0")&amp;" un. nesta semana",IF($O267&gt;0,"Programar recebimento de "&amp;TEXT($O267,"0")&amp;" un.","Sem ação imediata")))))))))</f>
        <v/>
      </c>
      <c r="X267" s="24">
        <f>IF($A267="","",INDEX('Cenários'!$M$6:$M$105,INT((ROW()-6)/12)+1))</f>
        <v/>
      </c>
      <c r="Y267" s="24">
        <f>IF($A267="","",INDEX('Cenários'!$Z$6:$Z$105,INT((ROW()-6)/12)+1))</f>
        <v/>
      </c>
    </row>
    <row r="268" ht="19" customHeight="1">
      <c r="A268" s="24">
        <f>IF(INDEX('Cenários'!$A$6:$A$105,INT((ROW()-6)/12)+1)="","",INDEX('Cenários'!$A$6:$A$105,INT((ROW()-6)/12)+1))</f>
        <v/>
      </c>
      <c r="B268" s="24">
        <f>IF($A268="","",INDEX('Cenários'!$B$6:$B$105,INT((ROW()-6)/12)+1))</f>
        <v/>
      </c>
      <c r="C268" s="24">
        <f>IF($A268="","",INDEX('Cenários'!$C$6:$C$105,INT((ROW()-6)/12)+1))</f>
        <v/>
      </c>
      <c r="D268" s="24">
        <f>IF($A268="","",INDEX('Cenários'!$D$6:$D$105,INT((ROW()-6)/12)+1))</f>
        <v/>
      </c>
      <c r="E268" s="25">
        <f>IF($A268="","",MOD(ROW()-6,12)-4)</f>
        <v/>
      </c>
      <c r="F268" s="24">
        <f>IF($A268="","",IF($E268&lt;0,"Antes do pico",IF($E268=0,"Semana de pico","Depois do pico")))</f>
        <v/>
      </c>
      <c r="G268" s="36">
        <f>IF($A268="","",IFERROR(IF(INDEX('Cenários'!$E$6:$E$105,INT((ROW()-6)/12)+1)="","",INDEX('Cenários'!$E$6:$E$105,INT((ROW()-6)/12)+1)+7*$E268),""))</f>
        <v/>
      </c>
      <c r="H268" s="37">
        <f>IF($A268="","",INDEX('Cenários'!$N$6:$Y$105,INT((ROW()-6)/12)+1,$E268+5))</f>
        <v/>
      </c>
      <c r="I268" s="25">
        <f>IF(OR($A268="",$H268=""),"",IFERROR(ROUNDUP(INDEX('Cenários'!$F$6:$F$105,INT((ROW()-6)/12)+1)*$H268,0),""))</f>
        <v/>
      </c>
      <c r="J268" s="19" t="n"/>
      <c r="K268" s="25">
        <f>IF($A268="","",IF($E268=-4,INDEX('Cenários'!$G$6:$G$105,INT((ROW()-6)/12)+1),$S267))</f>
        <v/>
      </c>
      <c r="L268" s="25">
        <f>IF($A268="","",$K268+IF($J268="",0,$J268)-IF($I268="",0,$I268))</f>
        <v/>
      </c>
      <c r="M268" s="25">
        <f>IF($A268="","",IF($E268&lt;=0,INDEX('Cenários'!$H$6:$H$105,INT((ROW()-6)/12)+1)+SUMIFS($I$6:$I$1205,$A$6:$A$1205,$A268,$E$6:$E$1205,"&gt;"&amp;$E268,$E$6:$E$1205,"&lt;="&amp;($E268+INDEX('Cenários'!$J$6:$J$105,INT((ROW()-6)/12)+1))),INDEX('Cenários'!$L$6:$L$105,INT((ROW()-6)/12)+1)+SUMIFS($I$6:$I$1205,$A$6:$A$1205,$A268,$E$6:$E$1205,"&gt;"&amp;$E268,$E$6:$E$1205,"&lt;=7")))</f>
        <v/>
      </c>
      <c r="N268" s="25">
        <f>IF($A268="","",MIN(INDEX('Cenários'!$K$6:$K$105,INT((ROW()-6)/12)+1),MAX(0,$M268)))</f>
        <v/>
      </c>
      <c r="O268" s="25">
        <f>IF($A268="","",IFERROR(IF($L268&gt;=$N268,0,MIN(CEILING(MAX(0,$N268-$L268),INDEX('Cenários'!$I$6:$I$105,INT((ROW()-6)/12)+1)),FLOOR(MAX(0,INDEX('Cenários'!$K$6:$K$105,INT((ROW()-6)/12)+1)-$L268),INDEX('Cenários'!$I$6:$I$105,INT((ROW()-6)/12)+1)))),0))</f>
        <v/>
      </c>
      <c r="P268" s="25">
        <f>IF($A268="","",IFERROR(IF($E268+INDEX('Cenários'!$J$6:$J$105,INT((ROW()-6)/12)+1)&gt;7,0,SUMIFS($O$6:$O$1205,$A$6:$A$1205,$A268,$E$6:$E$1205,$E268+INDEX('Cenários'!$J$6:$J$105,INT((ROW()-6)/12)+1))),0))</f>
        <v/>
      </c>
      <c r="Q268" s="25">
        <f>IF($A268="","",$L268+$O268)</f>
        <v/>
      </c>
      <c r="R268" s="25">
        <f>IF($A268="","",IF($E268&gt;0,MAX(0,$Q268-$N268),0))</f>
        <v/>
      </c>
      <c r="S268" s="25">
        <f>IF($A268="","",$Q268-$R268)</f>
        <v/>
      </c>
      <c r="T268" s="25">
        <f>IF($A268="","",MAX(0,-$S268))</f>
        <v/>
      </c>
      <c r="U268" s="25">
        <f>IF($A268="","",MAX(0,$Q268-INDEX('Cenários'!$K$6:$K$105,INT((ROW()-6)/12)+1)))</f>
        <v/>
      </c>
      <c r="V268" s="24">
        <f>IF($A268="","",IF($Y268&lt;&gt;"OK","Dados inválidos",IF($X268="Pausado","Pausado",IF($T268&gt;0,"Ruptura",IF($U268&gt;0,"Excesso de capacidade",IF($M268&gt;INDEX('Cenários'!$K$6:$K$105,INT((ROW()-6)/12)+1),"Capacidade insuficiente",IF(AND($E268&lt;=0,$S268&lt;INDEX('Cenários'!$H$6:$H$105,INT((ROW()-6)/12)+1)),"Atenção",IF($R268&gt;0,"Desmobilizar","Adequado"))))))))</f>
        <v/>
      </c>
      <c r="W268" s="24">
        <f>IF($A268="","",IF($Y268&lt;&gt;"OK","Corrigir cadastro do cenário",IF($X268="Pausado","",IF($T268&gt;0,"Ruptura projetada de "&amp;TEXT($T268,"0")&amp;" un.",IF($U268&gt;0,"Reduzir entrada ou transferir "&amp;TEXT($U268,"0")&amp;" un.",IF($M268&gt;INDEX('Cenários'!$K$6:$K$105,INT((ROW()-6)/12)+1),"Capacidade abaixo do saldo-alvo em "&amp;TEXT($M268-INDEX('Cenários'!$K$6:$K$105,INT((ROW()-6)/12)+1),"0")&amp;" un.",IF(AND($O268&gt;0,$E268-INDEX('Cenários'!$J$6:$J$105,INT((ROW()-6)/12)+1)&lt;-4),"Recebimento depende de pedido anterior ao horizonte",IF($R268&gt;0,"Desmobilizar "&amp;TEXT($R268,"0")&amp;" un. nesta semana",IF($P268&gt;0,"Emitir pedido de "&amp;TEXT($P268,"0")&amp;" un. nesta semana",IF($O268&gt;0,"Programar recebimento de "&amp;TEXT($O268,"0")&amp;" un.","Sem ação imediata")))))))))</f>
        <v/>
      </c>
      <c r="X268" s="24">
        <f>IF($A268="","",INDEX('Cenários'!$M$6:$M$105,INT((ROW()-6)/12)+1))</f>
        <v/>
      </c>
      <c r="Y268" s="24">
        <f>IF($A268="","",INDEX('Cenários'!$Z$6:$Z$105,INT((ROW()-6)/12)+1))</f>
        <v/>
      </c>
    </row>
    <row r="269" ht="19" customHeight="1">
      <c r="A269" s="24">
        <f>IF(INDEX('Cenários'!$A$6:$A$105,INT((ROW()-6)/12)+1)="","",INDEX('Cenários'!$A$6:$A$105,INT((ROW()-6)/12)+1))</f>
        <v/>
      </c>
      <c r="B269" s="24">
        <f>IF($A269="","",INDEX('Cenários'!$B$6:$B$105,INT((ROW()-6)/12)+1))</f>
        <v/>
      </c>
      <c r="C269" s="24">
        <f>IF($A269="","",INDEX('Cenários'!$C$6:$C$105,INT((ROW()-6)/12)+1))</f>
        <v/>
      </c>
      <c r="D269" s="24">
        <f>IF($A269="","",INDEX('Cenários'!$D$6:$D$105,INT((ROW()-6)/12)+1))</f>
        <v/>
      </c>
      <c r="E269" s="25">
        <f>IF($A269="","",MOD(ROW()-6,12)-4)</f>
        <v/>
      </c>
      <c r="F269" s="24">
        <f>IF($A269="","",IF($E269&lt;0,"Antes do pico",IF($E269=0,"Semana de pico","Depois do pico")))</f>
        <v/>
      </c>
      <c r="G269" s="36">
        <f>IF($A269="","",IFERROR(IF(INDEX('Cenários'!$E$6:$E$105,INT((ROW()-6)/12)+1)="","",INDEX('Cenários'!$E$6:$E$105,INT((ROW()-6)/12)+1)+7*$E269),""))</f>
        <v/>
      </c>
      <c r="H269" s="37">
        <f>IF($A269="","",INDEX('Cenários'!$N$6:$Y$105,INT((ROW()-6)/12)+1,$E269+5))</f>
        <v/>
      </c>
      <c r="I269" s="25">
        <f>IF(OR($A269="",$H269=""),"",IFERROR(ROUNDUP(INDEX('Cenários'!$F$6:$F$105,INT((ROW()-6)/12)+1)*$H269,0),""))</f>
        <v/>
      </c>
      <c r="J269" s="19" t="n"/>
      <c r="K269" s="25">
        <f>IF($A269="","",IF($E269=-4,INDEX('Cenários'!$G$6:$G$105,INT((ROW()-6)/12)+1),$S268))</f>
        <v/>
      </c>
      <c r="L269" s="25">
        <f>IF($A269="","",$K269+IF($J269="",0,$J269)-IF($I269="",0,$I269))</f>
        <v/>
      </c>
      <c r="M269" s="25">
        <f>IF($A269="","",IF($E269&lt;=0,INDEX('Cenários'!$H$6:$H$105,INT((ROW()-6)/12)+1)+SUMIFS($I$6:$I$1205,$A$6:$A$1205,$A269,$E$6:$E$1205,"&gt;"&amp;$E269,$E$6:$E$1205,"&lt;="&amp;($E269+INDEX('Cenários'!$J$6:$J$105,INT((ROW()-6)/12)+1))),INDEX('Cenários'!$L$6:$L$105,INT((ROW()-6)/12)+1)+SUMIFS($I$6:$I$1205,$A$6:$A$1205,$A269,$E$6:$E$1205,"&gt;"&amp;$E269,$E$6:$E$1205,"&lt;=7")))</f>
        <v/>
      </c>
      <c r="N269" s="25">
        <f>IF($A269="","",MIN(INDEX('Cenários'!$K$6:$K$105,INT((ROW()-6)/12)+1),MAX(0,$M269)))</f>
        <v/>
      </c>
      <c r="O269" s="25">
        <f>IF($A269="","",IFERROR(IF($L269&gt;=$N269,0,MIN(CEILING(MAX(0,$N269-$L269),INDEX('Cenários'!$I$6:$I$105,INT((ROW()-6)/12)+1)),FLOOR(MAX(0,INDEX('Cenários'!$K$6:$K$105,INT((ROW()-6)/12)+1)-$L269),INDEX('Cenários'!$I$6:$I$105,INT((ROW()-6)/12)+1)))),0))</f>
        <v/>
      </c>
      <c r="P269" s="25">
        <f>IF($A269="","",IFERROR(IF($E269+INDEX('Cenários'!$J$6:$J$105,INT((ROW()-6)/12)+1)&gt;7,0,SUMIFS($O$6:$O$1205,$A$6:$A$1205,$A269,$E$6:$E$1205,$E269+INDEX('Cenários'!$J$6:$J$105,INT((ROW()-6)/12)+1))),0))</f>
        <v/>
      </c>
      <c r="Q269" s="25">
        <f>IF($A269="","",$L269+$O269)</f>
        <v/>
      </c>
      <c r="R269" s="25">
        <f>IF($A269="","",IF($E269&gt;0,MAX(0,$Q269-$N269),0))</f>
        <v/>
      </c>
      <c r="S269" s="25">
        <f>IF($A269="","",$Q269-$R269)</f>
        <v/>
      </c>
      <c r="T269" s="25">
        <f>IF($A269="","",MAX(0,-$S269))</f>
        <v/>
      </c>
      <c r="U269" s="25">
        <f>IF($A269="","",MAX(0,$Q269-INDEX('Cenários'!$K$6:$K$105,INT((ROW()-6)/12)+1)))</f>
        <v/>
      </c>
      <c r="V269" s="24">
        <f>IF($A269="","",IF($Y269&lt;&gt;"OK","Dados inválidos",IF($X269="Pausado","Pausado",IF($T269&gt;0,"Ruptura",IF($U269&gt;0,"Excesso de capacidade",IF($M269&gt;INDEX('Cenários'!$K$6:$K$105,INT((ROW()-6)/12)+1),"Capacidade insuficiente",IF(AND($E269&lt;=0,$S269&lt;INDEX('Cenários'!$H$6:$H$105,INT((ROW()-6)/12)+1)),"Atenção",IF($R269&gt;0,"Desmobilizar","Adequado"))))))))</f>
        <v/>
      </c>
      <c r="W269" s="24">
        <f>IF($A269="","",IF($Y269&lt;&gt;"OK","Corrigir cadastro do cenário",IF($X269="Pausado","",IF($T269&gt;0,"Ruptura projetada de "&amp;TEXT($T269,"0")&amp;" un.",IF($U269&gt;0,"Reduzir entrada ou transferir "&amp;TEXT($U269,"0")&amp;" un.",IF($M269&gt;INDEX('Cenários'!$K$6:$K$105,INT((ROW()-6)/12)+1),"Capacidade abaixo do saldo-alvo em "&amp;TEXT($M269-INDEX('Cenários'!$K$6:$K$105,INT((ROW()-6)/12)+1),"0")&amp;" un.",IF(AND($O269&gt;0,$E269-INDEX('Cenários'!$J$6:$J$105,INT((ROW()-6)/12)+1)&lt;-4),"Recebimento depende de pedido anterior ao horizonte",IF($R269&gt;0,"Desmobilizar "&amp;TEXT($R269,"0")&amp;" un. nesta semana",IF($P269&gt;0,"Emitir pedido de "&amp;TEXT($P269,"0")&amp;" un. nesta semana",IF($O269&gt;0,"Programar recebimento de "&amp;TEXT($O269,"0")&amp;" un.","Sem ação imediata")))))))))</f>
        <v/>
      </c>
      <c r="X269" s="24">
        <f>IF($A269="","",INDEX('Cenários'!$M$6:$M$105,INT((ROW()-6)/12)+1))</f>
        <v/>
      </c>
      <c r="Y269" s="24">
        <f>IF($A269="","",INDEX('Cenários'!$Z$6:$Z$105,INT((ROW()-6)/12)+1))</f>
        <v/>
      </c>
    </row>
    <row r="270" ht="19" customHeight="1">
      <c r="A270" s="24">
        <f>IF(INDEX('Cenários'!$A$6:$A$105,INT((ROW()-6)/12)+1)="","",INDEX('Cenários'!$A$6:$A$105,INT((ROW()-6)/12)+1))</f>
        <v/>
      </c>
      <c r="B270" s="24">
        <f>IF($A270="","",INDEX('Cenários'!$B$6:$B$105,INT((ROW()-6)/12)+1))</f>
        <v/>
      </c>
      <c r="C270" s="24">
        <f>IF($A270="","",INDEX('Cenários'!$C$6:$C$105,INT((ROW()-6)/12)+1))</f>
        <v/>
      </c>
      <c r="D270" s="24">
        <f>IF($A270="","",INDEX('Cenários'!$D$6:$D$105,INT((ROW()-6)/12)+1))</f>
        <v/>
      </c>
      <c r="E270" s="25">
        <f>IF($A270="","",MOD(ROW()-6,12)-4)</f>
        <v/>
      </c>
      <c r="F270" s="24">
        <f>IF($A270="","",IF($E270&lt;0,"Antes do pico",IF($E270=0,"Semana de pico","Depois do pico")))</f>
        <v/>
      </c>
      <c r="G270" s="36">
        <f>IF($A270="","",IFERROR(IF(INDEX('Cenários'!$E$6:$E$105,INT((ROW()-6)/12)+1)="","",INDEX('Cenários'!$E$6:$E$105,INT((ROW()-6)/12)+1)+7*$E270),""))</f>
        <v/>
      </c>
      <c r="H270" s="37">
        <f>IF($A270="","",INDEX('Cenários'!$N$6:$Y$105,INT((ROW()-6)/12)+1,$E270+5))</f>
        <v/>
      </c>
      <c r="I270" s="25">
        <f>IF(OR($A270="",$H270=""),"",IFERROR(ROUNDUP(INDEX('Cenários'!$F$6:$F$105,INT((ROW()-6)/12)+1)*$H270,0),""))</f>
        <v/>
      </c>
      <c r="J270" s="19" t="n"/>
      <c r="K270" s="25">
        <f>IF($A270="","",IF($E270=-4,INDEX('Cenários'!$G$6:$G$105,INT((ROW()-6)/12)+1),$S269))</f>
        <v/>
      </c>
      <c r="L270" s="25">
        <f>IF($A270="","",$K270+IF($J270="",0,$J270)-IF($I270="",0,$I270))</f>
        <v/>
      </c>
      <c r="M270" s="25">
        <f>IF($A270="","",IF($E270&lt;=0,INDEX('Cenários'!$H$6:$H$105,INT((ROW()-6)/12)+1)+SUMIFS($I$6:$I$1205,$A$6:$A$1205,$A270,$E$6:$E$1205,"&gt;"&amp;$E270,$E$6:$E$1205,"&lt;="&amp;($E270+INDEX('Cenários'!$J$6:$J$105,INT((ROW()-6)/12)+1))),INDEX('Cenários'!$L$6:$L$105,INT((ROW()-6)/12)+1)+SUMIFS($I$6:$I$1205,$A$6:$A$1205,$A270,$E$6:$E$1205,"&gt;"&amp;$E270,$E$6:$E$1205,"&lt;=7")))</f>
        <v/>
      </c>
      <c r="N270" s="25">
        <f>IF($A270="","",MIN(INDEX('Cenários'!$K$6:$K$105,INT((ROW()-6)/12)+1),MAX(0,$M270)))</f>
        <v/>
      </c>
      <c r="O270" s="25">
        <f>IF($A270="","",IFERROR(IF($L270&gt;=$N270,0,MIN(CEILING(MAX(0,$N270-$L270),INDEX('Cenários'!$I$6:$I$105,INT((ROW()-6)/12)+1)),FLOOR(MAX(0,INDEX('Cenários'!$K$6:$K$105,INT((ROW()-6)/12)+1)-$L270),INDEX('Cenários'!$I$6:$I$105,INT((ROW()-6)/12)+1)))),0))</f>
        <v/>
      </c>
      <c r="P270" s="25">
        <f>IF($A270="","",IFERROR(IF($E270+INDEX('Cenários'!$J$6:$J$105,INT((ROW()-6)/12)+1)&gt;7,0,SUMIFS($O$6:$O$1205,$A$6:$A$1205,$A270,$E$6:$E$1205,$E270+INDEX('Cenários'!$J$6:$J$105,INT((ROW()-6)/12)+1))),0))</f>
        <v/>
      </c>
      <c r="Q270" s="25">
        <f>IF($A270="","",$L270+$O270)</f>
        <v/>
      </c>
      <c r="R270" s="25">
        <f>IF($A270="","",IF($E270&gt;0,MAX(0,$Q270-$N270),0))</f>
        <v/>
      </c>
      <c r="S270" s="25">
        <f>IF($A270="","",$Q270-$R270)</f>
        <v/>
      </c>
      <c r="T270" s="25">
        <f>IF($A270="","",MAX(0,-$S270))</f>
        <v/>
      </c>
      <c r="U270" s="25">
        <f>IF($A270="","",MAX(0,$Q270-INDEX('Cenários'!$K$6:$K$105,INT((ROW()-6)/12)+1)))</f>
        <v/>
      </c>
      <c r="V270" s="24">
        <f>IF($A270="","",IF($Y270&lt;&gt;"OK","Dados inválidos",IF($X270="Pausado","Pausado",IF($T270&gt;0,"Ruptura",IF($U270&gt;0,"Excesso de capacidade",IF($M270&gt;INDEX('Cenários'!$K$6:$K$105,INT((ROW()-6)/12)+1),"Capacidade insuficiente",IF(AND($E270&lt;=0,$S270&lt;INDEX('Cenários'!$H$6:$H$105,INT((ROW()-6)/12)+1)),"Atenção",IF($R270&gt;0,"Desmobilizar","Adequado"))))))))</f>
        <v/>
      </c>
      <c r="W270" s="24">
        <f>IF($A270="","",IF($Y270&lt;&gt;"OK","Corrigir cadastro do cenário",IF($X270="Pausado","",IF($T270&gt;0,"Ruptura projetada de "&amp;TEXT($T270,"0")&amp;" un.",IF($U270&gt;0,"Reduzir entrada ou transferir "&amp;TEXT($U270,"0")&amp;" un.",IF($M270&gt;INDEX('Cenários'!$K$6:$K$105,INT((ROW()-6)/12)+1),"Capacidade abaixo do saldo-alvo em "&amp;TEXT($M270-INDEX('Cenários'!$K$6:$K$105,INT((ROW()-6)/12)+1),"0")&amp;" un.",IF(AND($O270&gt;0,$E270-INDEX('Cenários'!$J$6:$J$105,INT((ROW()-6)/12)+1)&lt;-4),"Recebimento depende de pedido anterior ao horizonte",IF($R270&gt;0,"Desmobilizar "&amp;TEXT($R270,"0")&amp;" un. nesta semana",IF($P270&gt;0,"Emitir pedido de "&amp;TEXT($P270,"0")&amp;" un. nesta semana",IF($O270&gt;0,"Programar recebimento de "&amp;TEXT($O270,"0")&amp;" un.","Sem ação imediata")))))))))</f>
        <v/>
      </c>
      <c r="X270" s="24">
        <f>IF($A270="","",INDEX('Cenários'!$M$6:$M$105,INT((ROW()-6)/12)+1))</f>
        <v/>
      </c>
      <c r="Y270" s="24">
        <f>IF($A270="","",INDEX('Cenários'!$Z$6:$Z$105,INT((ROW()-6)/12)+1))</f>
        <v/>
      </c>
    </row>
    <row r="271" ht="19" customHeight="1">
      <c r="A271" s="24">
        <f>IF(INDEX('Cenários'!$A$6:$A$105,INT((ROW()-6)/12)+1)="","",INDEX('Cenários'!$A$6:$A$105,INT((ROW()-6)/12)+1))</f>
        <v/>
      </c>
      <c r="B271" s="24">
        <f>IF($A271="","",INDEX('Cenários'!$B$6:$B$105,INT((ROW()-6)/12)+1))</f>
        <v/>
      </c>
      <c r="C271" s="24">
        <f>IF($A271="","",INDEX('Cenários'!$C$6:$C$105,INT((ROW()-6)/12)+1))</f>
        <v/>
      </c>
      <c r="D271" s="24">
        <f>IF($A271="","",INDEX('Cenários'!$D$6:$D$105,INT((ROW()-6)/12)+1))</f>
        <v/>
      </c>
      <c r="E271" s="25">
        <f>IF($A271="","",MOD(ROW()-6,12)-4)</f>
        <v/>
      </c>
      <c r="F271" s="24">
        <f>IF($A271="","",IF($E271&lt;0,"Antes do pico",IF($E271=0,"Semana de pico","Depois do pico")))</f>
        <v/>
      </c>
      <c r="G271" s="36">
        <f>IF($A271="","",IFERROR(IF(INDEX('Cenários'!$E$6:$E$105,INT((ROW()-6)/12)+1)="","",INDEX('Cenários'!$E$6:$E$105,INT((ROW()-6)/12)+1)+7*$E271),""))</f>
        <v/>
      </c>
      <c r="H271" s="37">
        <f>IF($A271="","",INDEX('Cenários'!$N$6:$Y$105,INT((ROW()-6)/12)+1,$E271+5))</f>
        <v/>
      </c>
      <c r="I271" s="25">
        <f>IF(OR($A271="",$H271=""),"",IFERROR(ROUNDUP(INDEX('Cenários'!$F$6:$F$105,INT((ROW()-6)/12)+1)*$H271,0),""))</f>
        <v/>
      </c>
      <c r="J271" s="19" t="n"/>
      <c r="K271" s="25">
        <f>IF($A271="","",IF($E271=-4,INDEX('Cenários'!$G$6:$G$105,INT((ROW()-6)/12)+1),$S270))</f>
        <v/>
      </c>
      <c r="L271" s="25">
        <f>IF($A271="","",$K271+IF($J271="",0,$J271)-IF($I271="",0,$I271))</f>
        <v/>
      </c>
      <c r="M271" s="25">
        <f>IF($A271="","",IF($E271&lt;=0,INDEX('Cenários'!$H$6:$H$105,INT((ROW()-6)/12)+1)+SUMIFS($I$6:$I$1205,$A$6:$A$1205,$A271,$E$6:$E$1205,"&gt;"&amp;$E271,$E$6:$E$1205,"&lt;="&amp;($E271+INDEX('Cenários'!$J$6:$J$105,INT((ROW()-6)/12)+1))),INDEX('Cenários'!$L$6:$L$105,INT((ROW()-6)/12)+1)+SUMIFS($I$6:$I$1205,$A$6:$A$1205,$A271,$E$6:$E$1205,"&gt;"&amp;$E271,$E$6:$E$1205,"&lt;=7")))</f>
        <v/>
      </c>
      <c r="N271" s="25">
        <f>IF($A271="","",MIN(INDEX('Cenários'!$K$6:$K$105,INT((ROW()-6)/12)+1),MAX(0,$M271)))</f>
        <v/>
      </c>
      <c r="O271" s="25">
        <f>IF($A271="","",IFERROR(IF($L271&gt;=$N271,0,MIN(CEILING(MAX(0,$N271-$L271),INDEX('Cenários'!$I$6:$I$105,INT((ROW()-6)/12)+1)),FLOOR(MAX(0,INDEX('Cenários'!$K$6:$K$105,INT((ROW()-6)/12)+1)-$L271),INDEX('Cenários'!$I$6:$I$105,INT((ROW()-6)/12)+1)))),0))</f>
        <v/>
      </c>
      <c r="P271" s="25">
        <f>IF($A271="","",IFERROR(IF($E271+INDEX('Cenários'!$J$6:$J$105,INT((ROW()-6)/12)+1)&gt;7,0,SUMIFS($O$6:$O$1205,$A$6:$A$1205,$A271,$E$6:$E$1205,$E271+INDEX('Cenários'!$J$6:$J$105,INT((ROW()-6)/12)+1))),0))</f>
        <v/>
      </c>
      <c r="Q271" s="25">
        <f>IF($A271="","",$L271+$O271)</f>
        <v/>
      </c>
      <c r="R271" s="25">
        <f>IF($A271="","",IF($E271&gt;0,MAX(0,$Q271-$N271),0))</f>
        <v/>
      </c>
      <c r="S271" s="25">
        <f>IF($A271="","",$Q271-$R271)</f>
        <v/>
      </c>
      <c r="T271" s="25">
        <f>IF($A271="","",MAX(0,-$S271))</f>
        <v/>
      </c>
      <c r="U271" s="25">
        <f>IF($A271="","",MAX(0,$Q271-INDEX('Cenários'!$K$6:$K$105,INT((ROW()-6)/12)+1)))</f>
        <v/>
      </c>
      <c r="V271" s="24">
        <f>IF($A271="","",IF($Y271&lt;&gt;"OK","Dados inválidos",IF($X271="Pausado","Pausado",IF($T271&gt;0,"Ruptura",IF($U271&gt;0,"Excesso de capacidade",IF($M271&gt;INDEX('Cenários'!$K$6:$K$105,INT((ROW()-6)/12)+1),"Capacidade insuficiente",IF(AND($E271&lt;=0,$S271&lt;INDEX('Cenários'!$H$6:$H$105,INT((ROW()-6)/12)+1)),"Atenção",IF($R271&gt;0,"Desmobilizar","Adequado"))))))))</f>
        <v/>
      </c>
      <c r="W271" s="24">
        <f>IF($A271="","",IF($Y271&lt;&gt;"OK","Corrigir cadastro do cenário",IF($X271="Pausado","",IF($T271&gt;0,"Ruptura projetada de "&amp;TEXT($T271,"0")&amp;" un.",IF($U271&gt;0,"Reduzir entrada ou transferir "&amp;TEXT($U271,"0")&amp;" un.",IF($M271&gt;INDEX('Cenários'!$K$6:$K$105,INT((ROW()-6)/12)+1),"Capacidade abaixo do saldo-alvo em "&amp;TEXT($M271-INDEX('Cenários'!$K$6:$K$105,INT((ROW()-6)/12)+1),"0")&amp;" un.",IF(AND($O271&gt;0,$E271-INDEX('Cenários'!$J$6:$J$105,INT((ROW()-6)/12)+1)&lt;-4),"Recebimento depende de pedido anterior ao horizonte",IF($R271&gt;0,"Desmobilizar "&amp;TEXT($R271,"0")&amp;" un. nesta semana",IF($P271&gt;0,"Emitir pedido de "&amp;TEXT($P271,"0")&amp;" un. nesta semana",IF($O271&gt;0,"Programar recebimento de "&amp;TEXT($O271,"0")&amp;" un.","Sem ação imediata")))))))))</f>
        <v/>
      </c>
      <c r="X271" s="24">
        <f>IF($A271="","",INDEX('Cenários'!$M$6:$M$105,INT((ROW()-6)/12)+1))</f>
        <v/>
      </c>
      <c r="Y271" s="24">
        <f>IF($A271="","",INDEX('Cenários'!$Z$6:$Z$105,INT((ROW()-6)/12)+1))</f>
        <v/>
      </c>
    </row>
    <row r="272" ht="19" customHeight="1">
      <c r="A272" s="24">
        <f>IF(INDEX('Cenários'!$A$6:$A$105,INT((ROW()-6)/12)+1)="","",INDEX('Cenários'!$A$6:$A$105,INT((ROW()-6)/12)+1))</f>
        <v/>
      </c>
      <c r="B272" s="24">
        <f>IF($A272="","",INDEX('Cenários'!$B$6:$B$105,INT((ROW()-6)/12)+1))</f>
        <v/>
      </c>
      <c r="C272" s="24">
        <f>IF($A272="","",INDEX('Cenários'!$C$6:$C$105,INT((ROW()-6)/12)+1))</f>
        <v/>
      </c>
      <c r="D272" s="24">
        <f>IF($A272="","",INDEX('Cenários'!$D$6:$D$105,INT((ROW()-6)/12)+1))</f>
        <v/>
      </c>
      <c r="E272" s="25">
        <f>IF($A272="","",MOD(ROW()-6,12)-4)</f>
        <v/>
      </c>
      <c r="F272" s="24">
        <f>IF($A272="","",IF($E272&lt;0,"Antes do pico",IF($E272=0,"Semana de pico","Depois do pico")))</f>
        <v/>
      </c>
      <c r="G272" s="36">
        <f>IF($A272="","",IFERROR(IF(INDEX('Cenários'!$E$6:$E$105,INT((ROW()-6)/12)+1)="","",INDEX('Cenários'!$E$6:$E$105,INT((ROW()-6)/12)+1)+7*$E272),""))</f>
        <v/>
      </c>
      <c r="H272" s="37">
        <f>IF($A272="","",INDEX('Cenários'!$N$6:$Y$105,INT((ROW()-6)/12)+1,$E272+5))</f>
        <v/>
      </c>
      <c r="I272" s="25">
        <f>IF(OR($A272="",$H272=""),"",IFERROR(ROUNDUP(INDEX('Cenários'!$F$6:$F$105,INT((ROW()-6)/12)+1)*$H272,0),""))</f>
        <v/>
      </c>
      <c r="J272" s="19" t="n"/>
      <c r="K272" s="25">
        <f>IF($A272="","",IF($E272=-4,INDEX('Cenários'!$G$6:$G$105,INT((ROW()-6)/12)+1),$S271))</f>
        <v/>
      </c>
      <c r="L272" s="25">
        <f>IF($A272="","",$K272+IF($J272="",0,$J272)-IF($I272="",0,$I272))</f>
        <v/>
      </c>
      <c r="M272" s="25">
        <f>IF($A272="","",IF($E272&lt;=0,INDEX('Cenários'!$H$6:$H$105,INT((ROW()-6)/12)+1)+SUMIFS($I$6:$I$1205,$A$6:$A$1205,$A272,$E$6:$E$1205,"&gt;"&amp;$E272,$E$6:$E$1205,"&lt;="&amp;($E272+INDEX('Cenários'!$J$6:$J$105,INT((ROW()-6)/12)+1))),INDEX('Cenários'!$L$6:$L$105,INT((ROW()-6)/12)+1)+SUMIFS($I$6:$I$1205,$A$6:$A$1205,$A272,$E$6:$E$1205,"&gt;"&amp;$E272,$E$6:$E$1205,"&lt;=7")))</f>
        <v/>
      </c>
      <c r="N272" s="25">
        <f>IF($A272="","",MIN(INDEX('Cenários'!$K$6:$K$105,INT((ROW()-6)/12)+1),MAX(0,$M272)))</f>
        <v/>
      </c>
      <c r="O272" s="25">
        <f>IF($A272="","",IFERROR(IF($L272&gt;=$N272,0,MIN(CEILING(MAX(0,$N272-$L272),INDEX('Cenários'!$I$6:$I$105,INT((ROW()-6)/12)+1)),FLOOR(MAX(0,INDEX('Cenários'!$K$6:$K$105,INT((ROW()-6)/12)+1)-$L272),INDEX('Cenários'!$I$6:$I$105,INT((ROW()-6)/12)+1)))),0))</f>
        <v/>
      </c>
      <c r="P272" s="25">
        <f>IF($A272="","",IFERROR(IF($E272+INDEX('Cenários'!$J$6:$J$105,INT((ROW()-6)/12)+1)&gt;7,0,SUMIFS($O$6:$O$1205,$A$6:$A$1205,$A272,$E$6:$E$1205,$E272+INDEX('Cenários'!$J$6:$J$105,INT((ROW()-6)/12)+1))),0))</f>
        <v/>
      </c>
      <c r="Q272" s="25">
        <f>IF($A272="","",$L272+$O272)</f>
        <v/>
      </c>
      <c r="R272" s="25">
        <f>IF($A272="","",IF($E272&gt;0,MAX(0,$Q272-$N272),0))</f>
        <v/>
      </c>
      <c r="S272" s="25">
        <f>IF($A272="","",$Q272-$R272)</f>
        <v/>
      </c>
      <c r="T272" s="25">
        <f>IF($A272="","",MAX(0,-$S272))</f>
        <v/>
      </c>
      <c r="U272" s="25">
        <f>IF($A272="","",MAX(0,$Q272-INDEX('Cenários'!$K$6:$K$105,INT((ROW()-6)/12)+1)))</f>
        <v/>
      </c>
      <c r="V272" s="24">
        <f>IF($A272="","",IF($Y272&lt;&gt;"OK","Dados inválidos",IF($X272="Pausado","Pausado",IF($T272&gt;0,"Ruptura",IF($U272&gt;0,"Excesso de capacidade",IF($M272&gt;INDEX('Cenários'!$K$6:$K$105,INT((ROW()-6)/12)+1),"Capacidade insuficiente",IF(AND($E272&lt;=0,$S272&lt;INDEX('Cenários'!$H$6:$H$105,INT((ROW()-6)/12)+1)),"Atenção",IF($R272&gt;0,"Desmobilizar","Adequado"))))))))</f>
        <v/>
      </c>
      <c r="W272" s="24">
        <f>IF($A272="","",IF($Y272&lt;&gt;"OK","Corrigir cadastro do cenário",IF($X272="Pausado","",IF($T272&gt;0,"Ruptura projetada de "&amp;TEXT($T272,"0")&amp;" un.",IF($U272&gt;0,"Reduzir entrada ou transferir "&amp;TEXT($U272,"0")&amp;" un.",IF($M272&gt;INDEX('Cenários'!$K$6:$K$105,INT((ROW()-6)/12)+1),"Capacidade abaixo do saldo-alvo em "&amp;TEXT($M272-INDEX('Cenários'!$K$6:$K$105,INT((ROW()-6)/12)+1),"0")&amp;" un.",IF(AND($O272&gt;0,$E272-INDEX('Cenários'!$J$6:$J$105,INT((ROW()-6)/12)+1)&lt;-4),"Recebimento depende de pedido anterior ao horizonte",IF($R272&gt;0,"Desmobilizar "&amp;TEXT($R272,"0")&amp;" un. nesta semana",IF($P272&gt;0,"Emitir pedido de "&amp;TEXT($P272,"0")&amp;" un. nesta semana",IF($O272&gt;0,"Programar recebimento de "&amp;TEXT($O272,"0")&amp;" un.","Sem ação imediata")))))))))</f>
        <v/>
      </c>
      <c r="X272" s="24">
        <f>IF($A272="","",INDEX('Cenários'!$M$6:$M$105,INT((ROW()-6)/12)+1))</f>
        <v/>
      </c>
      <c r="Y272" s="24">
        <f>IF($A272="","",INDEX('Cenários'!$Z$6:$Z$105,INT((ROW()-6)/12)+1))</f>
        <v/>
      </c>
    </row>
    <row r="273" ht="19" customHeight="1">
      <c r="A273" s="24">
        <f>IF(INDEX('Cenários'!$A$6:$A$105,INT((ROW()-6)/12)+1)="","",INDEX('Cenários'!$A$6:$A$105,INT((ROW()-6)/12)+1))</f>
        <v/>
      </c>
      <c r="B273" s="24">
        <f>IF($A273="","",INDEX('Cenários'!$B$6:$B$105,INT((ROW()-6)/12)+1))</f>
        <v/>
      </c>
      <c r="C273" s="24">
        <f>IF($A273="","",INDEX('Cenários'!$C$6:$C$105,INT((ROW()-6)/12)+1))</f>
        <v/>
      </c>
      <c r="D273" s="24">
        <f>IF($A273="","",INDEX('Cenários'!$D$6:$D$105,INT((ROW()-6)/12)+1))</f>
        <v/>
      </c>
      <c r="E273" s="25">
        <f>IF($A273="","",MOD(ROW()-6,12)-4)</f>
        <v/>
      </c>
      <c r="F273" s="24">
        <f>IF($A273="","",IF($E273&lt;0,"Antes do pico",IF($E273=0,"Semana de pico","Depois do pico")))</f>
        <v/>
      </c>
      <c r="G273" s="36">
        <f>IF($A273="","",IFERROR(IF(INDEX('Cenários'!$E$6:$E$105,INT((ROW()-6)/12)+1)="","",INDEX('Cenários'!$E$6:$E$105,INT((ROW()-6)/12)+1)+7*$E273),""))</f>
        <v/>
      </c>
      <c r="H273" s="37">
        <f>IF($A273="","",INDEX('Cenários'!$N$6:$Y$105,INT((ROW()-6)/12)+1,$E273+5))</f>
        <v/>
      </c>
      <c r="I273" s="25">
        <f>IF(OR($A273="",$H273=""),"",IFERROR(ROUNDUP(INDEX('Cenários'!$F$6:$F$105,INT((ROW()-6)/12)+1)*$H273,0),""))</f>
        <v/>
      </c>
      <c r="J273" s="19" t="n"/>
      <c r="K273" s="25">
        <f>IF($A273="","",IF($E273=-4,INDEX('Cenários'!$G$6:$G$105,INT((ROW()-6)/12)+1),$S272))</f>
        <v/>
      </c>
      <c r="L273" s="25">
        <f>IF($A273="","",$K273+IF($J273="",0,$J273)-IF($I273="",0,$I273))</f>
        <v/>
      </c>
      <c r="M273" s="25">
        <f>IF($A273="","",IF($E273&lt;=0,INDEX('Cenários'!$H$6:$H$105,INT((ROW()-6)/12)+1)+SUMIFS($I$6:$I$1205,$A$6:$A$1205,$A273,$E$6:$E$1205,"&gt;"&amp;$E273,$E$6:$E$1205,"&lt;="&amp;($E273+INDEX('Cenários'!$J$6:$J$105,INT((ROW()-6)/12)+1))),INDEX('Cenários'!$L$6:$L$105,INT((ROW()-6)/12)+1)+SUMIFS($I$6:$I$1205,$A$6:$A$1205,$A273,$E$6:$E$1205,"&gt;"&amp;$E273,$E$6:$E$1205,"&lt;=7")))</f>
        <v/>
      </c>
      <c r="N273" s="25">
        <f>IF($A273="","",MIN(INDEX('Cenários'!$K$6:$K$105,INT((ROW()-6)/12)+1),MAX(0,$M273)))</f>
        <v/>
      </c>
      <c r="O273" s="25">
        <f>IF($A273="","",IFERROR(IF($L273&gt;=$N273,0,MIN(CEILING(MAX(0,$N273-$L273),INDEX('Cenários'!$I$6:$I$105,INT((ROW()-6)/12)+1)),FLOOR(MAX(0,INDEX('Cenários'!$K$6:$K$105,INT((ROW()-6)/12)+1)-$L273),INDEX('Cenários'!$I$6:$I$105,INT((ROW()-6)/12)+1)))),0))</f>
        <v/>
      </c>
      <c r="P273" s="25">
        <f>IF($A273="","",IFERROR(IF($E273+INDEX('Cenários'!$J$6:$J$105,INT((ROW()-6)/12)+1)&gt;7,0,SUMIFS($O$6:$O$1205,$A$6:$A$1205,$A273,$E$6:$E$1205,$E273+INDEX('Cenários'!$J$6:$J$105,INT((ROW()-6)/12)+1))),0))</f>
        <v/>
      </c>
      <c r="Q273" s="25">
        <f>IF($A273="","",$L273+$O273)</f>
        <v/>
      </c>
      <c r="R273" s="25">
        <f>IF($A273="","",IF($E273&gt;0,MAX(0,$Q273-$N273),0))</f>
        <v/>
      </c>
      <c r="S273" s="25">
        <f>IF($A273="","",$Q273-$R273)</f>
        <v/>
      </c>
      <c r="T273" s="25">
        <f>IF($A273="","",MAX(0,-$S273))</f>
        <v/>
      </c>
      <c r="U273" s="25">
        <f>IF($A273="","",MAX(0,$Q273-INDEX('Cenários'!$K$6:$K$105,INT((ROW()-6)/12)+1)))</f>
        <v/>
      </c>
      <c r="V273" s="24">
        <f>IF($A273="","",IF($Y273&lt;&gt;"OK","Dados inválidos",IF($X273="Pausado","Pausado",IF($T273&gt;0,"Ruptura",IF($U273&gt;0,"Excesso de capacidade",IF($M273&gt;INDEX('Cenários'!$K$6:$K$105,INT((ROW()-6)/12)+1),"Capacidade insuficiente",IF(AND($E273&lt;=0,$S273&lt;INDEX('Cenários'!$H$6:$H$105,INT((ROW()-6)/12)+1)),"Atenção",IF($R273&gt;0,"Desmobilizar","Adequado"))))))))</f>
        <v/>
      </c>
      <c r="W273" s="24">
        <f>IF($A273="","",IF($Y273&lt;&gt;"OK","Corrigir cadastro do cenário",IF($X273="Pausado","",IF($T273&gt;0,"Ruptura projetada de "&amp;TEXT($T273,"0")&amp;" un.",IF($U273&gt;0,"Reduzir entrada ou transferir "&amp;TEXT($U273,"0")&amp;" un.",IF($M273&gt;INDEX('Cenários'!$K$6:$K$105,INT((ROW()-6)/12)+1),"Capacidade abaixo do saldo-alvo em "&amp;TEXT($M273-INDEX('Cenários'!$K$6:$K$105,INT((ROW()-6)/12)+1),"0")&amp;" un.",IF(AND($O273&gt;0,$E273-INDEX('Cenários'!$J$6:$J$105,INT((ROW()-6)/12)+1)&lt;-4),"Recebimento depende de pedido anterior ao horizonte",IF($R273&gt;0,"Desmobilizar "&amp;TEXT($R273,"0")&amp;" un. nesta semana",IF($P273&gt;0,"Emitir pedido de "&amp;TEXT($P273,"0")&amp;" un. nesta semana",IF($O273&gt;0,"Programar recebimento de "&amp;TEXT($O273,"0")&amp;" un.","Sem ação imediata")))))))))</f>
        <v/>
      </c>
      <c r="X273" s="24">
        <f>IF($A273="","",INDEX('Cenários'!$M$6:$M$105,INT((ROW()-6)/12)+1))</f>
        <v/>
      </c>
      <c r="Y273" s="24">
        <f>IF($A273="","",INDEX('Cenários'!$Z$6:$Z$105,INT((ROW()-6)/12)+1))</f>
        <v/>
      </c>
    </row>
    <row r="274" ht="19" customHeight="1">
      <c r="A274" s="24">
        <f>IF(INDEX('Cenários'!$A$6:$A$105,INT((ROW()-6)/12)+1)="","",INDEX('Cenários'!$A$6:$A$105,INT((ROW()-6)/12)+1))</f>
        <v/>
      </c>
      <c r="B274" s="24">
        <f>IF($A274="","",INDEX('Cenários'!$B$6:$B$105,INT((ROW()-6)/12)+1))</f>
        <v/>
      </c>
      <c r="C274" s="24">
        <f>IF($A274="","",INDEX('Cenários'!$C$6:$C$105,INT((ROW()-6)/12)+1))</f>
        <v/>
      </c>
      <c r="D274" s="24">
        <f>IF($A274="","",INDEX('Cenários'!$D$6:$D$105,INT((ROW()-6)/12)+1))</f>
        <v/>
      </c>
      <c r="E274" s="25">
        <f>IF($A274="","",MOD(ROW()-6,12)-4)</f>
        <v/>
      </c>
      <c r="F274" s="24">
        <f>IF($A274="","",IF($E274&lt;0,"Antes do pico",IF($E274=0,"Semana de pico","Depois do pico")))</f>
        <v/>
      </c>
      <c r="G274" s="36">
        <f>IF($A274="","",IFERROR(IF(INDEX('Cenários'!$E$6:$E$105,INT((ROW()-6)/12)+1)="","",INDEX('Cenários'!$E$6:$E$105,INT((ROW()-6)/12)+1)+7*$E274),""))</f>
        <v/>
      </c>
      <c r="H274" s="37">
        <f>IF($A274="","",INDEX('Cenários'!$N$6:$Y$105,INT((ROW()-6)/12)+1,$E274+5))</f>
        <v/>
      </c>
      <c r="I274" s="25">
        <f>IF(OR($A274="",$H274=""),"",IFERROR(ROUNDUP(INDEX('Cenários'!$F$6:$F$105,INT((ROW()-6)/12)+1)*$H274,0),""))</f>
        <v/>
      </c>
      <c r="J274" s="19" t="n"/>
      <c r="K274" s="25">
        <f>IF($A274="","",IF($E274=-4,INDEX('Cenários'!$G$6:$G$105,INT((ROW()-6)/12)+1),$S273))</f>
        <v/>
      </c>
      <c r="L274" s="25">
        <f>IF($A274="","",$K274+IF($J274="",0,$J274)-IF($I274="",0,$I274))</f>
        <v/>
      </c>
      <c r="M274" s="25">
        <f>IF($A274="","",IF($E274&lt;=0,INDEX('Cenários'!$H$6:$H$105,INT((ROW()-6)/12)+1)+SUMIFS($I$6:$I$1205,$A$6:$A$1205,$A274,$E$6:$E$1205,"&gt;"&amp;$E274,$E$6:$E$1205,"&lt;="&amp;($E274+INDEX('Cenários'!$J$6:$J$105,INT((ROW()-6)/12)+1))),INDEX('Cenários'!$L$6:$L$105,INT((ROW()-6)/12)+1)+SUMIFS($I$6:$I$1205,$A$6:$A$1205,$A274,$E$6:$E$1205,"&gt;"&amp;$E274,$E$6:$E$1205,"&lt;=7")))</f>
        <v/>
      </c>
      <c r="N274" s="25">
        <f>IF($A274="","",MIN(INDEX('Cenários'!$K$6:$K$105,INT((ROW()-6)/12)+1),MAX(0,$M274)))</f>
        <v/>
      </c>
      <c r="O274" s="25">
        <f>IF($A274="","",IFERROR(IF($L274&gt;=$N274,0,MIN(CEILING(MAX(0,$N274-$L274),INDEX('Cenários'!$I$6:$I$105,INT((ROW()-6)/12)+1)),FLOOR(MAX(0,INDEX('Cenários'!$K$6:$K$105,INT((ROW()-6)/12)+1)-$L274),INDEX('Cenários'!$I$6:$I$105,INT((ROW()-6)/12)+1)))),0))</f>
        <v/>
      </c>
      <c r="P274" s="25">
        <f>IF($A274="","",IFERROR(IF($E274+INDEX('Cenários'!$J$6:$J$105,INT((ROW()-6)/12)+1)&gt;7,0,SUMIFS($O$6:$O$1205,$A$6:$A$1205,$A274,$E$6:$E$1205,$E274+INDEX('Cenários'!$J$6:$J$105,INT((ROW()-6)/12)+1))),0))</f>
        <v/>
      </c>
      <c r="Q274" s="25">
        <f>IF($A274="","",$L274+$O274)</f>
        <v/>
      </c>
      <c r="R274" s="25">
        <f>IF($A274="","",IF($E274&gt;0,MAX(0,$Q274-$N274),0))</f>
        <v/>
      </c>
      <c r="S274" s="25">
        <f>IF($A274="","",$Q274-$R274)</f>
        <v/>
      </c>
      <c r="T274" s="25">
        <f>IF($A274="","",MAX(0,-$S274))</f>
        <v/>
      </c>
      <c r="U274" s="25">
        <f>IF($A274="","",MAX(0,$Q274-INDEX('Cenários'!$K$6:$K$105,INT((ROW()-6)/12)+1)))</f>
        <v/>
      </c>
      <c r="V274" s="24">
        <f>IF($A274="","",IF($Y274&lt;&gt;"OK","Dados inválidos",IF($X274="Pausado","Pausado",IF($T274&gt;0,"Ruptura",IF($U274&gt;0,"Excesso de capacidade",IF($M274&gt;INDEX('Cenários'!$K$6:$K$105,INT((ROW()-6)/12)+1),"Capacidade insuficiente",IF(AND($E274&lt;=0,$S274&lt;INDEX('Cenários'!$H$6:$H$105,INT((ROW()-6)/12)+1)),"Atenção",IF($R274&gt;0,"Desmobilizar","Adequado"))))))))</f>
        <v/>
      </c>
      <c r="W274" s="24">
        <f>IF($A274="","",IF($Y274&lt;&gt;"OK","Corrigir cadastro do cenário",IF($X274="Pausado","",IF($T274&gt;0,"Ruptura projetada de "&amp;TEXT($T274,"0")&amp;" un.",IF($U274&gt;0,"Reduzir entrada ou transferir "&amp;TEXT($U274,"0")&amp;" un.",IF($M274&gt;INDEX('Cenários'!$K$6:$K$105,INT((ROW()-6)/12)+1),"Capacidade abaixo do saldo-alvo em "&amp;TEXT($M274-INDEX('Cenários'!$K$6:$K$105,INT((ROW()-6)/12)+1),"0")&amp;" un.",IF(AND($O274&gt;0,$E274-INDEX('Cenários'!$J$6:$J$105,INT((ROW()-6)/12)+1)&lt;-4),"Recebimento depende de pedido anterior ao horizonte",IF($R274&gt;0,"Desmobilizar "&amp;TEXT($R274,"0")&amp;" un. nesta semana",IF($P274&gt;0,"Emitir pedido de "&amp;TEXT($P274,"0")&amp;" un. nesta semana",IF($O274&gt;0,"Programar recebimento de "&amp;TEXT($O274,"0")&amp;" un.","Sem ação imediata")))))))))</f>
        <v/>
      </c>
      <c r="X274" s="24">
        <f>IF($A274="","",INDEX('Cenários'!$M$6:$M$105,INT((ROW()-6)/12)+1))</f>
        <v/>
      </c>
      <c r="Y274" s="24">
        <f>IF($A274="","",INDEX('Cenários'!$Z$6:$Z$105,INT((ROW()-6)/12)+1))</f>
        <v/>
      </c>
    </row>
    <row r="275" ht="19" customHeight="1">
      <c r="A275" s="24">
        <f>IF(INDEX('Cenários'!$A$6:$A$105,INT((ROW()-6)/12)+1)="","",INDEX('Cenários'!$A$6:$A$105,INT((ROW()-6)/12)+1))</f>
        <v/>
      </c>
      <c r="B275" s="24">
        <f>IF($A275="","",INDEX('Cenários'!$B$6:$B$105,INT((ROW()-6)/12)+1))</f>
        <v/>
      </c>
      <c r="C275" s="24">
        <f>IF($A275="","",INDEX('Cenários'!$C$6:$C$105,INT((ROW()-6)/12)+1))</f>
        <v/>
      </c>
      <c r="D275" s="24">
        <f>IF($A275="","",INDEX('Cenários'!$D$6:$D$105,INT((ROW()-6)/12)+1))</f>
        <v/>
      </c>
      <c r="E275" s="25">
        <f>IF($A275="","",MOD(ROW()-6,12)-4)</f>
        <v/>
      </c>
      <c r="F275" s="24">
        <f>IF($A275="","",IF($E275&lt;0,"Antes do pico",IF($E275=0,"Semana de pico","Depois do pico")))</f>
        <v/>
      </c>
      <c r="G275" s="36">
        <f>IF($A275="","",IFERROR(IF(INDEX('Cenários'!$E$6:$E$105,INT((ROW()-6)/12)+1)="","",INDEX('Cenários'!$E$6:$E$105,INT((ROW()-6)/12)+1)+7*$E275),""))</f>
        <v/>
      </c>
      <c r="H275" s="37">
        <f>IF($A275="","",INDEX('Cenários'!$N$6:$Y$105,INT((ROW()-6)/12)+1,$E275+5))</f>
        <v/>
      </c>
      <c r="I275" s="25">
        <f>IF(OR($A275="",$H275=""),"",IFERROR(ROUNDUP(INDEX('Cenários'!$F$6:$F$105,INT((ROW()-6)/12)+1)*$H275,0),""))</f>
        <v/>
      </c>
      <c r="J275" s="19" t="n"/>
      <c r="K275" s="25">
        <f>IF($A275="","",IF($E275=-4,INDEX('Cenários'!$G$6:$G$105,INT((ROW()-6)/12)+1),$S274))</f>
        <v/>
      </c>
      <c r="L275" s="25">
        <f>IF($A275="","",$K275+IF($J275="",0,$J275)-IF($I275="",0,$I275))</f>
        <v/>
      </c>
      <c r="M275" s="25">
        <f>IF($A275="","",IF($E275&lt;=0,INDEX('Cenários'!$H$6:$H$105,INT((ROW()-6)/12)+1)+SUMIFS($I$6:$I$1205,$A$6:$A$1205,$A275,$E$6:$E$1205,"&gt;"&amp;$E275,$E$6:$E$1205,"&lt;="&amp;($E275+INDEX('Cenários'!$J$6:$J$105,INT((ROW()-6)/12)+1))),INDEX('Cenários'!$L$6:$L$105,INT((ROW()-6)/12)+1)+SUMIFS($I$6:$I$1205,$A$6:$A$1205,$A275,$E$6:$E$1205,"&gt;"&amp;$E275,$E$6:$E$1205,"&lt;=7")))</f>
        <v/>
      </c>
      <c r="N275" s="25">
        <f>IF($A275="","",MIN(INDEX('Cenários'!$K$6:$K$105,INT((ROW()-6)/12)+1),MAX(0,$M275)))</f>
        <v/>
      </c>
      <c r="O275" s="25">
        <f>IF($A275="","",IFERROR(IF($L275&gt;=$N275,0,MIN(CEILING(MAX(0,$N275-$L275),INDEX('Cenários'!$I$6:$I$105,INT((ROW()-6)/12)+1)),FLOOR(MAX(0,INDEX('Cenários'!$K$6:$K$105,INT((ROW()-6)/12)+1)-$L275),INDEX('Cenários'!$I$6:$I$105,INT((ROW()-6)/12)+1)))),0))</f>
        <v/>
      </c>
      <c r="P275" s="25">
        <f>IF($A275="","",IFERROR(IF($E275+INDEX('Cenários'!$J$6:$J$105,INT((ROW()-6)/12)+1)&gt;7,0,SUMIFS($O$6:$O$1205,$A$6:$A$1205,$A275,$E$6:$E$1205,$E275+INDEX('Cenários'!$J$6:$J$105,INT((ROW()-6)/12)+1))),0))</f>
        <v/>
      </c>
      <c r="Q275" s="25">
        <f>IF($A275="","",$L275+$O275)</f>
        <v/>
      </c>
      <c r="R275" s="25">
        <f>IF($A275="","",IF($E275&gt;0,MAX(0,$Q275-$N275),0))</f>
        <v/>
      </c>
      <c r="S275" s="25">
        <f>IF($A275="","",$Q275-$R275)</f>
        <v/>
      </c>
      <c r="T275" s="25">
        <f>IF($A275="","",MAX(0,-$S275))</f>
        <v/>
      </c>
      <c r="U275" s="25">
        <f>IF($A275="","",MAX(0,$Q275-INDEX('Cenários'!$K$6:$K$105,INT((ROW()-6)/12)+1)))</f>
        <v/>
      </c>
      <c r="V275" s="24">
        <f>IF($A275="","",IF($Y275&lt;&gt;"OK","Dados inválidos",IF($X275="Pausado","Pausado",IF($T275&gt;0,"Ruptura",IF($U275&gt;0,"Excesso de capacidade",IF($M275&gt;INDEX('Cenários'!$K$6:$K$105,INT((ROW()-6)/12)+1),"Capacidade insuficiente",IF(AND($E275&lt;=0,$S275&lt;INDEX('Cenários'!$H$6:$H$105,INT((ROW()-6)/12)+1)),"Atenção",IF($R275&gt;0,"Desmobilizar","Adequado"))))))))</f>
        <v/>
      </c>
      <c r="W275" s="24">
        <f>IF($A275="","",IF($Y275&lt;&gt;"OK","Corrigir cadastro do cenário",IF($X275="Pausado","",IF($T275&gt;0,"Ruptura projetada de "&amp;TEXT($T275,"0")&amp;" un.",IF($U275&gt;0,"Reduzir entrada ou transferir "&amp;TEXT($U275,"0")&amp;" un.",IF($M275&gt;INDEX('Cenários'!$K$6:$K$105,INT((ROW()-6)/12)+1),"Capacidade abaixo do saldo-alvo em "&amp;TEXT($M275-INDEX('Cenários'!$K$6:$K$105,INT((ROW()-6)/12)+1),"0")&amp;" un.",IF(AND($O275&gt;0,$E275-INDEX('Cenários'!$J$6:$J$105,INT((ROW()-6)/12)+1)&lt;-4),"Recebimento depende de pedido anterior ao horizonte",IF($R275&gt;0,"Desmobilizar "&amp;TEXT($R275,"0")&amp;" un. nesta semana",IF($P275&gt;0,"Emitir pedido de "&amp;TEXT($P275,"0")&amp;" un. nesta semana",IF($O275&gt;0,"Programar recebimento de "&amp;TEXT($O275,"0")&amp;" un.","Sem ação imediata")))))))))</f>
        <v/>
      </c>
      <c r="X275" s="24">
        <f>IF($A275="","",INDEX('Cenários'!$M$6:$M$105,INT((ROW()-6)/12)+1))</f>
        <v/>
      </c>
      <c r="Y275" s="24">
        <f>IF($A275="","",INDEX('Cenários'!$Z$6:$Z$105,INT((ROW()-6)/12)+1))</f>
        <v/>
      </c>
    </row>
    <row r="276" ht="19" customHeight="1">
      <c r="A276" s="24">
        <f>IF(INDEX('Cenários'!$A$6:$A$105,INT((ROW()-6)/12)+1)="","",INDEX('Cenários'!$A$6:$A$105,INT((ROW()-6)/12)+1))</f>
        <v/>
      </c>
      <c r="B276" s="24">
        <f>IF($A276="","",INDEX('Cenários'!$B$6:$B$105,INT((ROW()-6)/12)+1))</f>
        <v/>
      </c>
      <c r="C276" s="24">
        <f>IF($A276="","",INDEX('Cenários'!$C$6:$C$105,INT((ROW()-6)/12)+1))</f>
        <v/>
      </c>
      <c r="D276" s="24">
        <f>IF($A276="","",INDEX('Cenários'!$D$6:$D$105,INT((ROW()-6)/12)+1))</f>
        <v/>
      </c>
      <c r="E276" s="25">
        <f>IF($A276="","",MOD(ROW()-6,12)-4)</f>
        <v/>
      </c>
      <c r="F276" s="24">
        <f>IF($A276="","",IF($E276&lt;0,"Antes do pico",IF($E276=0,"Semana de pico","Depois do pico")))</f>
        <v/>
      </c>
      <c r="G276" s="36">
        <f>IF($A276="","",IFERROR(IF(INDEX('Cenários'!$E$6:$E$105,INT((ROW()-6)/12)+1)="","",INDEX('Cenários'!$E$6:$E$105,INT((ROW()-6)/12)+1)+7*$E276),""))</f>
        <v/>
      </c>
      <c r="H276" s="37">
        <f>IF($A276="","",INDEX('Cenários'!$N$6:$Y$105,INT((ROW()-6)/12)+1,$E276+5))</f>
        <v/>
      </c>
      <c r="I276" s="25">
        <f>IF(OR($A276="",$H276=""),"",IFERROR(ROUNDUP(INDEX('Cenários'!$F$6:$F$105,INT((ROW()-6)/12)+1)*$H276,0),""))</f>
        <v/>
      </c>
      <c r="J276" s="19" t="n"/>
      <c r="K276" s="25">
        <f>IF($A276="","",IF($E276=-4,INDEX('Cenários'!$G$6:$G$105,INT((ROW()-6)/12)+1),$S275))</f>
        <v/>
      </c>
      <c r="L276" s="25">
        <f>IF($A276="","",$K276+IF($J276="",0,$J276)-IF($I276="",0,$I276))</f>
        <v/>
      </c>
      <c r="M276" s="25">
        <f>IF($A276="","",IF($E276&lt;=0,INDEX('Cenários'!$H$6:$H$105,INT((ROW()-6)/12)+1)+SUMIFS($I$6:$I$1205,$A$6:$A$1205,$A276,$E$6:$E$1205,"&gt;"&amp;$E276,$E$6:$E$1205,"&lt;="&amp;($E276+INDEX('Cenários'!$J$6:$J$105,INT((ROW()-6)/12)+1))),INDEX('Cenários'!$L$6:$L$105,INT((ROW()-6)/12)+1)+SUMIFS($I$6:$I$1205,$A$6:$A$1205,$A276,$E$6:$E$1205,"&gt;"&amp;$E276,$E$6:$E$1205,"&lt;=7")))</f>
        <v/>
      </c>
      <c r="N276" s="25">
        <f>IF($A276="","",MIN(INDEX('Cenários'!$K$6:$K$105,INT((ROW()-6)/12)+1),MAX(0,$M276)))</f>
        <v/>
      </c>
      <c r="O276" s="25">
        <f>IF($A276="","",IFERROR(IF($L276&gt;=$N276,0,MIN(CEILING(MAX(0,$N276-$L276),INDEX('Cenários'!$I$6:$I$105,INT((ROW()-6)/12)+1)),FLOOR(MAX(0,INDEX('Cenários'!$K$6:$K$105,INT((ROW()-6)/12)+1)-$L276),INDEX('Cenários'!$I$6:$I$105,INT((ROW()-6)/12)+1)))),0))</f>
        <v/>
      </c>
      <c r="P276" s="25">
        <f>IF($A276="","",IFERROR(IF($E276+INDEX('Cenários'!$J$6:$J$105,INT((ROW()-6)/12)+1)&gt;7,0,SUMIFS($O$6:$O$1205,$A$6:$A$1205,$A276,$E$6:$E$1205,$E276+INDEX('Cenários'!$J$6:$J$105,INT((ROW()-6)/12)+1))),0))</f>
        <v/>
      </c>
      <c r="Q276" s="25">
        <f>IF($A276="","",$L276+$O276)</f>
        <v/>
      </c>
      <c r="R276" s="25">
        <f>IF($A276="","",IF($E276&gt;0,MAX(0,$Q276-$N276),0))</f>
        <v/>
      </c>
      <c r="S276" s="25">
        <f>IF($A276="","",$Q276-$R276)</f>
        <v/>
      </c>
      <c r="T276" s="25">
        <f>IF($A276="","",MAX(0,-$S276))</f>
        <v/>
      </c>
      <c r="U276" s="25">
        <f>IF($A276="","",MAX(0,$Q276-INDEX('Cenários'!$K$6:$K$105,INT((ROW()-6)/12)+1)))</f>
        <v/>
      </c>
      <c r="V276" s="24">
        <f>IF($A276="","",IF($Y276&lt;&gt;"OK","Dados inválidos",IF($X276="Pausado","Pausado",IF($T276&gt;0,"Ruptura",IF($U276&gt;0,"Excesso de capacidade",IF($M276&gt;INDEX('Cenários'!$K$6:$K$105,INT((ROW()-6)/12)+1),"Capacidade insuficiente",IF(AND($E276&lt;=0,$S276&lt;INDEX('Cenários'!$H$6:$H$105,INT((ROW()-6)/12)+1)),"Atenção",IF($R276&gt;0,"Desmobilizar","Adequado"))))))))</f>
        <v/>
      </c>
      <c r="W276" s="24">
        <f>IF($A276="","",IF($Y276&lt;&gt;"OK","Corrigir cadastro do cenário",IF($X276="Pausado","",IF($T276&gt;0,"Ruptura projetada de "&amp;TEXT($T276,"0")&amp;" un.",IF($U276&gt;0,"Reduzir entrada ou transferir "&amp;TEXT($U276,"0")&amp;" un.",IF($M276&gt;INDEX('Cenários'!$K$6:$K$105,INT((ROW()-6)/12)+1),"Capacidade abaixo do saldo-alvo em "&amp;TEXT($M276-INDEX('Cenários'!$K$6:$K$105,INT((ROW()-6)/12)+1),"0")&amp;" un.",IF(AND($O276&gt;0,$E276-INDEX('Cenários'!$J$6:$J$105,INT((ROW()-6)/12)+1)&lt;-4),"Recebimento depende de pedido anterior ao horizonte",IF($R276&gt;0,"Desmobilizar "&amp;TEXT($R276,"0")&amp;" un. nesta semana",IF($P276&gt;0,"Emitir pedido de "&amp;TEXT($P276,"0")&amp;" un. nesta semana",IF($O276&gt;0,"Programar recebimento de "&amp;TEXT($O276,"0")&amp;" un.","Sem ação imediata")))))))))</f>
        <v/>
      </c>
      <c r="X276" s="24">
        <f>IF($A276="","",INDEX('Cenários'!$M$6:$M$105,INT((ROW()-6)/12)+1))</f>
        <v/>
      </c>
      <c r="Y276" s="24">
        <f>IF($A276="","",INDEX('Cenários'!$Z$6:$Z$105,INT((ROW()-6)/12)+1))</f>
        <v/>
      </c>
    </row>
    <row r="277" ht="19" customHeight="1">
      <c r="A277" s="24">
        <f>IF(INDEX('Cenários'!$A$6:$A$105,INT((ROW()-6)/12)+1)="","",INDEX('Cenários'!$A$6:$A$105,INT((ROW()-6)/12)+1))</f>
        <v/>
      </c>
      <c r="B277" s="24">
        <f>IF($A277="","",INDEX('Cenários'!$B$6:$B$105,INT((ROW()-6)/12)+1))</f>
        <v/>
      </c>
      <c r="C277" s="24">
        <f>IF($A277="","",INDEX('Cenários'!$C$6:$C$105,INT((ROW()-6)/12)+1))</f>
        <v/>
      </c>
      <c r="D277" s="24">
        <f>IF($A277="","",INDEX('Cenários'!$D$6:$D$105,INT((ROW()-6)/12)+1))</f>
        <v/>
      </c>
      <c r="E277" s="25">
        <f>IF($A277="","",MOD(ROW()-6,12)-4)</f>
        <v/>
      </c>
      <c r="F277" s="24">
        <f>IF($A277="","",IF($E277&lt;0,"Antes do pico",IF($E277=0,"Semana de pico","Depois do pico")))</f>
        <v/>
      </c>
      <c r="G277" s="36">
        <f>IF($A277="","",IFERROR(IF(INDEX('Cenários'!$E$6:$E$105,INT((ROW()-6)/12)+1)="","",INDEX('Cenários'!$E$6:$E$105,INT((ROW()-6)/12)+1)+7*$E277),""))</f>
        <v/>
      </c>
      <c r="H277" s="37">
        <f>IF($A277="","",INDEX('Cenários'!$N$6:$Y$105,INT((ROW()-6)/12)+1,$E277+5))</f>
        <v/>
      </c>
      <c r="I277" s="25">
        <f>IF(OR($A277="",$H277=""),"",IFERROR(ROUNDUP(INDEX('Cenários'!$F$6:$F$105,INT((ROW()-6)/12)+1)*$H277,0),""))</f>
        <v/>
      </c>
      <c r="J277" s="19" t="n"/>
      <c r="K277" s="25">
        <f>IF($A277="","",IF($E277=-4,INDEX('Cenários'!$G$6:$G$105,INT((ROW()-6)/12)+1),$S276))</f>
        <v/>
      </c>
      <c r="L277" s="25">
        <f>IF($A277="","",$K277+IF($J277="",0,$J277)-IF($I277="",0,$I277))</f>
        <v/>
      </c>
      <c r="M277" s="25">
        <f>IF($A277="","",IF($E277&lt;=0,INDEX('Cenários'!$H$6:$H$105,INT((ROW()-6)/12)+1)+SUMIFS($I$6:$I$1205,$A$6:$A$1205,$A277,$E$6:$E$1205,"&gt;"&amp;$E277,$E$6:$E$1205,"&lt;="&amp;($E277+INDEX('Cenários'!$J$6:$J$105,INT((ROW()-6)/12)+1))),INDEX('Cenários'!$L$6:$L$105,INT((ROW()-6)/12)+1)+SUMIFS($I$6:$I$1205,$A$6:$A$1205,$A277,$E$6:$E$1205,"&gt;"&amp;$E277,$E$6:$E$1205,"&lt;=7")))</f>
        <v/>
      </c>
      <c r="N277" s="25">
        <f>IF($A277="","",MIN(INDEX('Cenários'!$K$6:$K$105,INT((ROW()-6)/12)+1),MAX(0,$M277)))</f>
        <v/>
      </c>
      <c r="O277" s="25">
        <f>IF($A277="","",IFERROR(IF($L277&gt;=$N277,0,MIN(CEILING(MAX(0,$N277-$L277),INDEX('Cenários'!$I$6:$I$105,INT((ROW()-6)/12)+1)),FLOOR(MAX(0,INDEX('Cenários'!$K$6:$K$105,INT((ROW()-6)/12)+1)-$L277),INDEX('Cenários'!$I$6:$I$105,INT((ROW()-6)/12)+1)))),0))</f>
        <v/>
      </c>
      <c r="P277" s="25">
        <f>IF($A277="","",IFERROR(IF($E277+INDEX('Cenários'!$J$6:$J$105,INT((ROW()-6)/12)+1)&gt;7,0,SUMIFS($O$6:$O$1205,$A$6:$A$1205,$A277,$E$6:$E$1205,$E277+INDEX('Cenários'!$J$6:$J$105,INT((ROW()-6)/12)+1))),0))</f>
        <v/>
      </c>
      <c r="Q277" s="25">
        <f>IF($A277="","",$L277+$O277)</f>
        <v/>
      </c>
      <c r="R277" s="25">
        <f>IF($A277="","",IF($E277&gt;0,MAX(0,$Q277-$N277),0))</f>
        <v/>
      </c>
      <c r="S277" s="25">
        <f>IF($A277="","",$Q277-$R277)</f>
        <v/>
      </c>
      <c r="T277" s="25">
        <f>IF($A277="","",MAX(0,-$S277))</f>
        <v/>
      </c>
      <c r="U277" s="25">
        <f>IF($A277="","",MAX(0,$Q277-INDEX('Cenários'!$K$6:$K$105,INT((ROW()-6)/12)+1)))</f>
        <v/>
      </c>
      <c r="V277" s="24">
        <f>IF($A277="","",IF($Y277&lt;&gt;"OK","Dados inválidos",IF($X277="Pausado","Pausado",IF($T277&gt;0,"Ruptura",IF($U277&gt;0,"Excesso de capacidade",IF($M277&gt;INDEX('Cenários'!$K$6:$K$105,INT((ROW()-6)/12)+1),"Capacidade insuficiente",IF(AND($E277&lt;=0,$S277&lt;INDEX('Cenários'!$H$6:$H$105,INT((ROW()-6)/12)+1)),"Atenção",IF($R277&gt;0,"Desmobilizar","Adequado"))))))))</f>
        <v/>
      </c>
      <c r="W277" s="24">
        <f>IF($A277="","",IF($Y277&lt;&gt;"OK","Corrigir cadastro do cenário",IF($X277="Pausado","",IF($T277&gt;0,"Ruptura projetada de "&amp;TEXT($T277,"0")&amp;" un.",IF($U277&gt;0,"Reduzir entrada ou transferir "&amp;TEXT($U277,"0")&amp;" un.",IF($M277&gt;INDEX('Cenários'!$K$6:$K$105,INT((ROW()-6)/12)+1),"Capacidade abaixo do saldo-alvo em "&amp;TEXT($M277-INDEX('Cenários'!$K$6:$K$105,INT((ROW()-6)/12)+1),"0")&amp;" un.",IF(AND($O277&gt;0,$E277-INDEX('Cenários'!$J$6:$J$105,INT((ROW()-6)/12)+1)&lt;-4),"Recebimento depende de pedido anterior ao horizonte",IF($R277&gt;0,"Desmobilizar "&amp;TEXT($R277,"0")&amp;" un. nesta semana",IF($P277&gt;0,"Emitir pedido de "&amp;TEXT($P277,"0")&amp;" un. nesta semana",IF($O277&gt;0,"Programar recebimento de "&amp;TEXT($O277,"0")&amp;" un.","Sem ação imediata")))))))))</f>
        <v/>
      </c>
      <c r="X277" s="24">
        <f>IF($A277="","",INDEX('Cenários'!$M$6:$M$105,INT((ROW()-6)/12)+1))</f>
        <v/>
      </c>
      <c r="Y277" s="24">
        <f>IF($A277="","",INDEX('Cenários'!$Z$6:$Z$105,INT((ROW()-6)/12)+1))</f>
        <v/>
      </c>
    </row>
    <row r="278" ht="19" customHeight="1">
      <c r="A278" s="24">
        <f>IF(INDEX('Cenários'!$A$6:$A$105,INT((ROW()-6)/12)+1)="","",INDEX('Cenários'!$A$6:$A$105,INT((ROW()-6)/12)+1))</f>
        <v/>
      </c>
      <c r="B278" s="24">
        <f>IF($A278="","",INDEX('Cenários'!$B$6:$B$105,INT((ROW()-6)/12)+1))</f>
        <v/>
      </c>
      <c r="C278" s="24">
        <f>IF($A278="","",INDEX('Cenários'!$C$6:$C$105,INT((ROW()-6)/12)+1))</f>
        <v/>
      </c>
      <c r="D278" s="24">
        <f>IF($A278="","",INDEX('Cenários'!$D$6:$D$105,INT((ROW()-6)/12)+1))</f>
        <v/>
      </c>
      <c r="E278" s="25">
        <f>IF($A278="","",MOD(ROW()-6,12)-4)</f>
        <v/>
      </c>
      <c r="F278" s="24">
        <f>IF($A278="","",IF($E278&lt;0,"Antes do pico",IF($E278=0,"Semana de pico","Depois do pico")))</f>
        <v/>
      </c>
      <c r="G278" s="36">
        <f>IF($A278="","",IFERROR(IF(INDEX('Cenários'!$E$6:$E$105,INT((ROW()-6)/12)+1)="","",INDEX('Cenários'!$E$6:$E$105,INT((ROW()-6)/12)+1)+7*$E278),""))</f>
        <v/>
      </c>
      <c r="H278" s="37">
        <f>IF($A278="","",INDEX('Cenários'!$N$6:$Y$105,INT((ROW()-6)/12)+1,$E278+5))</f>
        <v/>
      </c>
      <c r="I278" s="25">
        <f>IF(OR($A278="",$H278=""),"",IFERROR(ROUNDUP(INDEX('Cenários'!$F$6:$F$105,INT((ROW()-6)/12)+1)*$H278,0),""))</f>
        <v/>
      </c>
      <c r="J278" s="19" t="n"/>
      <c r="K278" s="25">
        <f>IF($A278="","",IF($E278=-4,INDEX('Cenários'!$G$6:$G$105,INT((ROW()-6)/12)+1),$S277))</f>
        <v/>
      </c>
      <c r="L278" s="25">
        <f>IF($A278="","",$K278+IF($J278="",0,$J278)-IF($I278="",0,$I278))</f>
        <v/>
      </c>
      <c r="M278" s="25">
        <f>IF($A278="","",IF($E278&lt;=0,INDEX('Cenários'!$H$6:$H$105,INT((ROW()-6)/12)+1)+SUMIFS($I$6:$I$1205,$A$6:$A$1205,$A278,$E$6:$E$1205,"&gt;"&amp;$E278,$E$6:$E$1205,"&lt;="&amp;($E278+INDEX('Cenários'!$J$6:$J$105,INT((ROW()-6)/12)+1))),INDEX('Cenários'!$L$6:$L$105,INT((ROW()-6)/12)+1)+SUMIFS($I$6:$I$1205,$A$6:$A$1205,$A278,$E$6:$E$1205,"&gt;"&amp;$E278,$E$6:$E$1205,"&lt;=7")))</f>
        <v/>
      </c>
      <c r="N278" s="25">
        <f>IF($A278="","",MIN(INDEX('Cenários'!$K$6:$K$105,INT((ROW()-6)/12)+1),MAX(0,$M278)))</f>
        <v/>
      </c>
      <c r="O278" s="25">
        <f>IF($A278="","",IFERROR(IF($L278&gt;=$N278,0,MIN(CEILING(MAX(0,$N278-$L278),INDEX('Cenários'!$I$6:$I$105,INT((ROW()-6)/12)+1)),FLOOR(MAX(0,INDEX('Cenários'!$K$6:$K$105,INT((ROW()-6)/12)+1)-$L278),INDEX('Cenários'!$I$6:$I$105,INT((ROW()-6)/12)+1)))),0))</f>
        <v/>
      </c>
      <c r="P278" s="25">
        <f>IF($A278="","",IFERROR(IF($E278+INDEX('Cenários'!$J$6:$J$105,INT((ROW()-6)/12)+1)&gt;7,0,SUMIFS($O$6:$O$1205,$A$6:$A$1205,$A278,$E$6:$E$1205,$E278+INDEX('Cenários'!$J$6:$J$105,INT((ROW()-6)/12)+1))),0))</f>
        <v/>
      </c>
      <c r="Q278" s="25">
        <f>IF($A278="","",$L278+$O278)</f>
        <v/>
      </c>
      <c r="R278" s="25">
        <f>IF($A278="","",IF($E278&gt;0,MAX(0,$Q278-$N278),0))</f>
        <v/>
      </c>
      <c r="S278" s="25">
        <f>IF($A278="","",$Q278-$R278)</f>
        <v/>
      </c>
      <c r="T278" s="25">
        <f>IF($A278="","",MAX(0,-$S278))</f>
        <v/>
      </c>
      <c r="U278" s="25">
        <f>IF($A278="","",MAX(0,$Q278-INDEX('Cenários'!$K$6:$K$105,INT((ROW()-6)/12)+1)))</f>
        <v/>
      </c>
      <c r="V278" s="24">
        <f>IF($A278="","",IF($Y278&lt;&gt;"OK","Dados inválidos",IF($X278="Pausado","Pausado",IF($T278&gt;0,"Ruptura",IF($U278&gt;0,"Excesso de capacidade",IF($M278&gt;INDEX('Cenários'!$K$6:$K$105,INT((ROW()-6)/12)+1),"Capacidade insuficiente",IF(AND($E278&lt;=0,$S278&lt;INDEX('Cenários'!$H$6:$H$105,INT((ROW()-6)/12)+1)),"Atenção",IF($R278&gt;0,"Desmobilizar","Adequado"))))))))</f>
        <v/>
      </c>
      <c r="W278" s="24">
        <f>IF($A278="","",IF($Y278&lt;&gt;"OK","Corrigir cadastro do cenário",IF($X278="Pausado","",IF($T278&gt;0,"Ruptura projetada de "&amp;TEXT($T278,"0")&amp;" un.",IF($U278&gt;0,"Reduzir entrada ou transferir "&amp;TEXT($U278,"0")&amp;" un.",IF($M278&gt;INDEX('Cenários'!$K$6:$K$105,INT((ROW()-6)/12)+1),"Capacidade abaixo do saldo-alvo em "&amp;TEXT($M278-INDEX('Cenários'!$K$6:$K$105,INT((ROW()-6)/12)+1),"0")&amp;" un.",IF(AND($O278&gt;0,$E278-INDEX('Cenários'!$J$6:$J$105,INT((ROW()-6)/12)+1)&lt;-4),"Recebimento depende de pedido anterior ao horizonte",IF($R278&gt;0,"Desmobilizar "&amp;TEXT($R278,"0")&amp;" un. nesta semana",IF($P278&gt;0,"Emitir pedido de "&amp;TEXT($P278,"0")&amp;" un. nesta semana",IF($O278&gt;0,"Programar recebimento de "&amp;TEXT($O278,"0")&amp;" un.","Sem ação imediata")))))))))</f>
        <v/>
      </c>
      <c r="X278" s="24">
        <f>IF($A278="","",INDEX('Cenários'!$M$6:$M$105,INT((ROW()-6)/12)+1))</f>
        <v/>
      </c>
      <c r="Y278" s="24">
        <f>IF($A278="","",INDEX('Cenários'!$Z$6:$Z$105,INT((ROW()-6)/12)+1))</f>
        <v/>
      </c>
    </row>
    <row r="279" ht="19" customHeight="1">
      <c r="A279" s="24">
        <f>IF(INDEX('Cenários'!$A$6:$A$105,INT((ROW()-6)/12)+1)="","",INDEX('Cenários'!$A$6:$A$105,INT((ROW()-6)/12)+1))</f>
        <v/>
      </c>
      <c r="B279" s="24">
        <f>IF($A279="","",INDEX('Cenários'!$B$6:$B$105,INT((ROW()-6)/12)+1))</f>
        <v/>
      </c>
      <c r="C279" s="24">
        <f>IF($A279="","",INDEX('Cenários'!$C$6:$C$105,INT((ROW()-6)/12)+1))</f>
        <v/>
      </c>
      <c r="D279" s="24">
        <f>IF($A279="","",INDEX('Cenários'!$D$6:$D$105,INT((ROW()-6)/12)+1))</f>
        <v/>
      </c>
      <c r="E279" s="25">
        <f>IF($A279="","",MOD(ROW()-6,12)-4)</f>
        <v/>
      </c>
      <c r="F279" s="24">
        <f>IF($A279="","",IF($E279&lt;0,"Antes do pico",IF($E279=0,"Semana de pico","Depois do pico")))</f>
        <v/>
      </c>
      <c r="G279" s="36">
        <f>IF($A279="","",IFERROR(IF(INDEX('Cenários'!$E$6:$E$105,INT((ROW()-6)/12)+1)="","",INDEX('Cenários'!$E$6:$E$105,INT((ROW()-6)/12)+1)+7*$E279),""))</f>
        <v/>
      </c>
      <c r="H279" s="37">
        <f>IF($A279="","",INDEX('Cenários'!$N$6:$Y$105,INT((ROW()-6)/12)+1,$E279+5))</f>
        <v/>
      </c>
      <c r="I279" s="25">
        <f>IF(OR($A279="",$H279=""),"",IFERROR(ROUNDUP(INDEX('Cenários'!$F$6:$F$105,INT((ROW()-6)/12)+1)*$H279,0),""))</f>
        <v/>
      </c>
      <c r="J279" s="19" t="n"/>
      <c r="K279" s="25">
        <f>IF($A279="","",IF($E279=-4,INDEX('Cenários'!$G$6:$G$105,INT((ROW()-6)/12)+1),$S278))</f>
        <v/>
      </c>
      <c r="L279" s="25">
        <f>IF($A279="","",$K279+IF($J279="",0,$J279)-IF($I279="",0,$I279))</f>
        <v/>
      </c>
      <c r="M279" s="25">
        <f>IF($A279="","",IF($E279&lt;=0,INDEX('Cenários'!$H$6:$H$105,INT((ROW()-6)/12)+1)+SUMIFS($I$6:$I$1205,$A$6:$A$1205,$A279,$E$6:$E$1205,"&gt;"&amp;$E279,$E$6:$E$1205,"&lt;="&amp;($E279+INDEX('Cenários'!$J$6:$J$105,INT((ROW()-6)/12)+1))),INDEX('Cenários'!$L$6:$L$105,INT((ROW()-6)/12)+1)+SUMIFS($I$6:$I$1205,$A$6:$A$1205,$A279,$E$6:$E$1205,"&gt;"&amp;$E279,$E$6:$E$1205,"&lt;=7")))</f>
        <v/>
      </c>
      <c r="N279" s="25">
        <f>IF($A279="","",MIN(INDEX('Cenários'!$K$6:$K$105,INT((ROW()-6)/12)+1),MAX(0,$M279)))</f>
        <v/>
      </c>
      <c r="O279" s="25">
        <f>IF($A279="","",IFERROR(IF($L279&gt;=$N279,0,MIN(CEILING(MAX(0,$N279-$L279),INDEX('Cenários'!$I$6:$I$105,INT((ROW()-6)/12)+1)),FLOOR(MAX(0,INDEX('Cenários'!$K$6:$K$105,INT((ROW()-6)/12)+1)-$L279),INDEX('Cenários'!$I$6:$I$105,INT((ROW()-6)/12)+1)))),0))</f>
        <v/>
      </c>
      <c r="P279" s="25">
        <f>IF($A279="","",IFERROR(IF($E279+INDEX('Cenários'!$J$6:$J$105,INT((ROW()-6)/12)+1)&gt;7,0,SUMIFS($O$6:$O$1205,$A$6:$A$1205,$A279,$E$6:$E$1205,$E279+INDEX('Cenários'!$J$6:$J$105,INT((ROW()-6)/12)+1))),0))</f>
        <v/>
      </c>
      <c r="Q279" s="25">
        <f>IF($A279="","",$L279+$O279)</f>
        <v/>
      </c>
      <c r="R279" s="25">
        <f>IF($A279="","",IF($E279&gt;0,MAX(0,$Q279-$N279),0))</f>
        <v/>
      </c>
      <c r="S279" s="25">
        <f>IF($A279="","",$Q279-$R279)</f>
        <v/>
      </c>
      <c r="T279" s="25">
        <f>IF($A279="","",MAX(0,-$S279))</f>
        <v/>
      </c>
      <c r="U279" s="25">
        <f>IF($A279="","",MAX(0,$Q279-INDEX('Cenários'!$K$6:$K$105,INT((ROW()-6)/12)+1)))</f>
        <v/>
      </c>
      <c r="V279" s="24">
        <f>IF($A279="","",IF($Y279&lt;&gt;"OK","Dados inválidos",IF($X279="Pausado","Pausado",IF($T279&gt;0,"Ruptura",IF($U279&gt;0,"Excesso de capacidade",IF($M279&gt;INDEX('Cenários'!$K$6:$K$105,INT((ROW()-6)/12)+1),"Capacidade insuficiente",IF(AND($E279&lt;=0,$S279&lt;INDEX('Cenários'!$H$6:$H$105,INT((ROW()-6)/12)+1)),"Atenção",IF($R279&gt;0,"Desmobilizar","Adequado"))))))))</f>
        <v/>
      </c>
      <c r="W279" s="24">
        <f>IF($A279="","",IF($Y279&lt;&gt;"OK","Corrigir cadastro do cenário",IF($X279="Pausado","",IF($T279&gt;0,"Ruptura projetada de "&amp;TEXT($T279,"0")&amp;" un.",IF($U279&gt;0,"Reduzir entrada ou transferir "&amp;TEXT($U279,"0")&amp;" un.",IF($M279&gt;INDEX('Cenários'!$K$6:$K$105,INT((ROW()-6)/12)+1),"Capacidade abaixo do saldo-alvo em "&amp;TEXT($M279-INDEX('Cenários'!$K$6:$K$105,INT((ROW()-6)/12)+1),"0")&amp;" un.",IF(AND($O279&gt;0,$E279-INDEX('Cenários'!$J$6:$J$105,INT((ROW()-6)/12)+1)&lt;-4),"Recebimento depende de pedido anterior ao horizonte",IF($R279&gt;0,"Desmobilizar "&amp;TEXT($R279,"0")&amp;" un. nesta semana",IF($P279&gt;0,"Emitir pedido de "&amp;TEXT($P279,"0")&amp;" un. nesta semana",IF($O279&gt;0,"Programar recebimento de "&amp;TEXT($O279,"0")&amp;" un.","Sem ação imediata")))))))))</f>
        <v/>
      </c>
      <c r="X279" s="24">
        <f>IF($A279="","",INDEX('Cenários'!$M$6:$M$105,INT((ROW()-6)/12)+1))</f>
        <v/>
      </c>
      <c r="Y279" s="24">
        <f>IF($A279="","",INDEX('Cenários'!$Z$6:$Z$105,INT((ROW()-6)/12)+1))</f>
        <v/>
      </c>
    </row>
    <row r="280" ht="19" customHeight="1">
      <c r="A280" s="24">
        <f>IF(INDEX('Cenários'!$A$6:$A$105,INT((ROW()-6)/12)+1)="","",INDEX('Cenários'!$A$6:$A$105,INT((ROW()-6)/12)+1))</f>
        <v/>
      </c>
      <c r="B280" s="24">
        <f>IF($A280="","",INDEX('Cenários'!$B$6:$B$105,INT((ROW()-6)/12)+1))</f>
        <v/>
      </c>
      <c r="C280" s="24">
        <f>IF($A280="","",INDEX('Cenários'!$C$6:$C$105,INT((ROW()-6)/12)+1))</f>
        <v/>
      </c>
      <c r="D280" s="24">
        <f>IF($A280="","",INDEX('Cenários'!$D$6:$D$105,INT((ROW()-6)/12)+1))</f>
        <v/>
      </c>
      <c r="E280" s="25">
        <f>IF($A280="","",MOD(ROW()-6,12)-4)</f>
        <v/>
      </c>
      <c r="F280" s="24">
        <f>IF($A280="","",IF($E280&lt;0,"Antes do pico",IF($E280=0,"Semana de pico","Depois do pico")))</f>
        <v/>
      </c>
      <c r="G280" s="36">
        <f>IF($A280="","",IFERROR(IF(INDEX('Cenários'!$E$6:$E$105,INT((ROW()-6)/12)+1)="","",INDEX('Cenários'!$E$6:$E$105,INT((ROW()-6)/12)+1)+7*$E280),""))</f>
        <v/>
      </c>
      <c r="H280" s="37">
        <f>IF($A280="","",INDEX('Cenários'!$N$6:$Y$105,INT((ROW()-6)/12)+1,$E280+5))</f>
        <v/>
      </c>
      <c r="I280" s="25">
        <f>IF(OR($A280="",$H280=""),"",IFERROR(ROUNDUP(INDEX('Cenários'!$F$6:$F$105,INT((ROW()-6)/12)+1)*$H280,0),""))</f>
        <v/>
      </c>
      <c r="J280" s="19" t="n"/>
      <c r="K280" s="25">
        <f>IF($A280="","",IF($E280=-4,INDEX('Cenários'!$G$6:$G$105,INT((ROW()-6)/12)+1),$S279))</f>
        <v/>
      </c>
      <c r="L280" s="25">
        <f>IF($A280="","",$K280+IF($J280="",0,$J280)-IF($I280="",0,$I280))</f>
        <v/>
      </c>
      <c r="M280" s="25">
        <f>IF($A280="","",IF($E280&lt;=0,INDEX('Cenários'!$H$6:$H$105,INT((ROW()-6)/12)+1)+SUMIFS($I$6:$I$1205,$A$6:$A$1205,$A280,$E$6:$E$1205,"&gt;"&amp;$E280,$E$6:$E$1205,"&lt;="&amp;($E280+INDEX('Cenários'!$J$6:$J$105,INT((ROW()-6)/12)+1))),INDEX('Cenários'!$L$6:$L$105,INT((ROW()-6)/12)+1)+SUMIFS($I$6:$I$1205,$A$6:$A$1205,$A280,$E$6:$E$1205,"&gt;"&amp;$E280,$E$6:$E$1205,"&lt;=7")))</f>
        <v/>
      </c>
      <c r="N280" s="25">
        <f>IF($A280="","",MIN(INDEX('Cenários'!$K$6:$K$105,INT((ROW()-6)/12)+1),MAX(0,$M280)))</f>
        <v/>
      </c>
      <c r="O280" s="25">
        <f>IF($A280="","",IFERROR(IF($L280&gt;=$N280,0,MIN(CEILING(MAX(0,$N280-$L280),INDEX('Cenários'!$I$6:$I$105,INT((ROW()-6)/12)+1)),FLOOR(MAX(0,INDEX('Cenários'!$K$6:$K$105,INT((ROW()-6)/12)+1)-$L280),INDEX('Cenários'!$I$6:$I$105,INT((ROW()-6)/12)+1)))),0))</f>
        <v/>
      </c>
      <c r="P280" s="25">
        <f>IF($A280="","",IFERROR(IF($E280+INDEX('Cenários'!$J$6:$J$105,INT((ROW()-6)/12)+1)&gt;7,0,SUMIFS($O$6:$O$1205,$A$6:$A$1205,$A280,$E$6:$E$1205,$E280+INDEX('Cenários'!$J$6:$J$105,INT((ROW()-6)/12)+1))),0))</f>
        <v/>
      </c>
      <c r="Q280" s="25">
        <f>IF($A280="","",$L280+$O280)</f>
        <v/>
      </c>
      <c r="R280" s="25">
        <f>IF($A280="","",IF($E280&gt;0,MAX(0,$Q280-$N280),0))</f>
        <v/>
      </c>
      <c r="S280" s="25">
        <f>IF($A280="","",$Q280-$R280)</f>
        <v/>
      </c>
      <c r="T280" s="25">
        <f>IF($A280="","",MAX(0,-$S280))</f>
        <v/>
      </c>
      <c r="U280" s="25">
        <f>IF($A280="","",MAX(0,$Q280-INDEX('Cenários'!$K$6:$K$105,INT((ROW()-6)/12)+1)))</f>
        <v/>
      </c>
      <c r="V280" s="24">
        <f>IF($A280="","",IF($Y280&lt;&gt;"OK","Dados inválidos",IF($X280="Pausado","Pausado",IF($T280&gt;0,"Ruptura",IF($U280&gt;0,"Excesso de capacidade",IF($M280&gt;INDEX('Cenários'!$K$6:$K$105,INT((ROW()-6)/12)+1),"Capacidade insuficiente",IF(AND($E280&lt;=0,$S280&lt;INDEX('Cenários'!$H$6:$H$105,INT((ROW()-6)/12)+1)),"Atenção",IF($R280&gt;0,"Desmobilizar","Adequado"))))))))</f>
        <v/>
      </c>
      <c r="W280" s="24">
        <f>IF($A280="","",IF($Y280&lt;&gt;"OK","Corrigir cadastro do cenário",IF($X280="Pausado","",IF($T280&gt;0,"Ruptura projetada de "&amp;TEXT($T280,"0")&amp;" un.",IF($U280&gt;0,"Reduzir entrada ou transferir "&amp;TEXT($U280,"0")&amp;" un.",IF($M280&gt;INDEX('Cenários'!$K$6:$K$105,INT((ROW()-6)/12)+1),"Capacidade abaixo do saldo-alvo em "&amp;TEXT($M280-INDEX('Cenários'!$K$6:$K$105,INT((ROW()-6)/12)+1),"0")&amp;" un.",IF(AND($O280&gt;0,$E280-INDEX('Cenários'!$J$6:$J$105,INT((ROW()-6)/12)+1)&lt;-4),"Recebimento depende de pedido anterior ao horizonte",IF($R280&gt;0,"Desmobilizar "&amp;TEXT($R280,"0")&amp;" un. nesta semana",IF($P280&gt;0,"Emitir pedido de "&amp;TEXT($P280,"0")&amp;" un. nesta semana",IF($O280&gt;0,"Programar recebimento de "&amp;TEXT($O280,"0")&amp;" un.","Sem ação imediata")))))))))</f>
        <v/>
      </c>
      <c r="X280" s="24">
        <f>IF($A280="","",INDEX('Cenários'!$M$6:$M$105,INT((ROW()-6)/12)+1))</f>
        <v/>
      </c>
      <c r="Y280" s="24">
        <f>IF($A280="","",INDEX('Cenários'!$Z$6:$Z$105,INT((ROW()-6)/12)+1))</f>
        <v/>
      </c>
    </row>
    <row r="281" ht="19" customHeight="1">
      <c r="A281" s="24">
        <f>IF(INDEX('Cenários'!$A$6:$A$105,INT((ROW()-6)/12)+1)="","",INDEX('Cenários'!$A$6:$A$105,INT((ROW()-6)/12)+1))</f>
        <v/>
      </c>
      <c r="B281" s="24">
        <f>IF($A281="","",INDEX('Cenários'!$B$6:$B$105,INT((ROW()-6)/12)+1))</f>
        <v/>
      </c>
      <c r="C281" s="24">
        <f>IF($A281="","",INDEX('Cenários'!$C$6:$C$105,INT((ROW()-6)/12)+1))</f>
        <v/>
      </c>
      <c r="D281" s="24">
        <f>IF($A281="","",INDEX('Cenários'!$D$6:$D$105,INT((ROW()-6)/12)+1))</f>
        <v/>
      </c>
      <c r="E281" s="25">
        <f>IF($A281="","",MOD(ROW()-6,12)-4)</f>
        <v/>
      </c>
      <c r="F281" s="24">
        <f>IF($A281="","",IF($E281&lt;0,"Antes do pico",IF($E281=0,"Semana de pico","Depois do pico")))</f>
        <v/>
      </c>
      <c r="G281" s="36">
        <f>IF($A281="","",IFERROR(IF(INDEX('Cenários'!$E$6:$E$105,INT((ROW()-6)/12)+1)="","",INDEX('Cenários'!$E$6:$E$105,INT((ROW()-6)/12)+1)+7*$E281),""))</f>
        <v/>
      </c>
      <c r="H281" s="37">
        <f>IF($A281="","",INDEX('Cenários'!$N$6:$Y$105,INT((ROW()-6)/12)+1,$E281+5))</f>
        <v/>
      </c>
      <c r="I281" s="25">
        <f>IF(OR($A281="",$H281=""),"",IFERROR(ROUNDUP(INDEX('Cenários'!$F$6:$F$105,INT((ROW()-6)/12)+1)*$H281,0),""))</f>
        <v/>
      </c>
      <c r="J281" s="19" t="n"/>
      <c r="K281" s="25">
        <f>IF($A281="","",IF($E281=-4,INDEX('Cenários'!$G$6:$G$105,INT((ROW()-6)/12)+1),$S280))</f>
        <v/>
      </c>
      <c r="L281" s="25">
        <f>IF($A281="","",$K281+IF($J281="",0,$J281)-IF($I281="",0,$I281))</f>
        <v/>
      </c>
      <c r="M281" s="25">
        <f>IF($A281="","",IF($E281&lt;=0,INDEX('Cenários'!$H$6:$H$105,INT((ROW()-6)/12)+1)+SUMIFS($I$6:$I$1205,$A$6:$A$1205,$A281,$E$6:$E$1205,"&gt;"&amp;$E281,$E$6:$E$1205,"&lt;="&amp;($E281+INDEX('Cenários'!$J$6:$J$105,INT((ROW()-6)/12)+1))),INDEX('Cenários'!$L$6:$L$105,INT((ROW()-6)/12)+1)+SUMIFS($I$6:$I$1205,$A$6:$A$1205,$A281,$E$6:$E$1205,"&gt;"&amp;$E281,$E$6:$E$1205,"&lt;=7")))</f>
        <v/>
      </c>
      <c r="N281" s="25">
        <f>IF($A281="","",MIN(INDEX('Cenários'!$K$6:$K$105,INT((ROW()-6)/12)+1),MAX(0,$M281)))</f>
        <v/>
      </c>
      <c r="O281" s="25">
        <f>IF($A281="","",IFERROR(IF($L281&gt;=$N281,0,MIN(CEILING(MAX(0,$N281-$L281),INDEX('Cenários'!$I$6:$I$105,INT((ROW()-6)/12)+1)),FLOOR(MAX(0,INDEX('Cenários'!$K$6:$K$105,INT((ROW()-6)/12)+1)-$L281),INDEX('Cenários'!$I$6:$I$105,INT((ROW()-6)/12)+1)))),0))</f>
        <v/>
      </c>
      <c r="P281" s="25">
        <f>IF($A281="","",IFERROR(IF($E281+INDEX('Cenários'!$J$6:$J$105,INT((ROW()-6)/12)+1)&gt;7,0,SUMIFS($O$6:$O$1205,$A$6:$A$1205,$A281,$E$6:$E$1205,$E281+INDEX('Cenários'!$J$6:$J$105,INT((ROW()-6)/12)+1))),0))</f>
        <v/>
      </c>
      <c r="Q281" s="25">
        <f>IF($A281="","",$L281+$O281)</f>
        <v/>
      </c>
      <c r="R281" s="25">
        <f>IF($A281="","",IF($E281&gt;0,MAX(0,$Q281-$N281),0))</f>
        <v/>
      </c>
      <c r="S281" s="25">
        <f>IF($A281="","",$Q281-$R281)</f>
        <v/>
      </c>
      <c r="T281" s="25">
        <f>IF($A281="","",MAX(0,-$S281))</f>
        <v/>
      </c>
      <c r="U281" s="25">
        <f>IF($A281="","",MAX(0,$Q281-INDEX('Cenários'!$K$6:$K$105,INT((ROW()-6)/12)+1)))</f>
        <v/>
      </c>
      <c r="V281" s="24">
        <f>IF($A281="","",IF($Y281&lt;&gt;"OK","Dados inválidos",IF($X281="Pausado","Pausado",IF($T281&gt;0,"Ruptura",IF($U281&gt;0,"Excesso de capacidade",IF($M281&gt;INDEX('Cenários'!$K$6:$K$105,INT((ROW()-6)/12)+1),"Capacidade insuficiente",IF(AND($E281&lt;=0,$S281&lt;INDEX('Cenários'!$H$6:$H$105,INT((ROW()-6)/12)+1)),"Atenção",IF($R281&gt;0,"Desmobilizar","Adequado"))))))))</f>
        <v/>
      </c>
      <c r="W281" s="24">
        <f>IF($A281="","",IF($Y281&lt;&gt;"OK","Corrigir cadastro do cenário",IF($X281="Pausado","",IF($T281&gt;0,"Ruptura projetada de "&amp;TEXT($T281,"0")&amp;" un.",IF($U281&gt;0,"Reduzir entrada ou transferir "&amp;TEXT($U281,"0")&amp;" un.",IF($M281&gt;INDEX('Cenários'!$K$6:$K$105,INT((ROW()-6)/12)+1),"Capacidade abaixo do saldo-alvo em "&amp;TEXT($M281-INDEX('Cenários'!$K$6:$K$105,INT((ROW()-6)/12)+1),"0")&amp;" un.",IF(AND($O281&gt;0,$E281-INDEX('Cenários'!$J$6:$J$105,INT((ROW()-6)/12)+1)&lt;-4),"Recebimento depende de pedido anterior ao horizonte",IF($R281&gt;0,"Desmobilizar "&amp;TEXT($R281,"0")&amp;" un. nesta semana",IF($P281&gt;0,"Emitir pedido de "&amp;TEXT($P281,"0")&amp;" un. nesta semana",IF($O281&gt;0,"Programar recebimento de "&amp;TEXT($O281,"0")&amp;" un.","Sem ação imediata")))))))))</f>
        <v/>
      </c>
      <c r="X281" s="24">
        <f>IF($A281="","",INDEX('Cenários'!$M$6:$M$105,INT((ROW()-6)/12)+1))</f>
        <v/>
      </c>
      <c r="Y281" s="24">
        <f>IF($A281="","",INDEX('Cenários'!$Z$6:$Z$105,INT((ROW()-6)/12)+1))</f>
        <v/>
      </c>
    </row>
    <row r="282" ht="19" customHeight="1">
      <c r="A282" s="24">
        <f>IF(INDEX('Cenários'!$A$6:$A$105,INT((ROW()-6)/12)+1)="","",INDEX('Cenários'!$A$6:$A$105,INT((ROW()-6)/12)+1))</f>
        <v/>
      </c>
      <c r="B282" s="24">
        <f>IF($A282="","",INDEX('Cenários'!$B$6:$B$105,INT((ROW()-6)/12)+1))</f>
        <v/>
      </c>
      <c r="C282" s="24">
        <f>IF($A282="","",INDEX('Cenários'!$C$6:$C$105,INT((ROW()-6)/12)+1))</f>
        <v/>
      </c>
      <c r="D282" s="24">
        <f>IF($A282="","",INDEX('Cenários'!$D$6:$D$105,INT((ROW()-6)/12)+1))</f>
        <v/>
      </c>
      <c r="E282" s="25">
        <f>IF($A282="","",MOD(ROW()-6,12)-4)</f>
        <v/>
      </c>
      <c r="F282" s="24">
        <f>IF($A282="","",IF($E282&lt;0,"Antes do pico",IF($E282=0,"Semana de pico","Depois do pico")))</f>
        <v/>
      </c>
      <c r="G282" s="36">
        <f>IF($A282="","",IFERROR(IF(INDEX('Cenários'!$E$6:$E$105,INT((ROW()-6)/12)+1)="","",INDEX('Cenários'!$E$6:$E$105,INT((ROW()-6)/12)+1)+7*$E282),""))</f>
        <v/>
      </c>
      <c r="H282" s="37">
        <f>IF($A282="","",INDEX('Cenários'!$N$6:$Y$105,INT((ROW()-6)/12)+1,$E282+5))</f>
        <v/>
      </c>
      <c r="I282" s="25">
        <f>IF(OR($A282="",$H282=""),"",IFERROR(ROUNDUP(INDEX('Cenários'!$F$6:$F$105,INT((ROW()-6)/12)+1)*$H282,0),""))</f>
        <v/>
      </c>
      <c r="J282" s="19" t="n"/>
      <c r="K282" s="25">
        <f>IF($A282="","",IF($E282=-4,INDEX('Cenários'!$G$6:$G$105,INT((ROW()-6)/12)+1),$S281))</f>
        <v/>
      </c>
      <c r="L282" s="25">
        <f>IF($A282="","",$K282+IF($J282="",0,$J282)-IF($I282="",0,$I282))</f>
        <v/>
      </c>
      <c r="M282" s="25">
        <f>IF($A282="","",IF($E282&lt;=0,INDEX('Cenários'!$H$6:$H$105,INT((ROW()-6)/12)+1)+SUMIFS($I$6:$I$1205,$A$6:$A$1205,$A282,$E$6:$E$1205,"&gt;"&amp;$E282,$E$6:$E$1205,"&lt;="&amp;($E282+INDEX('Cenários'!$J$6:$J$105,INT((ROW()-6)/12)+1))),INDEX('Cenários'!$L$6:$L$105,INT((ROW()-6)/12)+1)+SUMIFS($I$6:$I$1205,$A$6:$A$1205,$A282,$E$6:$E$1205,"&gt;"&amp;$E282,$E$6:$E$1205,"&lt;=7")))</f>
        <v/>
      </c>
      <c r="N282" s="25">
        <f>IF($A282="","",MIN(INDEX('Cenários'!$K$6:$K$105,INT((ROW()-6)/12)+1),MAX(0,$M282)))</f>
        <v/>
      </c>
      <c r="O282" s="25">
        <f>IF($A282="","",IFERROR(IF($L282&gt;=$N282,0,MIN(CEILING(MAX(0,$N282-$L282),INDEX('Cenários'!$I$6:$I$105,INT((ROW()-6)/12)+1)),FLOOR(MAX(0,INDEX('Cenários'!$K$6:$K$105,INT((ROW()-6)/12)+1)-$L282),INDEX('Cenários'!$I$6:$I$105,INT((ROW()-6)/12)+1)))),0))</f>
        <v/>
      </c>
      <c r="P282" s="25">
        <f>IF($A282="","",IFERROR(IF($E282+INDEX('Cenários'!$J$6:$J$105,INT((ROW()-6)/12)+1)&gt;7,0,SUMIFS($O$6:$O$1205,$A$6:$A$1205,$A282,$E$6:$E$1205,$E282+INDEX('Cenários'!$J$6:$J$105,INT((ROW()-6)/12)+1))),0))</f>
        <v/>
      </c>
      <c r="Q282" s="25">
        <f>IF($A282="","",$L282+$O282)</f>
        <v/>
      </c>
      <c r="R282" s="25">
        <f>IF($A282="","",IF($E282&gt;0,MAX(0,$Q282-$N282),0))</f>
        <v/>
      </c>
      <c r="S282" s="25">
        <f>IF($A282="","",$Q282-$R282)</f>
        <v/>
      </c>
      <c r="T282" s="25">
        <f>IF($A282="","",MAX(0,-$S282))</f>
        <v/>
      </c>
      <c r="U282" s="25">
        <f>IF($A282="","",MAX(0,$Q282-INDEX('Cenários'!$K$6:$K$105,INT((ROW()-6)/12)+1)))</f>
        <v/>
      </c>
      <c r="V282" s="24">
        <f>IF($A282="","",IF($Y282&lt;&gt;"OK","Dados inválidos",IF($X282="Pausado","Pausado",IF($T282&gt;0,"Ruptura",IF($U282&gt;0,"Excesso de capacidade",IF($M282&gt;INDEX('Cenários'!$K$6:$K$105,INT((ROW()-6)/12)+1),"Capacidade insuficiente",IF(AND($E282&lt;=0,$S282&lt;INDEX('Cenários'!$H$6:$H$105,INT((ROW()-6)/12)+1)),"Atenção",IF($R282&gt;0,"Desmobilizar","Adequado"))))))))</f>
        <v/>
      </c>
      <c r="W282" s="24">
        <f>IF($A282="","",IF($Y282&lt;&gt;"OK","Corrigir cadastro do cenário",IF($X282="Pausado","",IF($T282&gt;0,"Ruptura projetada de "&amp;TEXT($T282,"0")&amp;" un.",IF($U282&gt;0,"Reduzir entrada ou transferir "&amp;TEXT($U282,"0")&amp;" un.",IF($M282&gt;INDEX('Cenários'!$K$6:$K$105,INT((ROW()-6)/12)+1),"Capacidade abaixo do saldo-alvo em "&amp;TEXT($M282-INDEX('Cenários'!$K$6:$K$105,INT((ROW()-6)/12)+1),"0")&amp;" un.",IF(AND($O282&gt;0,$E282-INDEX('Cenários'!$J$6:$J$105,INT((ROW()-6)/12)+1)&lt;-4),"Recebimento depende de pedido anterior ao horizonte",IF($R282&gt;0,"Desmobilizar "&amp;TEXT($R282,"0")&amp;" un. nesta semana",IF($P282&gt;0,"Emitir pedido de "&amp;TEXT($P282,"0")&amp;" un. nesta semana",IF($O282&gt;0,"Programar recebimento de "&amp;TEXT($O282,"0")&amp;" un.","Sem ação imediata")))))))))</f>
        <v/>
      </c>
      <c r="X282" s="24">
        <f>IF($A282="","",INDEX('Cenários'!$M$6:$M$105,INT((ROW()-6)/12)+1))</f>
        <v/>
      </c>
      <c r="Y282" s="24">
        <f>IF($A282="","",INDEX('Cenários'!$Z$6:$Z$105,INT((ROW()-6)/12)+1))</f>
        <v/>
      </c>
    </row>
    <row r="283" ht="19" customHeight="1">
      <c r="A283" s="24">
        <f>IF(INDEX('Cenários'!$A$6:$A$105,INT((ROW()-6)/12)+1)="","",INDEX('Cenários'!$A$6:$A$105,INT((ROW()-6)/12)+1))</f>
        <v/>
      </c>
      <c r="B283" s="24">
        <f>IF($A283="","",INDEX('Cenários'!$B$6:$B$105,INT((ROW()-6)/12)+1))</f>
        <v/>
      </c>
      <c r="C283" s="24">
        <f>IF($A283="","",INDEX('Cenários'!$C$6:$C$105,INT((ROW()-6)/12)+1))</f>
        <v/>
      </c>
      <c r="D283" s="24">
        <f>IF($A283="","",INDEX('Cenários'!$D$6:$D$105,INT((ROW()-6)/12)+1))</f>
        <v/>
      </c>
      <c r="E283" s="25">
        <f>IF($A283="","",MOD(ROW()-6,12)-4)</f>
        <v/>
      </c>
      <c r="F283" s="24">
        <f>IF($A283="","",IF($E283&lt;0,"Antes do pico",IF($E283=0,"Semana de pico","Depois do pico")))</f>
        <v/>
      </c>
      <c r="G283" s="36">
        <f>IF($A283="","",IFERROR(IF(INDEX('Cenários'!$E$6:$E$105,INT((ROW()-6)/12)+1)="","",INDEX('Cenários'!$E$6:$E$105,INT((ROW()-6)/12)+1)+7*$E283),""))</f>
        <v/>
      </c>
      <c r="H283" s="37">
        <f>IF($A283="","",INDEX('Cenários'!$N$6:$Y$105,INT((ROW()-6)/12)+1,$E283+5))</f>
        <v/>
      </c>
      <c r="I283" s="25">
        <f>IF(OR($A283="",$H283=""),"",IFERROR(ROUNDUP(INDEX('Cenários'!$F$6:$F$105,INT((ROW()-6)/12)+1)*$H283,0),""))</f>
        <v/>
      </c>
      <c r="J283" s="19" t="n"/>
      <c r="K283" s="25">
        <f>IF($A283="","",IF($E283=-4,INDEX('Cenários'!$G$6:$G$105,INT((ROW()-6)/12)+1),$S282))</f>
        <v/>
      </c>
      <c r="L283" s="25">
        <f>IF($A283="","",$K283+IF($J283="",0,$J283)-IF($I283="",0,$I283))</f>
        <v/>
      </c>
      <c r="M283" s="25">
        <f>IF($A283="","",IF($E283&lt;=0,INDEX('Cenários'!$H$6:$H$105,INT((ROW()-6)/12)+1)+SUMIFS($I$6:$I$1205,$A$6:$A$1205,$A283,$E$6:$E$1205,"&gt;"&amp;$E283,$E$6:$E$1205,"&lt;="&amp;($E283+INDEX('Cenários'!$J$6:$J$105,INT((ROW()-6)/12)+1))),INDEX('Cenários'!$L$6:$L$105,INT((ROW()-6)/12)+1)+SUMIFS($I$6:$I$1205,$A$6:$A$1205,$A283,$E$6:$E$1205,"&gt;"&amp;$E283,$E$6:$E$1205,"&lt;=7")))</f>
        <v/>
      </c>
      <c r="N283" s="25">
        <f>IF($A283="","",MIN(INDEX('Cenários'!$K$6:$K$105,INT((ROW()-6)/12)+1),MAX(0,$M283)))</f>
        <v/>
      </c>
      <c r="O283" s="25">
        <f>IF($A283="","",IFERROR(IF($L283&gt;=$N283,0,MIN(CEILING(MAX(0,$N283-$L283),INDEX('Cenários'!$I$6:$I$105,INT((ROW()-6)/12)+1)),FLOOR(MAX(0,INDEX('Cenários'!$K$6:$K$105,INT((ROW()-6)/12)+1)-$L283),INDEX('Cenários'!$I$6:$I$105,INT((ROW()-6)/12)+1)))),0))</f>
        <v/>
      </c>
      <c r="P283" s="25">
        <f>IF($A283="","",IFERROR(IF($E283+INDEX('Cenários'!$J$6:$J$105,INT((ROW()-6)/12)+1)&gt;7,0,SUMIFS($O$6:$O$1205,$A$6:$A$1205,$A283,$E$6:$E$1205,$E283+INDEX('Cenários'!$J$6:$J$105,INT((ROW()-6)/12)+1))),0))</f>
        <v/>
      </c>
      <c r="Q283" s="25">
        <f>IF($A283="","",$L283+$O283)</f>
        <v/>
      </c>
      <c r="R283" s="25">
        <f>IF($A283="","",IF($E283&gt;0,MAX(0,$Q283-$N283),0))</f>
        <v/>
      </c>
      <c r="S283" s="25">
        <f>IF($A283="","",$Q283-$R283)</f>
        <v/>
      </c>
      <c r="T283" s="25">
        <f>IF($A283="","",MAX(0,-$S283))</f>
        <v/>
      </c>
      <c r="U283" s="25">
        <f>IF($A283="","",MAX(0,$Q283-INDEX('Cenários'!$K$6:$K$105,INT((ROW()-6)/12)+1)))</f>
        <v/>
      </c>
      <c r="V283" s="24">
        <f>IF($A283="","",IF($Y283&lt;&gt;"OK","Dados inválidos",IF($X283="Pausado","Pausado",IF($T283&gt;0,"Ruptura",IF($U283&gt;0,"Excesso de capacidade",IF($M283&gt;INDEX('Cenários'!$K$6:$K$105,INT((ROW()-6)/12)+1),"Capacidade insuficiente",IF(AND($E283&lt;=0,$S283&lt;INDEX('Cenários'!$H$6:$H$105,INT((ROW()-6)/12)+1)),"Atenção",IF($R283&gt;0,"Desmobilizar","Adequado"))))))))</f>
        <v/>
      </c>
      <c r="W283" s="24">
        <f>IF($A283="","",IF($Y283&lt;&gt;"OK","Corrigir cadastro do cenário",IF($X283="Pausado","",IF($T283&gt;0,"Ruptura projetada de "&amp;TEXT($T283,"0")&amp;" un.",IF($U283&gt;0,"Reduzir entrada ou transferir "&amp;TEXT($U283,"0")&amp;" un.",IF($M283&gt;INDEX('Cenários'!$K$6:$K$105,INT((ROW()-6)/12)+1),"Capacidade abaixo do saldo-alvo em "&amp;TEXT($M283-INDEX('Cenários'!$K$6:$K$105,INT((ROW()-6)/12)+1),"0")&amp;" un.",IF(AND($O283&gt;0,$E283-INDEX('Cenários'!$J$6:$J$105,INT((ROW()-6)/12)+1)&lt;-4),"Recebimento depende de pedido anterior ao horizonte",IF($R283&gt;0,"Desmobilizar "&amp;TEXT($R283,"0")&amp;" un. nesta semana",IF($P283&gt;0,"Emitir pedido de "&amp;TEXT($P283,"0")&amp;" un. nesta semana",IF($O283&gt;0,"Programar recebimento de "&amp;TEXT($O283,"0")&amp;" un.","Sem ação imediata")))))))))</f>
        <v/>
      </c>
      <c r="X283" s="24">
        <f>IF($A283="","",INDEX('Cenários'!$M$6:$M$105,INT((ROW()-6)/12)+1))</f>
        <v/>
      </c>
      <c r="Y283" s="24">
        <f>IF($A283="","",INDEX('Cenários'!$Z$6:$Z$105,INT((ROW()-6)/12)+1))</f>
        <v/>
      </c>
    </row>
    <row r="284" ht="19" customHeight="1">
      <c r="A284" s="24">
        <f>IF(INDEX('Cenários'!$A$6:$A$105,INT((ROW()-6)/12)+1)="","",INDEX('Cenários'!$A$6:$A$105,INT((ROW()-6)/12)+1))</f>
        <v/>
      </c>
      <c r="B284" s="24">
        <f>IF($A284="","",INDEX('Cenários'!$B$6:$B$105,INT((ROW()-6)/12)+1))</f>
        <v/>
      </c>
      <c r="C284" s="24">
        <f>IF($A284="","",INDEX('Cenários'!$C$6:$C$105,INT((ROW()-6)/12)+1))</f>
        <v/>
      </c>
      <c r="D284" s="24">
        <f>IF($A284="","",INDEX('Cenários'!$D$6:$D$105,INT((ROW()-6)/12)+1))</f>
        <v/>
      </c>
      <c r="E284" s="25">
        <f>IF($A284="","",MOD(ROW()-6,12)-4)</f>
        <v/>
      </c>
      <c r="F284" s="24">
        <f>IF($A284="","",IF($E284&lt;0,"Antes do pico",IF($E284=0,"Semana de pico","Depois do pico")))</f>
        <v/>
      </c>
      <c r="G284" s="36">
        <f>IF($A284="","",IFERROR(IF(INDEX('Cenários'!$E$6:$E$105,INT((ROW()-6)/12)+1)="","",INDEX('Cenários'!$E$6:$E$105,INT((ROW()-6)/12)+1)+7*$E284),""))</f>
        <v/>
      </c>
      <c r="H284" s="37">
        <f>IF($A284="","",INDEX('Cenários'!$N$6:$Y$105,INT((ROW()-6)/12)+1,$E284+5))</f>
        <v/>
      </c>
      <c r="I284" s="25">
        <f>IF(OR($A284="",$H284=""),"",IFERROR(ROUNDUP(INDEX('Cenários'!$F$6:$F$105,INT((ROW()-6)/12)+1)*$H284,0),""))</f>
        <v/>
      </c>
      <c r="J284" s="19" t="n"/>
      <c r="K284" s="25">
        <f>IF($A284="","",IF($E284=-4,INDEX('Cenários'!$G$6:$G$105,INT((ROW()-6)/12)+1),$S283))</f>
        <v/>
      </c>
      <c r="L284" s="25">
        <f>IF($A284="","",$K284+IF($J284="",0,$J284)-IF($I284="",0,$I284))</f>
        <v/>
      </c>
      <c r="M284" s="25">
        <f>IF($A284="","",IF($E284&lt;=0,INDEX('Cenários'!$H$6:$H$105,INT((ROW()-6)/12)+1)+SUMIFS($I$6:$I$1205,$A$6:$A$1205,$A284,$E$6:$E$1205,"&gt;"&amp;$E284,$E$6:$E$1205,"&lt;="&amp;($E284+INDEX('Cenários'!$J$6:$J$105,INT((ROW()-6)/12)+1))),INDEX('Cenários'!$L$6:$L$105,INT((ROW()-6)/12)+1)+SUMIFS($I$6:$I$1205,$A$6:$A$1205,$A284,$E$6:$E$1205,"&gt;"&amp;$E284,$E$6:$E$1205,"&lt;=7")))</f>
        <v/>
      </c>
      <c r="N284" s="25">
        <f>IF($A284="","",MIN(INDEX('Cenários'!$K$6:$K$105,INT((ROW()-6)/12)+1),MAX(0,$M284)))</f>
        <v/>
      </c>
      <c r="O284" s="25">
        <f>IF($A284="","",IFERROR(IF($L284&gt;=$N284,0,MIN(CEILING(MAX(0,$N284-$L284),INDEX('Cenários'!$I$6:$I$105,INT((ROW()-6)/12)+1)),FLOOR(MAX(0,INDEX('Cenários'!$K$6:$K$105,INT((ROW()-6)/12)+1)-$L284),INDEX('Cenários'!$I$6:$I$105,INT((ROW()-6)/12)+1)))),0))</f>
        <v/>
      </c>
      <c r="P284" s="25">
        <f>IF($A284="","",IFERROR(IF($E284+INDEX('Cenários'!$J$6:$J$105,INT((ROW()-6)/12)+1)&gt;7,0,SUMIFS($O$6:$O$1205,$A$6:$A$1205,$A284,$E$6:$E$1205,$E284+INDEX('Cenários'!$J$6:$J$105,INT((ROW()-6)/12)+1))),0))</f>
        <v/>
      </c>
      <c r="Q284" s="25">
        <f>IF($A284="","",$L284+$O284)</f>
        <v/>
      </c>
      <c r="R284" s="25">
        <f>IF($A284="","",IF($E284&gt;0,MAX(0,$Q284-$N284),0))</f>
        <v/>
      </c>
      <c r="S284" s="25">
        <f>IF($A284="","",$Q284-$R284)</f>
        <v/>
      </c>
      <c r="T284" s="25">
        <f>IF($A284="","",MAX(0,-$S284))</f>
        <v/>
      </c>
      <c r="U284" s="25">
        <f>IF($A284="","",MAX(0,$Q284-INDEX('Cenários'!$K$6:$K$105,INT((ROW()-6)/12)+1)))</f>
        <v/>
      </c>
      <c r="V284" s="24">
        <f>IF($A284="","",IF($Y284&lt;&gt;"OK","Dados inválidos",IF($X284="Pausado","Pausado",IF($T284&gt;0,"Ruptura",IF($U284&gt;0,"Excesso de capacidade",IF($M284&gt;INDEX('Cenários'!$K$6:$K$105,INT((ROW()-6)/12)+1),"Capacidade insuficiente",IF(AND($E284&lt;=0,$S284&lt;INDEX('Cenários'!$H$6:$H$105,INT((ROW()-6)/12)+1)),"Atenção",IF($R284&gt;0,"Desmobilizar","Adequado"))))))))</f>
        <v/>
      </c>
      <c r="W284" s="24">
        <f>IF($A284="","",IF($Y284&lt;&gt;"OK","Corrigir cadastro do cenário",IF($X284="Pausado","",IF($T284&gt;0,"Ruptura projetada de "&amp;TEXT($T284,"0")&amp;" un.",IF($U284&gt;0,"Reduzir entrada ou transferir "&amp;TEXT($U284,"0")&amp;" un.",IF($M284&gt;INDEX('Cenários'!$K$6:$K$105,INT((ROW()-6)/12)+1),"Capacidade abaixo do saldo-alvo em "&amp;TEXT($M284-INDEX('Cenários'!$K$6:$K$105,INT((ROW()-6)/12)+1),"0")&amp;" un.",IF(AND($O284&gt;0,$E284-INDEX('Cenários'!$J$6:$J$105,INT((ROW()-6)/12)+1)&lt;-4),"Recebimento depende de pedido anterior ao horizonte",IF($R284&gt;0,"Desmobilizar "&amp;TEXT($R284,"0")&amp;" un. nesta semana",IF($P284&gt;0,"Emitir pedido de "&amp;TEXT($P284,"0")&amp;" un. nesta semana",IF($O284&gt;0,"Programar recebimento de "&amp;TEXT($O284,"0")&amp;" un.","Sem ação imediata")))))))))</f>
        <v/>
      </c>
      <c r="X284" s="24">
        <f>IF($A284="","",INDEX('Cenários'!$M$6:$M$105,INT((ROW()-6)/12)+1))</f>
        <v/>
      </c>
      <c r="Y284" s="24">
        <f>IF($A284="","",INDEX('Cenários'!$Z$6:$Z$105,INT((ROW()-6)/12)+1))</f>
        <v/>
      </c>
    </row>
    <row r="285" ht="19" customHeight="1">
      <c r="A285" s="24">
        <f>IF(INDEX('Cenários'!$A$6:$A$105,INT((ROW()-6)/12)+1)="","",INDEX('Cenários'!$A$6:$A$105,INT((ROW()-6)/12)+1))</f>
        <v/>
      </c>
      <c r="B285" s="24">
        <f>IF($A285="","",INDEX('Cenários'!$B$6:$B$105,INT((ROW()-6)/12)+1))</f>
        <v/>
      </c>
      <c r="C285" s="24">
        <f>IF($A285="","",INDEX('Cenários'!$C$6:$C$105,INT((ROW()-6)/12)+1))</f>
        <v/>
      </c>
      <c r="D285" s="24">
        <f>IF($A285="","",INDEX('Cenários'!$D$6:$D$105,INT((ROW()-6)/12)+1))</f>
        <v/>
      </c>
      <c r="E285" s="25">
        <f>IF($A285="","",MOD(ROW()-6,12)-4)</f>
        <v/>
      </c>
      <c r="F285" s="24">
        <f>IF($A285="","",IF($E285&lt;0,"Antes do pico",IF($E285=0,"Semana de pico","Depois do pico")))</f>
        <v/>
      </c>
      <c r="G285" s="36">
        <f>IF($A285="","",IFERROR(IF(INDEX('Cenários'!$E$6:$E$105,INT((ROW()-6)/12)+1)="","",INDEX('Cenários'!$E$6:$E$105,INT((ROW()-6)/12)+1)+7*$E285),""))</f>
        <v/>
      </c>
      <c r="H285" s="37">
        <f>IF($A285="","",INDEX('Cenários'!$N$6:$Y$105,INT((ROW()-6)/12)+1,$E285+5))</f>
        <v/>
      </c>
      <c r="I285" s="25">
        <f>IF(OR($A285="",$H285=""),"",IFERROR(ROUNDUP(INDEX('Cenários'!$F$6:$F$105,INT((ROW()-6)/12)+1)*$H285,0),""))</f>
        <v/>
      </c>
      <c r="J285" s="19" t="n"/>
      <c r="K285" s="25">
        <f>IF($A285="","",IF($E285=-4,INDEX('Cenários'!$G$6:$G$105,INT((ROW()-6)/12)+1),$S284))</f>
        <v/>
      </c>
      <c r="L285" s="25">
        <f>IF($A285="","",$K285+IF($J285="",0,$J285)-IF($I285="",0,$I285))</f>
        <v/>
      </c>
      <c r="M285" s="25">
        <f>IF($A285="","",IF($E285&lt;=0,INDEX('Cenários'!$H$6:$H$105,INT((ROW()-6)/12)+1)+SUMIFS($I$6:$I$1205,$A$6:$A$1205,$A285,$E$6:$E$1205,"&gt;"&amp;$E285,$E$6:$E$1205,"&lt;="&amp;($E285+INDEX('Cenários'!$J$6:$J$105,INT((ROW()-6)/12)+1))),INDEX('Cenários'!$L$6:$L$105,INT((ROW()-6)/12)+1)+SUMIFS($I$6:$I$1205,$A$6:$A$1205,$A285,$E$6:$E$1205,"&gt;"&amp;$E285,$E$6:$E$1205,"&lt;=7")))</f>
        <v/>
      </c>
      <c r="N285" s="25">
        <f>IF($A285="","",MIN(INDEX('Cenários'!$K$6:$K$105,INT((ROW()-6)/12)+1),MAX(0,$M285)))</f>
        <v/>
      </c>
      <c r="O285" s="25">
        <f>IF($A285="","",IFERROR(IF($L285&gt;=$N285,0,MIN(CEILING(MAX(0,$N285-$L285),INDEX('Cenários'!$I$6:$I$105,INT((ROW()-6)/12)+1)),FLOOR(MAX(0,INDEX('Cenários'!$K$6:$K$105,INT((ROW()-6)/12)+1)-$L285),INDEX('Cenários'!$I$6:$I$105,INT((ROW()-6)/12)+1)))),0))</f>
        <v/>
      </c>
      <c r="P285" s="25">
        <f>IF($A285="","",IFERROR(IF($E285+INDEX('Cenários'!$J$6:$J$105,INT((ROW()-6)/12)+1)&gt;7,0,SUMIFS($O$6:$O$1205,$A$6:$A$1205,$A285,$E$6:$E$1205,$E285+INDEX('Cenários'!$J$6:$J$105,INT((ROW()-6)/12)+1))),0))</f>
        <v/>
      </c>
      <c r="Q285" s="25">
        <f>IF($A285="","",$L285+$O285)</f>
        <v/>
      </c>
      <c r="R285" s="25">
        <f>IF($A285="","",IF($E285&gt;0,MAX(0,$Q285-$N285),0))</f>
        <v/>
      </c>
      <c r="S285" s="25">
        <f>IF($A285="","",$Q285-$R285)</f>
        <v/>
      </c>
      <c r="T285" s="25">
        <f>IF($A285="","",MAX(0,-$S285))</f>
        <v/>
      </c>
      <c r="U285" s="25">
        <f>IF($A285="","",MAX(0,$Q285-INDEX('Cenários'!$K$6:$K$105,INT((ROW()-6)/12)+1)))</f>
        <v/>
      </c>
      <c r="V285" s="24">
        <f>IF($A285="","",IF($Y285&lt;&gt;"OK","Dados inválidos",IF($X285="Pausado","Pausado",IF($T285&gt;0,"Ruptura",IF($U285&gt;0,"Excesso de capacidade",IF($M285&gt;INDEX('Cenários'!$K$6:$K$105,INT((ROW()-6)/12)+1),"Capacidade insuficiente",IF(AND($E285&lt;=0,$S285&lt;INDEX('Cenários'!$H$6:$H$105,INT((ROW()-6)/12)+1)),"Atenção",IF($R285&gt;0,"Desmobilizar","Adequado"))))))))</f>
        <v/>
      </c>
      <c r="W285" s="24">
        <f>IF($A285="","",IF($Y285&lt;&gt;"OK","Corrigir cadastro do cenário",IF($X285="Pausado","",IF($T285&gt;0,"Ruptura projetada de "&amp;TEXT($T285,"0")&amp;" un.",IF($U285&gt;0,"Reduzir entrada ou transferir "&amp;TEXT($U285,"0")&amp;" un.",IF($M285&gt;INDEX('Cenários'!$K$6:$K$105,INT((ROW()-6)/12)+1),"Capacidade abaixo do saldo-alvo em "&amp;TEXT($M285-INDEX('Cenários'!$K$6:$K$105,INT((ROW()-6)/12)+1),"0")&amp;" un.",IF(AND($O285&gt;0,$E285-INDEX('Cenários'!$J$6:$J$105,INT((ROW()-6)/12)+1)&lt;-4),"Recebimento depende de pedido anterior ao horizonte",IF($R285&gt;0,"Desmobilizar "&amp;TEXT($R285,"0")&amp;" un. nesta semana",IF($P285&gt;0,"Emitir pedido de "&amp;TEXT($P285,"0")&amp;" un. nesta semana",IF($O285&gt;0,"Programar recebimento de "&amp;TEXT($O285,"0")&amp;" un.","Sem ação imediata")))))))))</f>
        <v/>
      </c>
      <c r="X285" s="24">
        <f>IF($A285="","",INDEX('Cenários'!$M$6:$M$105,INT((ROW()-6)/12)+1))</f>
        <v/>
      </c>
      <c r="Y285" s="24">
        <f>IF($A285="","",INDEX('Cenários'!$Z$6:$Z$105,INT((ROW()-6)/12)+1))</f>
        <v/>
      </c>
    </row>
    <row r="286" ht="19" customHeight="1">
      <c r="A286" s="24">
        <f>IF(INDEX('Cenários'!$A$6:$A$105,INT((ROW()-6)/12)+1)="","",INDEX('Cenários'!$A$6:$A$105,INT((ROW()-6)/12)+1))</f>
        <v/>
      </c>
      <c r="B286" s="24">
        <f>IF($A286="","",INDEX('Cenários'!$B$6:$B$105,INT((ROW()-6)/12)+1))</f>
        <v/>
      </c>
      <c r="C286" s="24">
        <f>IF($A286="","",INDEX('Cenários'!$C$6:$C$105,INT((ROW()-6)/12)+1))</f>
        <v/>
      </c>
      <c r="D286" s="24">
        <f>IF($A286="","",INDEX('Cenários'!$D$6:$D$105,INT((ROW()-6)/12)+1))</f>
        <v/>
      </c>
      <c r="E286" s="25">
        <f>IF($A286="","",MOD(ROW()-6,12)-4)</f>
        <v/>
      </c>
      <c r="F286" s="24">
        <f>IF($A286="","",IF($E286&lt;0,"Antes do pico",IF($E286=0,"Semana de pico","Depois do pico")))</f>
        <v/>
      </c>
      <c r="G286" s="36">
        <f>IF($A286="","",IFERROR(IF(INDEX('Cenários'!$E$6:$E$105,INT((ROW()-6)/12)+1)="","",INDEX('Cenários'!$E$6:$E$105,INT((ROW()-6)/12)+1)+7*$E286),""))</f>
        <v/>
      </c>
      <c r="H286" s="37">
        <f>IF($A286="","",INDEX('Cenários'!$N$6:$Y$105,INT((ROW()-6)/12)+1,$E286+5))</f>
        <v/>
      </c>
      <c r="I286" s="25">
        <f>IF(OR($A286="",$H286=""),"",IFERROR(ROUNDUP(INDEX('Cenários'!$F$6:$F$105,INT((ROW()-6)/12)+1)*$H286,0),""))</f>
        <v/>
      </c>
      <c r="J286" s="19" t="n"/>
      <c r="K286" s="25">
        <f>IF($A286="","",IF($E286=-4,INDEX('Cenários'!$G$6:$G$105,INT((ROW()-6)/12)+1),$S285))</f>
        <v/>
      </c>
      <c r="L286" s="25">
        <f>IF($A286="","",$K286+IF($J286="",0,$J286)-IF($I286="",0,$I286))</f>
        <v/>
      </c>
      <c r="M286" s="25">
        <f>IF($A286="","",IF($E286&lt;=0,INDEX('Cenários'!$H$6:$H$105,INT((ROW()-6)/12)+1)+SUMIFS($I$6:$I$1205,$A$6:$A$1205,$A286,$E$6:$E$1205,"&gt;"&amp;$E286,$E$6:$E$1205,"&lt;="&amp;($E286+INDEX('Cenários'!$J$6:$J$105,INT((ROW()-6)/12)+1))),INDEX('Cenários'!$L$6:$L$105,INT((ROW()-6)/12)+1)+SUMIFS($I$6:$I$1205,$A$6:$A$1205,$A286,$E$6:$E$1205,"&gt;"&amp;$E286,$E$6:$E$1205,"&lt;=7")))</f>
        <v/>
      </c>
      <c r="N286" s="25">
        <f>IF($A286="","",MIN(INDEX('Cenários'!$K$6:$K$105,INT((ROW()-6)/12)+1),MAX(0,$M286)))</f>
        <v/>
      </c>
      <c r="O286" s="25">
        <f>IF($A286="","",IFERROR(IF($L286&gt;=$N286,0,MIN(CEILING(MAX(0,$N286-$L286),INDEX('Cenários'!$I$6:$I$105,INT((ROW()-6)/12)+1)),FLOOR(MAX(0,INDEX('Cenários'!$K$6:$K$105,INT((ROW()-6)/12)+1)-$L286),INDEX('Cenários'!$I$6:$I$105,INT((ROW()-6)/12)+1)))),0))</f>
        <v/>
      </c>
      <c r="P286" s="25">
        <f>IF($A286="","",IFERROR(IF($E286+INDEX('Cenários'!$J$6:$J$105,INT((ROW()-6)/12)+1)&gt;7,0,SUMIFS($O$6:$O$1205,$A$6:$A$1205,$A286,$E$6:$E$1205,$E286+INDEX('Cenários'!$J$6:$J$105,INT((ROW()-6)/12)+1))),0))</f>
        <v/>
      </c>
      <c r="Q286" s="25">
        <f>IF($A286="","",$L286+$O286)</f>
        <v/>
      </c>
      <c r="R286" s="25">
        <f>IF($A286="","",IF($E286&gt;0,MAX(0,$Q286-$N286),0))</f>
        <v/>
      </c>
      <c r="S286" s="25">
        <f>IF($A286="","",$Q286-$R286)</f>
        <v/>
      </c>
      <c r="T286" s="25">
        <f>IF($A286="","",MAX(0,-$S286))</f>
        <v/>
      </c>
      <c r="U286" s="25">
        <f>IF($A286="","",MAX(0,$Q286-INDEX('Cenários'!$K$6:$K$105,INT((ROW()-6)/12)+1)))</f>
        <v/>
      </c>
      <c r="V286" s="24">
        <f>IF($A286="","",IF($Y286&lt;&gt;"OK","Dados inválidos",IF($X286="Pausado","Pausado",IF($T286&gt;0,"Ruptura",IF($U286&gt;0,"Excesso de capacidade",IF($M286&gt;INDEX('Cenários'!$K$6:$K$105,INT((ROW()-6)/12)+1),"Capacidade insuficiente",IF(AND($E286&lt;=0,$S286&lt;INDEX('Cenários'!$H$6:$H$105,INT((ROW()-6)/12)+1)),"Atenção",IF($R286&gt;0,"Desmobilizar","Adequado"))))))))</f>
        <v/>
      </c>
      <c r="W286" s="24">
        <f>IF($A286="","",IF($Y286&lt;&gt;"OK","Corrigir cadastro do cenário",IF($X286="Pausado","",IF($T286&gt;0,"Ruptura projetada de "&amp;TEXT($T286,"0")&amp;" un.",IF($U286&gt;0,"Reduzir entrada ou transferir "&amp;TEXT($U286,"0")&amp;" un.",IF($M286&gt;INDEX('Cenários'!$K$6:$K$105,INT((ROW()-6)/12)+1),"Capacidade abaixo do saldo-alvo em "&amp;TEXT($M286-INDEX('Cenários'!$K$6:$K$105,INT((ROW()-6)/12)+1),"0")&amp;" un.",IF(AND($O286&gt;0,$E286-INDEX('Cenários'!$J$6:$J$105,INT((ROW()-6)/12)+1)&lt;-4),"Recebimento depende de pedido anterior ao horizonte",IF($R286&gt;0,"Desmobilizar "&amp;TEXT($R286,"0")&amp;" un. nesta semana",IF($P286&gt;0,"Emitir pedido de "&amp;TEXT($P286,"0")&amp;" un. nesta semana",IF($O286&gt;0,"Programar recebimento de "&amp;TEXT($O286,"0")&amp;" un.","Sem ação imediata")))))))))</f>
        <v/>
      </c>
      <c r="X286" s="24">
        <f>IF($A286="","",INDEX('Cenários'!$M$6:$M$105,INT((ROW()-6)/12)+1))</f>
        <v/>
      </c>
      <c r="Y286" s="24">
        <f>IF($A286="","",INDEX('Cenários'!$Z$6:$Z$105,INT((ROW()-6)/12)+1))</f>
        <v/>
      </c>
    </row>
    <row r="287" ht="19" customHeight="1">
      <c r="A287" s="24">
        <f>IF(INDEX('Cenários'!$A$6:$A$105,INT((ROW()-6)/12)+1)="","",INDEX('Cenários'!$A$6:$A$105,INT((ROW()-6)/12)+1))</f>
        <v/>
      </c>
      <c r="B287" s="24">
        <f>IF($A287="","",INDEX('Cenários'!$B$6:$B$105,INT((ROW()-6)/12)+1))</f>
        <v/>
      </c>
      <c r="C287" s="24">
        <f>IF($A287="","",INDEX('Cenários'!$C$6:$C$105,INT((ROW()-6)/12)+1))</f>
        <v/>
      </c>
      <c r="D287" s="24">
        <f>IF($A287="","",INDEX('Cenários'!$D$6:$D$105,INT((ROW()-6)/12)+1))</f>
        <v/>
      </c>
      <c r="E287" s="25">
        <f>IF($A287="","",MOD(ROW()-6,12)-4)</f>
        <v/>
      </c>
      <c r="F287" s="24">
        <f>IF($A287="","",IF($E287&lt;0,"Antes do pico",IF($E287=0,"Semana de pico","Depois do pico")))</f>
        <v/>
      </c>
      <c r="G287" s="36">
        <f>IF($A287="","",IFERROR(IF(INDEX('Cenários'!$E$6:$E$105,INT((ROW()-6)/12)+1)="","",INDEX('Cenários'!$E$6:$E$105,INT((ROW()-6)/12)+1)+7*$E287),""))</f>
        <v/>
      </c>
      <c r="H287" s="37">
        <f>IF($A287="","",INDEX('Cenários'!$N$6:$Y$105,INT((ROW()-6)/12)+1,$E287+5))</f>
        <v/>
      </c>
      <c r="I287" s="25">
        <f>IF(OR($A287="",$H287=""),"",IFERROR(ROUNDUP(INDEX('Cenários'!$F$6:$F$105,INT((ROW()-6)/12)+1)*$H287,0),""))</f>
        <v/>
      </c>
      <c r="J287" s="19" t="n"/>
      <c r="K287" s="25">
        <f>IF($A287="","",IF($E287=-4,INDEX('Cenários'!$G$6:$G$105,INT((ROW()-6)/12)+1),$S286))</f>
        <v/>
      </c>
      <c r="L287" s="25">
        <f>IF($A287="","",$K287+IF($J287="",0,$J287)-IF($I287="",0,$I287))</f>
        <v/>
      </c>
      <c r="M287" s="25">
        <f>IF($A287="","",IF($E287&lt;=0,INDEX('Cenários'!$H$6:$H$105,INT((ROW()-6)/12)+1)+SUMIFS($I$6:$I$1205,$A$6:$A$1205,$A287,$E$6:$E$1205,"&gt;"&amp;$E287,$E$6:$E$1205,"&lt;="&amp;($E287+INDEX('Cenários'!$J$6:$J$105,INT((ROW()-6)/12)+1))),INDEX('Cenários'!$L$6:$L$105,INT((ROW()-6)/12)+1)+SUMIFS($I$6:$I$1205,$A$6:$A$1205,$A287,$E$6:$E$1205,"&gt;"&amp;$E287,$E$6:$E$1205,"&lt;=7")))</f>
        <v/>
      </c>
      <c r="N287" s="25">
        <f>IF($A287="","",MIN(INDEX('Cenários'!$K$6:$K$105,INT((ROW()-6)/12)+1),MAX(0,$M287)))</f>
        <v/>
      </c>
      <c r="O287" s="25">
        <f>IF($A287="","",IFERROR(IF($L287&gt;=$N287,0,MIN(CEILING(MAX(0,$N287-$L287),INDEX('Cenários'!$I$6:$I$105,INT((ROW()-6)/12)+1)),FLOOR(MAX(0,INDEX('Cenários'!$K$6:$K$105,INT((ROW()-6)/12)+1)-$L287),INDEX('Cenários'!$I$6:$I$105,INT((ROW()-6)/12)+1)))),0))</f>
        <v/>
      </c>
      <c r="P287" s="25">
        <f>IF($A287="","",IFERROR(IF($E287+INDEX('Cenários'!$J$6:$J$105,INT((ROW()-6)/12)+1)&gt;7,0,SUMIFS($O$6:$O$1205,$A$6:$A$1205,$A287,$E$6:$E$1205,$E287+INDEX('Cenários'!$J$6:$J$105,INT((ROW()-6)/12)+1))),0))</f>
        <v/>
      </c>
      <c r="Q287" s="25">
        <f>IF($A287="","",$L287+$O287)</f>
        <v/>
      </c>
      <c r="R287" s="25">
        <f>IF($A287="","",IF($E287&gt;0,MAX(0,$Q287-$N287),0))</f>
        <v/>
      </c>
      <c r="S287" s="25">
        <f>IF($A287="","",$Q287-$R287)</f>
        <v/>
      </c>
      <c r="T287" s="25">
        <f>IF($A287="","",MAX(0,-$S287))</f>
        <v/>
      </c>
      <c r="U287" s="25">
        <f>IF($A287="","",MAX(0,$Q287-INDEX('Cenários'!$K$6:$K$105,INT((ROW()-6)/12)+1)))</f>
        <v/>
      </c>
      <c r="V287" s="24">
        <f>IF($A287="","",IF($Y287&lt;&gt;"OK","Dados inválidos",IF($X287="Pausado","Pausado",IF($T287&gt;0,"Ruptura",IF($U287&gt;0,"Excesso de capacidade",IF($M287&gt;INDEX('Cenários'!$K$6:$K$105,INT((ROW()-6)/12)+1),"Capacidade insuficiente",IF(AND($E287&lt;=0,$S287&lt;INDEX('Cenários'!$H$6:$H$105,INT((ROW()-6)/12)+1)),"Atenção",IF($R287&gt;0,"Desmobilizar","Adequado"))))))))</f>
        <v/>
      </c>
      <c r="W287" s="24">
        <f>IF($A287="","",IF($Y287&lt;&gt;"OK","Corrigir cadastro do cenário",IF($X287="Pausado","",IF($T287&gt;0,"Ruptura projetada de "&amp;TEXT($T287,"0")&amp;" un.",IF($U287&gt;0,"Reduzir entrada ou transferir "&amp;TEXT($U287,"0")&amp;" un.",IF($M287&gt;INDEX('Cenários'!$K$6:$K$105,INT((ROW()-6)/12)+1),"Capacidade abaixo do saldo-alvo em "&amp;TEXT($M287-INDEX('Cenários'!$K$6:$K$105,INT((ROW()-6)/12)+1),"0")&amp;" un.",IF(AND($O287&gt;0,$E287-INDEX('Cenários'!$J$6:$J$105,INT((ROW()-6)/12)+1)&lt;-4),"Recebimento depende de pedido anterior ao horizonte",IF($R287&gt;0,"Desmobilizar "&amp;TEXT($R287,"0")&amp;" un. nesta semana",IF($P287&gt;0,"Emitir pedido de "&amp;TEXT($P287,"0")&amp;" un. nesta semana",IF($O287&gt;0,"Programar recebimento de "&amp;TEXT($O287,"0")&amp;" un.","Sem ação imediata")))))))))</f>
        <v/>
      </c>
      <c r="X287" s="24">
        <f>IF($A287="","",INDEX('Cenários'!$M$6:$M$105,INT((ROW()-6)/12)+1))</f>
        <v/>
      </c>
      <c r="Y287" s="24">
        <f>IF($A287="","",INDEX('Cenários'!$Z$6:$Z$105,INT((ROW()-6)/12)+1))</f>
        <v/>
      </c>
    </row>
    <row r="288" ht="19" customHeight="1">
      <c r="A288" s="24">
        <f>IF(INDEX('Cenários'!$A$6:$A$105,INT((ROW()-6)/12)+1)="","",INDEX('Cenários'!$A$6:$A$105,INT((ROW()-6)/12)+1))</f>
        <v/>
      </c>
      <c r="B288" s="24">
        <f>IF($A288="","",INDEX('Cenários'!$B$6:$B$105,INT((ROW()-6)/12)+1))</f>
        <v/>
      </c>
      <c r="C288" s="24">
        <f>IF($A288="","",INDEX('Cenários'!$C$6:$C$105,INT((ROW()-6)/12)+1))</f>
        <v/>
      </c>
      <c r="D288" s="24">
        <f>IF($A288="","",INDEX('Cenários'!$D$6:$D$105,INT((ROW()-6)/12)+1))</f>
        <v/>
      </c>
      <c r="E288" s="25">
        <f>IF($A288="","",MOD(ROW()-6,12)-4)</f>
        <v/>
      </c>
      <c r="F288" s="24">
        <f>IF($A288="","",IF($E288&lt;0,"Antes do pico",IF($E288=0,"Semana de pico","Depois do pico")))</f>
        <v/>
      </c>
      <c r="G288" s="36">
        <f>IF($A288="","",IFERROR(IF(INDEX('Cenários'!$E$6:$E$105,INT((ROW()-6)/12)+1)="","",INDEX('Cenários'!$E$6:$E$105,INT((ROW()-6)/12)+1)+7*$E288),""))</f>
        <v/>
      </c>
      <c r="H288" s="37">
        <f>IF($A288="","",INDEX('Cenários'!$N$6:$Y$105,INT((ROW()-6)/12)+1,$E288+5))</f>
        <v/>
      </c>
      <c r="I288" s="25">
        <f>IF(OR($A288="",$H288=""),"",IFERROR(ROUNDUP(INDEX('Cenários'!$F$6:$F$105,INT((ROW()-6)/12)+1)*$H288,0),""))</f>
        <v/>
      </c>
      <c r="J288" s="19" t="n"/>
      <c r="K288" s="25">
        <f>IF($A288="","",IF($E288=-4,INDEX('Cenários'!$G$6:$G$105,INT((ROW()-6)/12)+1),$S287))</f>
        <v/>
      </c>
      <c r="L288" s="25">
        <f>IF($A288="","",$K288+IF($J288="",0,$J288)-IF($I288="",0,$I288))</f>
        <v/>
      </c>
      <c r="M288" s="25">
        <f>IF($A288="","",IF($E288&lt;=0,INDEX('Cenários'!$H$6:$H$105,INT((ROW()-6)/12)+1)+SUMIFS($I$6:$I$1205,$A$6:$A$1205,$A288,$E$6:$E$1205,"&gt;"&amp;$E288,$E$6:$E$1205,"&lt;="&amp;($E288+INDEX('Cenários'!$J$6:$J$105,INT((ROW()-6)/12)+1))),INDEX('Cenários'!$L$6:$L$105,INT((ROW()-6)/12)+1)+SUMIFS($I$6:$I$1205,$A$6:$A$1205,$A288,$E$6:$E$1205,"&gt;"&amp;$E288,$E$6:$E$1205,"&lt;=7")))</f>
        <v/>
      </c>
      <c r="N288" s="25">
        <f>IF($A288="","",MIN(INDEX('Cenários'!$K$6:$K$105,INT((ROW()-6)/12)+1),MAX(0,$M288)))</f>
        <v/>
      </c>
      <c r="O288" s="25">
        <f>IF($A288="","",IFERROR(IF($L288&gt;=$N288,0,MIN(CEILING(MAX(0,$N288-$L288),INDEX('Cenários'!$I$6:$I$105,INT((ROW()-6)/12)+1)),FLOOR(MAX(0,INDEX('Cenários'!$K$6:$K$105,INT((ROW()-6)/12)+1)-$L288),INDEX('Cenários'!$I$6:$I$105,INT((ROW()-6)/12)+1)))),0))</f>
        <v/>
      </c>
      <c r="P288" s="25">
        <f>IF($A288="","",IFERROR(IF($E288+INDEX('Cenários'!$J$6:$J$105,INT((ROW()-6)/12)+1)&gt;7,0,SUMIFS($O$6:$O$1205,$A$6:$A$1205,$A288,$E$6:$E$1205,$E288+INDEX('Cenários'!$J$6:$J$105,INT((ROW()-6)/12)+1))),0))</f>
        <v/>
      </c>
      <c r="Q288" s="25">
        <f>IF($A288="","",$L288+$O288)</f>
        <v/>
      </c>
      <c r="R288" s="25">
        <f>IF($A288="","",IF($E288&gt;0,MAX(0,$Q288-$N288),0))</f>
        <v/>
      </c>
      <c r="S288" s="25">
        <f>IF($A288="","",$Q288-$R288)</f>
        <v/>
      </c>
      <c r="T288" s="25">
        <f>IF($A288="","",MAX(0,-$S288))</f>
        <v/>
      </c>
      <c r="U288" s="25">
        <f>IF($A288="","",MAX(0,$Q288-INDEX('Cenários'!$K$6:$K$105,INT((ROW()-6)/12)+1)))</f>
        <v/>
      </c>
      <c r="V288" s="24">
        <f>IF($A288="","",IF($Y288&lt;&gt;"OK","Dados inválidos",IF($X288="Pausado","Pausado",IF($T288&gt;0,"Ruptura",IF($U288&gt;0,"Excesso de capacidade",IF($M288&gt;INDEX('Cenários'!$K$6:$K$105,INT((ROW()-6)/12)+1),"Capacidade insuficiente",IF(AND($E288&lt;=0,$S288&lt;INDEX('Cenários'!$H$6:$H$105,INT((ROW()-6)/12)+1)),"Atenção",IF($R288&gt;0,"Desmobilizar","Adequado"))))))))</f>
        <v/>
      </c>
      <c r="W288" s="24">
        <f>IF($A288="","",IF($Y288&lt;&gt;"OK","Corrigir cadastro do cenário",IF($X288="Pausado","",IF($T288&gt;0,"Ruptura projetada de "&amp;TEXT($T288,"0")&amp;" un.",IF($U288&gt;0,"Reduzir entrada ou transferir "&amp;TEXT($U288,"0")&amp;" un.",IF($M288&gt;INDEX('Cenários'!$K$6:$K$105,INT((ROW()-6)/12)+1),"Capacidade abaixo do saldo-alvo em "&amp;TEXT($M288-INDEX('Cenários'!$K$6:$K$105,INT((ROW()-6)/12)+1),"0")&amp;" un.",IF(AND($O288&gt;0,$E288-INDEX('Cenários'!$J$6:$J$105,INT((ROW()-6)/12)+1)&lt;-4),"Recebimento depende de pedido anterior ao horizonte",IF($R288&gt;0,"Desmobilizar "&amp;TEXT($R288,"0")&amp;" un. nesta semana",IF($P288&gt;0,"Emitir pedido de "&amp;TEXT($P288,"0")&amp;" un. nesta semana",IF($O288&gt;0,"Programar recebimento de "&amp;TEXT($O288,"0")&amp;" un.","Sem ação imediata")))))))))</f>
        <v/>
      </c>
      <c r="X288" s="24">
        <f>IF($A288="","",INDEX('Cenários'!$M$6:$M$105,INT((ROW()-6)/12)+1))</f>
        <v/>
      </c>
      <c r="Y288" s="24">
        <f>IF($A288="","",INDEX('Cenários'!$Z$6:$Z$105,INT((ROW()-6)/12)+1))</f>
        <v/>
      </c>
    </row>
    <row r="289" ht="19" customHeight="1">
      <c r="A289" s="24">
        <f>IF(INDEX('Cenários'!$A$6:$A$105,INT((ROW()-6)/12)+1)="","",INDEX('Cenários'!$A$6:$A$105,INT((ROW()-6)/12)+1))</f>
        <v/>
      </c>
      <c r="B289" s="24">
        <f>IF($A289="","",INDEX('Cenários'!$B$6:$B$105,INT((ROW()-6)/12)+1))</f>
        <v/>
      </c>
      <c r="C289" s="24">
        <f>IF($A289="","",INDEX('Cenários'!$C$6:$C$105,INT((ROW()-6)/12)+1))</f>
        <v/>
      </c>
      <c r="D289" s="24">
        <f>IF($A289="","",INDEX('Cenários'!$D$6:$D$105,INT((ROW()-6)/12)+1))</f>
        <v/>
      </c>
      <c r="E289" s="25">
        <f>IF($A289="","",MOD(ROW()-6,12)-4)</f>
        <v/>
      </c>
      <c r="F289" s="24">
        <f>IF($A289="","",IF($E289&lt;0,"Antes do pico",IF($E289=0,"Semana de pico","Depois do pico")))</f>
        <v/>
      </c>
      <c r="G289" s="36">
        <f>IF($A289="","",IFERROR(IF(INDEX('Cenários'!$E$6:$E$105,INT((ROW()-6)/12)+1)="","",INDEX('Cenários'!$E$6:$E$105,INT((ROW()-6)/12)+1)+7*$E289),""))</f>
        <v/>
      </c>
      <c r="H289" s="37">
        <f>IF($A289="","",INDEX('Cenários'!$N$6:$Y$105,INT((ROW()-6)/12)+1,$E289+5))</f>
        <v/>
      </c>
      <c r="I289" s="25">
        <f>IF(OR($A289="",$H289=""),"",IFERROR(ROUNDUP(INDEX('Cenários'!$F$6:$F$105,INT((ROW()-6)/12)+1)*$H289,0),""))</f>
        <v/>
      </c>
      <c r="J289" s="19" t="n"/>
      <c r="K289" s="25">
        <f>IF($A289="","",IF($E289=-4,INDEX('Cenários'!$G$6:$G$105,INT((ROW()-6)/12)+1),$S288))</f>
        <v/>
      </c>
      <c r="L289" s="25">
        <f>IF($A289="","",$K289+IF($J289="",0,$J289)-IF($I289="",0,$I289))</f>
        <v/>
      </c>
      <c r="M289" s="25">
        <f>IF($A289="","",IF($E289&lt;=0,INDEX('Cenários'!$H$6:$H$105,INT((ROW()-6)/12)+1)+SUMIFS($I$6:$I$1205,$A$6:$A$1205,$A289,$E$6:$E$1205,"&gt;"&amp;$E289,$E$6:$E$1205,"&lt;="&amp;($E289+INDEX('Cenários'!$J$6:$J$105,INT((ROW()-6)/12)+1))),INDEX('Cenários'!$L$6:$L$105,INT((ROW()-6)/12)+1)+SUMIFS($I$6:$I$1205,$A$6:$A$1205,$A289,$E$6:$E$1205,"&gt;"&amp;$E289,$E$6:$E$1205,"&lt;=7")))</f>
        <v/>
      </c>
      <c r="N289" s="25">
        <f>IF($A289="","",MIN(INDEX('Cenários'!$K$6:$K$105,INT((ROW()-6)/12)+1),MAX(0,$M289)))</f>
        <v/>
      </c>
      <c r="O289" s="25">
        <f>IF($A289="","",IFERROR(IF($L289&gt;=$N289,0,MIN(CEILING(MAX(0,$N289-$L289),INDEX('Cenários'!$I$6:$I$105,INT((ROW()-6)/12)+1)),FLOOR(MAX(0,INDEX('Cenários'!$K$6:$K$105,INT((ROW()-6)/12)+1)-$L289),INDEX('Cenários'!$I$6:$I$105,INT((ROW()-6)/12)+1)))),0))</f>
        <v/>
      </c>
      <c r="P289" s="25">
        <f>IF($A289="","",IFERROR(IF($E289+INDEX('Cenários'!$J$6:$J$105,INT((ROW()-6)/12)+1)&gt;7,0,SUMIFS($O$6:$O$1205,$A$6:$A$1205,$A289,$E$6:$E$1205,$E289+INDEX('Cenários'!$J$6:$J$105,INT((ROW()-6)/12)+1))),0))</f>
        <v/>
      </c>
      <c r="Q289" s="25">
        <f>IF($A289="","",$L289+$O289)</f>
        <v/>
      </c>
      <c r="R289" s="25">
        <f>IF($A289="","",IF($E289&gt;0,MAX(0,$Q289-$N289),0))</f>
        <v/>
      </c>
      <c r="S289" s="25">
        <f>IF($A289="","",$Q289-$R289)</f>
        <v/>
      </c>
      <c r="T289" s="25">
        <f>IF($A289="","",MAX(0,-$S289))</f>
        <v/>
      </c>
      <c r="U289" s="25">
        <f>IF($A289="","",MAX(0,$Q289-INDEX('Cenários'!$K$6:$K$105,INT((ROW()-6)/12)+1)))</f>
        <v/>
      </c>
      <c r="V289" s="24">
        <f>IF($A289="","",IF($Y289&lt;&gt;"OK","Dados inválidos",IF($X289="Pausado","Pausado",IF($T289&gt;0,"Ruptura",IF($U289&gt;0,"Excesso de capacidade",IF($M289&gt;INDEX('Cenários'!$K$6:$K$105,INT((ROW()-6)/12)+1),"Capacidade insuficiente",IF(AND($E289&lt;=0,$S289&lt;INDEX('Cenários'!$H$6:$H$105,INT((ROW()-6)/12)+1)),"Atenção",IF($R289&gt;0,"Desmobilizar","Adequado"))))))))</f>
        <v/>
      </c>
      <c r="W289" s="24">
        <f>IF($A289="","",IF($Y289&lt;&gt;"OK","Corrigir cadastro do cenário",IF($X289="Pausado","",IF($T289&gt;0,"Ruptura projetada de "&amp;TEXT($T289,"0")&amp;" un.",IF($U289&gt;0,"Reduzir entrada ou transferir "&amp;TEXT($U289,"0")&amp;" un.",IF($M289&gt;INDEX('Cenários'!$K$6:$K$105,INT((ROW()-6)/12)+1),"Capacidade abaixo do saldo-alvo em "&amp;TEXT($M289-INDEX('Cenários'!$K$6:$K$105,INT((ROW()-6)/12)+1),"0")&amp;" un.",IF(AND($O289&gt;0,$E289-INDEX('Cenários'!$J$6:$J$105,INT((ROW()-6)/12)+1)&lt;-4),"Recebimento depende de pedido anterior ao horizonte",IF($R289&gt;0,"Desmobilizar "&amp;TEXT($R289,"0")&amp;" un. nesta semana",IF($P289&gt;0,"Emitir pedido de "&amp;TEXT($P289,"0")&amp;" un. nesta semana",IF($O289&gt;0,"Programar recebimento de "&amp;TEXT($O289,"0")&amp;" un.","Sem ação imediata")))))))))</f>
        <v/>
      </c>
      <c r="X289" s="24">
        <f>IF($A289="","",INDEX('Cenários'!$M$6:$M$105,INT((ROW()-6)/12)+1))</f>
        <v/>
      </c>
      <c r="Y289" s="24">
        <f>IF($A289="","",INDEX('Cenários'!$Z$6:$Z$105,INT((ROW()-6)/12)+1))</f>
        <v/>
      </c>
    </row>
    <row r="290" ht="19" customHeight="1">
      <c r="A290" s="24">
        <f>IF(INDEX('Cenários'!$A$6:$A$105,INT((ROW()-6)/12)+1)="","",INDEX('Cenários'!$A$6:$A$105,INT((ROW()-6)/12)+1))</f>
        <v/>
      </c>
      <c r="B290" s="24">
        <f>IF($A290="","",INDEX('Cenários'!$B$6:$B$105,INT((ROW()-6)/12)+1))</f>
        <v/>
      </c>
      <c r="C290" s="24">
        <f>IF($A290="","",INDEX('Cenários'!$C$6:$C$105,INT((ROW()-6)/12)+1))</f>
        <v/>
      </c>
      <c r="D290" s="24">
        <f>IF($A290="","",INDEX('Cenários'!$D$6:$D$105,INT((ROW()-6)/12)+1))</f>
        <v/>
      </c>
      <c r="E290" s="25">
        <f>IF($A290="","",MOD(ROW()-6,12)-4)</f>
        <v/>
      </c>
      <c r="F290" s="24">
        <f>IF($A290="","",IF($E290&lt;0,"Antes do pico",IF($E290=0,"Semana de pico","Depois do pico")))</f>
        <v/>
      </c>
      <c r="G290" s="36">
        <f>IF($A290="","",IFERROR(IF(INDEX('Cenários'!$E$6:$E$105,INT((ROW()-6)/12)+1)="","",INDEX('Cenários'!$E$6:$E$105,INT((ROW()-6)/12)+1)+7*$E290),""))</f>
        <v/>
      </c>
      <c r="H290" s="37">
        <f>IF($A290="","",INDEX('Cenários'!$N$6:$Y$105,INT((ROW()-6)/12)+1,$E290+5))</f>
        <v/>
      </c>
      <c r="I290" s="25">
        <f>IF(OR($A290="",$H290=""),"",IFERROR(ROUNDUP(INDEX('Cenários'!$F$6:$F$105,INT((ROW()-6)/12)+1)*$H290,0),""))</f>
        <v/>
      </c>
      <c r="J290" s="19" t="n"/>
      <c r="K290" s="25">
        <f>IF($A290="","",IF($E290=-4,INDEX('Cenários'!$G$6:$G$105,INT((ROW()-6)/12)+1),$S289))</f>
        <v/>
      </c>
      <c r="L290" s="25">
        <f>IF($A290="","",$K290+IF($J290="",0,$J290)-IF($I290="",0,$I290))</f>
        <v/>
      </c>
      <c r="M290" s="25">
        <f>IF($A290="","",IF($E290&lt;=0,INDEX('Cenários'!$H$6:$H$105,INT((ROW()-6)/12)+1)+SUMIFS($I$6:$I$1205,$A$6:$A$1205,$A290,$E$6:$E$1205,"&gt;"&amp;$E290,$E$6:$E$1205,"&lt;="&amp;($E290+INDEX('Cenários'!$J$6:$J$105,INT((ROW()-6)/12)+1))),INDEX('Cenários'!$L$6:$L$105,INT((ROW()-6)/12)+1)+SUMIFS($I$6:$I$1205,$A$6:$A$1205,$A290,$E$6:$E$1205,"&gt;"&amp;$E290,$E$6:$E$1205,"&lt;=7")))</f>
        <v/>
      </c>
      <c r="N290" s="25">
        <f>IF($A290="","",MIN(INDEX('Cenários'!$K$6:$K$105,INT((ROW()-6)/12)+1),MAX(0,$M290)))</f>
        <v/>
      </c>
      <c r="O290" s="25">
        <f>IF($A290="","",IFERROR(IF($L290&gt;=$N290,0,MIN(CEILING(MAX(0,$N290-$L290),INDEX('Cenários'!$I$6:$I$105,INT((ROW()-6)/12)+1)),FLOOR(MAX(0,INDEX('Cenários'!$K$6:$K$105,INT((ROW()-6)/12)+1)-$L290),INDEX('Cenários'!$I$6:$I$105,INT((ROW()-6)/12)+1)))),0))</f>
        <v/>
      </c>
      <c r="P290" s="25">
        <f>IF($A290="","",IFERROR(IF($E290+INDEX('Cenários'!$J$6:$J$105,INT((ROW()-6)/12)+1)&gt;7,0,SUMIFS($O$6:$O$1205,$A$6:$A$1205,$A290,$E$6:$E$1205,$E290+INDEX('Cenários'!$J$6:$J$105,INT((ROW()-6)/12)+1))),0))</f>
        <v/>
      </c>
      <c r="Q290" s="25">
        <f>IF($A290="","",$L290+$O290)</f>
        <v/>
      </c>
      <c r="R290" s="25">
        <f>IF($A290="","",IF($E290&gt;0,MAX(0,$Q290-$N290),0))</f>
        <v/>
      </c>
      <c r="S290" s="25">
        <f>IF($A290="","",$Q290-$R290)</f>
        <v/>
      </c>
      <c r="T290" s="25">
        <f>IF($A290="","",MAX(0,-$S290))</f>
        <v/>
      </c>
      <c r="U290" s="25">
        <f>IF($A290="","",MAX(0,$Q290-INDEX('Cenários'!$K$6:$K$105,INT((ROW()-6)/12)+1)))</f>
        <v/>
      </c>
      <c r="V290" s="24">
        <f>IF($A290="","",IF($Y290&lt;&gt;"OK","Dados inválidos",IF($X290="Pausado","Pausado",IF($T290&gt;0,"Ruptura",IF($U290&gt;0,"Excesso de capacidade",IF($M290&gt;INDEX('Cenários'!$K$6:$K$105,INT((ROW()-6)/12)+1),"Capacidade insuficiente",IF(AND($E290&lt;=0,$S290&lt;INDEX('Cenários'!$H$6:$H$105,INT((ROW()-6)/12)+1)),"Atenção",IF($R290&gt;0,"Desmobilizar","Adequado"))))))))</f>
        <v/>
      </c>
      <c r="W290" s="24">
        <f>IF($A290="","",IF($Y290&lt;&gt;"OK","Corrigir cadastro do cenário",IF($X290="Pausado","",IF($T290&gt;0,"Ruptura projetada de "&amp;TEXT($T290,"0")&amp;" un.",IF($U290&gt;0,"Reduzir entrada ou transferir "&amp;TEXT($U290,"0")&amp;" un.",IF($M290&gt;INDEX('Cenários'!$K$6:$K$105,INT((ROW()-6)/12)+1),"Capacidade abaixo do saldo-alvo em "&amp;TEXT($M290-INDEX('Cenários'!$K$6:$K$105,INT((ROW()-6)/12)+1),"0")&amp;" un.",IF(AND($O290&gt;0,$E290-INDEX('Cenários'!$J$6:$J$105,INT((ROW()-6)/12)+1)&lt;-4),"Recebimento depende de pedido anterior ao horizonte",IF($R290&gt;0,"Desmobilizar "&amp;TEXT($R290,"0")&amp;" un. nesta semana",IF($P290&gt;0,"Emitir pedido de "&amp;TEXT($P290,"0")&amp;" un. nesta semana",IF($O290&gt;0,"Programar recebimento de "&amp;TEXT($O290,"0")&amp;" un.","Sem ação imediata")))))))))</f>
        <v/>
      </c>
      <c r="X290" s="24">
        <f>IF($A290="","",INDEX('Cenários'!$M$6:$M$105,INT((ROW()-6)/12)+1))</f>
        <v/>
      </c>
      <c r="Y290" s="24">
        <f>IF($A290="","",INDEX('Cenários'!$Z$6:$Z$105,INT((ROW()-6)/12)+1))</f>
        <v/>
      </c>
    </row>
    <row r="291" ht="19" customHeight="1">
      <c r="A291" s="24">
        <f>IF(INDEX('Cenários'!$A$6:$A$105,INT((ROW()-6)/12)+1)="","",INDEX('Cenários'!$A$6:$A$105,INT((ROW()-6)/12)+1))</f>
        <v/>
      </c>
      <c r="B291" s="24">
        <f>IF($A291="","",INDEX('Cenários'!$B$6:$B$105,INT((ROW()-6)/12)+1))</f>
        <v/>
      </c>
      <c r="C291" s="24">
        <f>IF($A291="","",INDEX('Cenários'!$C$6:$C$105,INT((ROW()-6)/12)+1))</f>
        <v/>
      </c>
      <c r="D291" s="24">
        <f>IF($A291="","",INDEX('Cenários'!$D$6:$D$105,INT((ROW()-6)/12)+1))</f>
        <v/>
      </c>
      <c r="E291" s="25">
        <f>IF($A291="","",MOD(ROW()-6,12)-4)</f>
        <v/>
      </c>
      <c r="F291" s="24">
        <f>IF($A291="","",IF($E291&lt;0,"Antes do pico",IF($E291=0,"Semana de pico","Depois do pico")))</f>
        <v/>
      </c>
      <c r="G291" s="36">
        <f>IF($A291="","",IFERROR(IF(INDEX('Cenários'!$E$6:$E$105,INT((ROW()-6)/12)+1)="","",INDEX('Cenários'!$E$6:$E$105,INT((ROW()-6)/12)+1)+7*$E291),""))</f>
        <v/>
      </c>
      <c r="H291" s="37">
        <f>IF($A291="","",INDEX('Cenários'!$N$6:$Y$105,INT((ROW()-6)/12)+1,$E291+5))</f>
        <v/>
      </c>
      <c r="I291" s="25">
        <f>IF(OR($A291="",$H291=""),"",IFERROR(ROUNDUP(INDEX('Cenários'!$F$6:$F$105,INT((ROW()-6)/12)+1)*$H291,0),""))</f>
        <v/>
      </c>
      <c r="J291" s="19" t="n"/>
      <c r="K291" s="25">
        <f>IF($A291="","",IF($E291=-4,INDEX('Cenários'!$G$6:$G$105,INT((ROW()-6)/12)+1),$S290))</f>
        <v/>
      </c>
      <c r="L291" s="25">
        <f>IF($A291="","",$K291+IF($J291="",0,$J291)-IF($I291="",0,$I291))</f>
        <v/>
      </c>
      <c r="M291" s="25">
        <f>IF($A291="","",IF($E291&lt;=0,INDEX('Cenários'!$H$6:$H$105,INT((ROW()-6)/12)+1)+SUMIFS($I$6:$I$1205,$A$6:$A$1205,$A291,$E$6:$E$1205,"&gt;"&amp;$E291,$E$6:$E$1205,"&lt;="&amp;($E291+INDEX('Cenários'!$J$6:$J$105,INT((ROW()-6)/12)+1))),INDEX('Cenários'!$L$6:$L$105,INT((ROW()-6)/12)+1)+SUMIFS($I$6:$I$1205,$A$6:$A$1205,$A291,$E$6:$E$1205,"&gt;"&amp;$E291,$E$6:$E$1205,"&lt;=7")))</f>
        <v/>
      </c>
      <c r="N291" s="25">
        <f>IF($A291="","",MIN(INDEX('Cenários'!$K$6:$K$105,INT((ROW()-6)/12)+1),MAX(0,$M291)))</f>
        <v/>
      </c>
      <c r="O291" s="25">
        <f>IF($A291="","",IFERROR(IF($L291&gt;=$N291,0,MIN(CEILING(MAX(0,$N291-$L291),INDEX('Cenários'!$I$6:$I$105,INT((ROW()-6)/12)+1)),FLOOR(MAX(0,INDEX('Cenários'!$K$6:$K$105,INT((ROW()-6)/12)+1)-$L291),INDEX('Cenários'!$I$6:$I$105,INT((ROW()-6)/12)+1)))),0))</f>
        <v/>
      </c>
      <c r="P291" s="25">
        <f>IF($A291="","",IFERROR(IF($E291+INDEX('Cenários'!$J$6:$J$105,INT((ROW()-6)/12)+1)&gt;7,0,SUMIFS($O$6:$O$1205,$A$6:$A$1205,$A291,$E$6:$E$1205,$E291+INDEX('Cenários'!$J$6:$J$105,INT((ROW()-6)/12)+1))),0))</f>
        <v/>
      </c>
      <c r="Q291" s="25">
        <f>IF($A291="","",$L291+$O291)</f>
        <v/>
      </c>
      <c r="R291" s="25">
        <f>IF($A291="","",IF($E291&gt;0,MAX(0,$Q291-$N291),0))</f>
        <v/>
      </c>
      <c r="S291" s="25">
        <f>IF($A291="","",$Q291-$R291)</f>
        <v/>
      </c>
      <c r="T291" s="25">
        <f>IF($A291="","",MAX(0,-$S291))</f>
        <v/>
      </c>
      <c r="U291" s="25">
        <f>IF($A291="","",MAX(0,$Q291-INDEX('Cenários'!$K$6:$K$105,INT((ROW()-6)/12)+1)))</f>
        <v/>
      </c>
      <c r="V291" s="24">
        <f>IF($A291="","",IF($Y291&lt;&gt;"OK","Dados inválidos",IF($X291="Pausado","Pausado",IF($T291&gt;0,"Ruptura",IF($U291&gt;0,"Excesso de capacidade",IF($M291&gt;INDEX('Cenários'!$K$6:$K$105,INT((ROW()-6)/12)+1),"Capacidade insuficiente",IF(AND($E291&lt;=0,$S291&lt;INDEX('Cenários'!$H$6:$H$105,INT((ROW()-6)/12)+1)),"Atenção",IF($R291&gt;0,"Desmobilizar","Adequado"))))))))</f>
        <v/>
      </c>
      <c r="W291" s="24">
        <f>IF($A291="","",IF($Y291&lt;&gt;"OK","Corrigir cadastro do cenário",IF($X291="Pausado","",IF($T291&gt;0,"Ruptura projetada de "&amp;TEXT($T291,"0")&amp;" un.",IF($U291&gt;0,"Reduzir entrada ou transferir "&amp;TEXT($U291,"0")&amp;" un.",IF($M291&gt;INDEX('Cenários'!$K$6:$K$105,INT((ROW()-6)/12)+1),"Capacidade abaixo do saldo-alvo em "&amp;TEXT($M291-INDEX('Cenários'!$K$6:$K$105,INT((ROW()-6)/12)+1),"0")&amp;" un.",IF(AND($O291&gt;0,$E291-INDEX('Cenários'!$J$6:$J$105,INT((ROW()-6)/12)+1)&lt;-4),"Recebimento depende de pedido anterior ao horizonte",IF($R291&gt;0,"Desmobilizar "&amp;TEXT($R291,"0")&amp;" un. nesta semana",IF($P291&gt;0,"Emitir pedido de "&amp;TEXT($P291,"0")&amp;" un. nesta semana",IF($O291&gt;0,"Programar recebimento de "&amp;TEXT($O291,"0")&amp;" un.","Sem ação imediata")))))))))</f>
        <v/>
      </c>
      <c r="X291" s="24">
        <f>IF($A291="","",INDEX('Cenários'!$M$6:$M$105,INT((ROW()-6)/12)+1))</f>
        <v/>
      </c>
      <c r="Y291" s="24">
        <f>IF($A291="","",INDEX('Cenários'!$Z$6:$Z$105,INT((ROW()-6)/12)+1))</f>
        <v/>
      </c>
    </row>
    <row r="292" ht="19" customHeight="1">
      <c r="A292" s="24">
        <f>IF(INDEX('Cenários'!$A$6:$A$105,INT((ROW()-6)/12)+1)="","",INDEX('Cenários'!$A$6:$A$105,INT((ROW()-6)/12)+1))</f>
        <v/>
      </c>
      <c r="B292" s="24">
        <f>IF($A292="","",INDEX('Cenários'!$B$6:$B$105,INT((ROW()-6)/12)+1))</f>
        <v/>
      </c>
      <c r="C292" s="24">
        <f>IF($A292="","",INDEX('Cenários'!$C$6:$C$105,INT((ROW()-6)/12)+1))</f>
        <v/>
      </c>
      <c r="D292" s="24">
        <f>IF($A292="","",INDEX('Cenários'!$D$6:$D$105,INT((ROW()-6)/12)+1))</f>
        <v/>
      </c>
      <c r="E292" s="25">
        <f>IF($A292="","",MOD(ROW()-6,12)-4)</f>
        <v/>
      </c>
      <c r="F292" s="24">
        <f>IF($A292="","",IF($E292&lt;0,"Antes do pico",IF($E292=0,"Semana de pico","Depois do pico")))</f>
        <v/>
      </c>
      <c r="G292" s="36">
        <f>IF($A292="","",IFERROR(IF(INDEX('Cenários'!$E$6:$E$105,INT((ROW()-6)/12)+1)="","",INDEX('Cenários'!$E$6:$E$105,INT((ROW()-6)/12)+1)+7*$E292),""))</f>
        <v/>
      </c>
      <c r="H292" s="37">
        <f>IF($A292="","",INDEX('Cenários'!$N$6:$Y$105,INT((ROW()-6)/12)+1,$E292+5))</f>
        <v/>
      </c>
      <c r="I292" s="25">
        <f>IF(OR($A292="",$H292=""),"",IFERROR(ROUNDUP(INDEX('Cenários'!$F$6:$F$105,INT((ROW()-6)/12)+1)*$H292,0),""))</f>
        <v/>
      </c>
      <c r="J292" s="19" t="n"/>
      <c r="K292" s="25">
        <f>IF($A292="","",IF($E292=-4,INDEX('Cenários'!$G$6:$G$105,INT((ROW()-6)/12)+1),$S291))</f>
        <v/>
      </c>
      <c r="L292" s="25">
        <f>IF($A292="","",$K292+IF($J292="",0,$J292)-IF($I292="",0,$I292))</f>
        <v/>
      </c>
      <c r="M292" s="25">
        <f>IF($A292="","",IF($E292&lt;=0,INDEX('Cenários'!$H$6:$H$105,INT((ROW()-6)/12)+1)+SUMIFS($I$6:$I$1205,$A$6:$A$1205,$A292,$E$6:$E$1205,"&gt;"&amp;$E292,$E$6:$E$1205,"&lt;="&amp;($E292+INDEX('Cenários'!$J$6:$J$105,INT((ROW()-6)/12)+1))),INDEX('Cenários'!$L$6:$L$105,INT((ROW()-6)/12)+1)+SUMIFS($I$6:$I$1205,$A$6:$A$1205,$A292,$E$6:$E$1205,"&gt;"&amp;$E292,$E$6:$E$1205,"&lt;=7")))</f>
        <v/>
      </c>
      <c r="N292" s="25">
        <f>IF($A292="","",MIN(INDEX('Cenários'!$K$6:$K$105,INT((ROW()-6)/12)+1),MAX(0,$M292)))</f>
        <v/>
      </c>
      <c r="O292" s="25">
        <f>IF($A292="","",IFERROR(IF($L292&gt;=$N292,0,MIN(CEILING(MAX(0,$N292-$L292),INDEX('Cenários'!$I$6:$I$105,INT((ROW()-6)/12)+1)),FLOOR(MAX(0,INDEX('Cenários'!$K$6:$K$105,INT((ROW()-6)/12)+1)-$L292),INDEX('Cenários'!$I$6:$I$105,INT((ROW()-6)/12)+1)))),0))</f>
        <v/>
      </c>
      <c r="P292" s="25">
        <f>IF($A292="","",IFERROR(IF($E292+INDEX('Cenários'!$J$6:$J$105,INT((ROW()-6)/12)+1)&gt;7,0,SUMIFS($O$6:$O$1205,$A$6:$A$1205,$A292,$E$6:$E$1205,$E292+INDEX('Cenários'!$J$6:$J$105,INT((ROW()-6)/12)+1))),0))</f>
        <v/>
      </c>
      <c r="Q292" s="25">
        <f>IF($A292="","",$L292+$O292)</f>
        <v/>
      </c>
      <c r="R292" s="25">
        <f>IF($A292="","",IF($E292&gt;0,MAX(0,$Q292-$N292),0))</f>
        <v/>
      </c>
      <c r="S292" s="25">
        <f>IF($A292="","",$Q292-$R292)</f>
        <v/>
      </c>
      <c r="T292" s="25">
        <f>IF($A292="","",MAX(0,-$S292))</f>
        <v/>
      </c>
      <c r="U292" s="25">
        <f>IF($A292="","",MAX(0,$Q292-INDEX('Cenários'!$K$6:$K$105,INT((ROW()-6)/12)+1)))</f>
        <v/>
      </c>
      <c r="V292" s="24">
        <f>IF($A292="","",IF($Y292&lt;&gt;"OK","Dados inválidos",IF($X292="Pausado","Pausado",IF($T292&gt;0,"Ruptura",IF($U292&gt;0,"Excesso de capacidade",IF($M292&gt;INDEX('Cenários'!$K$6:$K$105,INT((ROW()-6)/12)+1),"Capacidade insuficiente",IF(AND($E292&lt;=0,$S292&lt;INDEX('Cenários'!$H$6:$H$105,INT((ROW()-6)/12)+1)),"Atenção",IF($R292&gt;0,"Desmobilizar","Adequado"))))))))</f>
        <v/>
      </c>
      <c r="W292" s="24">
        <f>IF($A292="","",IF($Y292&lt;&gt;"OK","Corrigir cadastro do cenário",IF($X292="Pausado","",IF($T292&gt;0,"Ruptura projetada de "&amp;TEXT($T292,"0")&amp;" un.",IF($U292&gt;0,"Reduzir entrada ou transferir "&amp;TEXT($U292,"0")&amp;" un.",IF($M292&gt;INDEX('Cenários'!$K$6:$K$105,INT((ROW()-6)/12)+1),"Capacidade abaixo do saldo-alvo em "&amp;TEXT($M292-INDEX('Cenários'!$K$6:$K$105,INT((ROW()-6)/12)+1),"0")&amp;" un.",IF(AND($O292&gt;0,$E292-INDEX('Cenários'!$J$6:$J$105,INT((ROW()-6)/12)+1)&lt;-4),"Recebimento depende de pedido anterior ao horizonte",IF($R292&gt;0,"Desmobilizar "&amp;TEXT($R292,"0")&amp;" un. nesta semana",IF($P292&gt;0,"Emitir pedido de "&amp;TEXT($P292,"0")&amp;" un. nesta semana",IF($O292&gt;0,"Programar recebimento de "&amp;TEXT($O292,"0")&amp;" un.","Sem ação imediata")))))))))</f>
        <v/>
      </c>
      <c r="X292" s="24">
        <f>IF($A292="","",INDEX('Cenários'!$M$6:$M$105,INT((ROW()-6)/12)+1))</f>
        <v/>
      </c>
      <c r="Y292" s="24">
        <f>IF($A292="","",INDEX('Cenários'!$Z$6:$Z$105,INT((ROW()-6)/12)+1))</f>
        <v/>
      </c>
    </row>
    <row r="293" ht="19" customHeight="1">
      <c r="A293" s="24">
        <f>IF(INDEX('Cenários'!$A$6:$A$105,INT((ROW()-6)/12)+1)="","",INDEX('Cenários'!$A$6:$A$105,INT((ROW()-6)/12)+1))</f>
        <v/>
      </c>
      <c r="B293" s="24">
        <f>IF($A293="","",INDEX('Cenários'!$B$6:$B$105,INT((ROW()-6)/12)+1))</f>
        <v/>
      </c>
      <c r="C293" s="24">
        <f>IF($A293="","",INDEX('Cenários'!$C$6:$C$105,INT((ROW()-6)/12)+1))</f>
        <v/>
      </c>
      <c r="D293" s="24">
        <f>IF($A293="","",INDEX('Cenários'!$D$6:$D$105,INT((ROW()-6)/12)+1))</f>
        <v/>
      </c>
      <c r="E293" s="25">
        <f>IF($A293="","",MOD(ROW()-6,12)-4)</f>
        <v/>
      </c>
      <c r="F293" s="24">
        <f>IF($A293="","",IF($E293&lt;0,"Antes do pico",IF($E293=0,"Semana de pico","Depois do pico")))</f>
        <v/>
      </c>
      <c r="G293" s="36">
        <f>IF($A293="","",IFERROR(IF(INDEX('Cenários'!$E$6:$E$105,INT((ROW()-6)/12)+1)="","",INDEX('Cenários'!$E$6:$E$105,INT((ROW()-6)/12)+1)+7*$E293),""))</f>
        <v/>
      </c>
      <c r="H293" s="37">
        <f>IF($A293="","",INDEX('Cenários'!$N$6:$Y$105,INT((ROW()-6)/12)+1,$E293+5))</f>
        <v/>
      </c>
      <c r="I293" s="25">
        <f>IF(OR($A293="",$H293=""),"",IFERROR(ROUNDUP(INDEX('Cenários'!$F$6:$F$105,INT((ROW()-6)/12)+1)*$H293,0),""))</f>
        <v/>
      </c>
      <c r="J293" s="19" t="n"/>
      <c r="K293" s="25">
        <f>IF($A293="","",IF($E293=-4,INDEX('Cenários'!$G$6:$G$105,INT((ROW()-6)/12)+1),$S292))</f>
        <v/>
      </c>
      <c r="L293" s="25">
        <f>IF($A293="","",$K293+IF($J293="",0,$J293)-IF($I293="",0,$I293))</f>
        <v/>
      </c>
      <c r="M293" s="25">
        <f>IF($A293="","",IF($E293&lt;=0,INDEX('Cenários'!$H$6:$H$105,INT((ROW()-6)/12)+1)+SUMIFS($I$6:$I$1205,$A$6:$A$1205,$A293,$E$6:$E$1205,"&gt;"&amp;$E293,$E$6:$E$1205,"&lt;="&amp;($E293+INDEX('Cenários'!$J$6:$J$105,INT((ROW()-6)/12)+1))),INDEX('Cenários'!$L$6:$L$105,INT((ROW()-6)/12)+1)+SUMIFS($I$6:$I$1205,$A$6:$A$1205,$A293,$E$6:$E$1205,"&gt;"&amp;$E293,$E$6:$E$1205,"&lt;=7")))</f>
        <v/>
      </c>
      <c r="N293" s="25">
        <f>IF($A293="","",MIN(INDEX('Cenários'!$K$6:$K$105,INT((ROW()-6)/12)+1),MAX(0,$M293)))</f>
        <v/>
      </c>
      <c r="O293" s="25">
        <f>IF($A293="","",IFERROR(IF($L293&gt;=$N293,0,MIN(CEILING(MAX(0,$N293-$L293),INDEX('Cenários'!$I$6:$I$105,INT((ROW()-6)/12)+1)),FLOOR(MAX(0,INDEX('Cenários'!$K$6:$K$105,INT((ROW()-6)/12)+1)-$L293),INDEX('Cenários'!$I$6:$I$105,INT((ROW()-6)/12)+1)))),0))</f>
        <v/>
      </c>
      <c r="P293" s="25">
        <f>IF($A293="","",IFERROR(IF($E293+INDEX('Cenários'!$J$6:$J$105,INT((ROW()-6)/12)+1)&gt;7,0,SUMIFS($O$6:$O$1205,$A$6:$A$1205,$A293,$E$6:$E$1205,$E293+INDEX('Cenários'!$J$6:$J$105,INT((ROW()-6)/12)+1))),0))</f>
        <v/>
      </c>
      <c r="Q293" s="25">
        <f>IF($A293="","",$L293+$O293)</f>
        <v/>
      </c>
      <c r="R293" s="25">
        <f>IF($A293="","",IF($E293&gt;0,MAX(0,$Q293-$N293),0))</f>
        <v/>
      </c>
      <c r="S293" s="25">
        <f>IF($A293="","",$Q293-$R293)</f>
        <v/>
      </c>
      <c r="T293" s="25">
        <f>IF($A293="","",MAX(0,-$S293))</f>
        <v/>
      </c>
      <c r="U293" s="25">
        <f>IF($A293="","",MAX(0,$Q293-INDEX('Cenários'!$K$6:$K$105,INT((ROW()-6)/12)+1)))</f>
        <v/>
      </c>
      <c r="V293" s="24">
        <f>IF($A293="","",IF($Y293&lt;&gt;"OK","Dados inválidos",IF($X293="Pausado","Pausado",IF($T293&gt;0,"Ruptura",IF($U293&gt;0,"Excesso de capacidade",IF($M293&gt;INDEX('Cenários'!$K$6:$K$105,INT((ROW()-6)/12)+1),"Capacidade insuficiente",IF(AND($E293&lt;=0,$S293&lt;INDEX('Cenários'!$H$6:$H$105,INT((ROW()-6)/12)+1)),"Atenção",IF($R293&gt;0,"Desmobilizar","Adequado"))))))))</f>
        <v/>
      </c>
      <c r="W293" s="24">
        <f>IF($A293="","",IF($Y293&lt;&gt;"OK","Corrigir cadastro do cenário",IF($X293="Pausado","",IF($T293&gt;0,"Ruptura projetada de "&amp;TEXT($T293,"0")&amp;" un.",IF($U293&gt;0,"Reduzir entrada ou transferir "&amp;TEXT($U293,"0")&amp;" un.",IF($M293&gt;INDEX('Cenários'!$K$6:$K$105,INT((ROW()-6)/12)+1),"Capacidade abaixo do saldo-alvo em "&amp;TEXT($M293-INDEX('Cenários'!$K$6:$K$105,INT((ROW()-6)/12)+1),"0")&amp;" un.",IF(AND($O293&gt;0,$E293-INDEX('Cenários'!$J$6:$J$105,INT((ROW()-6)/12)+1)&lt;-4),"Recebimento depende de pedido anterior ao horizonte",IF($R293&gt;0,"Desmobilizar "&amp;TEXT($R293,"0")&amp;" un. nesta semana",IF($P293&gt;0,"Emitir pedido de "&amp;TEXT($P293,"0")&amp;" un. nesta semana",IF($O293&gt;0,"Programar recebimento de "&amp;TEXT($O293,"0")&amp;" un.","Sem ação imediata")))))))))</f>
        <v/>
      </c>
      <c r="X293" s="24">
        <f>IF($A293="","",INDEX('Cenários'!$M$6:$M$105,INT((ROW()-6)/12)+1))</f>
        <v/>
      </c>
      <c r="Y293" s="24">
        <f>IF($A293="","",INDEX('Cenários'!$Z$6:$Z$105,INT((ROW()-6)/12)+1))</f>
        <v/>
      </c>
    </row>
    <row r="294" ht="19" customHeight="1">
      <c r="A294" s="24">
        <f>IF(INDEX('Cenários'!$A$6:$A$105,INT((ROW()-6)/12)+1)="","",INDEX('Cenários'!$A$6:$A$105,INT((ROW()-6)/12)+1))</f>
        <v/>
      </c>
      <c r="B294" s="24">
        <f>IF($A294="","",INDEX('Cenários'!$B$6:$B$105,INT((ROW()-6)/12)+1))</f>
        <v/>
      </c>
      <c r="C294" s="24">
        <f>IF($A294="","",INDEX('Cenários'!$C$6:$C$105,INT((ROW()-6)/12)+1))</f>
        <v/>
      </c>
      <c r="D294" s="24">
        <f>IF($A294="","",INDEX('Cenários'!$D$6:$D$105,INT((ROW()-6)/12)+1))</f>
        <v/>
      </c>
      <c r="E294" s="25">
        <f>IF($A294="","",MOD(ROW()-6,12)-4)</f>
        <v/>
      </c>
      <c r="F294" s="24">
        <f>IF($A294="","",IF($E294&lt;0,"Antes do pico",IF($E294=0,"Semana de pico","Depois do pico")))</f>
        <v/>
      </c>
      <c r="G294" s="36">
        <f>IF($A294="","",IFERROR(IF(INDEX('Cenários'!$E$6:$E$105,INT((ROW()-6)/12)+1)="","",INDEX('Cenários'!$E$6:$E$105,INT((ROW()-6)/12)+1)+7*$E294),""))</f>
        <v/>
      </c>
      <c r="H294" s="37">
        <f>IF($A294="","",INDEX('Cenários'!$N$6:$Y$105,INT((ROW()-6)/12)+1,$E294+5))</f>
        <v/>
      </c>
      <c r="I294" s="25">
        <f>IF(OR($A294="",$H294=""),"",IFERROR(ROUNDUP(INDEX('Cenários'!$F$6:$F$105,INT((ROW()-6)/12)+1)*$H294,0),""))</f>
        <v/>
      </c>
      <c r="J294" s="19" t="n"/>
      <c r="K294" s="25">
        <f>IF($A294="","",IF($E294=-4,INDEX('Cenários'!$G$6:$G$105,INT((ROW()-6)/12)+1),$S293))</f>
        <v/>
      </c>
      <c r="L294" s="25">
        <f>IF($A294="","",$K294+IF($J294="",0,$J294)-IF($I294="",0,$I294))</f>
        <v/>
      </c>
      <c r="M294" s="25">
        <f>IF($A294="","",IF($E294&lt;=0,INDEX('Cenários'!$H$6:$H$105,INT((ROW()-6)/12)+1)+SUMIFS($I$6:$I$1205,$A$6:$A$1205,$A294,$E$6:$E$1205,"&gt;"&amp;$E294,$E$6:$E$1205,"&lt;="&amp;($E294+INDEX('Cenários'!$J$6:$J$105,INT((ROW()-6)/12)+1))),INDEX('Cenários'!$L$6:$L$105,INT((ROW()-6)/12)+1)+SUMIFS($I$6:$I$1205,$A$6:$A$1205,$A294,$E$6:$E$1205,"&gt;"&amp;$E294,$E$6:$E$1205,"&lt;=7")))</f>
        <v/>
      </c>
      <c r="N294" s="25">
        <f>IF($A294="","",MIN(INDEX('Cenários'!$K$6:$K$105,INT((ROW()-6)/12)+1),MAX(0,$M294)))</f>
        <v/>
      </c>
      <c r="O294" s="25">
        <f>IF($A294="","",IFERROR(IF($L294&gt;=$N294,0,MIN(CEILING(MAX(0,$N294-$L294),INDEX('Cenários'!$I$6:$I$105,INT((ROW()-6)/12)+1)),FLOOR(MAX(0,INDEX('Cenários'!$K$6:$K$105,INT((ROW()-6)/12)+1)-$L294),INDEX('Cenários'!$I$6:$I$105,INT((ROW()-6)/12)+1)))),0))</f>
        <v/>
      </c>
      <c r="P294" s="25">
        <f>IF($A294="","",IFERROR(IF($E294+INDEX('Cenários'!$J$6:$J$105,INT((ROW()-6)/12)+1)&gt;7,0,SUMIFS($O$6:$O$1205,$A$6:$A$1205,$A294,$E$6:$E$1205,$E294+INDEX('Cenários'!$J$6:$J$105,INT((ROW()-6)/12)+1))),0))</f>
        <v/>
      </c>
      <c r="Q294" s="25">
        <f>IF($A294="","",$L294+$O294)</f>
        <v/>
      </c>
      <c r="R294" s="25">
        <f>IF($A294="","",IF($E294&gt;0,MAX(0,$Q294-$N294),0))</f>
        <v/>
      </c>
      <c r="S294" s="25">
        <f>IF($A294="","",$Q294-$R294)</f>
        <v/>
      </c>
      <c r="T294" s="25">
        <f>IF($A294="","",MAX(0,-$S294))</f>
        <v/>
      </c>
      <c r="U294" s="25">
        <f>IF($A294="","",MAX(0,$Q294-INDEX('Cenários'!$K$6:$K$105,INT((ROW()-6)/12)+1)))</f>
        <v/>
      </c>
      <c r="V294" s="24">
        <f>IF($A294="","",IF($Y294&lt;&gt;"OK","Dados inválidos",IF($X294="Pausado","Pausado",IF($T294&gt;0,"Ruptura",IF($U294&gt;0,"Excesso de capacidade",IF($M294&gt;INDEX('Cenários'!$K$6:$K$105,INT((ROW()-6)/12)+1),"Capacidade insuficiente",IF(AND($E294&lt;=0,$S294&lt;INDEX('Cenários'!$H$6:$H$105,INT((ROW()-6)/12)+1)),"Atenção",IF($R294&gt;0,"Desmobilizar","Adequado"))))))))</f>
        <v/>
      </c>
      <c r="W294" s="24">
        <f>IF($A294="","",IF($Y294&lt;&gt;"OK","Corrigir cadastro do cenário",IF($X294="Pausado","",IF($T294&gt;0,"Ruptura projetada de "&amp;TEXT($T294,"0")&amp;" un.",IF($U294&gt;0,"Reduzir entrada ou transferir "&amp;TEXT($U294,"0")&amp;" un.",IF($M294&gt;INDEX('Cenários'!$K$6:$K$105,INT((ROW()-6)/12)+1),"Capacidade abaixo do saldo-alvo em "&amp;TEXT($M294-INDEX('Cenários'!$K$6:$K$105,INT((ROW()-6)/12)+1),"0")&amp;" un.",IF(AND($O294&gt;0,$E294-INDEX('Cenários'!$J$6:$J$105,INT((ROW()-6)/12)+1)&lt;-4),"Recebimento depende de pedido anterior ao horizonte",IF($R294&gt;0,"Desmobilizar "&amp;TEXT($R294,"0")&amp;" un. nesta semana",IF($P294&gt;0,"Emitir pedido de "&amp;TEXT($P294,"0")&amp;" un. nesta semana",IF($O294&gt;0,"Programar recebimento de "&amp;TEXT($O294,"0")&amp;" un.","Sem ação imediata")))))))))</f>
        <v/>
      </c>
      <c r="X294" s="24">
        <f>IF($A294="","",INDEX('Cenários'!$M$6:$M$105,INT((ROW()-6)/12)+1))</f>
        <v/>
      </c>
      <c r="Y294" s="24">
        <f>IF($A294="","",INDEX('Cenários'!$Z$6:$Z$105,INT((ROW()-6)/12)+1))</f>
        <v/>
      </c>
    </row>
    <row r="295" ht="19" customHeight="1">
      <c r="A295" s="24">
        <f>IF(INDEX('Cenários'!$A$6:$A$105,INT((ROW()-6)/12)+1)="","",INDEX('Cenários'!$A$6:$A$105,INT((ROW()-6)/12)+1))</f>
        <v/>
      </c>
      <c r="B295" s="24">
        <f>IF($A295="","",INDEX('Cenários'!$B$6:$B$105,INT((ROW()-6)/12)+1))</f>
        <v/>
      </c>
      <c r="C295" s="24">
        <f>IF($A295="","",INDEX('Cenários'!$C$6:$C$105,INT((ROW()-6)/12)+1))</f>
        <v/>
      </c>
      <c r="D295" s="24">
        <f>IF($A295="","",INDEX('Cenários'!$D$6:$D$105,INT((ROW()-6)/12)+1))</f>
        <v/>
      </c>
      <c r="E295" s="25">
        <f>IF($A295="","",MOD(ROW()-6,12)-4)</f>
        <v/>
      </c>
      <c r="F295" s="24">
        <f>IF($A295="","",IF($E295&lt;0,"Antes do pico",IF($E295=0,"Semana de pico","Depois do pico")))</f>
        <v/>
      </c>
      <c r="G295" s="36">
        <f>IF($A295="","",IFERROR(IF(INDEX('Cenários'!$E$6:$E$105,INT((ROW()-6)/12)+1)="","",INDEX('Cenários'!$E$6:$E$105,INT((ROW()-6)/12)+1)+7*$E295),""))</f>
        <v/>
      </c>
      <c r="H295" s="37">
        <f>IF($A295="","",INDEX('Cenários'!$N$6:$Y$105,INT((ROW()-6)/12)+1,$E295+5))</f>
        <v/>
      </c>
      <c r="I295" s="25">
        <f>IF(OR($A295="",$H295=""),"",IFERROR(ROUNDUP(INDEX('Cenários'!$F$6:$F$105,INT((ROW()-6)/12)+1)*$H295,0),""))</f>
        <v/>
      </c>
      <c r="J295" s="19" t="n"/>
      <c r="K295" s="25">
        <f>IF($A295="","",IF($E295=-4,INDEX('Cenários'!$G$6:$G$105,INT((ROW()-6)/12)+1),$S294))</f>
        <v/>
      </c>
      <c r="L295" s="25">
        <f>IF($A295="","",$K295+IF($J295="",0,$J295)-IF($I295="",0,$I295))</f>
        <v/>
      </c>
      <c r="M295" s="25">
        <f>IF($A295="","",IF($E295&lt;=0,INDEX('Cenários'!$H$6:$H$105,INT((ROW()-6)/12)+1)+SUMIFS($I$6:$I$1205,$A$6:$A$1205,$A295,$E$6:$E$1205,"&gt;"&amp;$E295,$E$6:$E$1205,"&lt;="&amp;($E295+INDEX('Cenários'!$J$6:$J$105,INT((ROW()-6)/12)+1))),INDEX('Cenários'!$L$6:$L$105,INT((ROW()-6)/12)+1)+SUMIFS($I$6:$I$1205,$A$6:$A$1205,$A295,$E$6:$E$1205,"&gt;"&amp;$E295,$E$6:$E$1205,"&lt;=7")))</f>
        <v/>
      </c>
      <c r="N295" s="25">
        <f>IF($A295="","",MIN(INDEX('Cenários'!$K$6:$K$105,INT((ROW()-6)/12)+1),MAX(0,$M295)))</f>
        <v/>
      </c>
      <c r="O295" s="25">
        <f>IF($A295="","",IFERROR(IF($L295&gt;=$N295,0,MIN(CEILING(MAX(0,$N295-$L295),INDEX('Cenários'!$I$6:$I$105,INT((ROW()-6)/12)+1)),FLOOR(MAX(0,INDEX('Cenários'!$K$6:$K$105,INT((ROW()-6)/12)+1)-$L295),INDEX('Cenários'!$I$6:$I$105,INT((ROW()-6)/12)+1)))),0))</f>
        <v/>
      </c>
      <c r="P295" s="25">
        <f>IF($A295="","",IFERROR(IF($E295+INDEX('Cenários'!$J$6:$J$105,INT((ROW()-6)/12)+1)&gt;7,0,SUMIFS($O$6:$O$1205,$A$6:$A$1205,$A295,$E$6:$E$1205,$E295+INDEX('Cenários'!$J$6:$J$105,INT((ROW()-6)/12)+1))),0))</f>
        <v/>
      </c>
      <c r="Q295" s="25">
        <f>IF($A295="","",$L295+$O295)</f>
        <v/>
      </c>
      <c r="R295" s="25">
        <f>IF($A295="","",IF($E295&gt;0,MAX(0,$Q295-$N295),0))</f>
        <v/>
      </c>
      <c r="S295" s="25">
        <f>IF($A295="","",$Q295-$R295)</f>
        <v/>
      </c>
      <c r="T295" s="25">
        <f>IF($A295="","",MAX(0,-$S295))</f>
        <v/>
      </c>
      <c r="U295" s="25">
        <f>IF($A295="","",MAX(0,$Q295-INDEX('Cenários'!$K$6:$K$105,INT((ROW()-6)/12)+1)))</f>
        <v/>
      </c>
      <c r="V295" s="24">
        <f>IF($A295="","",IF($Y295&lt;&gt;"OK","Dados inválidos",IF($X295="Pausado","Pausado",IF($T295&gt;0,"Ruptura",IF($U295&gt;0,"Excesso de capacidade",IF($M295&gt;INDEX('Cenários'!$K$6:$K$105,INT((ROW()-6)/12)+1),"Capacidade insuficiente",IF(AND($E295&lt;=0,$S295&lt;INDEX('Cenários'!$H$6:$H$105,INT((ROW()-6)/12)+1)),"Atenção",IF($R295&gt;0,"Desmobilizar","Adequado"))))))))</f>
        <v/>
      </c>
      <c r="W295" s="24">
        <f>IF($A295="","",IF($Y295&lt;&gt;"OK","Corrigir cadastro do cenário",IF($X295="Pausado","",IF($T295&gt;0,"Ruptura projetada de "&amp;TEXT($T295,"0")&amp;" un.",IF($U295&gt;0,"Reduzir entrada ou transferir "&amp;TEXT($U295,"0")&amp;" un.",IF($M295&gt;INDEX('Cenários'!$K$6:$K$105,INT((ROW()-6)/12)+1),"Capacidade abaixo do saldo-alvo em "&amp;TEXT($M295-INDEX('Cenários'!$K$6:$K$105,INT((ROW()-6)/12)+1),"0")&amp;" un.",IF(AND($O295&gt;0,$E295-INDEX('Cenários'!$J$6:$J$105,INT((ROW()-6)/12)+1)&lt;-4),"Recebimento depende de pedido anterior ao horizonte",IF($R295&gt;0,"Desmobilizar "&amp;TEXT($R295,"0")&amp;" un. nesta semana",IF($P295&gt;0,"Emitir pedido de "&amp;TEXT($P295,"0")&amp;" un. nesta semana",IF($O295&gt;0,"Programar recebimento de "&amp;TEXT($O295,"0")&amp;" un.","Sem ação imediata")))))))))</f>
        <v/>
      </c>
      <c r="X295" s="24">
        <f>IF($A295="","",INDEX('Cenários'!$M$6:$M$105,INT((ROW()-6)/12)+1))</f>
        <v/>
      </c>
      <c r="Y295" s="24">
        <f>IF($A295="","",INDEX('Cenários'!$Z$6:$Z$105,INT((ROW()-6)/12)+1))</f>
        <v/>
      </c>
    </row>
    <row r="296" ht="19" customHeight="1">
      <c r="A296" s="24">
        <f>IF(INDEX('Cenários'!$A$6:$A$105,INT((ROW()-6)/12)+1)="","",INDEX('Cenários'!$A$6:$A$105,INT((ROW()-6)/12)+1))</f>
        <v/>
      </c>
      <c r="B296" s="24">
        <f>IF($A296="","",INDEX('Cenários'!$B$6:$B$105,INT((ROW()-6)/12)+1))</f>
        <v/>
      </c>
      <c r="C296" s="24">
        <f>IF($A296="","",INDEX('Cenários'!$C$6:$C$105,INT((ROW()-6)/12)+1))</f>
        <v/>
      </c>
      <c r="D296" s="24">
        <f>IF($A296="","",INDEX('Cenários'!$D$6:$D$105,INT((ROW()-6)/12)+1))</f>
        <v/>
      </c>
      <c r="E296" s="25">
        <f>IF($A296="","",MOD(ROW()-6,12)-4)</f>
        <v/>
      </c>
      <c r="F296" s="24">
        <f>IF($A296="","",IF($E296&lt;0,"Antes do pico",IF($E296=0,"Semana de pico","Depois do pico")))</f>
        <v/>
      </c>
      <c r="G296" s="36">
        <f>IF($A296="","",IFERROR(IF(INDEX('Cenários'!$E$6:$E$105,INT((ROW()-6)/12)+1)="","",INDEX('Cenários'!$E$6:$E$105,INT((ROW()-6)/12)+1)+7*$E296),""))</f>
        <v/>
      </c>
      <c r="H296" s="37">
        <f>IF($A296="","",INDEX('Cenários'!$N$6:$Y$105,INT((ROW()-6)/12)+1,$E296+5))</f>
        <v/>
      </c>
      <c r="I296" s="25">
        <f>IF(OR($A296="",$H296=""),"",IFERROR(ROUNDUP(INDEX('Cenários'!$F$6:$F$105,INT((ROW()-6)/12)+1)*$H296,0),""))</f>
        <v/>
      </c>
      <c r="J296" s="19" t="n"/>
      <c r="K296" s="25">
        <f>IF($A296="","",IF($E296=-4,INDEX('Cenários'!$G$6:$G$105,INT((ROW()-6)/12)+1),$S295))</f>
        <v/>
      </c>
      <c r="L296" s="25">
        <f>IF($A296="","",$K296+IF($J296="",0,$J296)-IF($I296="",0,$I296))</f>
        <v/>
      </c>
      <c r="M296" s="25">
        <f>IF($A296="","",IF($E296&lt;=0,INDEX('Cenários'!$H$6:$H$105,INT((ROW()-6)/12)+1)+SUMIFS($I$6:$I$1205,$A$6:$A$1205,$A296,$E$6:$E$1205,"&gt;"&amp;$E296,$E$6:$E$1205,"&lt;="&amp;($E296+INDEX('Cenários'!$J$6:$J$105,INT((ROW()-6)/12)+1))),INDEX('Cenários'!$L$6:$L$105,INT((ROW()-6)/12)+1)+SUMIFS($I$6:$I$1205,$A$6:$A$1205,$A296,$E$6:$E$1205,"&gt;"&amp;$E296,$E$6:$E$1205,"&lt;=7")))</f>
        <v/>
      </c>
      <c r="N296" s="25">
        <f>IF($A296="","",MIN(INDEX('Cenários'!$K$6:$K$105,INT((ROW()-6)/12)+1),MAX(0,$M296)))</f>
        <v/>
      </c>
      <c r="O296" s="25">
        <f>IF($A296="","",IFERROR(IF($L296&gt;=$N296,0,MIN(CEILING(MAX(0,$N296-$L296),INDEX('Cenários'!$I$6:$I$105,INT((ROW()-6)/12)+1)),FLOOR(MAX(0,INDEX('Cenários'!$K$6:$K$105,INT((ROW()-6)/12)+1)-$L296),INDEX('Cenários'!$I$6:$I$105,INT((ROW()-6)/12)+1)))),0))</f>
        <v/>
      </c>
      <c r="P296" s="25">
        <f>IF($A296="","",IFERROR(IF($E296+INDEX('Cenários'!$J$6:$J$105,INT((ROW()-6)/12)+1)&gt;7,0,SUMIFS($O$6:$O$1205,$A$6:$A$1205,$A296,$E$6:$E$1205,$E296+INDEX('Cenários'!$J$6:$J$105,INT((ROW()-6)/12)+1))),0))</f>
        <v/>
      </c>
      <c r="Q296" s="25">
        <f>IF($A296="","",$L296+$O296)</f>
        <v/>
      </c>
      <c r="R296" s="25">
        <f>IF($A296="","",IF($E296&gt;0,MAX(0,$Q296-$N296),0))</f>
        <v/>
      </c>
      <c r="S296" s="25">
        <f>IF($A296="","",$Q296-$R296)</f>
        <v/>
      </c>
      <c r="T296" s="25">
        <f>IF($A296="","",MAX(0,-$S296))</f>
        <v/>
      </c>
      <c r="U296" s="25">
        <f>IF($A296="","",MAX(0,$Q296-INDEX('Cenários'!$K$6:$K$105,INT((ROW()-6)/12)+1)))</f>
        <v/>
      </c>
      <c r="V296" s="24">
        <f>IF($A296="","",IF($Y296&lt;&gt;"OK","Dados inválidos",IF($X296="Pausado","Pausado",IF($T296&gt;0,"Ruptura",IF($U296&gt;0,"Excesso de capacidade",IF($M296&gt;INDEX('Cenários'!$K$6:$K$105,INT((ROW()-6)/12)+1),"Capacidade insuficiente",IF(AND($E296&lt;=0,$S296&lt;INDEX('Cenários'!$H$6:$H$105,INT((ROW()-6)/12)+1)),"Atenção",IF($R296&gt;0,"Desmobilizar","Adequado"))))))))</f>
        <v/>
      </c>
      <c r="W296" s="24">
        <f>IF($A296="","",IF($Y296&lt;&gt;"OK","Corrigir cadastro do cenário",IF($X296="Pausado","",IF($T296&gt;0,"Ruptura projetada de "&amp;TEXT($T296,"0")&amp;" un.",IF($U296&gt;0,"Reduzir entrada ou transferir "&amp;TEXT($U296,"0")&amp;" un.",IF($M296&gt;INDEX('Cenários'!$K$6:$K$105,INT((ROW()-6)/12)+1),"Capacidade abaixo do saldo-alvo em "&amp;TEXT($M296-INDEX('Cenários'!$K$6:$K$105,INT((ROW()-6)/12)+1),"0")&amp;" un.",IF(AND($O296&gt;0,$E296-INDEX('Cenários'!$J$6:$J$105,INT((ROW()-6)/12)+1)&lt;-4),"Recebimento depende de pedido anterior ao horizonte",IF($R296&gt;0,"Desmobilizar "&amp;TEXT($R296,"0")&amp;" un. nesta semana",IF($P296&gt;0,"Emitir pedido de "&amp;TEXT($P296,"0")&amp;" un. nesta semana",IF($O296&gt;0,"Programar recebimento de "&amp;TEXT($O296,"0")&amp;" un.","Sem ação imediata")))))))))</f>
        <v/>
      </c>
      <c r="X296" s="24">
        <f>IF($A296="","",INDEX('Cenários'!$M$6:$M$105,INT((ROW()-6)/12)+1))</f>
        <v/>
      </c>
      <c r="Y296" s="24">
        <f>IF($A296="","",INDEX('Cenários'!$Z$6:$Z$105,INT((ROW()-6)/12)+1))</f>
        <v/>
      </c>
    </row>
    <row r="297" ht="19" customHeight="1">
      <c r="A297" s="24">
        <f>IF(INDEX('Cenários'!$A$6:$A$105,INT((ROW()-6)/12)+1)="","",INDEX('Cenários'!$A$6:$A$105,INT((ROW()-6)/12)+1))</f>
        <v/>
      </c>
      <c r="B297" s="24">
        <f>IF($A297="","",INDEX('Cenários'!$B$6:$B$105,INT((ROW()-6)/12)+1))</f>
        <v/>
      </c>
      <c r="C297" s="24">
        <f>IF($A297="","",INDEX('Cenários'!$C$6:$C$105,INT((ROW()-6)/12)+1))</f>
        <v/>
      </c>
      <c r="D297" s="24">
        <f>IF($A297="","",INDEX('Cenários'!$D$6:$D$105,INT((ROW()-6)/12)+1))</f>
        <v/>
      </c>
      <c r="E297" s="25">
        <f>IF($A297="","",MOD(ROW()-6,12)-4)</f>
        <v/>
      </c>
      <c r="F297" s="24">
        <f>IF($A297="","",IF($E297&lt;0,"Antes do pico",IF($E297=0,"Semana de pico","Depois do pico")))</f>
        <v/>
      </c>
      <c r="G297" s="36">
        <f>IF($A297="","",IFERROR(IF(INDEX('Cenários'!$E$6:$E$105,INT((ROW()-6)/12)+1)="","",INDEX('Cenários'!$E$6:$E$105,INT((ROW()-6)/12)+1)+7*$E297),""))</f>
        <v/>
      </c>
      <c r="H297" s="37">
        <f>IF($A297="","",INDEX('Cenários'!$N$6:$Y$105,INT((ROW()-6)/12)+1,$E297+5))</f>
        <v/>
      </c>
      <c r="I297" s="25">
        <f>IF(OR($A297="",$H297=""),"",IFERROR(ROUNDUP(INDEX('Cenários'!$F$6:$F$105,INT((ROW()-6)/12)+1)*$H297,0),""))</f>
        <v/>
      </c>
      <c r="J297" s="19" t="n"/>
      <c r="K297" s="25">
        <f>IF($A297="","",IF($E297=-4,INDEX('Cenários'!$G$6:$G$105,INT((ROW()-6)/12)+1),$S296))</f>
        <v/>
      </c>
      <c r="L297" s="25">
        <f>IF($A297="","",$K297+IF($J297="",0,$J297)-IF($I297="",0,$I297))</f>
        <v/>
      </c>
      <c r="M297" s="25">
        <f>IF($A297="","",IF($E297&lt;=0,INDEX('Cenários'!$H$6:$H$105,INT((ROW()-6)/12)+1)+SUMIFS($I$6:$I$1205,$A$6:$A$1205,$A297,$E$6:$E$1205,"&gt;"&amp;$E297,$E$6:$E$1205,"&lt;="&amp;($E297+INDEX('Cenários'!$J$6:$J$105,INT((ROW()-6)/12)+1))),INDEX('Cenários'!$L$6:$L$105,INT((ROW()-6)/12)+1)+SUMIFS($I$6:$I$1205,$A$6:$A$1205,$A297,$E$6:$E$1205,"&gt;"&amp;$E297,$E$6:$E$1205,"&lt;=7")))</f>
        <v/>
      </c>
      <c r="N297" s="25">
        <f>IF($A297="","",MIN(INDEX('Cenários'!$K$6:$K$105,INT((ROW()-6)/12)+1),MAX(0,$M297)))</f>
        <v/>
      </c>
      <c r="O297" s="25">
        <f>IF($A297="","",IFERROR(IF($L297&gt;=$N297,0,MIN(CEILING(MAX(0,$N297-$L297),INDEX('Cenários'!$I$6:$I$105,INT((ROW()-6)/12)+1)),FLOOR(MAX(0,INDEX('Cenários'!$K$6:$K$105,INT((ROW()-6)/12)+1)-$L297),INDEX('Cenários'!$I$6:$I$105,INT((ROW()-6)/12)+1)))),0))</f>
        <v/>
      </c>
      <c r="P297" s="25">
        <f>IF($A297="","",IFERROR(IF($E297+INDEX('Cenários'!$J$6:$J$105,INT((ROW()-6)/12)+1)&gt;7,0,SUMIFS($O$6:$O$1205,$A$6:$A$1205,$A297,$E$6:$E$1205,$E297+INDEX('Cenários'!$J$6:$J$105,INT((ROW()-6)/12)+1))),0))</f>
        <v/>
      </c>
      <c r="Q297" s="25">
        <f>IF($A297="","",$L297+$O297)</f>
        <v/>
      </c>
      <c r="R297" s="25">
        <f>IF($A297="","",IF($E297&gt;0,MAX(0,$Q297-$N297),0))</f>
        <v/>
      </c>
      <c r="S297" s="25">
        <f>IF($A297="","",$Q297-$R297)</f>
        <v/>
      </c>
      <c r="T297" s="25">
        <f>IF($A297="","",MAX(0,-$S297))</f>
        <v/>
      </c>
      <c r="U297" s="25">
        <f>IF($A297="","",MAX(0,$Q297-INDEX('Cenários'!$K$6:$K$105,INT((ROW()-6)/12)+1)))</f>
        <v/>
      </c>
      <c r="V297" s="24">
        <f>IF($A297="","",IF($Y297&lt;&gt;"OK","Dados inválidos",IF($X297="Pausado","Pausado",IF($T297&gt;0,"Ruptura",IF($U297&gt;0,"Excesso de capacidade",IF($M297&gt;INDEX('Cenários'!$K$6:$K$105,INT((ROW()-6)/12)+1),"Capacidade insuficiente",IF(AND($E297&lt;=0,$S297&lt;INDEX('Cenários'!$H$6:$H$105,INT((ROW()-6)/12)+1)),"Atenção",IF($R297&gt;0,"Desmobilizar","Adequado"))))))))</f>
        <v/>
      </c>
      <c r="W297" s="24">
        <f>IF($A297="","",IF($Y297&lt;&gt;"OK","Corrigir cadastro do cenário",IF($X297="Pausado","",IF($T297&gt;0,"Ruptura projetada de "&amp;TEXT($T297,"0")&amp;" un.",IF($U297&gt;0,"Reduzir entrada ou transferir "&amp;TEXT($U297,"0")&amp;" un.",IF($M297&gt;INDEX('Cenários'!$K$6:$K$105,INT((ROW()-6)/12)+1),"Capacidade abaixo do saldo-alvo em "&amp;TEXT($M297-INDEX('Cenários'!$K$6:$K$105,INT((ROW()-6)/12)+1),"0")&amp;" un.",IF(AND($O297&gt;0,$E297-INDEX('Cenários'!$J$6:$J$105,INT((ROW()-6)/12)+1)&lt;-4),"Recebimento depende de pedido anterior ao horizonte",IF($R297&gt;0,"Desmobilizar "&amp;TEXT($R297,"0")&amp;" un. nesta semana",IF($P297&gt;0,"Emitir pedido de "&amp;TEXT($P297,"0")&amp;" un. nesta semana",IF($O297&gt;0,"Programar recebimento de "&amp;TEXT($O297,"0")&amp;" un.","Sem ação imediata")))))))))</f>
        <v/>
      </c>
      <c r="X297" s="24">
        <f>IF($A297="","",INDEX('Cenários'!$M$6:$M$105,INT((ROW()-6)/12)+1))</f>
        <v/>
      </c>
      <c r="Y297" s="24">
        <f>IF($A297="","",INDEX('Cenários'!$Z$6:$Z$105,INT((ROW()-6)/12)+1))</f>
        <v/>
      </c>
    </row>
    <row r="298" ht="19" customHeight="1">
      <c r="A298" s="24">
        <f>IF(INDEX('Cenários'!$A$6:$A$105,INT((ROW()-6)/12)+1)="","",INDEX('Cenários'!$A$6:$A$105,INT((ROW()-6)/12)+1))</f>
        <v/>
      </c>
      <c r="B298" s="24">
        <f>IF($A298="","",INDEX('Cenários'!$B$6:$B$105,INT((ROW()-6)/12)+1))</f>
        <v/>
      </c>
      <c r="C298" s="24">
        <f>IF($A298="","",INDEX('Cenários'!$C$6:$C$105,INT((ROW()-6)/12)+1))</f>
        <v/>
      </c>
      <c r="D298" s="24">
        <f>IF($A298="","",INDEX('Cenários'!$D$6:$D$105,INT((ROW()-6)/12)+1))</f>
        <v/>
      </c>
      <c r="E298" s="25">
        <f>IF($A298="","",MOD(ROW()-6,12)-4)</f>
        <v/>
      </c>
      <c r="F298" s="24">
        <f>IF($A298="","",IF($E298&lt;0,"Antes do pico",IF($E298=0,"Semana de pico","Depois do pico")))</f>
        <v/>
      </c>
      <c r="G298" s="36">
        <f>IF($A298="","",IFERROR(IF(INDEX('Cenários'!$E$6:$E$105,INT((ROW()-6)/12)+1)="","",INDEX('Cenários'!$E$6:$E$105,INT((ROW()-6)/12)+1)+7*$E298),""))</f>
        <v/>
      </c>
      <c r="H298" s="37">
        <f>IF($A298="","",INDEX('Cenários'!$N$6:$Y$105,INT((ROW()-6)/12)+1,$E298+5))</f>
        <v/>
      </c>
      <c r="I298" s="25">
        <f>IF(OR($A298="",$H298=""),"",IFERROR(ROUNDUP(INDEX('Cenários'!$F$6:$F$105,INT((ROW()-6)/12)+1)*$H298,0),""))</f>
        <v/>
      </c>
      <c r="J298" s="19" t="n"/>
      <c r="K298" s="25">
        <f>IF($A298="","",IF($E298=-4,INDEX('Cenários'!$G$6:$G$105,INT((ROW()-6)/12)+1),$S297))</f>
        <v/>
      </c>
      <c r="L298" s="25">
        <f>IF($A298="","",$K298+IF($J298="",0,$J298)-IF($I298="",0,$I298))</f>
        <v/>
      </c>
      <c r="M298" s="25">
        <f>IF($A298="","",IF($E298&lt;=0,INDEX('Cenários'!$H$6:$H$105,INT((ROW()-6)/12)+1)+SUMIFS($I$6:$I$1205,$A$6:$A$1205,$A298,$E$6:$E$1205,"&gt;"&amp;$E298,$E$6:$E$1205,"&lt;="&amp;($E298+INDEX('Cenários'!$J$6:$J$105,INT((ROW()-6)/12)+1))),INDEX('Cenários'!$L$6:$L$105,INT((ROW()-6)/12)+1)+SUMIFS($I$6:$I$1205,$A$6:$A$1205,$A298,$E$6:$E$1205,"&gt;"&amp;$E298,$E$6:$E$1205,"&lt;=7")))</f>
        <v/>
      </c>
      <c r="N298" s="25">
        <f>IF($A298="","",MIN(INDEX('Cenários'!$K$6:$K$105,INT((ROW()-6)/12)+1),MAX(0,$M298)))</f>
        <v/>
      </c>
      <c r="O298" s="25">
        <f>IF($A298="","",IFERROR(IF($L298&gt;=$N298,0,MIN(CEILING(MAX(0,$N298-$L298),INDEX('Cenários'!$I$6:$I$105,INT((ROW()-6)/12)+1)),FLOOR(MAX(0,INDEX('Cenários'!$K$6:$K$105,INT((ROW()-6)/12)+1)-$L298),INDEX('Cenários'!$I$6:$I$105,INT((ROW()-6)/12)+1)))),0))</f>
        <v/>
      </c>
      <c r="P298" s="25">
        <f>IF($A298="","",IFERROR(IF($E298+INDEX('Cenários'!$J$6:$J$105,INT((ROW()-6)/12)+1)&gt;7,0,SUMIFS($O$6:$O$1205,$A$6:$A$1205,$A298,$E$6:$E$1205,$E298+INDEX('Cenários'!$J$6:$J$105,INT((ROW()-6)/12)+1))),0))</f>
        <v/>
      </c>
      <c r="Q298" s="25">
        <f>IF($A298="","",$L298+$O298)</f>
        <v/>
      </c>
      <c r="R298" s="25">
        <f>IF($A298="","",IF($E298&gt;0,MAX(0,$Q298-$N298),0))</f>
        <v/>
      </c>
      <c r="S298" s="25">
        <f>IF($A298="","",$Q298-$R298)</f>
        <v/>
      </c>
      <c r="T298" s="25">
        <f>IF($A298="","",MAX(0,-$S298))</f>
        <v/>
      </c>
      <c r="U298" s="25">
        <f>IF($A298="","",MAX(0,$Q298-INDEX('Cenários'!$K$6:$K$105,INT((ROW()-6)/12)+1)))</f>
        <v/>
      </c>
      <c r="V298" s="24">
        <f>IF($A298="","",IF($Y298&lt;&gt;"OK","Dados inválidos",IF($X298="Pausado","Pausado",IF($T298&gt;0,"Ruptura",IF($U298&gt;0,"Excesso de capacidade",IF($M298&gt;INDEX('Cenários'!$K$6:$K$105,INT((ROW()-6)/12)+1),"Capacidade insuficiente",IF(AND($E298&lt;=0,$S298&lt;INDEX('Cenários'!$H$6:$H$105,INT((ROW()-6)/12)+1)),"Atenção",IF($R298&gt;0,"Desmobilizar","Adequado"))))))))</f>
        <v/>
      </c>
      <c r="W298" s="24">
        <f>IF($A298="","",IF($Y298&lt;&gt;"OK","Corrigir cadastro do cenário",IF($X298="Pausado","",IF($T298&gt;0,"Ruptura projetada de "&amp;TEXT($T298,"0")&amp;" un.",IF($U298&gt;0,"Reduzir entrada ou transferir "&amp;TEXT($U298,"0")&amp;" un.",IF($M298&gt;INDEX('Cenários'!$K$6:$K$105,INT((ROW()-6)/12)+1),"Capacidade abaixo do saldo-alvo em "&amp;TEXT($M298-INDEX('Cenários'!$K$6:$K$105,INT((ROW()-6)/12)+1),"0")&amp;" un.",IF(AND($O298&gt;0,$E298-INDEX('Cenários'!$J$6:$J$105,INT((ROW()-6)/12)+1)&lt;-4),"Recebimento depende de pedido anterior ao horizonte",IF($R298&gt;0,"Desmobilizar "&amp;TEXT($R298,"0")&amp;" un. nesta semana",IF($P298&gt;0,"Emitir pedido de "&amp;TEXT($P298,"0")&amp;" un. nesta semana",IF($O298&gt;0,"Programar recebimento de "&amp;TEXT($O298,"0")&amp;" un.","Sem ação imediata")))))))))</f>
        <v/>
      </c>
      <c r="X298" s="24">
        <f>IF($A298="","",INDEX('Cenários'!$M$6:$M$105,INT((ROW()-6)/12)+1))</f>
        <v/>
      </c>
      <c r="Y298" s="24">
        <f>IF($A298="","",INDEX('Cenários'!$Z$6:$Z$105,INT((ROW()-6)/12)+1))</f>
        <v/>
      </c>
    </row>
    <row r="299" ht="19" customHeight="1">
      <c r="A299" s="24">
        <f>IF(INDEX('Cenários'!$A$6:$A$105,INT((ROW()-6)/12)+1)="","",INDEX('Cenários'!$A$6:$A$105,INT((ROW()-6)/12)+1))</f>
        <v/>
      </c>
      <c r="B299" s="24">
        <f>IF($A299="","",INDEX('Cenários'!$B$6:$B$105,INT((ROW()-6)/12)+1))</f>
        <v/>
      </c>
      <c r="C299" s="24">
        <f>IF($A299="","",INDEX('Cenários'!$C$6:$C$105,INT((ROW()-6)/12)+1))</f>
        <v/>
      </c>
      <c r="D299" s="24">
        <f>IF($A299="","",INDEX('Cenários'!$D$6:$D$105,INT((ROW()-6)/12)+1))</f>
        <v/>
      </c>
      <c r="E299" s="25">
        <f>IF($A299="","",MOD(ROW()-6,12)-4)</f>
        <v/>
      </c>
      <c r="F299" s="24">
        <f>IF($A299="","",IF($E299&lt;0,"Antes do pico",IF($E299=0,"Semana de pico","Depois do pico")))</f>
        <v/>
      </c>
      <c r="G299" s="36">
        <f>IF($A299="","",IFERROR(IF(INDEX('Cenários'!$E$6:$E$105,INT((ROW()-6)/12)+1)="","",INDEX('Cenários'!$E$6:$E$105,INT((ROW()-6)/12)+1)+7*$E299),""))</f>
        <v/>
      </c>
      <c r="H299" s="37">
        <f>IF($A299="","",INDEX('Cenários'!$N$6:$Y$105,INT((ROW()-6)/12)+1,$E299+5))</f>
        <v/>
      </c>
      <c r="I299" s="25">
        <f>IF(OR($A299="",$H299=""),"",IFERROR(ROUNDUP(INDEX('Cenários'!$F$6:$F$105,INT((ROW()-6)/12)+1)*$H299,0),""))</f>
        <v/>
      </c>
      <c r="J299" s="19" t="n"/>
      <c r="K299" s="25">
        <f>IF($A299="","",IF($E299=-4,INDEX('Cenários'!$G$6:$G$105,INT((ROW()-6)/12)+1),$S298))</f>
        <v/>
      </c>
      <c r="L299" s="25">
        <f>IF($A299="","",$K299+IF($J299="",0,$J299)-IF($I299="",0,$I299))</f>
        <v/>
      </c>
      <c r="M299" s="25">
        <f>IF($A299="","",IF($E299&lt;=0,INDEX('Cenários'!$H$6:$H$105,INT((ROW()-6)/12)+1)+SUMIFS($I$6:$I$1205,$A$6:$A$1205,$A299,$E$6:$E$1205,"&gt;"&amp;$E299,$E$6:$E$1205,"&lt;="&amp;($E299+INDEX('Cenários'!$J$6:$J$105,INT((ROW()-6)/12)+1))),INDEX('Cenários'!$L$6:$L$105,INT((ROW()-6)/12)+1)+SUMIFS($I$6:$I$1205,$A$6:$A$1205,$A299,$E$6:$E$1205,"&gt;"&amp;$E299,$E$6:$E$1205,"&lt;=7")))</f>
        <v/>
      </c>
      <c r="N299" s="25">
        <f>IF($A299="","",MIN(INDEX('Cenários'!$K$6:$K$105,INT((ROW()-6)/12)+1),MAX(0,$M299)))</f>
        <v/>
      </c>
      <c r="O299" s="25">
        <f>IF($A299="","",IFERROR(IF($L299&gt;=$N299,0,MIN(CEILING(MAX(0,$N299-$L299),INDEX('Cenários'!$I$6:$I$105,INT((ROW()-6)/12)+1)),FLOOR(MAX(0,INDEX('Cenários'!$K$6:$K$105,INT((ROW()-6)/12)+1)-$L299),INDEX('Cenários'!$I$6:$I$105,INT((ROW()-6)/12)+1)))),0))</f>
        <v/>
      </c>
      <c r="P299" s="25">
        <f>IF($A299="","",IFERROR(IF($E299+INDEX('Cenários'!$J$6:$J$105,INT((ROW()-6)/12)+1)&gt;7,0,SUMIFS($O$6:$O$1205,$A$6:$A$1205,$A299,$E$6:$E$1205,$E299+INDEX('Cenários'!$J$6:$J$105,INT((ROW()-6)/12)+1))),0))</f>
        <v/>
      </c>
      <c r="Q299" s="25">
        <f>IF($A299="","",$L299+$O299)</f>
        <v/>
      </c>
      <c r="R299" s="25">
        <f>IF($A299="","",IF($E299&gt;0,MAX(0,$Q299-$N299),0))</f>
        <v/>
      </c>
      <c r="S299" s="25">
        <f>IF($A299="","",$Q299-$R299)</f>
        <v/>
      </c>
      <c r="T299" s="25">
        <f>IF($A299="","",MAX(0,-$S299))</f>
        <v/>
      </c>
      <c r="U299" s="25">
        <f>IF($A299="","",MAX(0,$Q299-INDEX('Cenários'!$K$6:$K$105,INT((ROW()-6)/12)+1)))</f>
        <v/>
      </c>
      <c r="V299" s="24">
        <f>IF($A299="","",IF($Y299&lt;&gt;"OK","Dados inválidos",IF($X299="Pausado","Pausado",IF($T299&gt;0,"Ruptura",IF($U299&gt;0,"Excesso de capacidade",IF($M299&gt;INDEX('Cenários'!$K$6:$K$105,INT((ROW()-6)/12)+1),"Capacidade insuficiente",IF(AND($E299&lt;=0,$S299&lt;INDEX('Cenários'!$H$6:$H$105,INT((ROW()-6)/12)+1)),"Atenção",IF($R299&gt;0,"Desmobilizar","Adequado"))))))))</f>
        <v/>
      </c>
      <c r="W299" s="24">
        <f>IF($A299="","",IF($Y299&lt;&gt;"OK","Corrigir cadastro do cenário",IF($X299="Pausado","",IF($T299&gt;0,"Ruptura projetada de "&amp;TEXT($T299,"0")&amp;" un.",IF($U299&gt;0,"Reduzir entrada ou transferir "&amp;TEXT($U299,"0")&amp;" un.",IF($M299&gt;INDEX('Cenários'!$K$6:$K$105,INT((ROW()-6)/12)+1),"Capacidade abaixo do saldo-alvo em "&amp;TEXT($M299-INDEX('Cenários'!$K$6:$K$105,INT((ROW()-6)/12)+1),"0")&amp;" un.",IF(AND($O299&gt;0,$E299-INDEX('Cenários'!$J$6:$J$105,INT((ROW()-6)/12)+1)&lt;-4),"Recebimento depende de pedido anterior ao horizonte",IF($R299&gt;0,"Desmobilizar "&amp;TEXT($R299,"0")&amp;" un. nesta semana",IF($P299&gt;0,"Emitir pedido de "&amp;TEXT($P299,"0")&amp;" un. nesta semana",IF($O299&gt;0,"Programar recebimento de "&amp;TEXT($O299,"0")&amp;" un.","Sem ação imediata")))))))))</f>
        <v/>
      </c>
      <c r="X299" s="24">
        <f>IF($A299="","",INDEX('Cenários'!$M$6:$M$105,INT((ROW()-6)/12)+1))</f>
        <v/>
      </c>
      <c r="Y299" s="24">
        <f>IF($A299="","",INDEX('Cenários'!$Z$6:$Z$105,INT((ROW()-6)/12)+1))</f>
        <v/>
      </c>
    </row>
    <row r="300" ht="19" customHeight="1">
      <c r="A300" s="24">
        <f>IF(INDEX('Cenários'!$A$6:$A$105,INT((ROW()-6)/12)+1)="","",INDEX('Cenários'!$A$6:$A$105,INT((ROW()-6)/12)+1))</f>
        <v/>
      </c>
      <c r="B300" s="24">
        <f>IF($A300="","",INDEX('Cenários'!$B$6:$B$105,INT((ROW()-6)/12)+1))</f>
        <v/>
      </c>
      <c r="C300" s="24">
        <f>IF($A300="","",INDEX('Cenários'!$C$6:$C$105,INT((ROW()-6)/12)+1))</f>
        <v/>
      </c>
      <c r="D300" s="24">
        <f>IF($A300="","",INDEX('Cenários'!$D$6:$D$105,INT((ROW()-6)/12)+1))</f>
        <v/>
      </c>
      <c r="E300" s="25">
        <f>IF($A300="","",MOD(ROW()-6,12)-4)</f>
        <v/>
      </c>
      <c r="F300" s="24">
        <f>IF($A300="","",IF($E300&lt;0,"Antes do pico",IF($E300=0,"Semana de pico","Depois do pico")))</f>
        <v/>
      </c>
      <c r="G300" s="36">
        <f>IF($A300="","",IFERROR(IF(INDEX('Cenários'!$E$6:$E$105,INT((ROW()-6)/12)+1)="","",INDEX('Cenários'!$E$6:$E$105,INT((ROW()-6)/12)+1)+7*$E300),""))</f>
        <v/>
      </c>
      <c r="H300" s="37">
        <f>IF($A300="","",INDEX('Cenários'!$N$6:$Y$105,INT((ROW()-6)/12)+1,$E300+5))</f>
        <v/>
      </c>
      <c r="I300" s="25">
        <f>IF(OR($A300="",$H300=""),"",IFERROR(ROUNDUP(INDEX('Cenários'!$F$6:$F$105,INT((ROW()-6)/12)+1)*$H300,0),""))</f>
        <v/>
      </c>
      <c r="J300" s="19" t="n"/>
      <c r="K300" s="25">
        <f>IF($A300="","",IF($E300=-4,INDEX('Cenários'!$G$6:$G$105,INT((ROW()-6)/12)+1),$S299))</f>
        <v/>
      </c>
      <c r="L300" s="25">
        <f>IF($A300="","",$K300+IF($J300="",0,$J300)-IF($I300="",0,$I300))</f>
        <v/>
      </c>
      <c r="M300" s="25">
        <f>IF($A300="","",IF($E300&lt;=0,INDEX('Cenários'!$H$6:$H$105,INT((ROW()-6)/12)+1)+SUMIFS($I$6:$I$1205,$A$6:$A$1205,$A300,$E$6:$E$1205,"&gt;"&amp;$E300,$E$6:$E$1205,"&lt;="&amp;($E300+INDEX('Cenários'!$J$6:$J$105,INT((ROW()-6)/12)+1))),INDEX('Cenários'!$L$6:$L$105,INT((ROW()-6)/12)+1)+SUMIFS($I$6:$I$1205,$A$6:$A$1205,$A300,$E$6:$E$1205,"&gt;"&amp;$E300,$E$6:$E$1205,"&lt;=7")))</f>
        <v/>
      </c>
      <c r="N300" s="25">
        <f>IF($A300="","",MIN(INDEX('Cenários'!$K$6:$K$105,INT((ROW()-6)/12)+1),MAX(0,$M300)))</f>
        <v/>
      </c>
      <c r="O300" s="25">
        <f>IF($A300="","",IFERROR(IF($L300&gt;=$N300,0,MIN(CEILING(MAX(0,$N300-$L300),INDEX('Cenários'!$I$6:$I$105,INT((ROW()-6)/12)+1)),FLOOR(MAX(0,INDEX('Cenários'!$K$6:$K$105,INT((ROW()-6)/12)+1)-$L300),INDEX('Cenários'!$I$6:$I$105,INT((ROW()-6)/12)+1)))),0))</f>
        <v/>
      </c>
      <c r="P300" s="25">
        <f>IF($A300="","",IFERROR(IF($E300+INDEX('Cenários'!$J$6:$J$105,INT((ROW()-6)/12)+1)&gt;7,0,SUMIFS($O$6:$O$1205,$A$6:$A$1205,$A300,$E$6:$E$1205,$E300+INDEX('Cenários'!$J$6:$J$105,INT((ROW()-6)/12)+1))),0))</f>
        <v/>
      </c>
      <c r="Q300" s="25">
        <f>IF($A300="","",$L300+$O300)</f>
        <v/>
      </c>
      <c r="R300" s="25">
        <f>IF($A300="","",IF($E300&gt;0,MAX(0,$Q300-$N300),0))</f>
        <v/>
      </c>
      <c r="S300" s="25">
        <f>IF($A300="","",$Q300-$R300)</f>
        <v/>
      </c>
      <c r="T300" s="25">
        <f>IF($A300="","",MAX(0,-$S300))</f>
        <v/>
      </c>
      <c r="U300" s="25">
        <f>IF($A300="","",MAX(0,$Q300-INDEX('Cenários'!$K$6:$K$105,INT((ROW()-6)/12)+1)))</f>
        <v/>
      </c>
      <c r="V300" s="24">
        <f>IF($A300="","",IF($Y300&lt;&gt;"OK","Dados inválidos",IF($X300="Pausado","Pausado",IF($T300&gt;0,"Ruptura",IF($U300&gt;0,"Excesso de capacidade",IF($M300&gt;INDEX('Cenários'!$K$6:$K$105,INT((ROW()-6)/12)+1),"Capacidade insuficiente",IF(AND($E300&lt;=0,$S300&lt;INDEX('Cenários'!$H$6:$H$105,INT((ROW()-6)/12)+1)),"Atenção",IF($R300&gt;0,"Desmobilizar","Adequado"))))))))</f>
        <v/>
      </c>
      <c r="W300" s="24">
        <f>IF($A300="","",IF($Y300&lt;&gt;"OK","Corrigir cadastro do cenário",IF($X300="Pausado","",IF($T300&gt;0,"Ruptura projetada de "&amp;TEXT($T300,"0")&amp;" un.",IF($U300&gt;0,"Reduzir entrada ou transferir "&amp;TEXT($U300,"0")&amp;" un.",IF($M300&gt;INDEX('Cenários'!$K$6:$K$105,INT((ROW()-6)/12)+1),"Capacidade abaixo do saldo-alvo em "&amp;TEXT($M300-INDEX('Cenários'!$K$6:$K$105,INT((ROW()-6)/12)+1),"0")&amp;" un.",IF(AND($O300&gt;0,$E300-INDEX('Cenários'!$J$6:$J$105,INT((ROW()-6)/12)+1)&lt;-4),"Recebimento depende de pedido anterior ao horizonte",IF($R300&gt;0,"Desmobilizar "&amp;TEXT($R300,"0")&amp;" un. nesta semana",IF($P300&gt;0,"Emitir pedido de "&amp;TEXT($P300,"0")&amp;" un. nesta semana",IF($O300&gt;0,"Programar recebimento de "&amp;TEXT($O300,"0")&amp;" un.","Sem ação imediata")))))))))</f>
        <v/>
      </c>
      <c r="X300" s="24">
        <f>IF($A300="","",INDEX('Cenários'!$M$6:$M$105,INT((ROW()-6)/12)+1))</f>
        <v/>
      </c>
      <c r="Y300" s="24">
        <f>IF($A300="","",INDEX('Cenários'!$Z$6:$Z$105,INT((ROW()-6)/12)+1))</f>
        <v/>
      </c>
    </row>
    <row r="301" ht="19" customHeight="1">
      <c r="A301" s="24">
        <f>IF(INDEX('Cenários'!$A$6:$A$105,INT((ROW()-6)/12)+1)="","",INDEX('Cenários'!$A$6:$A$105,INT((ROW()-6)/12)+1))</f>
        <v/>
      </c>
      <c r="B301" s="24">
        <f>IF($A301="","",INDEX('Cenários'!$B$6:$B$105,INT((ROW()-6)/12)+1))</f>
        <v/>
      </c>
      <c r="C301" s="24">
        <f>IF($A301="","",INDEX('Cenários'!$C$6:$C$105,INT((ROW()-6)/12)+1))</f>
        <v/>
      </c>
      <c r="D301" s="24">
        <f>IF($A301="","",INDEX('Cenários'!$D$6:$D$105,INT((ROW()-6)/12)+1))</f>
        <v/>
      </c>
      <c r="E301" s="25">
        <f>IF($A301="","",MOD(ROW()-6,12)-4)</f>
        <v/>
      </c>
      <c r="F301" s="24">
        <f>IF($A301="","",IF($E301&lt;0,"Antes do pico",IF($E301=0,"Semana de pico","Depois do pico")))</f>
        <v/>
      </c>
      <c r="G301" s="36">
        <f>IF($A301="","",IFERROR(IF(INDEX('Cenários'!$E$6:$E$105,INT((ROW()-6)/12)+1)="","",INDEX('Cenários'!$E$6:$E$105,INT((ROW()-6)/12)+1)+7*$E301),""))</f>
        <v/>
      </c>
      <c r="H301" s="37">
        <f>IF($A301="","",INDEX('Cenários'!$N$6:$Y$105,INT((ROW()-6)/12)+1,$E301+5))</f>
        <v/>
      </c>
      <c r="I301" s="25">
        <f>IF(OR($A301="",$H301=""),"",IFERROR(ROUNDUP(INDEX('Cenários'!$F$6:$F$105,INT((ROW()-6)/12)+1)*$H301,0),""))</f>
        <v/>
      </c>
      <c r="J301" s="19" t="n"/>
      <c r="K301" s="25">
        <f>IF($A301="","",IF($E301=-4,INDEX('Cenários'!$G$6:$G$105,INT((ROW()-6)/12)+1),$S300))</f>
        <v/>
      </c>
      <c r="L301" s="25">
        <f>IF($A301="","",$K301+IF($J301="",0,$J301)-IF($I301="",0,$I301))</f>
        <v/>
      </c>
      <c r="M301" s="25">
        <f>IF($A301="","",IF($E301&lt;=0,INDEX('Cenários'!$H$6:$H$105,INT((ROW()-6)/12)+1)+SUMIFS($I$6:$I$1205,$A$6:$A$1205,$A301,$E$6:$E$1205,"&gt;"&amp;$E301,$E$6:$E$1205,"&lt;="&amp;($E301+INDEX('Cenários'!$J$6:$J$105,INT((ROW()-6)/12)+1))),INDEX('Cenários'!$L$6:$L$105,INT((ROW()-6)/12)+1)+SUMIFS($I$6:$I$1205,$A$6:$A$1205,$A301,$E$6:$E$1205,"&gt;"&amp;$E301,$E$6:$E$1205,"&lt;=7")))</f>
        <v/>
      </c>
      <c r="N301" s="25">
        <f>IF($A301="","",MIN(INDEX('Cenários'!$K$6:$K$105,INT((ROW()-6)/12)+1),MAX(0,$M301)))</f>
        <v/>
      </c>
      <c r="O301" s="25">
        <f>IF($A301="","",IFERROR(IF($L301&gt;=$N301,0,MIN(CEILING(MAX(0,$N301-$L301),INDEX('Cenários'!$I$6:$I$105,INT((ROW()-6)/12)+1)),FLOOR(MAX(0,INDEX('Cenários'!$K$6:$K$105,INT((ROW()-6)/12)+1)-$L301),INDEX('Cenários'!$I$6:$I$105,INT((ROW()-6)/12)+1)))),0))</f>
        <v/>
      </c>
      <c r="P301" s="25">
        <f>IF($A301="","",IFERROR(IF($E301+INDEX('Cenários'!$J$6:$J$105,INT((ROW()-6)/12)+1)&gt;7,0,SUMIFS($O$6:$O$1205,$A$6:$A$1205,$A301,$E$6:$E$1205,$E301+INDEX('Cenários'!$J$6:$J$105,INT((ROW()-6)/12)+1))),0))</f>
        <v/>
      </c>
      <c r="Q301" s="25">
        <f>IF($A301="","",$L301+$O301)</f>
        <v/>
      </c>
      <c r="R301" s="25">
        <f>IF($A301="","",IF($E301&gt;0,MAX(0,$Q301-$N301),0))</f>
        <v/>
      </c>
      <c r="S301" s="25">
        <f>IF($A301="","",$Q301-$R301)</f>
        <v/>
      </c>
      <c r="T301" s="25">
        <f>IF($A301="","",MAX(0,-$S301))</f>
        <v/>
      </c>
      <c r="U301" s="25">
        <f>IF($A301="","",MAX(0,$Q301-INDEX('Cenários'!$K$6:$K$105,INT((ROW()-6)/12)+1)))</f>
        <v/>
      </c>
      <c r="V301" s="24">
        <f>IF($A301="","",IF($Y301&lt;&gt;"OK","Dados inválidos",IF($X301="Pausado","Pausado",IF($T301&gt;0,"Ruptura",IF($U301&gt;0,"Excesso de capacidade",IF($M301&gt;INDEX('Cenários'!$K$6:$K$105,INT((ROW()-6)/12)+1),"Capacidade insuficiente",IF(AND($E301&lt;=0,$S301&lt;INDEX('Cenários'!$H$6:$H$105,INT((ROW()-6)/12)+1)),"Atenção",IF($R301&gt;0,"Desmobilizar","Adequado"))))))))</f>
        <v/>
      </c>
      <c r="W301" s="24">
        <f>IF($A301="","",IF($Y301&lt;&gt;"OK","Corrigir cadastro do cenário",IF($X301="Pausado","",IF($T301&gt;0,"Ruptura projetada de "&amp;TEXT($T301,"0")&amp;" un.",IF($U301&gt;0,"Reduzir entrada ou transferir "&amp;TEXT($U301,"0")&amp;" un.",IF($M301&gt;INDEX('Cenários'!$K$6:$K$105,INT((ROW()-6)/12)+1),"Capacidade abaixo do saldo-alvo em "&amp;TEXT($M301-INDEX('Cenários'!$K$6:$K$105,INT((ROW()-6)/12)+1),"0")&amp;" un.",IF(AND($O301&gt;0,$E301-INDEX('Cenários'!$J$6:$J$105,INT((ROW()-6)/12)+1)&lt;-4),"Recebimento depende de pedido anterior ao horizonte",IF($R301&gt;0,"Desmobilizar "&amp;TEXT($R301,"0")&amp;" un. nesta semana",IF($P301&gt;0,"Emitir pedido de "&amp;TEXT($P301,"0")&amp;" un. nesta semana",IF($O301&gt;0,"Programar recebimento de "&amp;TEXT($O301,"0")&amp;" un.","Sem ação imediata")))))))))</f>
        <v/>
      </c>
      <c r="X301" s="24">
        <f>IF($A301="","",INDEX('Cenários'!$M$6:$M$105,INT((ROW()-6)/12)+1))</f>
        <v/>
      </c>
      <c r="Y301" s="24">
        <f>IF($A301="","",INDEX('Cenários'!$Z$6:$Z$105,INT((ROW()-6)/12)+1))</f>
        <v/>
      </c>
    </row>
    <row r="302" ht="19" customHeight="1">
      <c r="A302" s="24">
        <f>IF(INDEX('Cenários'!$A$6:$A$105,INT((ROW()-6)/12)+1)="","",INDEX('Cenários'!$A$6:$A$105,INT((ROW()-6)/12)+1))</f>
        <v/>
      </c>
      <c r="B302" s="24">
        <f>IF($A302="","",INDEX('Cenários'!$B$6:$B$105,INT((ROW()-6)/12)+1))</f>
        <v/>
      </c>
      <c r="C302" s="24">
        <f>IF($A302="","",INDEX('Cenários'!$C$6:$C$105,INT((ROW()-6)/12)+1))</f>
        <v/>
      </c>
      <c r="D302" s="24">
        <f>IF($A302="","",INDEX('Cenários'!$D$6:$D$105,INT((ROW()-6)/12)+1))</f>
        <v/>
      </c>
      <c r="E302" s="25">
        <f>IF($A302="","",MOD(ROW()-6,12)-4)</f>
        <v/>
      </c>
      <c r="F302" s="24">
        <f>IF($A302="","",IF($E302&lt;0,"Antes do pico",IF($E302=0,"Semana de pico","Depois do pico")))</f>
        <v/>
      </c>
      <c r="G302" s="36">
        <f>IF($A302="","",IFERROR(IF(INDEX('Cenários'!$E$6:$E$105,INT((ROW()-6)/12)+1)="","",INDEX('Cenários'!$E$6:$E$105,INT((ROW()-6)/12)+1)+7*$E302),""))</f>
        <v/>
      </c>
      <c r="H302" s="37">
        <f>IF($A302="","",INDEX('Cenários'!$N$6:$Y$105,INT((ROW()-6)/12)+1,$E302+5))</f>
        <v/>
      </c>
      <c r="I302" s="25">
        <f>IF(OR($A302="",$H302=""),"",IFERROR(ROUNDUP(INDEX('Cenários'!$F$6:$F$105,INT((ROW()-6)/12)+1)*$H302,0),""))</f>
        <v/>
      </c>
      <c r="J302" s="19" t="n"/>
      <c r="K302" s="25">
        <f>IF($A302="","",IF($E302=-4,INDEX('Cenários'!$G$6:$G$105,INT((ROW()-6)/12)+1),$S301))</f>
        <v/>
      </c>
      <c r="L302" s="25">
        <f>IF($A302="","",$K302+IF($J302="",0,$J302)-IF($I302="",0,$I302))</f>
        <v/>
      </c>
      <c r="M302" s="25">
        <f>IF($A302="","",IF($E302&lt;=0,INDEX('Cenários'!$H$6:$H$105,INT((ROW()-6)/12)+1)+SUMIFS($I$6:$I$1205,$A$6:$A$1205,$A302,$E$6:$E$1205,"&gt;"&amp;$E302,$E$6:$E$1205,"&lt;="&amp;($E302+INDEX('Cenários'!$J$6:$J$105,INT((ROW()-6)/12)+1))),INDEX('Cenários'!$L$6:$L$105,INT((ROW()-6)/12)+1)+SUMIFS($I$6:$I$1205,$A$6:$A$1205,$A302,$E$6:$E$1205,"&gt;"&amp;$E302,$E$6:$E$1205,"&lt;=7")))</f>
        <v/>
      </c>
      <c r="N302" s="25">
        <f>IF($A302="","",MIN(INDEX('Cenários'!$K$6:$K$105,INT((ROW()-6)/12)+1),MAX(0,$M302)))</f>
        <v/>
      </c>
      <c r="O302" s="25">
        <f>IF($A302="","",IFERROR(IF($L302&gt;=$N302,0,MIN(CEILING(MAX(0,$N302-$L302),INDEX('Cenários'!$I$6:$I$105,INT((ROW()-6)/12)+1)),FLOOR(MAX(0,INDEX('Cenários'!$K$6:$K$105,INT((ROW()-6)/12)+1)-$L302),INDEX('Cenários'!$I$6:$I$105,INT((ROW()-6)/12)+1)))),0))</f>
        <v/>
      </c>
      <c r="P302" s="25">
        <f>IF($A302="","",IFERROR(IF($E302+INDEX('Cenários'!$J$6:$J$105,INT((ROW()-6)/12)+1)&gt;7,0,SUMIFS($O$6:$O$1205,$A$6:$A$1205,$A302,$E$6:$E$1205,$E302+INDEX('Cenários'!$J$6:$J$105,INT((ROW()-6)/12)+1))),0))</f>
        <v/>
      </c>
      <c r="Q302" s="25">
        <f>IF($A302="","",$L302+$O302)</f>
        <v/>
      </c>
      <c r="R302" s="25">
        <f>IF($A302="","",IF($E302&gt;0,MAX(0,$Q302-$N302),0))</f>
        <v/>
      </c>
      <c r="S302" s="25">
        <f>IF($A302="","",$Q302-$R302)</f>
        <v/>
      </c>
      <c r="T302" s="25">
        <f>IF($A302="","",MAX(0,-$S302))</f>
        <v/>
      </c>
      <c r="U302" s="25">
        <f>IF($A302="","",MAX(0,$Q302-INDEX('Cenários'!$K$6:$K$105,INT((ROW()-6)/12)+1)))</f>
        <v/>
      </c>
      <c r="V302" s="24">
        <f>IF($A302="","",IF($Y302&lt;&gt;"OK","Dados inválidos",IF($X302="Pausado","Pausado",IF($T302&gt;0,"Ruptura",IF($U302&gt;0,"Excesso de capacidade",IF($M302&gt;INDEX('Cenários'!$K$6:$K$105,INT((ROW()-6)/12)+1),"Capacidade insuficiente",IF(AND($E302&lt;=0,$S302&lt;INDEX('Cenários'!$H$6:$H$105,INT((ROW()-6)/12)+1)),"Atenção",IF($R302&gt;0,"Desmobilizar","Adequado"))))))))</f>
        <v/>
      </c>
      <c r="W302" s="24">
        <f>IF($A302="","",IF($Y302&lt;&gt;"OK","Corrigir cadastro do cenário",IF($X302="Pausado","",IF($T302&gt;0,"Ruptura projetada de "&amp;TEXT($T302,"0")&amp;" un.",IF($U302&gt;0,"Reduzir entrada ou transferir "&amp;TEXT($U302,"0")&amp;" un.",IF($M302&gt;INDEX('Cenários'!$K$6:$K$105,INT((ROW()-6)/12)+1),"Capacidade abaixo do saldo-alvo em "&amp;TEXT($M302-INDEX('Cenários'!$K$6:$K$105,INT((ROW()-6)/12)+1),"0")&amp;" un.",IF(AND($O302&gt;0,$E302-INDEX('Cenários'!$J$6:$J$105,INT((ROW()-6)/12)+1)&lt;-4),"Recebimento depende de pedido anterior ao horizonte",IF($R302&gt;0,"Desmobilizar "&amp;TEXT($R302,"0")&amp;" un. nesta semana",IF($P302&gt;0,"Emitir pedido de "&amp;TEXT($P302,"0")&amp;" un. nesta semana",IF($O302&gt;0,"Programar recebimento de "&amp;TEXT($O302,"0")&amp;" un.","Sem ação imediata")))))))))</f>
        <v/>
      </c>
      <c r="X302" s="24">
        <f>IF($A302="","",INDEX('Cenários'!$M$6:$M$105,INT((ROW()-6)/12)+1))</f>
        <v/>
      </c>
      <c r="Y302" s="24">
        <f>IF($A302="","",INDEX('Cenários'!$Z$6:$Z$105,INT((ROW()-6)/12)+1))</f>
        <v/>
      </c>
    </row>
    <row r="303" ht="19" customHeight="1">
      <c r="A303" s="24">
        <f>IF(INDEX('Cenários'!$A$6:$A$105,INT((ROW()-6)/12)+1)="","",INDEX('Cenários'!$A$6:$A$105,INT((ROW()-6)/12)+1))</f>
        <v/>
      </c>
      <c r="B303" s="24">
        <f>IF($A303="","",INDEX('Cenários'!$B$6:$B$105,INT((ROW()-6)/12)+1))</f>
        <v/>
      </c>
      <c r="C303" s="24">
        <f>IF($A303="","",INDEX('Cenários'!$C$6:$C$105,INT((ROW()-6)/12)+1))</f>
        <v/>
      </c>
      <c r="D303" s="24">
        <f>IF($A303="","",INDEX('Cenários'!$D$6:$D$105,INT((ROW()-6)/12)+1))</f>
        <v/>
      </c>
      <c r="E303" s="25">
        <f>IF($A303="","",MOD(ROW()-6,12)-4)</f>
        <v/>
      </c>
      <c r="F303" s="24">
        <f>IF($A303="","",IF($E303&lt;0,"Antes do pico",IF($E303=0,"Semana de pico","Depois do pico")))</f>
        <v/>
      </c>
      <c r="G303" s="36">
        <f>IF($A303="","",IFERROR(IF(INDEX('Cenários'!$E$6:$E$105,INT((ROW()-6)/12)+1)="","",INDEX('Cenários'!$E$6:$E$105,INT((ROW()-6)/12)+1)+7*$E303),""))</f>
        <v/>
      </c>
      <c r="H303" s="37">
        <f>IF($A303="","",INDEX('Cenários'!$N$6:$Y$105,INT((ROW()-6)/12)+1,$E303+5))</f>
        <v/>
      </c>
      <c r="I303" s="25">
        <f>IF(OR($A303="",$H303=""),"",IFERROR(ROUNDUP(INDEX('Cenários'!$F$6:$F$105,INT((ROW()-6)/12)+1)*$H303,0),""))</f>
        <v/>
      </c>
      <c r="J303" s="19" t="n"/>
      <c r="K303" s="25">
        <f>IF($A303="","",IF($E303=-4,INDEX('Cenários'!$G$6:$G$105,INT((ROW()-6)/12)+1),$S302))</f>
        <v/>
      </c>
      <c r="L303" s="25">
        <f>IF($A303="","",$K303+IF($J303="",0,$J303)-IF($I303="",0,$I303))</f>
        <v/>
      </c>
      <c r="M303" s="25">
        <f>IF($A303="","",IF($E303&lt;=0,INDEX('Cenários'!$H$6:$H$105,INT((ROW()-6)/12)+1)+SUMIFS($I$6:$I$1205,$A$6:$A$1205,$A303,$E$6:$E$1205,"&gt;"&amp;$E303,$E$6:$E$1205,"&lt;="&amp;($E303+INDEX('Cenários'!$J$6:$J$105,INT((ROW()-6)/12)+1))),INDEX('Cenários'!$L$6:$L$105,INT((ROW()-6)/12)+1)+SUMIFS($I$6:$I$1205,$A$6:$A$1205,$A303,$E$6:$E$1205,"&gt;"&amp;$E303,$E$6:$E$1205,"&lt;=7")))</f>
        <v/>
      </c>
      <c r="N303" s="25">
        <f>IF($A303="","",MIN(INDEX('Cenários'!$K$6:$K$105,INT((ROW()-6)/12)+1),MAX(0,$M303)))</f>
        <v/>
      </c>
      <c r="O303" s="25">
        <f>IF($A303="","",IFERROR(IF($L303&gt;=$N303,0,MIN(CEILING(MAX(0,$N303-$L303),INDEX('Cenários'!$I$6:$I$105,INT((ROW()-6)/12)+1)),FLOOR(MAX(0,INDEX('Cenários'!$K$6:$K$105,INT((ROW()-6)/12)+1)-$L303),INDEX('Cenários'!$I$6:$I$105,INT((ROW()-6)/12)+1)))),0))</f>
        <v/>
      </c>
      <c r="P303" s="25">
        <f>IF($A303="","",IFERROR(IF($E303+INDEX('Cenários'!$J$6:$J$105,INT((ROW()-6)/12)+1)&gt;7,0,SUMIFS($O$6:$O$1205,$A$6:$A$1205,$A303,$E$6:$E$1205,$E303+INDEX('Cenários'!$J$6:$J$105,INT((ROW()-6)/12)+1))),0))</f>
        <v/>
      </c>
      <c r="Q303" s="25">
        <f>IF($A303="","",$L303+$O303)</f>
        <v/>
      </c>
      <c r="R303" s="25">
        <f>IF($A303="","",IF($E303&gt;0,MAX(0,$Q303-$N303),0))</f>
        <v/>
      </c>
      <c r="S303" s="25">
        <f>IF($A303="","",$Q303-$R303)</f>
        <v/>
      </c>
      <c r="T303" s="25">
        <f>IF($A303="","",MAX(0,-$S303))</f>
        <v/>
      </c>
      <c r="U303" s="25">
        <f>IF($A303="","",MAX(0,$Q303-INDEX('Cenários'!$K$6:$K$105,INT((ROW()-6)/12)+1)))</f>
        <v/>
      </c>
      <c r="V303" s="24">
        <f>IF($A303="","",IF($Y303&lt;&gt;"OK","Dados inválidos",IF($X303="Pausado","Pausado",IF($T303&gt;0,"Ruptura",IF($U303&gt;0,"Excesso de capacidade",IF($M303&gt;INDEX('Cenários'!$K$6:$K$105,INT((ROW()-6)/12)+1),"Capacidade insuficiente",IF(AND($E303&lt;=0,$S303&lt;INDEX('Cenários'!$H$6:$H$105,INT((ROW()-6)/12)+1)),"Atenção",IF($R303&gt;0,"Desmobilizar","Adequado"))))))))</f>
        <v/>
      </c>
      <c r="W303" s="24">
        <f>IF($A303="","",IF($Y303&lt;&gt;"OK","Corrigir cadastro do cenário",IF($X303="Pausado","",IF($T303&gt;0,"Ruptura projetada de "&amp;TEXT($T303,"0")&amp;" un.",IF($U303&gt;0,"Reduzir entrada ou transferir "&amp;TEXT($U303,"0")&amp;" un.",IF($M303&gt;INDEX('Cenários'!$K$6:$K$105,INT((ROW()-6)/12)+1),"Capacidade abaixo do saldo-alvo em "&amp;TEXT($M303-INDEX('Cenários'!$K$6:$K$105,INT((ROW()-6)/12)+1),"0")&amp;" un.",IF(AND($O303&gt;0,$E303-INDEX('Cenários'!$J$6:$J$105,INT((ROW()-6)/12)+1)&lt;-4),"Recebimento depende de pedido anterior ao horizonte",IF($R303&gt;0,"Desmobilizar "&amp;TEXT($R303,"0")&amp;" un. nesta semana",IF($P303&gt;0,"Emitir pedido de "&amp;TEXT($P303,"0")&amp;" un. nesta semana",IF($O303&gt;0,"Programar recebimento de "&amp;TEXT($O303,"0")&amp;" un.","Sem ação imediata")))))))))</f>
        <v/>
      </c>
      <c r="X303" s="24">
        <f>IF($A303="","",INDEX('Cenários'!$M$6:$M$105,INT((ROW()-6)/12)+1))</f>
        <v/>
      </c>
      <c r="Y303" s="24">
        <f>IF($A303="","",INDEX('Cenários'!$Z$6:$Z$105,INT((ROW()-6)/12)+1))</f>
        <v/>
      </c>
    </row>
    <row r="304" ht="19" customHeight="1">
      <c r="A304" s="24">
        <f>IF(INDEX('Cenários'!$A$6:$A$105,INT((ROW()-6)/12)+1)="","",INDEX('Cenários'!$A$6:$A$105,INT((ROW()-6)/12)+1))</f>
        <v/>
      </c>
      <c r="B304" s="24">
        <f>IF($A304="","",INDEX('Cenários'!$B$6:$B$105,INT((ROW()-6)/12)+1))</f>
        <v/>
      </c>
      <c r="C304" s="24">
        <f>IF($A304="","",INDEX('Cenários'!$C$6:$C$105,INT((ROW()-6)/12)+1))</f>
        <v/>
      </c>
      <c r="D304" s="24">
        <f>IF($A304="","",INDEX('Cenários'!$D$6:$D$105,INT((ROW()-6)/12)+1))</f>
        <v/>
      </c>
      <c r="E304" s="25">
        <f>IF($A304="","",MOD(ROW()-6,12)-4)</f>
        <v/>
      </c>
      <c r="F304" s="24">
        <f>IF($A304="","",IF($E304&lt;0,"Antes do pico",IF($E304=0,"Semana de pico","Depois do pico")))</f>
        <v/>
      </c>
      <c r="G304" s="36">
        <f>IF($A304="","",IFERROR(IF(INDEX('Cenários'!$E$6:$E$105,INT((ROW()-6)/12)+1)="","",INDEX('Cenários'!$E$6:$E$105,INT((ROW()-6)/12)+1)+7*$E304),""))</f>
        <v/>
      </c>
      <c r="H304" s="37">
        <f>IF($A304="","",INDEX('Cenários'!$N$6:$Y$105,INT((ROW()-6)/12)+1,$E304+5))</f>
        <v/>
      </c>
      <c r="I304" s="25">
        <f>IF(OR($A304="",$H304=""),"",IFERROR(ROUNDUP(INDEX('Cenários'!$F$6:$F$105,INT((ROW()-6)/12)+1)*$H304,0),""))</f>
        <v/>
      </c>
      <c r="J304" s="19" t="n"/>
      <c r="K304" s="25">
        <f>IF($A304="","",IF($E304=-4,INDEX('Cenários'!$G$6:$G$105,INT((ROW()-6)/12)+1),$S303))</f>
        <v/>
      </c>
      <c r="L304" s="25">
        <f>IF($A304="","",$K304+IF($J304="",0,$J304)-IF($I304="",0,$I304))</f>
        <v/>
      </c>
      <c r="M304" s="25">
        <f>IF($A304="","",IF($E304&lt;=0,INDEX('Cenários'!$H$6:$H$105,INT((ROW()-6)/12)+1)+SUMIFS($I$6:$I$1205,$A$6:$A$1205,$A304,$E$6:$E$1205,"&gt;"&amp;$E304,$E$6:$E$1205,"&lt;="&amp;($E304+INDEX('Cenários'!$J$6:$J$105,INT((ROW()-6)/12)+1))),INDEX('Cenários'!$L$6:$L$105,INT((ROW()-6)/12)+1)+SUMIFS($I$6:$I$1205,$A$6:$A$1205,$A304,$E$6:$E$1205,"&gt;"&amp;$E304,$E$6:$E$1205,"&lt;=7")))</f>
        <v/>
      </c>
      <c r="N304" s="25">
        <f>IF($A304="","",MIN(INDEX('Cenários'!$K$6:$K$105,INT((ROW()-6)/12)+1),MAX(0,$M304)))</f>
        <v/>
      </c>
      <c r="O304" s="25">
        <f>IF($A304="","",IFERROR(IF($L304&gt;=$N304,0,MIN(CEILING(MAX(0,$N304-$L304),INDEX('Cenários'!$I$6:$I$105,INT((ROW()-6)/12)+1)),FLOOR(MAX(0,INDEX('Cenários'!$K$6:$K$105,INT((ROW()-6)/12)+1)-$L304),INDEX('Cenários'!$I$6:$I$105,INT((ROW()-6)/12)+1)))),0))</f>
        <v/>
      </c>
      <c r="P304" s="25">
        <f>IF($A304="","",IFERROR(IF($E304+INDEX('Cenários'!$J$6:$J$105,INT((ROW()-6)/12)+1)&gt;7,0,SUMIFS($O$6:$O$1205,$A$6:$A$1205,$A304,$E$6:$E$1205,$E304+INDEX('Cenários'!$J$6:$J$105,INT((ROW()-6)/12)+1))),0))</f>
        <v/>
      </c>
      <c r="Q304" s="25">
        <f>IF($A304="","",$L304+$O304)</f>
        <v/>
      </c>
      <c r="R304" s="25">
        <f>IF($A304="","",IF($E304&gt;0,MAX(0,$Q304-$N304),0))</f>
        <v/>
      </c>
      <c r="S304" s="25">
        <f>IF($A304="","",$Q304-$R304)</f>
        <v/>
      </c>
      <c r="T304" s="25">
        <f>IF($A304="","",MAX(0,-$S304))</f>
        <v/>
      </c>
      <c r="U304" s="25">
        <f>IF($A304="","",MAX(0,$Q304-INDEX('Cenários'!$K$6:$K$105,INT((ROW()-6)/12)+1)))</f>
        <v/>
      </c>
      <c r="V304" s="24">
        <f>IF($A304="","",IF($Y304&lt;&gt;"OK","Dados inválidos",IF($X304="Pausado","Pausado",IF($T304&gt;0,"Ruptura",IF($U304&gt;0,"Excesso de capacidade",IF($M304&gt;INDEX('Cenários'!$K$6:$K$105,INT((ROW()-6)/12)+1),"Capacidade insuficiente",IF(AND($E304&lt;=0,$S304&lt;INDEX('Cenários'!$H$6:$H$105,INT((ROW()-6)/12)+1)),"Atenção",IF($R304&gt;0,"Desmobilizar","Adequado"))))))))</f>
        <v/>
      </c>
      <c r="W304" s="24">
        <f>IF($A304="","",IF($Y304&lt;&gt;"OK","Corrigir cadastro do cenário",IF($X304="Pausado","",IF($T304&gt;0,"Ruptura projetada de "&amp;TEXT($T304,"0")&amp;" un.",IF($U304&gt;0,"Reduzir entrada ou transferir "&amp;TEXT($U304,"0")&amp;" un.",IF($M304&gt;INDEX('Cenários'!$K$6:$K$105,INT((ROW()-6)/12)+1),"Capacidade abaixo do saldo-alvo em "&amp;TEXT($M304-INDEX('Cenários'!$K$6:$K$105,INT((ROW()-6)/12)+1),"0")&amp;" un.",IF(AND($O304&gt;0,$E304-INDEX('Cenários'!$J$6:$J$105,INT((ROW()-6)/12)+1)&lt;-4),"Recebimento depende de pedido anterior ao horizonte",IF($R304&gt;0,"Desmobilizar "&amp;TEXT($R304,"0")&amp;" un. nesta semana",IF($P304&gt;0,"Emitir pedido de "&amp;TEXT($P304,"0")&amp;" un. nesta semana",IF($O304&gt;0,"Programar recebimento de "&amp;TEXT($O304,"0")&amp;" un.","Sem ação imediata")))))))))</f>
        <v/>
      </c>
      <c r="X304" s="24">
        <f>IF($A304="","",INDEX('Cenários'!$M$6:$M$105,INT((ROW()-6)/12)+1))</f>
        <v/>
      </c>
      <c r="Y304" s="24">
        <f>IF($A304="","",INDEX('Cenários'!$Z$6:$Z$105,INT((ROW()-6)/12)+1))</f>
        <v/>
      </c>
    </row>
    <row r="305" ht="19" customHeight="1">
      <c r="A305" s="24">
        <f>IF(INDEX('Cenários'!$A$6:$A$105,INT((ROW()-6)/12)+1)="","",INDEX('Cenários'!$A$6:$A$105,INT((ROW()-6)/12)+1))</f>
        <v/>
      </c>
      <c r="B305" s="24">
        <f>IF($A305="","",INDEX('Cenários'!$B$6:$B$105,INT((ROW()-6)/12)+1))</f>
        <v/>
      </c>
      <c r="C305" s="24">
        <f>IF($A305="","",INDEX('Cenários'!$C$6:$C$105,INT((ROW()-6)/12)+1))</f>
        <v/>
      </c>
      <c r="D305" s="24">
        <f>IF($A305="","",INDEX('Cenários'!$D$6:$D$105,INT((ROW()-6)/12)+1))</f>
        <v/>
      </c>
      <c r="E305" s="25">
        <f>IF($A305="","",MOD(ROW()-6,12)-4)</f>
        <v/>
      </c>
      <c r="F305" s="24">
        <f>IF($A305="","",IF($E305&lt;0,"Antes do pico",IF($E305=0,"Semana de pico","Depois do pico")))</f>
        <v/>
      </c>
      <c r="G305" s="36">
        <f>IF($A305="","",IFERROR(IF(INDEX('Cenários'!$E$6:$E$105,INT((ROW()-6)/12)+1)="","",INDEX('Cenários'!$E$6:$E$105,INT((ROW()-6)/12)+1)+7*$E305),""))</f>
        <v/>
      </c>
      <c r="H305" s="37">
        <f>IF($A305="","",INDEX('Cenários'!$N$6:$Y$105,INT((ROW()-6)/12)+1,$E305+5))</f>
        <v/>
      </c>
      <c r="I305" s="25">
        <f>IF(OR($A305="",$H305=""),"",IFERROR(ROUNDUP(INDEX('Cenários'!$F$6:$F$105,INT((ROW()-6)/12)+1)*$H305,0),""))</f>
        <v/>
      </c>
      <c r="J305" s="19" t="n"/>
      <c r="K305" s="25">
        <f>IF($A305="","",IF($E305=-4,INDEX('Cenários'!$G$6:$G$105,INT((ROW()-6)/12)+1),$S304))</f>
        <v/>
      </c>
      <c r="L305" s="25">
        <f>IF($A305="","",$K305+IF($J305="",0,$J305)-IF($I305="",0,$I305))</f>
        <v/>
      </c>
      <c r="M305" s="25">
        <f>IF($A305="","",IF($E305&lt;=0,INDEX('Cenários'!$H$6:$H$105,INT((ROW()-6)/12)+1)+SUMIFS($I$6:$I$1205,$A$6:$A$1205,$A305,$E$6:$E$1205,"&gt;"&amp;$E305,$E$6:$E$1205,"&lt;="&amp;($E305+INDEX('Cenários'!$J$6:$J$105,INT((ROW()-6)/12)+1))),INDEX('Cenários'!$L$6:$L$105,INT((ROW()-6)/12)+1)+SUMIFS($I$6:$I$1205,$A$6:$A$1205,$A305,$E$6:$E$1205,"&gt;"&amp;$E305,$E$6:$E$1205,"&lt;=7")))</f>
        <v/>
      </c>
      <c r="N305" s="25">
        <f>IF($A305="","",MIN(INDEX('Cenários'!$K$6:$K$105,INT((ROW()-6)/12)+1),MAX(0,$M305)))</f>
        <v/>
      </c>
      <c r="O305" s="25">
        <f>IF($A305="","",IFERROR(IF($L305&gt;=$N305,0,MIN(CEILING(MAX(0,$N305-$L305),INDEX('Cenários'!$I$6:$I$105,INT((ROW()-6)/12)+1)),FLOOR(MAX(0,INDEX('Cenários'!$K$6:$K$105,INT((ROW()-6)/12)+1)-$L305),INDEX('Cenários'!$I$6:$I$105,INT((ROW()-6)/12)+1)))),0))</f>
        <v/>
      </c>
      <c r="P305" s="25">
        <f>IF($A305="","",IFERROR(IF($E305+INDEX('Cenários'!$J$6:$J$105,INT((ROW()-6)/12)+1)&gt;7,0,SUMIFS($O$6:$O$1205,$A$6:$A$1205,$A305,$E$6:$E$1205,$E305+INDEX('Cenários'!$J$6:$J$105,INT((ROW()-6)/12)+1))),0))</f>
        <v/>
      </c>
      <c r="Q305" s="25">
        <f>IF($A305="","",$L305+$O305)</f>
        <v/>
      </c>
      <c r="R305" s="25">
        <f>IF($A305="","",IF($E305&gt;0,MAX(0,$Q305-$N305),0))</f>
        <v/>
      </c>
      <c r="S305" s="25">
        <f>IF($A305="","",$Q305-$R305)</f>
        <v/>
      </c>
      <c r="T305" s="25">
        <f>IF($A305="","",MAX(0,-$S305))</f>
        <v/>
      </c>
      <c r="U305" s="25">
        <f>IF($A305="","",MAX(0,$Q305-INDEX('Cenários'!$K$6:$K$105,INT((ROW()-6)/12)+1)))</f>
        <v/>
      </c>
      <c r="V305" s="24">
        <f>IF($A305="","",IF($Y305&lt;&gt;"OK","Dados inválidos",IF($X305="Pausado","Pausado",IF($T305&gt;0,"Ruptura",IF($U305&gt;0,"Excesso de capacidade",IF($M305&gt;INDEX('Cenários'!$K$6:$K$105,INT((ROW()-6)/12)+1),"Capacidade insuficiente",IF(AND($E305&lt;=0,$S305&lt;INDEX('Cenários'!$H$6:$H$105,INT((ROW()-6)/12)+1)),"Atenção",IF($R305&gt;0,"Desmobilizar","Adequado"))))))))</f>
        <v/>
      </c>
      <c r="W305" s="24">
        <f>IF($A305="","",IF($Y305&lt;&gt;"OK","Corrigir cadastro do cenário",IF($X305="Pausado","",IF($T305&gt;0,"Ruptura projetada de "&amp;TEXT($T305,"0")&amp;" un.",IF($U305&gt;0,"Reduzir entrada ou transferir "&amp;TEXT($U305,"0")&amp;" un.",IF($M305&gt;INDEX('Cenários'!$K$6:$K$105,INT((ROW()-6)/12)+1),"Capacidade abaixo do saldo-alvo em "&amp;TEXT($M305-INDEX('Cenários'!$K$6:$K$105,INT((ROW()-6)/12)+1),"0")&amp;" un.",IF(AND($O305&gt;0,$E305-INDEX('Cenários'!$J$6:$J$105,INT((ROW()-6)/12)+1)&lt;-4),"Recebimento depende de pedido anterior ao horizonte",IF($R305&gt;0,"Desmobilizar "&amp;TEXT($R305,"0")&amp;" un. nesta semana",IF($P305&gt;0,"Emitir pedido de "&amp;TEXT($P305,"0")&amp;" un. nesta semana",IF($O305&gt;0,"Programar recebimento de "&amp;TEXT($O305,"0")&amp;" un.","Sem ação imediata")))))))))</f>
        <v/>
      </c>
      <c r="X305" s="24">
        <f>IF($A305="","",INDEX('Cenários'!$M$6:$M$105,INT((ROW()-6)/12)+1))</f>
        <v/>
      </c>
      <c r="Y305" s="24">
        <f>IF($A305="","",INDEX('Cenários'!$Z$6:$Z$105,INT((ROW()-6)/12)+1))</f>
        <v/>
      </c>
    </row>
    <row r="306" ht="19" customHeight="1">
      <c r="A306" s="24">
        <f>IF(INDEX('Cenários'!$A$6:$A$105,INT((ROW()-6)/12)+1)="","",INDEX('Cenários'!$A$6:$A$105,INT((ROW()-6)/12)+1))</f>
        <v/>
      </c>
      <c r="B306" s="24">
        <f>IF($A306="","",INDEX('Cenários'!$B$6:$B$105,INT((ROW()-6)/12)+1))</f>
        <v/>
      </c>
      <c r="C306" s="24">
        <f>IF($A306="","",INDEX('Cenários'!$C$6:$C$105,INT((ROW()-6)/12)+1))</f>
        <v/>
      </c>
      <c r="D306" s="24">
        <f>IF($A306="","",INDEX('Cenários'!$D$6:$D$105,INT((ROW()-6)/12)+1))</f>
        <v/>
      </c>
      <c r="E306" s="25">
        <f>IF($A306="","",MOD(ROW()-6,12)-4)</f>
        <v/>
      </c>
      <c r="F306" s="24">
        <f>IF($A306="","",IF($E306&lt;0,"Antes do pico",IF($E306=0,"Semana de pico","Depois do pico")))</f>
        <v/>
      </c>
      <c r="G306" s="36">
        <f>IF($A306="","",IFERROR(IF(INDEX('Cenários'!$E$6:$E$105,INT((ROW()-6)/12)+1)="","",INDEX('Cenários'!$E$6:$E$105,INT((ROW()-6)/12)+1)+7*$E306),""))</f>
        <v/>
      </c>
      <c r="H306" s="37">
        <f>IF($A306="","",INDEX('Cenários'!$N$6:$Y$105,INT((ROW()-6)/12)+1,$E306+5))</f>
        <v/>
      </c>
      <c r="I306" s="25">
        <f>IF(OR($A306="",$H306=""),"",IFERROR(ROUNDUP(INDEX('Cenários'!$F$6:$F$105,INT((ROW()-6)/12)+1)*$H306,0),""))</f>
        <v/>
      </c>
      <c r="J306" s="19" t="n"/>
      <c r="K306" s="25">
        <f>IF($A306="","",IF($E306=-4,INDEX('Cenários'!$G$6:$G$105,INT((ROW()-6)/12)+1),$S305))</f>
        <v/>
      </c>
      <c r="L306" s="25">
        <f>IF($A306="","",$K306+IF($J306="",0,$J306)-IF($I306="",0,$I306))</f>
        <v/>
      </c>
      <c r="M306" s="25">
        <f>IF($A306="","",IF($E306&lt;=0,INDEX('Cenários'!$H$6:$H$105,INT((ROW()-6)/12)+1)+SUMIFS($I$6:$I$1205,$A$6:$A$1205,$A306,$E$6:$E$1205,"&gt;"&amp;$E306,$E$6:$E$1205,"&lt;="&amp;($E306+INDEX('Cenários'!$J$6:$J$105,INT((ROW()-6)/12)+1))),INDEX('Cenários'!$L$6:$L$105,INT((ROW()-6)/12)+1)+SUMIFS($I$6:$I$1205,$A$6:$A$1205,$A306,$E$6:$E$1205,"&gt;"&amp;$E306,$E$6:$E$1205,"&lt;=7")))</f>
        <v/>
      </c>
      <c r="N306" s="25">
        <f>IF($A306="","",MIN(INDEX('Cenários'!$K$6:$K$105,INT((ROW()-6)/12)+1),MAX(0,$M306)))</f>
        <v/>
      </c>
      <c r="O306" s="25">
        <f>IF($A306="","",IFERROR(IF($L306&gt;=$N306,0,MIN(CEILING(MAX(0,$N306-$L306),INDEX('Cenários'!$I$6:$I$105,INT((ROW()-6)/12)+1)),FLOOR(MAX(0,INDEX('Cenários'!$K$6:$K$105,INT((ROW()-6)/12)+1)-$L306),INDEX('Cenários'!$I$6:$I$105,INT((ROW()-6)/12)+1)))),0))</f>
        <v/>
      </c>
      <c r="P306" s="25">
        <f>IF($A306="","",IFERROR(IF($E306+INDEX('Cenários'!$J$6:$J$105,INT((ROW()-6)/12)+1)&gt;7,0,SUMIFS($O$6:$O$1205,$A$6:$A$1205,$A306,$E$6:$E$1205,$E306+INDEX('Cenários'!$J$6:$J$105,INT((ROW()-6)/12)+1))),0))</f>
        <v/>
      </c>
      <c r="Q306" s="25">
        <f>IF($A306="","",$L306+$O306)</f>
        <v/>
      </c>
      <c r="R306" s="25">
        <f>IF($A306="","",IF($E306&gt;0,MAX(0,$Q306-$N306),0))</f>
        <v/>
      </c>
      <c r="S306" s="25">
        <f>IF($A306="","",$Q306-$R306)</f>
        <v/>
      </c>
      <c r="T306" s="25">
        <f>IF($A306="","",MAX(0,-$S306))</f>
        <v/>
      </c>
      <c r="U306" s="25">
        <f>IF($A306="","",MAX(0,$Q306-INDEX('Cenários'!$K$6:$K$105,INT((ROW()-6)/12)+1)))</f>
        <v/>
      </c>
      <c r="V306" s="24">
        <f>IF($A306="","",IF($Y306&lt;&gt;"OK","Dados inválidos",IF($X306="Pausado","Pausado",IF($T306&gt;0,"Ruptura",IF($U306&gt;0,"Excesso de capacidade",IF($M306&gt;INDEX('Cenários'!$K$6:$K$105,INT((ROW()-6)/12)+1),"Capacidade insuficiente",IF(AND($E306&lt;=0,$S306&lt;INDEX('Cenários'!$H$6:$H$105,INT((ROW()-6)/12)+1)),"Atenção",IF($R306&gt;0,"Desmobilizar","Adequado"))))))))</f>
        <v/>
      </c>
      <c r="W306" s="24">
        <f>IF($A306="","",IF($Y306&lt;&gt;"OK","Corrigir cadastro do cenário",IF($X306="Pausado","",IF($T306&gt;0,"Ruptura projetada de "&amp;TEXT($T306,"0")&amp;" un.",IF($U306&gt;0,"Reduzir entrada ou transferir "&amp;TEXT($U306,"0")&amp;" un.",IF($M306&gt;INDEX('Cenários'!$K$6:$K$105,INT((ROW()-6)/12)+1),"Capacidade abaixo do saldo-alvo em "&amp;TEXT($M306-INDEX('Cenários'!$K$6:$K$105,INT((ROW()-6)/12)+1),"0")&amp;" un.",IF(AND($O306&gt;0,$E306-INDEX('Cenários'!$J$6:$J$105,INT((ROW()-6)/12)+1)&lt;-4),"Recebimento depende de pedido anterior ao horizonte",IF($R306&gt;0,"Desmobilizar "&amp;TEXT($R306,"0")&amp;" un. nesta semana",IF($P306&gt;0,"Emitir pedido de "&amp;TEXT($P306,"0")&amp;" un. nesta semana",IF($O306&gt;0,"Programar recebimento de "&amp;TEXT($O306,"0")&amp;" un.","Sem ação imediata")))))))))</f>
        <v/>
      </c>
      <c r="X306" s="24">
        <f>IF($A306="","",INDEX('Cenários'!$M$6:$M$105,INT((ROW()-6)/12)+1))</f>
        <v/>
      </c>
      <c r="Y306" s="24">
        <f>IF($A306="","",INDEX('Cenários'!$Z$6:$Z$105,INT((ROW()-6)/12)+1))</f>
        <v/>
      </c>
    </row>
    <row r="307" ht="19" customHeight="1">
      <c r="A307" s="24">
        <f>IF(INDEX('Cenários'!$A$6:$A$105,INT((ROW()-6)/12)+1)="","",INDEX('Cenários'!$A$6:$A$105,INT((ROW()-6)/12)+1))</f>
        <v/>
      </c>
      <c r="B307" s="24">
        <f>IF($A307="","",INDEX('Cenários'!$B$6:$B$105,INT((ROW()-6)/12)+1))</f>
        <v/>
      </c>
      <c r="C307" s="24">
        <f>IF($A307="","",INDEX('Cenários'!$C$6:$C$105,INT((ROW()-6)/12)+1))</f>
        <v/>
      </c>
      <c r="D307" s="24">
        <f>IF($A307="","",INDEX('Cenários'!$D$6:$D$105,INT((ROW()-6)/12)+1))</f>
        <v/>
      </c>
      <c r="E307" s="25">
        <f>IF($A307="","",MOD(ROW()-6,12)-4)</f>
        <v/>
      </c>
      <c r="F307" s="24">
        <f>IF($A307="","",IF($E307&lt;0,"Antes do pico",IF($E307=0,"Semana de pico","Depois do pico")))</f>
        <v/>
      </c>
      <c r="G307" s="36">
        <f>IF($A307="","",IFERROR(IF(INDEX('Cenários'!$E$6:$E$105,INT((ROW()-6)/12)+1)="","",INDEX('Cenários'!$E$6:$E$105,INT((ROW()-6)/12)+1)+7*$E307),""))</f>
        <v/>
      </c>
      <c r="H307" s="37">
        <f>IF($A307="","",INDEX('Cenários'!$N$6:$Y$105,INT((ROW()-6)/12)+1,$E307+5))</f>
        <v/>
      </c>
      <c r="I307" s="25">
        <f>IF(OR($A307="",$H307=""),"",IFERROR(ROUNDUP(INDEX('Cenários'!$F$6:$F$105,INT((ROW()-6)/12)+1)*$H307,0),""))</f>
        <v/>
      </c>
      <c r="J307" s="19" t="n"/>
      <c r="K307" s="25">
        <f>IF($A307="","",IF($E307=-4,INDEX('Cenários'!$G$6:$G$105,INT((ROW()-6)/12)+1),$S306))</f>
        <v/>
      </c>
      <c r="L307" s="25">
        <f>IF($A307="","",$K307+IF($J307="",0,$J307)-IF($I307="",0,$I307))</f>
        <v/>
      </c>
      <c r="M307" s="25">
        <f>IF($A307="","",IF($E307&lt;=0,INDEX('Cenários'!$H$6:$H$105,INT((ROW()-6)/12)+1)+SUMIFS($I$6:$I$1205,$A$6:$A$1205,$A307,$E$6:$E$1205,"&gt;"&amp;$E307,$E$6:$E$1205,"&lt;="&amp;($E307+INDEX('Cenários'!$J$6:$J$105,INT((ROW()-6)/12)+1))),INDEX('Cenários'!$L$6:$L$105,INT((ROW()-6)/12)+1)+SUMIFS($I$6:$I$1205,$A$6:$A$1205,$A307,$E$6:$E$1205,"&gt;"&amp;$E307,$E$6:$E$1205,"&lt;=7")))</f>
        <v/>
      </c>
      <c r="N307" s="25">
        <f>IF($A307="","",MIN(INDEX('Cenários'!$K$6:$K$105,INT((ROW()-6)/12)+1),MAX(0,$M307)))</f>
        <v/>
      </c>
      <c r="O307" s="25">
        <f>IF($A307="","",IFERROR(IF($L307&gt;=$N307,0,MIN(CEILING(MAX(0,$N307-$L307),INDEX('Cenários'!$I$6:$I$105,INT((ROW()-6)/12)+1)),FLOOR(MAX(0,INDEX('Cenários'!$K$6:$K$105,INT((ROW()-6)/12)+1)-$L307),INDEX('Cenários'!$I$6:$I$105,INT((ROW()-6)/12)+1)))),0))</f>
        <v/>
      </c>
      <c r="P307" s="25">
        <f>IF($A307="","",IFERROR(IF($E307+INDEX('Cenários'!$J$6:$J$105,INT((ROW()-6)/12)+1)&gt;7,0,SUMIFS($O$6:$O$1205,$A$6:$A$1205,$A307,$E$6:$E$1205,$E307+INDEX('Cenários'!$J$6:$J$105,INT((ROW()-6)/12)+1))),0))</f>
        <v/>
      </c>
      <c r="Q307" s="25">
        <f>IF($A307="","",$L307+$O307)</f>
        <v/>
      </c>
      <c r="R307" s="25">
        <f>IF($A307="","",IF($E307&gt;0,MAX(0,$Q307-$N307),0))</f>
        <v/>
      </c>
      <c r="S307" s="25">
        <f>IF($A307="","",$Q307-$R307)</f>
        <v/>
      </c>
      <c r="T307" s="25">
        <f>IF($A307="","",MAX(0,-$S307))</f>
        <v/>
      </c>
      <c r="U307" s="25">
        <f>IF($A307="","",MAX(0,$Q307-INDEX('Cenários'!$K$6:$K$105,INT((ROW()-6)/12)+1)))</f>
        <v/>
      </c>
      <c r="V307" s="24">
        <f>IF($A307="","",IF($Y307&lt;&gt;"OK","Dados inválidos",IF($X307="Pausado","Pausado",IF($T307&gt;0,"Ruptura",IF($U307&gt;0,"Excesso de capacidade",IF($M307&gt;INDEX('Cenários'!$K$6:$K$105,INT((ROW()-6)/12)+1),"Capacidade insuficiente",IF(AND($E307&lt;=0,$S307&lt;INDEX('Cenários'!$H$6:$H$105,INT((ROW()-6)/12)+1)),"Atenção",IF($R307&gt;0,"Desmobilizar","Adequado"))))))))</f>
        <v/>
      </c>
      <c r="W307" s="24">
        <f>IF($A307="","",IF($Y307&lt;&gt;"OK","Corrigir cadastro do cenário",IF($X307="Pausado","",IF($T307&gt;0,"Ruptura projetada de "&amp;TEXT($T307,"0")&amp;" un.",IF($U307&gt;0,"Reduzir entrada ou transferir "&amp;TEXT($U307,"0")&amp;" un.",IF($M307&gt;INDEX('Cenários'!$K$6:$K$105,INT((ROW()-6)/12)+1),"Capacidade abaixo do saldo-alvo em "&amp;TEXT($M307-INDEX('Cenários'!$K$6:$K$105,INT((ROW()-6)/12)+1),"0")&amp;" un.",IF(AND($O307&gt;0,$E307-INDEX('Cenários'!$J$6:$J$105,INT((ROW()-6)/12)+1)&lt;-4),"Recebimento depende de pedido anterior ao horizonte",IF($R307&gt;0,"Desmobilizar "&amp;TEXT($R307,"0")&amp;" un. nesta semana",IF($P307&gt;0,"Emitir pedido de "&amp;TEXT($P307,"0")&amp;" un. nesta semana",IF($O307&gt;0,"Programar recebimento de "&amp;TEXT($O307,"0")&amp;" un.","Sem ação imediata")))))))))</f>
        <v/>
      </c>
      <c r="X307" s="24">
        <f>IF($A307="","",INDEX('Cenários'!$M$6:$M$105,INT((ROW()-6)/12)+1))</f>
        <v/>
      </c>
      <c r="Y307" s="24">
        <f>IF($A307="","",INDEX('Cenários'!$Z$6:$Z$105,INT((ROW()-6)/12)+1))</f>
        <v/>
      </c>
    </row>
    <row r="308" ht="19" customHeight="1">
      <c r="A308" s="24">
        <f>IF(INDEX('Cenários'!$A$6:$A$105,INT((ROW()-6)/12)+1)="","",INDEX('Cenários'!$A$6:$A$105,INT((ROW()-6)/12)+1))</f>
        <v/>
      </c>
      <c r="B308" s="24">
        <f>IF($A308="","",INDEX('Cenários'!$B$6:$B$105,INT((ROW()-6)/12)+1))</f>
        <v/>
      </c>
      <c r="C308" s="24">
        <f>IF($A308="","",INDEX('Cenários'!$C$6:$C$105,INT((ROW()-6)/12)+1))</f>
        <v/>
      </c>
      <c r="D308" s="24">
        <f>IF($A308="","",INDEX('Cenários'!$D$6:$D$105,INT((ROW()-6)/12)+1))</f>
        <v/>
      </c>
      <c r="E308" s="25">
        <f>IF($A308="","",MOD(ROW()-6,12)-4)</f>
        <v/>
      </c>
      <c r="F308" s="24">
        <f>IF($A308="","",IF($E308&lt;0,"Antes do pico",IF($E308=0,"Semana de pico","Depois do pico")))</f>
        <v/>
      </c>
      <c r="G308" s="36">
        <f>IF($A308="","",IFERROR(IF(INDEX('Cenários'!$E$6:$E$105,INT((ROW()-6)/12)+1)="","",INDEX('Cenários'!$E$6:$E$105,INT((ROW()-6)/12)+1)+7*$E308),""))</f>
        <v/>
      </c>
      <c r="H308" s="37">
        <f>IF($A308="","",INDEX('Cenários'!$N$6:$Y$105,INT((ROW()-6)/12)+1,$E308+5))</f>
        <v/>
      </c>
      <c r="I308" s="25">
        <f>IF(OR($A308="",$H308=""),"",IFERROR(ROUNDUP(INDEX('Cenários'!$F$6:$F$105,INT((ROW()-6)/12)+1)*$H308,0),""))</f>
        <v/>
      </c>
      <c r="J308" s="19" t="n"/>
      <c r="K308" s="25">
        <f>IF($A308="","",IF($E308=-4,INDEX('Cenários'!$G$6:$G$105,INT((ROW()-6)/12)+1),$S307))</f>
        <v/>
      </c>
      <c r="L308" s="25">
        <f>IF($A308="","",$K308+IF($J308="",0,$J308)-IF($I308="",0,$I308))</f>
        <v/>
      </c>
      <c r="M308" s="25">
        <f>IF($A308="","",IF($E308&lt;=0,INDEX('Cenários'!$H$6:$H$105,INT((ROW()-6)/12)+1)+SUMIFS($I$6:$I$1205,$A$6:$A$1205,$A308,$E$6:$E$1205,"&gt;"&amp;$E308,$E$6:$E$1205,"&lt;="&amp;($E308+INDEX('Cenários'!$J$6:$J$105,INT((ROW()-6)/12)+1))),INDEX('Cenários'!$L$6:$L$105,INT((ROW()-6)/12)+1)+SUMIFS($I$6:$I$1205,$A$6:$A$1205,$A308,$E$6:$E$1205,"&gt;"&amp;$E308,$E$6:$E$1205,"&lt;=7")))</f>
        <v/>
      </c>
      <c r="N308" s="25">
        <f>IF($A308="","",MIN(INDEX('Cenários'!$K$6:$K$105,INT((ROW()-6)/12)+1),MAX(0,$M308)))</f>
        <v/>
      </c>
      <c r="O308" s="25">
        <f>IF($A308="","",IFERROR(IF($L308&gt;=$N308,0,MIN(CEILING(MAX(0,$N308-$L308),INDEX('Cenários'!$I$6:$I$105,INT((ROW()-6)/12)+1)),FLOOR(MAX(0,INDEX('Cenários'!$K$6:$K$105,INT((ROW()-6)/12)+1)-$L308),INDEX('Cenários'!$I$6:$I$105,INT((ROW()-6)/12)+1)))),0))</f>
        <v/>
      </c>
      <c r="P308" s="25">
        <f>IF($A308="","",IFERROR(IF($E308+INDEX('Cenários'!$J$6:$J$105,INT((ROW()-6)/12)+1)&gt;7,0,SUMIFS($O$6:$O$1205,$A$6:$A$1205,$A308,$E$6:$E$1205,$E308+INDEX('Cenários'!$J$6:$J$105,INT((ROW()-6)/12)+1))),0))</f>
        <v/>
      </c>
      <c r="Q308" s="25">
        <f>IF($A308="","",$L308+$O308)</f>
        <v/>
      </c>
      <c r="R308" s="25">
        <f>IF($A308="","",IF($E308&gt;0,MAX(0,$Q308-$N308),0))</f>
        <v/>
      </c>
      <c r="S308" s="25">
        <f>IF($A308="","",$Q308-$R308)</f>
        <v/>
      </c>
      <c r="T308" s="25">
        <f>IF($A308="","",MAX(0,-$S308))</f>
        <v/>
      </c>
      <c r="U308" s="25">
        <f>IF($A308="","",MAX(0,$Q308-INDEX('Cenários'!$K$6:$K$105,INT((ROW()-6)/12)+1)))</f>
        <v/>
      </c>
      <c r="V308" s="24">
        <f>IF($A308="","",IF($Y308&lt;&gt;"OK","Dados inválidos",IF($X308="Pausado","Pausado",IF($T308&gt;0,"Ruptura",IF($U308&gt;0,"Excesso de capacidade",IF($M308&gt;INDEX('Cenários'!$K$6:$K$105,INT((ROW()-6)/12)+1),"Capacidade insuficiente",IF(AND($E308&lt;=0,$S308&lt;INDEX('Cenários'!$H$6:$H$105,INT((ROW()-6)/12)+1)),"Atenção",IF($R308&gt;0,"Desmobilizar","Adequado"))))))))</f>
        <v/>
      </c>
      <c r="W308" s="24">
        <f>IF($A308="","",IF($Y308&lt;&gt;"OK","Corrigir cadastro do cenário",IF($X308="Pausado","",IF($T308&gt;0,"Ruptura projetada de "&amp;TEXT($T308,"0")&amp;" un.",IF($U308&gt;0,"Reduzir entrada ou transferir "&amp;TEXT($U308,"0")&amp;" un.",IF($M308&gt;INDEX('Cenários'!$K$6:$K$105,INT((ROW()-6)/12)+1),"Capacidade abaixo do saldo-alvo em "&amp;TEXT($M308-INDEX('Cenários'!$K$6:$K$105,INT((ROW()-6)/12)+1),"0")&amp;" un.",IF(AND($O308&gt;0,$E308-INDEX('Cenários'!$J$6:$J$105,INT((ROW()-6)/12)+1)&lt;-4),"Recebimento depende de pedido anterior ao horizonte",IF($R308&gt;0,"Desmobilizar "&amp;TEXT($R308,"0")&amp;" un. nesta semana",IF($P308&gt;0,"Emitir pedido de "&amp;TEXT($P308,"0")&amp;" un. nesta semana",IF($O308&gt;0,"Programar recebimento de "&amp;TEXT($O308,"0")&amp;" un.","Sem ação imediata")))))))))</f>
        <v/>
      </c>
      <c r="X308" s="24">
        <f>IF($A308="","",INDEX('Cenários'!$M$6:$M$105,INT((ROW()-6)/12)+1))</f>
        <v/>
      </c>
      <c r="Y308" s="24">
        <f>IF($A308="","",INDEX('Cenários'!$Z$6:$Z$105,INT((ROW()-6)/12)+1))</f>
        <v/>
      </c>
    </row>
    <row r="309" ht="19" customHeight="1">
      <c r="A309" s="24">
        <f>IF(INDEX('Cenários'!$A$6:$A$105,INT((ROW()-6)/12)+1)="","",INDEX('Cenários'!$A$6:$A$105,INT((ROW()-6)/12)+1))</f>
        <v/>
      </c>
      <c r="B309" s="24">
        <f>IF($A309="","",INDEX('Cenários'!$B$6:$B$105,INT((ROW()-6)/12)+1))</f>
        <v/>
      </c>
      <c r="C309" s="24">
        <f>IF($A309="","",INDEX('Cenários'!$C$6:$C$105,INT((ROW()-6)/12)+1))</f>
        <v/>
      </c>
      <c r="D309" s="24">
        <f>IF($A309="","",INDEX('Cenários'!$D$6:$D$105,INT((ROW()-6)/12)+1))</f>
        <v/>
      </c>
      <c r="E309" s="25">
        <f>IF($A309="","",MOD(ROW()-6,12)-4)</f>
        <v/>
      </c>
      <c r="F309" s="24">
        <f>IF($A309="","",IF($E309&lt;0,"Antes do pico",IF($E309=0,"Semana de pico","Depois do pico")))</f>
        <v/>
      </c>
      <c r="G309" s="36">
        <f>IF($A309="","",IFERROR(IF(INDEX('Cenários'!$E$6:$E$105,INT((ROW()-6)/12)+1)="","",INDEX('Cenários'!$E$6:$E$105,INT((ROW()-6)/12)+1)+7*$E309),""))</f>
        <v/>
      </c>
      <c r="H309" s="37">
        <f>IF($A309="","",INDEX('Cenários'!$N$6:$Y$105,INT((ROW()-6)/12)+1,$E309+5))</f>
        <v/>
      </c>
      <c r="I309" s="25">
        <f>IF(OR($A309="",$H309=""),"",IFERROR(ROUNDUP(INDEX('Cenários'!$F$6:$F$105,INT((ROW()-6)/12)+1)*$H309,0),""))</f>
        <v/>
      </c>
      <c r="J309" s="19" t="n"/>
      <c r="K309" s="25">
        <f>IF($A309="","",IF($E309=-4,INDEX('Cenários'!$G$6:$G$105,INT((ROW()-6)/12)+1),$S308))</f>
        <v/>
      </c>
      <c r="L309" s="25">
        <f>IF($A309="","",$K309+IF($J309="",0,$J309)-IF($I309="",0,$I309))</f>
        <v/>
      </c>
      <c r="M309" s="25">
        <f>IF($A309="","",IF($E309&lt;=0,INDEX('Cenários'!$H$6:$H$105,INT((ROW()-6)/12)+1)+SUMIFS($I$6:$I$1205,$A$6:$A$1205,$A309,$E$6:$E$1205,"&gt;"&amp;$E309,$E$6:$E$1205,"&lt;="&amp;($E309+INDEX('Cenários'!$J$6:$J$105,INT((ROW()-6)/12)+1))),INDEX('Cenários'!$L$6:$L$105,INT((ROW()-6)/12)+1)+SUMIFS($I$6:$I$1205,$A$6:$A$1205,$A309,$E$6:$E$1205,"&gt;"&amp;$E309,$E$6:$E$1205,"&lt;=7")))</f>
        <v/>
      </c>
      <c r="N309" s="25">
        <f>IF($A309="","",MIN(INDEX('Cenários'!$K$6:$K$105,INT((ROW()-6)/12)+1),MAX(0,$M309)))</f>
        <v/>
      </c>
      <c r="O309" s="25">
        <f>IF($A309="","",IFERROR(IF($L309&gt;=$N309,0,MIN(CEILING(MAX(0,$N309-$L309),INDEX('Cenários'!$I$6:$I$105,INT((ROW()-6)/12)+1)),FLOOR(MAX(0,INDEX('Cenários'!$K$6:$K$105,INT((ROW()-6)/12)+1)-$L309),INDEX('Cenários'!$I$6:$I$105,INT((ROW()-6)/12)+1)))),0))</f>
        <v/>
      </c>
      <c r="P309" s="25">
        <f>IF($A309="","",IFERROR(IF($E309+INDEX('Cenários'!$J$6:$J$105,INT((ROW()-6)/12)+1)&gt;7,0,SUMIFS($O$6:$O$1205,$A$6:$A$1205,$A309,$E$6:$E$1205,$E309+INDEX('Cenários'!$J$6:$J$105,INT((ROW()-6)/12)+1))),0))</f>
        <v/>
      </c>
      <c r="Q309" s="25">
        <f>IF($A309="","",$L309+$O309)</f>
        <v/>
      </c>
      <c r="R309" s="25">
        <f>IF($A309="","",IF($E309&gt;0,MAX(0,$Q309-$N309),0))</f>
        <v/>
      </c>
      <c r="S309" s="25">
        <f>IF($A309="","",$Q309-$R309)</f>
        <v/>
      </c>
      <c r="T309" s="25">
        <f>IF($A309="","",MAX(0,-$S309))</f>
        <v/>
      </c>
      <c r="U309" s="25">
        <f>IF($A309="","",MAX(0,$Q309-INDEX('Cenários'!$K$6:$K$105,INT((ROW()-6)/12)+1)))</f>
        <v/>
      </c>
      <c r="V309" s="24">
        <f>IF($A309="","",IF($Y309&lt;&gt;"OK","Dados inválidos",IF($X309="Pausado","Pausado",IF($T309&gt;0,"Ruptura",IF($U309&gt;0,"Excesso de capacidade",IF($M309&gt;INDEX('Cenários'!$K$6:$K$105,INT((ROW()-6)/12)+1),"Capacidade insuficiente",IF(AND($E309&lt;=0,$S309&lt;INDEX('Cenários'!$H$6:$H$105,INT((ROW()-6)/12)+1)),"Atenção",IF($R309&gt;0,"Desmobilizar","Adequado"))))))))</f>
        <v/>
      </c>
      <c r="W309" s="24">
        <f>IF($A309="","",IF($Y309&lt;&gt;"OK","Corrigir cadastro do cenário",IF($X309="Pausado","",IF($T309&gt;0,"Ruptura projetada de "&amp;TEXT($T309,"0")&amp;" un.",IF($U309&gt;0,"Reduzir entrada ou transferir "&amp;TEXT($U309,"0")&amp;" un.",IF($M309&gt;INDEX('Cenários'!$K$6:$K$105,INT((ROW()-6)/12)+1),"Capacidade abaixo do saldo-alvo em "&amp;TEXT($M309-INDEX('Cenários'!$K$6:$K$105,INT((ROW()-6)/12)+1),"0")&amp;" un.",IF(AND($O309&gt;0,$E309-INDEX('Cenários'!$J$6:$J$105,INT((ROW()-6)/12)+1)&lt;-4),"Recebimento depende de pedido anterior ao horizonte",IF($R309&gt;0,"Desmobilizar "&amp;TEXT($R309,"0")&amp;" un. nesta semana",IF($P309&gt;0,"Emitir pedido de "&amp;TEXT($P309,"0")&amp;" un. nesta semana",IF($O309&gt;0,"Programar recebimento de "&amp;TEXT($O309,"0")&amp;" un.","Sem ação imediata")))))))))</f>
        <v/>
      </c>
      <c r="X309" s="24">
        <f>IF($A309="","",INDEX('Cenários'!$M$6:$M$105,INT((ROW()-6)/12)+1))</f>
        <v/>
      </c>
      <c r="Y309" s="24">
        <f>IF($A309="","",INDEX('Cenários'!$Z$6:$Z$105,INT((ROW()-6)/12)+1))</f>
        <v/>
      </c>
    </row>
    <row r="310" ht="19" customHeight="1">
      <c r="A310" s="24">
        <f>IF(INDEX('Cenários'!$A$6:$A$105,INT((ROW()-6)/12)+1)="","",INDEX('Cenários'!$A$6:$A$105,INT((ROW()-6)/12)+1))</f>
        <v/>
      </c>
      <c r="B310" s="24">
        <f>IF($A310="","",INDEX('Cenários'!$B$6:$B$105,INT((ROW()-6)/12)+1))</f>
        <v/>
      </c>
      <c r="C310" s="24">
        <f>IF($A310="","",INDEX('Cenários'!$C$6:$C$105,INT((ROW()-6)/12)+1))</f>
        <v/>
      </c>
      <c r="D310" s="24">
        <f>IF($A310="","",INDEX('Cenários'!$D$6:$D$105,INT((ROW()-6)/12)+1))</f>
        <v/>
      </c>
      <c r="E310" s="25">
        <f>IF($A310="","",MOD(ROW()-6,12)-4)</f>
        <v/>
      </c>
      <c r="F310" s="24">
        <f>IF($A310="","",IF($E310&lt;0,"Antes do pico",IF($E310=0,"Semana de pico","Depois do pico")))</f>
        <v/>
      </c>
      <c r="G310" s="36">
        <f>IF($A310="","",IFERROR(IF(INDEX('Cenários'!$E$6:$E$105,INT((ROW()-6)/12)+1)="","",INDEX('Cenários'!$E$6:$E$105,INT((ROW()-6)/12)+1)+7*$E310),""))</f>
        <v/>
      </c>
      <c r="H310" s="37">
        <f>IF($A310="","",INDEX('Cenários'!$N$6:$Y$105,INT((ROW()-6)/12)+1,$E310+5))</f>
        <v/>
      </c>
      <c r="I310" s="25">
        <f>IF(OR($A310="",$H310=""),"",IFERROR(ROUNDUP(INDEX('Cenários'!$F$6:$F$105,INT((ROW()-6)/12)+1)*$H310,0),""))</f>
        <v/>
      </c>
      <c r="J310" s="19" t="n"/>
      <c r="K310" s="25">
        <f>IF($A310="","",IF($E310=-4,INDEX('Cenários'!$G$6:$G$105,INT((ROW()-6)/12)+1),$S309))</f>
        <v/>
      </c>
      <c r="L310" s="25">
        <f>IF($A310="","",$K310+IF($J310="",0,$J310)-IF($I310="",0,$I310))</f>
        <v/>
      </c>
      <c r="M310" s="25">
        <f>IF($A310="","",IF($E310&lt;=0,INDEX('Cenários'!$H$6:$H$105,INT((ROW()-6)/12)+1)+SUMIFS($I$6:$I$1205,$A$6:$A$1205,$A310,$E$6:$E$1205,"&gt;"&amp;$E310,$E$6:$E$1205,"&lt;="&amp;($E310+INDEX('Cenários'!$J$6:$J$105,INT((ROW()-6)/12)+1))),INDEX('Cenários'!$L$6:$L$105,INT((ROW()-6)/12)+1)+SUMIFS($I$6:$I$1205,$A$6:$A$1205,$A310,$E$6:$E$1205,"&gt;"&amp;$E310,$E$6:$E$1205,"&lt;=7")))</f>
        <v/>
      </c>
      <c r="N310" s="25">
        <f>IF($A310="","",MIN(INDEX('Cenários'!$K$6:$K$105,INT((ROW()-6)/12)+1),MAX(0,$M310)))</f>
        <v/>
      </c>
      <c r="O310" s="25">
        <f>IF($A310="","",IFERROR(IF($L310&gt;=$N310,0,MIN(CEILING(MAX(0,$N310-$L310),INDEX('Cenários'!$I$6:$I$105,INT((ROW()-6)/12)+1)),FLOOR(MAX(0,INDEX('Cenários'!$K$6:$K$105,INT((ROW()-6)/12)+1)-$L310),INDEX('Cenários'!$I$6:$I$105,INT((ROW()-6)/12)+1)))),0))</f>
        <v/>
      </c>
      <c r="P310" s="25">
        <f>IF($A310="","",IFERROR(IF($E310+INDEX('Cenários'!$J$6:$J$105,INT((ROW()-6)/12)+1)&gt;7,0,SUMIFS($O$6:$O$1205,$A$6:$A$1205,$A310,$E$6:$E$1205,$E310+INDEX('Cenários'!$J$6:$J$105,INT((ROW()-6)/12)+1))),0))</f>
        <v/>
      </c>
      <c r="Q310" s="25">
        <f>IF($A310="","",$L310+$O310)</f>
        <v/>
      </c>
      <c r="R310" s="25">
        <f>IF($A310="","",IF($E310&gt;0,MAX(0,$Q310-$N310),0))</f>
        <v/>
      </c>
      <c r="S310" s="25">
        <f>IF($A310="","",$Q310-$R310)</f>
        <v/>
      </c>
      <c r="T310" s="25">
        <f>IF($A310="","",MAX(0,-$S310))</f>
        <v/>
      </c>
      <c r="U310" s="25">
        <f>IF($A310="","",MAX(0,$Q310-INDEX('Cenários'!$K$6:$K$105,INT((ROW()-6)/12)+1)))</f>
        <v/>
      </c>
      <c r="V310" s="24">
        <f>IF($A310="","",IF($Y310&lt;&gt;"OK","Dados inválidos",IF($X310="Pausado","Pausado",IF($T310&gt;0,"Ruptura",IF($U310&gt;0,"Excesso de capacidade",IF($M310&gt;INDEX('Cenários'!$K$6:$K$105,INT((ROW()-6)/12)+1),"Capacidade insuficiente",IF(AND($E310&lt;=0,$S310&lt;INDEX('Cenários'!$H$6:$H$105,INT((ROW()-6)/12)+1)),"Atenção",IF($R310&gt;0,"Desmobilizar","Adequado"))))))))</f>
        <v/>
      </c>
      <c r="W310" s="24">
        <f>IF($A310="","",IF($Y310&lt;&gt;"OK","Corrigir cadastro do cenário",IF($X310="Pausado","",IF($T310&gt;0,"Ruptura projetada de "&amp;TEXT($T310,"0")&amp;" un.",IF($U310&gt;0,"Reduzir entrada ou transferir "&amp;TEXT($U310,"0")&amp;" un.",IF($M310&gt;INDEX('Cenários'!$K$6:$K$105,INT((ROW()-6)/12)+1),"Capacidade abaixo do saldo-alvo em "&amp;TEXT($M310-INDEX('Cenários'!$K$6:$K$105,INT((ROW()-6)/12)+1),"0")&amp;" un.",IF(AND($O310&gt;0,$E310-INDEX('Cenários'!$J$6:$J$105,INT((ROW()-6)/12)+1)&lt;-4),"Recebimento depende de pedido anterior ao horizonte",IF($R310&gt;0,"Desmobilizar "&amp;TEXT($R310,"0")&amp;" un. nesta semana",IF($P310&gt;0,"Emitir pedido de "&amp;TEXT($P310,"0")&amp;" un. nesta semana",IF($O310&gt;0,"Programar recebimento de "&amp;TEXT($O310,"0")&amp;" un.","Sem ação imediata")))))))))</f>
        <v/>
      </c>
      <c r="X310" s="24">
        <f>IF($A310="","",INDEX('Cenários'!$M$6:$M$105,INT((ROW()-6)/12)+1))</f>
        <v/>
      </c>
      <c r="Y310" s="24">
        <f>IF($A310="","",INDEX('Cenários'!$Z$6:$Z$105,INT((ROW()-6)/12)+1))</f>
        <v/>
      </c>
    </row>
    <row r="311" ht="19" customHeight="1">
      <c r="A311" s="24">
        <f>IF(INDEX('Cenários'!$A$6:$A$105,INT((ROW()-6)/12)+1)="","",INDEX('Cenários'!$A$6:$A$105,INT((ROW()-6)/12)+1))</f>
        <v/>
      </c>
      <c r="B311" s="24">
        <f>IF($A311="","",INDEX('Cenários'!$B$6:$B$105,INT((ROW()-6)/12)+1))</f>
        <v/>
      </c>
      <c r="C311" s="24">
        <f>IF($A311="","",INDEX('Cenários'!$C$6:$C$105,INT((ROW()-6)/12)+1))</f>
        <v/>
      </c>
      <c r="D311" s="24">
        <f>IF($A311="","",INDEX('Cenários'!$D$6:$D$105,INT((ROW()-6)/12)+1))</f>
        <v/>
      </c>
      <c r="E311" s="25">
        <f>IF($A311="","",MOD(ROW()-6,12)-4)</f>
        <v/>
      </c>
      <c r="F311" s="24">
        <f>IF($A311="","",IF($E311&lt;0,"Antes do pico",IF($E311=0,"Semana de pico","Depois do pico")))</f>
        <v/>
      </c>
      <c r="G311" s="36">
        <f>IF($A311="","",IFERROR(IF(INDEX('Cenários'!$E$6:$E$105,INT((ROW()-6)/12)+1)="","",INDEX('Cenários'!$E$6:$E$105,INT((ROW()-6)/12)+1)+7*$E311),""))</f>
        <v/>
      </c>
      <c r="H311" s="37">
        <f>IF($A311="","",INDEX('Cenários'!$N$6:$Y$105,INT((ROW()-6)/12)+1,$E311+5))</f>
        <v/>
      </c>
      <c r="I311" s="25">
        <f>IF(OR($A311="",$H311=""),"",IFERROR(ROUNDUP(INDEX('Cenários'!$F$6:$F$105,INT((ROW()-6)/12)+1)*$H311,0),""))</f>
        <v/>
      </c>
      <c r="J311" s="19" t="n"/>
      <c r="K311" s="25">
        <f>IF($A311="","",IF($E311=-4,INDEX('Cenários'!$G$6:$G$105,INT((ROW()-6)/12)+1),$S310))</f>
        <v/>
      </c>
      <c r="L311" s="25">
        <f>IF($A311="","",$K311+IF($J311="",0,$J311)-IF($I311="",0,$I311))</f>
        <v/>
      </c>
      <c r="M311" s="25">
        <f>IF($A311="","",IF($E311&lt;=0,INDEX('Cenários'!$H$6:$H$105,INT((ROW()-6)/12)+1)+SUMIFS($I$6:$I$1205,$A$6:$A$1205,$A311,$E$6:$E$1205,"&gt;"&amp;$E311,$E$6:$E$1205,"&lt;="&amp;($E311+INDEX('Cenários'!$J$6:$J$105,INT((ROW()-6)/12)+1))),INDEX('Cenários'!$L$6:$L$105,INT((ROW()-6)/12)+1)+SUMIFS($I$6:$I$1205,$A$6:$A$1205,$A311,$E$6:$E$1205,"&gt;"&amp;$E311,$E$6:$E$1205,"&lt;=7")))</f>
        <v/>
      </c>
      <c r="N311" s="25">
        <f>IF($A311="","",MIN(INDEX('Cenários'!$K$6:$K$105,INT((ROW()-6)/12)+1),MAX(0,$M311)))</f>
        <v/>
      </c>
      <c r="O311" s="25">
        <f>IF($A311="","",IFERROR(IF($L311&gt;=$N311,0,MIN(CEILING(MAX(0,$N311-$L311),INDEX('Cenários'!$I$6:$I$105,INT((ROW()-6)/12)+1)),FLOOR(MAX(0,INDEX('Cenários'!$K$6:$K$105,INT((ROW()-6)/12)+1)-$L311),INDEX('Cenários'!$I$6:$I$105,INT((ROW()-6)/12)+1)))),0))</f>
        <v/>
      </c>
      <c r="P311" s="25">
        <f>IF($A311="","",IFERROR(IF($E311+INDEX('Cenários'!$J$6:$J$105,INT((ROW()-6)/12)+1)&gt;7,0,SUMIFS($O$6:$O$1205,$A$6:$A$1205,$A311,$E$6:$E$1205,$E311+INDEX('Cenários'!$J$6:$J$105,INT((ROW()-6)/12)+1))),0))</f>
        <v/>
      </c>
      <c r="Q311" s="25">
        <f>IF($A311="","",$L311+$O311)</f>
        <v/>
      </c>
      <c r="R311" s="25">
        <f>IF($A311="","",IF($E311&gt;0,MAX(0,$Q311-$N311),0))</f>
        <v/>
      </c>
      <c r="S311" s="25">
        <f>IF($A311="","",$Q311-$R311)</f>
        <v/>
      </c>
      <c r="T311" s="25">
        <f>IF($A311="","",MAX(0,-$S311))</f>
        <v/>
      </c>
      <c r="U311" s="25">
        <f>IF($A311="","",MAX(0,$Q311-INDEX('Cenários'!$K$6:$K$105,INT((ROW()-6)/12)+1)))</f>
        <v/>
      </c>
      <c r="V311" s="24">
        <f>IF($A311="","",IF($Y311&lt;&gt;"OK","Dados inválidos",IF($X311="Pausado","Pausado",IF($T311&gt;0,"Ruptura",IF($U311&gt;0,"Excesso de capacidade",IF($M311&gt;INDEX('Cenários'!$K$6:$K$105,INT((ROW()-6)/12)+1),"Capacidade insuficiente",IF(AND($E311&lt;=0,$S311&lt;INDEX('Cenários'!$H$6:$H$105,INT((ROW()-6)/12)+1)),"Atenção",IF($R311&gt;0,"Desmobilizar","Adequado"))))))))</f>
        <v/>
      </c>
      <c r="W311" s="24">
        <f>IF($A311="","",IF($Y311&lt;&gt;"OK","Corrigir cadastro do cenário",IF($X311="Pausado","",IF($T311&gt;0,"Ruptura projetada de "&amp;TEXT($T311,"0")&amp;" un.",IF($U311&gt;0,"Reduzir entrada ou transferir "&amp;TEXT($U311,"0")&amp;" un.",IF($M311&gt;INDEX('Cenários'!$K$6:$K$105,INT((ROW()-6)/12)+1),"Capacidade abaixo do saldo-alvo em "&amp;TEXT($M311-INDEX('Cenários'!$K$6:$K$105,INT((ROW()-6)/12)+1),"0")&amp;" un.",IF(AND($O311&gt;0,$E311-INDEX('Cenários'!$J$6:$J$105,INT((ROW()-6)/12)+1)&lt;-4),"Recebimento depende de pedido anterior ao horizonte",IF($R311&gt;0,"Desmobilizar "&amp;TEXT($R311,"0")&amp;" un. nesta semana",IF($P311&gt;0,"Emitir pedido de "&amp;TEXT($P311,"0")&amp;" un. nesta semana",IF($O311&gt;0,"Programar recebimento de "&amp;TEXT($O311,"0")&amp;" un.","Sem ação imediata")))))))))</f>
        <v/>
      </c>
      <c r="X311" s="24">
        <f>IF($A311="","",INDEX('Cenários'!$M$6:$M$105,INT((ROW()-6)/12)+1))</f>
        <v/>
      </c>
      <c r="Y311" s="24">
        <f>IF($A311="","",INDEX('Cenários'!$Z$6:$Z$105,INT((ROW()-6)/12)+1))</f>
        <v/>
      </c>
    </row>
    <row r="312" ht="19" customHeight="1">
      <c r="A312" s="24">
        <f>IF(INDEX('Cenários'!$A$6:$A$105,INT((ROW()-6)/12)+1)="","",INDEX('Cenários'!$A$6:$A$105,INT((ROW()-6)/12)+1))</f>
        <v/>
      </c>
      <c r="B312" s="24">
        <f>IF($A312="","",INDEX('Cenários'!$B$6:$B$105,INT((ROW()-6)/12)+1))</f>
        <v/>
      </c>
      <c r="C312" s="24">
        <f>IF($A312="","",INDEX('Cenários'!$C$6:$C$105,INT((ROW()-6)/12)+1))</f>
        <v/>
      </c>
      <c r="D312" s="24">
        <f>IF($A312="","",INDEX('Cenários'!$D$6:$D$105,INT((ROW()-6)/12)+1))</f>
        <v/>
      </c>
      <c r="E312" s="25">
        <f>IF($A312="","",MOD(ROW()-6,12)-4)</f>
        <v/>
      </c>
      <c r="F312" s="24">
        <f>IF($A312="","",IF($E312&lt;0,"Antes do pico",IF($E312=0,"Semana de pico","Depois do pico")))</f>
        <v/>
      </c>
      <c r="G312" s="36">
        <f>IF($A312="","",IFERROR(IF(INDEX('Cenários'!$E$6:$E$105,INT((ROW()-6)/12)+1)="","",INDEX('Cenários'!$E$6:$E$105,INT((ROW()-6)/12)+1)+7*$E312),""))</f>
        <v/>
      </c>
      <c r="H312" s="37">
        <f>IF($A312="","",INDEX('Cenários'!$N$6:$Y$105,INT((ROW()-6)/12)+1,$E312+5))</f>
        <v/>
      </c>
      <c r="I312" s="25">
        <f>IF(OR($A312="",$H312=""),"",IFERROR(ROUNDUP(INDEX('Cenários'!$F$6:$F$105,INT((ROW()-6)/12)+1)*$H312,0),""))</f>
        <v/>
      </c>
      <c r="J312" s="19" t="n"/>
      <c r="K312" s="25">
        <f>IF($A312="","",IF($E312=-4,INDEX('Cenários'!$G$6:$G$105,INT((ROW()-6)/12)+1),$S311))</f>
        <v/>
      </c>
      <c r="L312" s="25">
        <f>IF($A312="","",$K312+IF($J312="",0,$J312)-IF($I312="",0,$I312))</f>
        <v/>
      </c>
      <c r="M312" s="25">
        <f>IF($A312="","",IF($E312&lt;=0,INDEX('Cenários'!$H$6:$H$105,INT((ROW()-6)/12)+1)+SUMIFS($I$6:$I$1205,$A$6:$A$1205,$A312,$E$6:$E$1205,"&gt;"&amp;$E312,$E$6:$E$1205,"&lt;="&amp;($E312+INDEX('Cenários'!$J$6:$J$105,INT((ROW()-6)/12)+1))),INDEX('Cenários'!$L$6:$L$105,INT((ROW()-6)/12)+1)+SUMIFS($I$6:$I$1205,$A$6:$A$1205,$A312,$E$6:$E$1205,"&gt;"&amp;$E312,$E$6:$E$1205,"&lt;=7")))</f>
        <v/>
      </c>
      <c r="N312" s="25">
        <f>IF($A312="","",MIN(INDEX('Cenários'!$K$6:$K$105,INT((ROW()-6)/12)+1),MAX(0,$M312)))</f>
        <v/>
      </c>
      <c r="O312" s="25">
        <f>IF($A312="","",IFERROR(IF($L312&gt;=$N312,0,MIN(CEILING(MAX(0,$N312-$L312),INDEX('Cenários'!$I$6:$I$105,INT((ROW()-6)/12)+1)),FLOOR(MAX(0,INDEX('Cenários'!$K$6:$K$105,INT((ROW()-6)/12)+1)-$L312),INDEX('Cenários'!$I$6:$I$105,INT((ROW()-6)/12)+1)))),0))</f>
        <v/>
      </c>
      <c r="P312" s="25">
        <f>IF($A312="","",IFERROR(IF($E312+INDEX('Cenários'!$J$6:$J$105,INT((ROW()-6)/12)+1)&gt;7,0,SUMIFS($O$6:$O$1205,$A$6:$A$1205,$A312,$E$6:$E$1205,$E312+INDEX('Cenários'!$J$6:$J$105,INT((ROW()-6)/12)+1))),0))</f>
        <v/>
      </c>
      <c r="Q312" s="25">
        <f>IF($A312="","",$L312+$O312)</f>
        <v/>
      </c>
      <c r="R312" s="25">
        <f>IF($A312="","",IF($E312&gt;0,MAX(0,$Q312-$N312),0))</f>
        <v/>
      </c>
      <c r="S312" s="25">
        <f>IF($A312="","",$Q312-$R312)</f>
        <v/>
      </c>
      <c r="T312" s="25">
        <f>IF($A312="","",MAX(0,-$S312))</f>
        <v/>
      </c>
      <c r="U312" s="25">
        <f>IF($A312="","",MAX(0,$Q312-INDEX('Cenários'!$K$6:$K$105,INT((ROW()-6)/12)+1)))</f>
        <v/>
      </c>
      <c r="V312" s="24">
        <f>IF($A312="","",IF($Y312&lt;&gt;"OK","Dados inválidos",IF($X312="Pausado","Pausado",IF($T312&gt;0,"Ruptura",IF($U312&gt;0,"Excesso de capacidade",IF($M312&gt;INDEX('Cenários'!$K$6:$K$105,INT((ROW()-6)/12)+1),"Capacidade insuficiente",IF(AND($E312&lt;=0,$S312&lt;INDEX('Cenários'!$H$6:$H$105,INT((ROW()-6)/12)+1)),"Atenção",IF($R312&gt;0,"Desmobilizar","Adequado"))))))))</f>
        <v/>
      </c>
      <c r="W312" s="24">
        <f>IF($A312="","",IF($Y312&lt;&gt;"OK","Corrigir cadastro do cenário",IF($X312="Pausado","",IF($T312&gt;0,"Ruptura projetada de "&amp;TEXT($T312,"0")&amp;" un.",IF($U312&gt;0,"Reduzir entrada ou transferir "&amp;TEXT($U312,"0")&amp;" un.",IF($M312&gt;INDEX('Cenários'!$K$6:$K$105,INT((ROW()-6)/12)+1),"Capacidade abaixo do saldo-alvo em "&amp;TEXT($M312-INDEX('Cenários'!$K$6:$K$105,INT((ROW()-6)/12)+1),"0")&amp;" un.",IF(AND($O312&gt;0,$E312-INDEX('Cenários'!$J$6:$J$105,INT((ROW()-6)/12)+1)&lt;-4),"Recebimento depende de pedido anterior ao horizonte",IF($R312&gt;0,"Desmobilizar "&amp;TEXT($R312,"0")&amp;" un. nesta semana",IF($P312&gt;0,"Emitir pedido de "&amp;TEXT($P312,"0")&amp;" un. nesta semana",IF($O312&gt;0,"Programar recebimento de "&amp;TEXT($O312,"0")&amp;" un.","Sem ação imediata")))))))))</f>
        <v/>
      </c>
      <c r="X312" s="24">
        <f>IF($A312="","",INDEX('Cenários'!$M$6:$M$105,INT((ROW()-6)/12)+1))</f>
        <v/>
      </c>
      <c r="Y312" s="24">
        <f>IF($A312="","",INDEX('Cenários'!$Z$6:$Z$105,INT((ROW()-6)/12)+1))</f>
        <v/>
      </c>
    </row>
    <row r="313" ht="19" customHeight="1">
      <c r="A313" s="24">
        <f>IF(INDEX('Cenários'!$A$6:$A$105,INT((ROW()-6)/12)+1)="","",INDEX('Cenários'!$A$6:$A$105,INT((ROW()-6)/12)+1))</f>
        <v/>
      </c>
      <c r="B313" s="24">
        <f>IF($A313="","",INDEX('Cenários'!$B$6:$B$105,INT((ROW()-6)/12)+1))</f>
        <v/>
      </c>
      <c r="C313" s="24">
        <f>IF($A313="","",INDEX('Cenários'!$C$6:$C$105,INT((ROW()-6)/12)+1))</f>
        <v/>
      </c>
      <c r="D313" s="24">
        <f>IF($A313="","",INDEX('Cenários'!$D$6:$D$105,INT((ROW()-6)/12)+1))</f>
        <v/>
      </c>
      <c r="E313" s="25">
        <f>IF($A313="","",MOD(ROW()-6,12)-4)</f>
        <v/>
      </c>
      <c r="F313" s="24">
        <f>IF($A313="","",IF($E313&lt;0,"Antes do pico",IF($E313=0,"Semana de pico","Depois do pico")))</f>
        <v/>
      </c>
      <c r="G313" s="36">
        <f>IF($A313="","",IFERROR(IF(INDEX('Cenários'!$E$6:$E$105,INT((ROW()-6)/12)+1)="","",INDEX('Cenários'!$E$6:$E$105,INT((ROW()-6)/12)+1)+7*$E313),""))</f>
        <v/>
      </c>
      <c r="H313" s="37">
        <f>IF($A313="","",INDEX('Cenários'!$N$6:$Y$105,INT((ROW()-6)/12)+1,$E313+5))</f>
        <v/>
      </c>
      <c r="I313" s="25">
        <f>IF(OR($A313="",$H313=""),"",IFERROR(ROUNDUP(INDEX('Cenários'!$F$6:$F$105,INT((ROW()-6)/12)+1)*$H313,0),""))</f>
        <v/>
      </c>
      <c r="J313" s="19" t="n"/>
      <c r="K313" s="25">
        <f>IF($A313="","",IF($E313=-4,INDEX('Cenários'!$G$6:$G$105,INT((ROW()-6)/12)+1),$S312))</f>
        <v/>
      </c>
      <c r="L313" s="25">
        <f>IF($A313="","",$K313+IF($J313="",0,$J313)-IF($I313="",0,$I313))</f>
        <v/>
      </c>
      <c r="M313" s="25">
        <f>IF($A313="","",IF($E313&lt;=0,INDEX('Cenários'!$H$6:$H$105,INT((ROW()-6)/12)+1)+SUMIFS($I$6:$I$1205,$A$6:$A$1205,$A313,$E$6:$E$1205,"&gt;"&amp;$E313,$E$6:$E$1205,"&lt;="&amp;($E313+INDEX('Cenários'!$J$6:$J$105,INT((ROW()-6)/12)+1))),INDEX('Cenários'!$L$6:$L$105,INT((ROW()-6)/12)+1)+SUMIFS($I$6:$I$1205,$A$6:$A$1205,$A313,$E$6:$E$1205,"&gt;"&amp;$E313,$E$6:$E$1205,"&lt;=7")))</f>
        <v/>
      </c>
      <c r="N313" s="25">
        <f>IF($A313="","",MIN(INDEX('Cenários'!$K$6:$K$105,INT((ROW()-6)/12)+1),MAX(0,$M313)))</f>
        <v/>
      </c>
      <c r="O313" s="25">
        <f>IF($A313="","",IFERROR(IF($L313&gt;=$N313,0,MIN(CEILING(MAX(0,$N313-$L313),INDEX('Cenários'!$I$6:$I$105,INT((ROW()-6)/12)+1)),FLOOR(MAX(0,INDEX('Cenários'!$K$6:$K$105,INT((ROW()-6)/12)+1)-$L313),INDEX('Cenários'!$I$6:$I$105,INT((ROW()-6)/12)+1)))),0))</f>
        <v/>
      </c>
      <c r="P313" s="25">
        <f>IF($A313="","",IFERROR(IF($E313+INDEX('Cenários'!$J$6:$J$105,INT((ROW()-6)/12)+1)&gt;7,0,SUMIFS($O$6:$O$1205,$A$6:$A$1205,$A313,$E$6:$E$1205,$E313+INDEX('Cenários'!$J$6:$J$105,INT((ROW()-6)/12)+1))),0))</f>
        <v/>
      </c>
      <c r="Q313" s="25">
        <f>IF($A313="","",$L313+$O313)</f>
        <v/>
      </c>
      <c r="R313" s="25">
        <f>IF($A313="","",IF($E313&gt;0,MAX(0,$Q313-$N313),0))</f>
        <v/>
      </c>
      <c r="S313" s="25">
        <f>IF($A313="","",$Q313-$R313)</f>
        <v/>
      </c>
      <c r="T313" s="25">
        <f>IF($A313="","",MAX(0,-$S313))</f>
        <v/>
      </c>
      <c r="U313" s="25">
        <f>IF($A313="","",MAX(0,$Q313-INDEX('Cenários'!$K$6:$K$105,INT((ROW()-6)/12)+1)))</f>
        <v/>
      </c>
      <c r="V313" s="24">
        <f>IF($A313="","",IF($Y313&lt;&gt;"OK","Dados inválidos",IF($X313="Pausado","Pausado",IF($T313&gt;0,"Ruptura",IF($U313&gt;0,"Excesso de capacidade",IF($M313&gt;INDEX('Cenários'!$K$6:$K$105,INT((ROW()-6)/12)+1),"Capacidade insuficiente",IF(AND($E313&lt;=0,$S313&lt;INDEX('Cenários'!$H$6:$H$105,INT((ROW()-6)/12)+1)),"Atenção",IF($R313&gt;0,"Desmobilizar","Adequado"))))))))</f>
        <v/>
      </c>
      <c r="W313" s="24">
        <f>IF($A313="","",IF($Y313&lt;&gt;"OK","Corrigir cadastro do cenário",IF($X313="Pausado","",IF($T313&gt;0,"Ruptura projetada de "&amp;TEXT($T313,"0")&amp;" un.",IF($U313&gt;0,"Reduzir entrada ou transferir "&amp;TEXT($U313,"0")&amp;" un.",IF($M313&gt;INDEX('Cenários'!$K$6:$K$105,INT((ROW()-6)/12)+1),"Capacidade abaixo do saldo-alvo em "&amp;TEXT($M313-INDEX('Cenários'!$K$6:$K$105,INT((ROW()-6)/12)+1),"0")&amp;" un.",IF(AND($O313&gt;0,$E313-INDEX('Cenários'!$J$6:$J$105,INT((ROW()-6)/12)+1)&lt;-4),"Recebimento depende de pedido anterior ao horizonte",IF($R313&gt;0,"Desmobilizar "&amp;TEXT($R313,"0")&amp;" un. nesta semana",IF($P313&gt;0,"Emitir pedido de "&amp;TEXT($P313,"0")&amp;" un. nesta semana",IF($O313&gt;0,"Programar recebimento de "&amp;TEXT($O313,"0")&amp;" un.","Sem ação imediata")))))))))</f>
        <v/>
      </c>
      <c r="X313" s="24">
        <f>IF($A313="","",INDEX('Cenários'!$M$6:$M$105,INT((ROW()-6)/12)+1))</f>
        <v/>
      </c>
      <c r="Y313" s="24">
        <f>IF($A313="","",INDEX('Cenários'!$Z$6:$Z$105,INT((ROW()-6)/12)+1))</f>
        <v/>
      </c>
    </row>
    <row r="314" ht="19" customHeight="1">
      <c r="A314" s="24">
        <f>IF(INDEX('Cenários'!$A$6:$A$105,INT((ROW()-6)/12)+1)="","",INDEX('Cenários'!$A$6:$A$105,INT((ROW()-6)/12)+1))</f>
        <v/>
      </c>
      <c r="B314" s="24">
        <f>IF($A314="","",INDEX('Cenários'!$B$6:$B$105,INT((ROW()-6)/12)+1))</f>
        <v/>
      </c>
      <c r="C314" s="24">
        <f>IF($A314="","",INDEX('Cenários'!$C$6:$C$105,INT((ROW()-6)/12)+1))</f>
        <v/>
      </c>
      <c r="D314" s="24">
        <f>IF($A314="","",INDEX('Cenários'!$D$6:$D$105,INT((ROW()-6)/12)+1))</f>
        <v/>
      </c>
      <c r="E314" s="25">
        <f>IF($A314="","",MOD(ROW()-6,12)-4)</f>
        <v/>
      </c>
      <c r="F314" s="24">
        <f>IF($A314="","",IF($E314&lt;0,"Antes do pico",IF($E314=0,"Semana de pico","Depois do pico")))</f>
        <v/>
      </c>
      <c r="G314" s="36">
        <f>IF($A314="","",IFERROR(IF(INDEX('Cenários'!$E$6:$E$105,INT((ROW()-6)/12)+1)="","",INDEX('Cenários'!$E$6:$E$105,INT((ROW()-6)/12)+1)+7*$E314),""))</f>
        <v/>
      </c>
      <c r="H314" s="37">
        <f>IF($A314="","",INDEX('Cenários'!$N$6:$Y$105,INT((ROW()-6)/12)+1,$E314+5))</f>
        <v/>
      </c>
      <c r="I314" s="25">
        <f>IF(OR($A314="",$H314=""),"",IFERROR(ROUNDUP(INDEX('Cenários'!$F$6:$F$105,INT((ROW()-6)/12)+1)*$H314,0),""))</f>
        <v/>
      </c>
      <c r="J314" s="19" t="n"/>
      <c r="K314" s="25">
        <f>IF($A314="","",IF($E314=-4,INDEX('Cenários'!$G$6:$G$105,INT((ROW()-6)/12)+1),$S313))</f>
        <v/>
      </c>
      <c r="L314" s="25">
        <f>IF($A314="","",$K314+IF($J314="",0,$J314)-IF($I314="",0,$I314))</f>
        <v/>
      </c>
      <c r="M314" s="25">
        <f>IF($A314="","",IF($E314&lt;=0,INDEX('Cenários'!$H$6:$H$105,INT((ROW()-6)/12)+1)+SUMIFS($I$6:$I$1205,$A$6:$A$1205,$A314,$E$6:$E$1205,"&gt;"&amp;$E314,$E$6:$E$1205,"&lt;="&amp;($E314+INDEX('Cenários'!$J$6:$J$105,INT((ROW()-6)/12)+1))),INDEX('Cenários'!$L$6:$L$105,INT((ROW()-6)/12)+1)+SUMIFS($I$6:$I$1205,$A$6:$A$1205,$A314,$E$6:$E$1205,"&gt;"&amp;$E314,$E$6:$E$1205,"&lt;=7")))</f>
        <v/>
      </c>
      <c r="N314" s="25">
        <f>IF($A314="","",MIN(INDEX('Cenários'!$K$6:$K$105,INT((ROW()-6)/12)+1),MAX(0,$M314)))</f>
        <v/>
      </c>
      <c r="O314" s="25">
        <f>IF($A314="","",IFERROR(IF($L314&gt;=$N314,0,MIN(CEILING(MAX(0,$N314-$L314),INDEX('Cenários'!$I$6:$I$105,INT((ROW()-6)/12)+1)),FLOOR(MAX(0,INDEX('Cenários'!$K$6:$K$105,INT((ROW()-6)/12)+1)-$L314),INDEX('Cenários'!$I$6:$I$105,INT((ROW()-6)/12)+1)))),0))</f>
        <v/>
      </c>
      <c r="P314" s="25">
        <f>IF($A314="","",IFERROR(IF($E314+INDEX('Cenários'!$J$6:$J$105,INT((ROW()-6)/12)+1)&gt;7,0,SUMIFS($O$6:$O$1205,$A$6:$A$1205,$A314,$E$6:$E$1205,$E314+INDEX('Cenários'!$J$6:$J$105,INT((ROW()-6)/12)+1))),0))</f>
        <v/>
      </c>
      <c r="Q314" s="25">
        <f>IF($A314="","",$L314+$O314)</f>
        <v/>
      </c>
      <c r="R314" s="25">
        <f>IF($A314="","",IF($E314&gt;0,MAX(0,$Q314-$N314),0))</f>
        <v/>
      </c>
      <c r="S314" s="25">
        <f>IF($A314="","",$Q314-$R314)</f>
        <v/>
      </c>
      <c r="T314" s="25">
        <f>IF($A314="","",MAX(0,-$S314))</f>
        <v/>
      </c>
      <c r="U314" s="25">
        <f>IF($A314="","",MAX(0,$Q314-INDEX('Cenários'!$K$6:$K$105,INT((ROW()-6)/12)+1)))</f>
        <v/>
      </c>
      <c r="V314" s="24">
        <f>IF($A314="","",IF($Y314&lt;&gt;"OK","Dados inválidos",IF($X314="Pausado","Pausado",IF($T314&gt;0,"Ruptura",IF($U314&gt;0,"Excesso de capacidade",IF($M314&gt;INDEX('Cenários'!$K$6:$K$105,INT((ROW()-6)/12)+1),"Capacidade insuficiente",IF(AND($E314&lt;=0,$S314&lt;INDEX('Cenários'!$H$6:$H$105,INT((ROW()-6)/12)+1)),"Atenção",IF($R314&gt;0,"Desmobilizar","Adequado"))))))))</f>
        <v/>
      </c>
      <c r="W314" s="24">
        <f>IF($A314="","",IF($Y314&lt;&gt;"OK","Corrigir cadastro do cenário",IF($X314="Pausado","",IF($T314&gt;0,"Ruptura projetada de "&amp;TEXT($T314,"0")&amp;" un.",IF($U314&gt;0,"Reduzir entrada ou transferir "&amp;TEXT($U314,"0")&amp;" un.",IF($M314&gt;INDEX('Cenários'!$K$6:$K$105,INT((ROW()-6)/12)+1),"Capacidade abaixo do saldo-alvo em "&amp;TEXT($M314-INDEX('Cenários'!$K$6:$K$105,INT((ROW()-6)/12)+1),"0")&amp;" un.",IF(AND($O314&gt;0,$E314-INDEX('Cenários'!$J$6:$J$105,INT((ROW()-6)/12)+1)&lt;-4),"Recebimento depende de pedido anterior ao horizonte",IF($R314&gt;0,"Desmobilizar "&amp;TEXT($R314,"0")&amp;" un. nesta semana",IF($P314&gt;0,"Emitir pedido de "&amp;TEXT($P314,"0")&amp;" un. nesta semana",IF($O314&gt;0,"Programar recebimento de "&amp;TEXT($O314,"0")&amp;" un.","Sem ação imediata")))))))))</f>
        <v/>
      </c>
      <c r="X314" s="24">
        <f>IF($A314="","",INDEX('Cenários'!$M$6:$M$105,INT((ROW()-6)/12)+1))</f>
        <v/>
      </c>
      <c r="Y314" s="24">
        <f>IF($A314="","",INDEX('Cenários'!$Z$6:$Z$105,INT((ROW()-6)/12)+1))</f>
        <v/>
      </c>
    </row>
    <row r="315" ht="19" customHeight="1">
      <c r="A315" s="24">
        <f>IF(INDEX('Cenários'!$A$6:$A$105,INT((ROW()-6)/12)+1)="","",INDEX('Cenários'!$A$6:$A$105,INT((ROW()-6)/12)+1))</f>
        <v/>
      </c>
      <c r="B315" s="24">
        <f>IF($A315="","",INDEX('Cenários'!$B$6:$B$105,INT((ROW()-6)/12)+1))</f>
        <v/>
      </c>
      <c r="C315" s="24">
        <f>IF($A315="","",INDEX('Cenários'!$C$6:$C$105,INT((ROW()-6)/12)+1))</f>
        <v/>
      </c>
      <c r="D315" s="24">
        <f>IF($A315="","",INDEX('Cenários'!$D$6:$D$105,INT((ROW()-6)/12)+1))</f>
        <v/>
      </c>
      <c r="E315" s="25">
        <f>IF($A315="","",MOD(ROW()-6,12)-4)</f>
        <v/>
      </c>
      <c r="F315" s="24">
        <f>IF($A315="","",IF($E315&lt;0,"Antes do pico",IF($E315=0,"Semana de pico","Depois do pico")))</f>
        <v/>
      </c>
      <c r="G315" s="36">
        <f>IF($A315="","",IFERROR(IF(INDEX('Cenários'!$E$6:$E$105,INT((ROW()-6)/12)+1)="","",INDEX('Cenários'!$E$6:$E$105,INT((ROW()-6)/12)+1)+7*$E315),""))</f>
        <v/>
      </c>
      <c r="H315" s="37">
        <f>IF($A315="","",INDEX('Cenários'!$N$6:$Y$105,INT((ROW()-6)/12)+1,$E315+5))</f>
        <v/>
      </c>
      <c r="I315" s="25">
        <f>IF(OR($A315="",$H315=""),"",IFERROR(ROUNDUP(INDEX('Cenários'!$F$6:$F$105,INT((ROW()-6)/12)+1)*$H315,0),""))</f>
        <v/>
      </c>
      <c r="J315" s="19" t="n"/>
      <c r="K315" s="25">
        <f>IF($A315="","",IF($E315=-4,INDEX('Cenários'!$G$6:$G$105,INT((ROW()-6)/12)+1),$S314))</f>
        <v/>
      </c>
      <c r="L315" s="25">
        <f>IF($A315="","",$K315+IF($J315="",0,$J315)-IF($I315="",0,$I315))</f>
        <v/>
      </c>
      <c r="M315" s="25">
        <f>IF($A315="","",IF($E315&lt;=0,INDEX('Cenários'!$H$6:$H$105,INT((ROW()-6)/12)+1)+SUMIFS($I$6:$I$1205,$A$6:$A$1205,$A315,$E$6:$E$1205,"&gt;"&amp;$E315,$E$6:$E$1205,"&lt;="&amp;($E315+INDEX('Cenários'!$J$6:$J$105,INT((ROW()-6)/12)+1))),INDEX('Cenários'!$L$6:$L$105,INT((ROW()-6)/12)+1)+SUMIFS($I$6:$I$1205,$A$6:$A$1205,$A315,$E$6:$E$1205,"&gt;"&amp;$E315,$E$6:$E$1205,"&lt;=7")))</f>
        <v/>
      </c>
      <c r="N315" s="25">
        <f>IF($A315="","",MIN(INDEX('Cenários'!$K$6:$K$105,INT((ROW()-6)/12)+1),MAX(0,$M315)))</f>
        <v/>
      </c>
      <c r="O315" s="25">
        <f>IF($A315="","",IFERROR(IF($L315&gt;=$N315,0,MIN(CEILING(MAX(0,$N315-$L315),INDEX('Cenários'!$I$6:$I$105,INT((ROW()-6)/12)+1)),FLOOR(MAX(0,INDEX('Cenários'!$K$6:$K$105,INT((ROW()-6)/12)+1)-$L315),INDEX('Cenários'!$I$6:$I$105,INT((ROW()-6)/12)+1)))),0))</f>
        <v/>
      </c>
      <c r="P315" s="25">
        <f>IF($A315="","",IFERROR(IF($E315+INDEX('Cenários'!$J$6:$J$105,INT((ROW()-6)/12)+1)&gt;7,0,SUMIFS($O$6:$O$1205,$A$6:$A$1205,$A315,$E$6:$E$1205,$E315+INDEX('Cenários'!$J$6:$J$105,INT((ROW()-6)/12)+1))),0))</f>
        <v/>
      </c>
      <c r="Q315" s="25">
        <f>IF($A315="","",$L315+$O315)</f>
        <v/>
      </c>
      <c r="R315" s="25">
        <f>IF($A315="","",IF($E315&gt;0,MAX(0,$Q315-$N315),0))</f>
        <v/>
      </c>
      <c r="S315" s="25">
        <f>IF($A315="","",$Q315-$R315)</f>
        <v/>
      </c>
      <c r="T315" s="25">
        <f>IF($A315="","",MAX(0,-$S315))</f>
        <v/>
      </c>
      <c r="U315" s="25">
        <f>IF($A315="","",MAX(0,$Q315-INDEX('Cenários'!$K$6:$K$105,INT((ROW()-6)/12)+1)))</f>
        <v/>
      </c>
      <c r="V315" s="24">
        <f>IF($A315="","",IF($Y315&lt;&gt;"OK","Dados inválidos",IF($X315="Pausado","Pausado",IF($T315&gt;0,"Ruptura",IF($U315&gt;0,"Excesso de capacidade",IF($M315&gt;INDEX('Cenários'!$K$6:$K$105,INT((ROW()-6)/12)+1),"Capacidade insuficiente",IF(AND($E315&lt;=0,$S315&lt;INDEX('Cenários'!$H$6:$H$105,INT((ROW()-6)/12)+1)),"Atenção",IF($R315&gt;0,"Desmobilizar","Adequado"))))))))</f>
        <v/>
      </c>
      <c r="W315" s="24">
        <f>IF($A315="","",IF($Y315&lt;&gt;"OK","Corrigir cadastro do cenário",IF($X315="Pausado","",IF($T315&gt;0,"Ruptura projetada de "&amp;TEXT($T315,"0")&amp;" un.",IF($U315&gt;0,"Reduzir entrada ou transferir "&amp;TEXT($U315,"0")&amp;" un.",IF($M315&gt;INDEX('Cenários'!$K$6:$K$105,INT((ROW()-6)/12)+1),"Capacidade abaixo do saldo-alvo em "&amp;TEXT($M315-INDEX('Cenários'!$K$6:$K$105,INT((ROW()-6)/12)+1),"0")&amp;" un.",IF(AND($O315&gt;0,$E315-INDEX('Cenários'!$J$6:$J$105,INT((ROW()-6)/12)+1)&lt;-4),"Recebimento depende de pedido anterior ao horizonte",IF($R315&gt;0,"Desmobilizar "&amp;TEXT($R315,"0")&amp;" un. nesta semana",IF($P315&gt;0,"Emitir pedido de "&amp;TEXT($P315,"0")&amp;" un. nesta semana",IF($O315&gt;0,"Programar recebimento de "&amp;TEXT($O315,"0")&amp;" un.","Sem ação imediata")))))))))</f>
        <v/>
      </c>
      <c r="X315" s="24">
        <f>IF($A315="","",INDEX('Cenários'!$M$6:$M$105,INT((ROW()-6)/12)+1))</f>
        <v/>
      </c>
      <c r="Y315" s="24">
        <f>IF($A315="","",INDEX('Cenários'!$Z$6:$Z$105,INT((ROW()-6)/12)+1))</f>
        <v/>
      </c>
    </row>
    <row r="316" ht="19" customHeight="1">
      <c r="A316" s="24">
        <f>IF(INDEX('Cenários'!$A$6:$A$105,INT((ROW()-6)/12)+1)="","",INDEX('Cenários'!$A$6:$A$105,INT((ROW()-6)/12)+1))</f>
        <v/>
      </c>
      <c r="B316" s="24">
        <f>IF($A316="","",INDEX('Cenários'!$B$6:$B$105,INT((ROW()-6)/12)+1))</f>
        <v/>
      </c>
      <c r="C316" s="24">
        <f>IF($A316="","",INDEX('Cenários'!$C$6:$C$105,INT((ROW()-6)/12)+1))</f>
        <v/>
      </c>
      <c r="D316" s="24">
        <f>IF($A316="","",INDEX('Cenários'!$D$6:$D$105,INT((ROW()-6)/12)+1))</f>
        <v/>
      </c>
      <c r="E316" s="25">
        <f>IF($A316="","",MOD(ROW()-6,12)-4)</f>
        <v/>
      </c>
      <c r="F316" s="24">
        <f>IF($A316="","",IF($E316&lt;0,"Antes do pico",IF($E316=0,"Semana de pico","Depois do pico")))</f>
        <v/>
      </c>
      <c r="G316" s="36">
        <f>IF($A316="","",IFERROR(IF(INDEX('Cenários'!$E$6:$E$105,INT((ROW()-6)/12)+1)="","",INDEX('Cenários'!$E$6:$E$105,INT((ROW()-6)/12)+1)+7*$E316),""))</f>
        <v/>
      </c>
      <c r="H316" s="37">
        <f>IF($A316="","",INDEX('Cenários'!$N$6:$Y$105,INT((ROW()-6)/12)+1,$E316+5))</f>
        <v/>
      </c>
      <c r="I316" s="25">
        <f>IF(OR($A316="",$H316=""),"",IFERROR(ROUNDUP(INDEX('Cenários'!$F$6:$F$105,INT((ROW()-6)/12)+1)*$H316,0),""))</f>
        <v/>
      </c>
      <c r="J316" s="19" t="n"/>
      <c r="K316" s="25">
        <f>IF($A316="","",IF($E316=-4,INDEX('Cenários'!$G$6:$G$105,INT((ROW()-6)/12)+1),$S315))</f>
        <v/>
      </c>
      <c r="L316" s="25">
        <f>IF($A316="","",$K316+IF($J316="",0,$J316)-IF($I316="",0,$I316))</f>
        <v/>
      </c>
      <c r="M316" s="25">
        <f>IF($A316="","",IF($E316&lt;=0,INDEX('Cenários'!$H$6:$H$105,INT((ROW()-6)/12)+1)+SUMIFS($I$6:$I$1205,$A$6:$A$1205,$A316,$E$6:$E$1205,"&gt;"&amp;$E316,$E$6:$E$1205,"&lt;="&amp;($E316+INDEX('Cenários'!$J$6:$J$105,INT((ROW()-6)/12)+1))),INDEX('Cenários'!$L$6:$L$105,INT((ROW()-6)/12)+1)+SUMIFS($I$6:$I$1205,$A$6:$A$1205,$A316,$E$6:$E$1205,"&gt;"&amp;$E316,$E$6:$E$1205,"&lt;=7")))</f>
        <v/>
      </c>
      <c r="N316" s="25">
        <f>IF($A316="","",MIN(INDEX('Cenários'!$K$6:$K$105,INT((ROW()-6)/12)+1),MAX(0,$M316)))</f>
        <v/>
      </c>
      <c r="O316" s="25">
        <f>IF($A316="","",IFERROR(IF($L316&gt;=$N316,0,MIN(CEILING(MAX(0,$N316-$L316),INDEX('Cenários'!$I$6:$I$105,INT((ROW()-6)/12)+1)),FLOOR(MAX(0,INDEX('Cenários'!$K$6:$K$105,INT((ROW()-6)/12)+1)-$L316),INDEX('Cenários'!$I$6:$I$105,INT((ROW()-6)/12)+1)))),0))</f>
        <v/>
      </c>
      <c r="P316" s="25">
        <f>IF($A316="","",IFERROR(IF($E316+INDEX('Cenários'!$J$6:$J$105,INT((ROW()-6)/12)+1)&gt;7,0,SUMIFS($O$6:$O$1205,$A$6:$A$1205,$A316,$E$6:$E$1205,$E316+INDEX('Cenários'!$J$6:$J$105,INT((ROW()-6)/12)+1))),0))</f>
        <v/>
      </c>
      <c r="Q316" s="25">
        <f>IF($A316="","",$L316+$O316)</f>
        <v/>
      </c>
      <c r="R316" s="25">
        <f>IF($A316="","",IF($E316&gt;0,MAX(0,$Q316-$N316),0))</f>
        <v/>
      </c>
      <c r="S316" s="25">
        <f>IF($A316="","",$Q316-$R316)</f>
        <v/>
      </c>
      <c r="T316" s="25">
        <f>IF($A316="","",MAX(0,-$S316))</f>
        <v/>
      </c>
      <c r="U316" s="25">
        <f>IF($A316="","",MAX(0,$Q316-INDEX('Cenários'!$K$6:$K$105,INT((ROW()-6)/12)+1)))</f>
        <v/>
      </c>
      <c r="V316" s="24">
        <f>IF($A316="","",IF($Y316&lt;&gt;"OK","Dados inválidos",IF($X316="Pausado","Pausado",IF($T316&gt;0,"Ruptura",IF($U316&gt;0,"Excesso de capacidade",IF($M316&gt;INDEX('Cenários'!$K$6:$K$105,INT((ROW()-6)/12)+1),"Capacidade insuficiente",IF(AND($E316&lt;=0,$S316&lt;INDEX('Cenários'!$H$6:$H$105,INT((ROW()-6)/12)+1)),"Atenção",IF($R316&gt;0,"Desmobilizar","Adequado"))))))))</f>
        <v/>
      </c>
      <c r="W316" s="24">
        <f>IF($A316="","",IF($Y316&lt;&gt;"OK","Corrigir cadastro do cenário",IF($X316="Pausado","",IF($T316&gt;0,"Ruptura projetada de "&amp;TEXT($T316,"0")&amp;" un.",IF($U316&gt;0,"Reduzir entrada ou transferir "&amp;TEXT($U316,"0")&amp;" un.",IF($M316&gt;INDEX('Cenários'!$K$6:$K$105,INT((ROW()-6)/12)+1),"Capacidade abaixo do saldo-alvo em "&amp;TEXT($M316-INDEX('Cenários'!$K$6:$K$105,INT((ROW()-6)/12)+1),"0")&amp;" un.",IF(AND($O316&gt;0,$E316-INDEX('Cenários'!$J$6:$J$105,INT((ROW()-6)/12)+1)&lt;-4),"Recebimento depende de pedido anterior ao horizonte",IF($R316&gt;0,"Desmobilizar "&amp;TEXT($R316,"0")&amp;" un. nesta semana",IF($P316&gt;0,"Emitir pedido de "&amp;TEXT($P316,"0")&amp;" un. nesta semana",IF($O316&gt;0,"Programar recebimento de "&amp;TEXT($O316,"0")&amp;" un.","Sem ação imediata")))))))))</f>
        <v/>
      </c>
      <c r="X316" s="24">
        <f>IF($A316="","",INDEX('Cenários'!$M$6:$M$105,INT((ROW()-6)/12)+1))</f>
        <v/>
      </c>
      <c r="Y316" s="24">
        <f>IF($A316="","",INDEX('Cenários'!$Z$6:$Z$105,INT((ROW()-6)/12)+1))</f>
        <v/>
      </c>
    </row>
    <row r="317" ht="19" customHeight="1">
      <c r="A317" s="24">
        <f>IF(INDEX('Cenários'!$A$6:$A$105,INT((ROW()-6)/12)+1)="","",INDEX('Cenários'!$A$6:$A$105,INT((ROW()-6)/12)+1))</f>
        <v/>
      </c>
      <c r="B317" s="24">
        <f>IF($A317="","",INDEX('Cenários'!$B$6:$B$105,INT((ROW()-6)/12)+1))</f>
        <v/>
      </c>
      <c r="C317" s="24">
        <f>IF($A317="","",INDEX('Cenários'!$C$6:$C$105,INT((ROW()-6)/12)+1))</f>
        <v/>
      </c>
      <c r="D317" s="24">
        <f>IF($A317="","",INDEX('Cenários'!$D$6:$D$105,INT((ROW()-6)/12)+1))</f>
        <v/>
      </c>
      <c r="E317" s="25">
        <f>IF($A317="","",MOD(ROW()-6,12)-4)</f>
        <v/>
      </c>
      <c r="F317" s="24">
        <f>IF($A317="","",IF($E317&lt;0,"Antes do pico",IF($E317=0,"Semana de pico","Depois do pico")))</f>
        <v/>
      </c>
      <c r="G317" s="36">
        <f>IF($A317="","",IFERROR(IF(INDEX('Cenários'!$E$6:$E$105,INT((ROW()-6)/12)+1)="","",INDEX('Cenários'!$E$6:$E$105,INT((ROW()-6)/12)+1)+7*$E317),""))</f>
        <v/>
      </c>
      <c r="H317" s="37">
        <f>IF($A317="","",INDEX('Cenários'!$N$6:$Y$105,INT((ROW()-6)/12)+1,$E317+5))</f>
        <v/>
      </c>
      <c r="I317" s="25">
        <f>IF(OR($A317="",$H317=""),"",IFERROR(ROUNDUP(INDEX('Cenários'!$F$6:$F$105,INT((ROW()-6)/12)+1)*$H317,0),""))</f>
        <v/>
      </c>
      <c r="J317" s="19" t="n"/>
      <c r="K317" s="25">
        <f>IF($A317="","",IF($E317=-4,INDEX('Cenários'!$G$6:$G$105,INT((ROW()-6)/12)+1),$S316))</f>
        <v/>
      </c>
      <c r="L317" s="25">
        <f>IF($A317="","",$K317+IF($J317="",0,$J317)-IF($I317="",0,$I317))</f>
        <v/>
      </c>
      <c r="M317" s="25">
        <f>IF($A317="","",IF($E317&lt;=0,INDEX('Cenários'!$H$6:$H$105,INT((ROW()-6)/12)+1)+SUMIFS($I$6:$I$1205,$A$6:$A$1205,$A317,$E$6:$E$1205,"&gt;"&amp;$E317,$E$6:$E$1205,"&lt;="&amp;($E317+INDEX('Cenários'!$J$6:$J$105,INT((ROW()-6)/12)+1))),INDEX('Cenários'!$L$6:$L$105,INT((ROW()-6)/12)+1)+SUMIFS($I$6:$I$1205,$A$6:$A$1205,$A317,$E$6:$E$1205,"&gt;"&amp;$E317,$E$6:$E$1205,"&lt;=7")))</f>
        <v/>
      </c>
      <c r="N317" s="25">
        <f>IF($A317="","",MIN(INDEX('Cenários'!$K$6:$K$105,INT((ROW()-6)/12)+1),MAX(0,$M317)))</f>
        <v/>
      </c>
      <c r="O317" s="25">
        <f>IF($A317="","",IFERROR(IF($L317&gt;=$N317,0,MIN(CEILING(MAX(0,$N317-$L317),INDEX('Cenários'!$I$6:$I$105,INT((ROW()-6)/12)+1)),FLOOR(MAX(0,INDEX('Cenários'!$K$6:$K$105,INT((ROW()-6)/12)+1)-$L317),INDEX('Cenários'!$I$6:$I$105,INT((ROW()-6)/12)+1)))),0))</f>
        <v/>
      </c>
      <c r="P317" s="25">
        <f>IF($A317="","",IFERROR(IF($E317+INDEX('Cenários'!$J$6:$J$105,INT((ROW()-6)/12)+1)&gt;7,0,SUMIFS($O$6:$O$1205,$A$6:$A$1205,$A317,$E$6:$E$1205,$E317+INDEX('Cenários'!$J$6:$J$105,INT((ROW()-6)/12)+1))),0))</f>
        <v/>
      </c>
      <c r="Q317" s="25">
        <f>IF($A317="","",$L317+$O317)</f>
        <v/>
      </c>
      <c r="R317" s="25">
        <f>IF($A317="","",IF($E317&gt;0,MAX(0,$Q317-$N317),0))</f>
        <v/>
      </c>
      <c r="S317" s="25">
        <f>IF($A317="","",$Q317-$R317)</f>
        <v/>
      </c>
      <c r="T317" s="25">
        <f>IF($A317="","",MAX(0,-$S317))</f>
        <v/>
      </c>
      <c r="U317" s="25">
        <f>IF($A317="","",MAX(0,$Q317-INDEX('Cenários'!$K$6:$K$105,INT((ROW()-6)/12)+1)))</f>
        <v/>
      </c>
      <c r="V317" s="24">
        <f>IF($A317="","",IF($Y317&lt;&gt;"OK","Dados inválidos",IF($X317="Pausado","Pausado",IF($T317&gt;0,"Ruptura",IF($U317&gt;0,"Excesso de capacidade",IF($M317&gt;INDEX('Cenários'!$K$6:$K$105,INT((ROW()-6)/12)+1),"Capacidade insuficiente",IF(AND($E317&lt;=0,$S317&lt;INDEX('Cenários'!$H$6:$H$105,INT((ROW()-6)/12)+1)),"Atenção",IF($R317&gt;0,"Desmobilizar","Adequado"))))))))</f>
        <v/>
      </c>
      <c r="W317" s="24">
        <f>IF($A317="","",IF($Y317&lt;&gt;"OK","Corrigir cadastro do cenário",IF($X317="Pausado","",IF($T317&gt;0,"Ruptura projetada de "&amp;TEXT($T317,"0")&amp;" un.",IF($U317&gt;0,"Reduzir entrada ou transferir "&amp;TEXT($U317,"0")&amp;" un.",IF($M317&gt;INDEX('Cenários'!$K$6:$K$105,INT((ROW()-6)/12)+1),"Capacidade abaixo do saldo-alvo em "&amp;TEXT($M317-INDEX('Cenários'!$K$6:$K$105,INT((ROW()-6)/12)+1),"0")&amp;" un.",IF(AND($O317&gt;0,$E317-INDEX('Cenários'!$J$6:$J$105,INT((ROW()-6)/12)+1)&lt;-4),"Recebimento depende de pedido anterior ao horizonte",IF($R317&gt;0,"Desmobilizar "&amp;TEXT($R317,"0")&amp;" un. nesta semana",IF($P317&gt;0,"Emitir pedido de "&amp;TEXT($P317,"0")&amp;" un. nesta semana",IF($O317&gt;0,"Programar recebimento de "&amp;TEXT($O317,"0")&amp;" un.","Sem ação imediata")))))))))</f>
        <v/>
      </c>
      <c r="X317" s="24">
        <f>IF($A317="","",INDEX('Cenários'!$M$6:$M$105,INT((ROW()-6)/12)+1))</f>
        <v/>
      </c>
      <c r="Y317" s="24">
        <f>IF($A317="","",INDEX('Cenários'!$Z$6:$Z$105,INT((ROW()-6)/12)+1))</f>
        <v/>
      </c>
    </row>
    <row r="318" ht="19" customHeight="1">
      <c r="A318" s="24">
        <f>IF(INDEX('Cenários'!$A$6:$A$105,INT((ROW()-6)/12)+1)="","",INDEX('Cenários'!$A$6:$A$105,INT((ROW()-6)/12)+1))</f>
        <v/>
      </c>
      <c r="B318" s="24">
        <f>IF($A318="","",INDEX('Cenários'!$B$6:$B$105,INT((ROW()-6)/12)+1))</f>
        <v/>
      </c>
      <c r="C318" s="24">
        <f>IF($A318="","",INDEX('Cenários'!$C$6:$C$105,INT((ROW()-6)/12)+1))</f>
        <v/>
      </c>
      <c r="D318" s="24">
        <f>IF($A318="","",INDEX('Cenários'!$D$6:$D$105,INT((ROW()-6)/12)+1))</f>
        <v/>
      </c>
      <c r="E318" s="25">
        <f>IF($A318="","",MOD(ROW()-6,12)-4)</f>
        <v/>
      </c>
      <c r="F318" s="24">
        <f>IF($A318="","",IF($E318&lt;0,"Antes do pico",IF($E318=0,"Semana de pico","Depois do pico")))</f>
        <v/>
      </c>
      <c r="G318" s="36">
        <f>IF($A318="","",IFERROR(IF(INDEX('Cenários'!$E$6:$E$105,INT((ROW()-6)/12)+1)="","",INDEX('Cenários'!$E$6:$E$105,INT((ROW()-6)/12)+1)+7*$E318),""))</f>
        <v/>
      </c>
      <c r="H318" s="37">
        <f>IF($A318="","",INDEX('Cenários'!$N$6:$Y$105,INT((ROW()-6)/12)+1,$E318+5))</f>
        <v/>
      </c>
      <c r="I318" s="25">
        <f>IF(OR($A318="",$H318=""),"",IFERROR(ROUNDUP(INDEX('Cenários'!$F$6:$F$105,INT((ROW()-6)/12)+1)*$H318,0),""))</f>
        <v/>
      </c>
      <c r="J318" s="19" t="n"/>
      <c r="K318" s="25">
        <f>IF($A318="","",IF($E318=-4,INDEX('Cenários'!$G$6:$G$105,INT((ROW()-6)/12)+1),$S317))</f>
        <v/>
      </c>
      <c r="L318" s="25">
        <f>IF($A318="","",$K318+IF($J318="",0,$J318)-IF($I318="",0,$I318))</f>
        <v/>
      </c>
      <c r="M318" s="25">
        <f>IF($A318="","",IF($E318&lt;=0,INDEX('Cenários'!$H$6:$H$105,INT((ROW()-6)/12)+1)+SUMIFS($I$6:$I$1205,$A$6:$A$1205,$A318,$E$6:$E$1205,"&gt;"&amp;$E318,$E$6:$E$1205,"&lt;="&amp;($E318+INDEX('Cenários'!$J$6:$J$105,INT((ROW()-6)/12)+1))),INDEX('Cenários'!$L$6:$L$105,INT((ROW()-6)/12)+1)+SUMIFS($I$6:$I$1205,$A$6:$A$1205,$A318,$E$6:$E$1205,"&gt;"&amp;$E318,$E$6:$E$1205,"&lt;=7")))</f>
        <v/>
      </c>
      <c r="N318" s="25">
        <f>IF($A318="","",MIN(INDEX('Cenários'!$K$6:$K$105,INT((ROW()-6)/12)+1),MAX(0,$M318)))</f>
        <v/>
      </c>
      <c r="O318" s="25">
        <f>IF($A318="","",IFERROR(IF($L318&gt;=$N318,0,MIN(CEILING(MAX(0,$N318-$L318),INDEX('Cenários'!$I$6:$I$105,INT((ROW()-6)/12)+1)),FLOOR(MAX(0,INDEX('Cenários'!$K$6:$K$105,INT((ROW()-6)/12)+1)-$L318),INDEX('Cenários'!$I$6:$I$105,INT((ROW()-6)/12)+1)))),0))</f>
        <v/>
      </c>
      <c r="P318" s="25">
        <f>IF($A318="","",IFERROR(IF($E318+INDEX('Cenários'!$J$6:$J$105,INT((ROW()-6)/12)+1)&gt;7,0,SUMIFS($O$6:$O$1205,$A$6:$A$1205,$A318,$E$6:$E$1205,$E318+INDEX('Cenários'!$J$6:$J$105,INT((ROW()-6)/12)+1))),0))</f>
        <v/>
      </c>
      <c r="Q318" s="25">
        <f>IF($A318="","",$L318+$O318)</f>
        <v/>
      </c>
      <c r="R318" s="25">
        <f>IF($A318="","",IF($E318&gt;0,MAX(0,$Q318-$N318),0))</f>
        <v/>
      </c>
      <c r="S318" s="25">
        <f>IF($A318="","",$Q318-$R318)</f>
        <v/>
      </c>
      <c r="T318" s="25">
        <f>IF($A318="","",MAX(0,-$S318))</f>
        <v/>
      </c>
      <c r="U318" s="25">
        <f>IF($A318="","",MAX(0,$Q318-INDEX('Cenários'!$K$6:$K$105,INT((ROW()-6)/12)+1)))</f>
        <v/>
      </c>
      <c r="V318" s="24">
        <f>IF($A318="","",IF($Y318&lt;&gt;"OK","Dados inválidos",IF($X318="Pausado","Pausado",IF($T318&gt;0,"Ruptura",IF($U318&gt;0,"Excesso de capacidade",IF($M318&gt;INDEX('Cenários'!$K$6:$K$105,INT((ROW()-6)/12)+1),"Capacidade insuficiente",IF(AND($E318&lt;=0,$S318&lt;INDEX('Cenários'!$H$6:$H$105,INT((ROW()-6)/12)+1)),"Atenção",IF($R318&gt;0,"Desmobilizar","Adequado"))))))))</f>
        <v/>
      </c>
      <c r="W318" s="24">
        <f>IF($A318="","",IF($Y318&lt;&gt;"OK","Corrigir cadastro do cenário",IF($X318="Pausado","",IF($T318&gt;0,"Ruptura projetada de "&amp;TEXT($T318,"0")&amp;" un.",IF($U318&gt;0,"Reduzir entrada ou transferir "&amp;TEXT($U318,"0")&amp;" un.",IF($M318&gt;INDEX('Cenários'!$K$6:$K$105,INT((ROW()-6)/12)+1),"Capacidade abaixo do saldo-alvo em "&amp;TEXT($M318-INDEX('Cenários'!$K$6:$K$105,INT((ROW()-6)/12)+1),"0")&amp;" un.",IF(AND($O318&gt;0,$E318-INDEX('Cenários'!$J$6:$J$105,INT((ROW()-6)/12)+1)&lt;-4),"Recebimento depende de pedido anterior ao horizonte",IF($R318&gt;0,"Desmobilizar "&amp;TEXT($R318,"0")&amp;" un. nesta semana",IF($P318&gt;0,"Emitir pedido de "&amp;TEXT($P318,"0")&amp;" un. nesta semana",IF($O318&gt;0,"Programar recebimento de "&amp;TEXT($O318,"0")&amp;" un.","Sem ação imediata")))))))))</f>
        <v/>
      </c>
      <c r="X318" s="24">
        <f>IF($A318="","",INDEX('Cenários'!$M$6:$M$105,INT((ROW()-6)/12)+1))</f>
        <v/>
      </c>
      <c r="Y318" s="24">
        <f>IF($A318="","",INDEX('Cenários'!$Z$6:$Z$105,INT((ROW()-6)/12)+1))</f>
        <v/>
      </c>
    </row>
    <row r="319" ht="19" customHeight="1">
      <c r="A319" s="24">
        <f>IF(INDEX('Cenários'!$A$6:$A$105,INT((ROW()-6)/12)+1)="","",INDEX('Cenários'!$A$6:$A$105,INT((ROW()-6)/12)+1))</f>
        <v/>
      </c>
      <c r="B319" s="24">
        <f>IF($A319="","",INDEX('Cenários'!$B$6:$B$105,INT((ROW()-6)/12)+1))</f>
        <v/>
      </c>
      <c r="C319" s="24">
        <f>IF($A319="","",INDEX('Cenários'!$C$6:$C$105,INT((ROW()-6)/12)+1))</f>
        <v/>
      </c>
      <c r="D319" s="24">
        <f>IF($A319="","",INDEX('Cenários'!$D$6:$D$105,INT((ROW()-6)/12)+1))</f>
        <v/>
      </c>
      <c r="E319" s="25">
        <f>IF($A319="","",MOD(ROW()-6,12)-4)</f>
        <v/>
      </c>
      <c r="F319" s="24">
        <f>IF($A319="","",IF($E319&lt;0,"Antes do pico",IF($E319=0,"Semana de pico","Depois do pico")))</f>
        <v/>
      </c>
      <c r="G319" s="36">
        <f>IF($A319="","",IFERROR(IF(INDEX('Cenários'!$E$6:$E$105,INT((ROW()-6)/12)+1)="","",INDEX('Cenários'!$E$6:$E$105,INT((ROW()-6)/12)+1)+7*$E319),""))</f>
        <v/>
      </c>
      <c r="H319" s="37">
        <f>IF($A319="","",INDEX('Cenários'!$N$6:$Y$105,INT((ROW()-6)/12)+1,$E319+5))</f>
        <v/>
      </c>
      <c r="I319" s="25">
        <f>IF(OR($A319="",$H319=""),"",IFERROR(ROUNDUP(INDEX('Cenários'!$F$6:$F$105,INT((ROW()-6)/12)+1)*$H319,0),""))</f>
        <v/>
      </c>
      <c r="J319" s="19" t="n"/>
      <c r="K319" s="25">
        <f>IF($A319="","",IF($E319=-4,INDEX('Cenários'!$G$6:$G$105,INT((ROW()-6)/12)+1),$S318))</f>
        <v/>
      </c>
      <c r="L319" s="25">
        <f>IF($A319="","",$K319+IF($J319="",0,$J319)-IF($I319="",0,$I319))</f>
        <v/>
      </c>
      <c r="M319" s="25">
        <f>IF($A319="","",IF($E319&lt;=0,INDEX('Cenários'!$H$6:$H$105,INT((ROW()-6)/12)+1)+SUMIFS($I$6:$I$1205,$A$6:$A$1205,$A319,$E$6:$E$1205,"&gt;"&amp;$E319,$E$6:$E$1205,"&lt;="&amp;($E319+INDEX('Cenários'!$J$6:$J$105,INT((ROW()-6)/12)+1))),INDEX('Cenários'!$L$6:$L$105,INT((ROW()-6)/12)+1)+SUMIFS($I$6:$I$1205,$A$6:$A$1205,$A319,$E$6:$E$1205,"&gt;"&amp;$E319,$E$6:$E$1205,"&lt;=7")))</f>
        <v/>
      </c>
      <c r="N319" s="25">
        <f>IF($A319="","",MIN(INDEX('Cenários'!$K$6:$K$105,INT((ROW()-6)/12)+1),MAX(0,$M319)))</f>
        <v/>
      </c>
      <c r="O319" s="25">
        <f>IF($A319="","",IFERROR(IF($L319&gt;=$N319,0,MIN(CEILING(MAX(0,$N319-$L319),INDEX('Cenários'!$I$6:$I$105,INT((ROW()-6)/12)+1)),FLOOR(MAX(0,INDEX('Cenários'!$K$6:$K$105,INT((ROW()-6)/12)+1)-$L319),INDEX('Cenários'!$I$6:$I$105,INT((ROW()-6)/12)+1)))),0))</f>
        <v/>
      </c>
      <c r="P319" s="25">
        <f>IF($A319="","",IFERROR(IF($E319+INDEX('Cenários'!$J$6:$J$105,INT((ROW()-6)/12)+1)&gt;7,0,SUMIFS($O$6:$O$1205,$A$6:$A$1205,$A319,$E$6:$E$1205,$E319+INDEX('Cenários'!$J$6:$J$105,INT((ROW()-6)/12)+1))),0))</f>
        <v/>
      </c>
      <c r="Q319" s="25">
        <f>IF($A319="","",$L319+$O319)</f>
        <v/>
      </c>
      <c r="R319" s="25">
        <f>IF($A319="","",IF($E319&gt;0,MAX(0,$Q319-$N319),0))</f>
        <v/>
      </c>
      <c r="S319" s="25">
        <f>IF($A319="","",$Q319-$R319)</f>
        <v/>
      </c>
      <c r="T319" s="25">
        <f>IF($A319="","",MAX(0,-$S319))</f>
        <v/>
      </c>
      <c r="U319" s="25">
        <f>IF($A319="","",MAX(0,$Q319-INDEX('Cenários'!$K$6:$K$105,INT((ROW()-6)/12)+1)))</f>
        <v/>
      </c>
      <c r="V319" s="24">
        <f>IF($A319="","",IF($Y319&lt;&gt;"OK","Dados inválidos",IF($X319="Pausado","Pausado",IF($T319&gt;0,"Ruptura",IF($U319&gt;0,"Excesso de capacidade",IF($M319&gt;INDEX('Cenários'!$K$6:$K$105,INT((ROW()-6)/12)+1),"Capacidade insuficiente",IF(AND($E319&lt;=0,$S319&lt;INDEX('Cenários'!$H$6:$H$105,INT((ROW()-6)/12)+1)),"Atenção",IF($R319&gt;0,"Desmobilizar","Adequado"))))))))</f>
        <v/>
      </c>
      <c r="W319" s="24">
        <f>IF($A319="","",IF($Y319&lt;&gt;"OK","Corrigir cadastro do cenário",IF($X319="Pausado","",IF($T319&gt;0,"Ruptura projetada de "&amp;TEXT($T319,"0")&amp;" un.",IF($U319&gt;0,"Reduzir entrada ou transferir "&amp;TEXT($U319,"0")&amp;" un.",IF($M319&gt;INDEX('Cenários'!$K$6:$K$105,INT((ROW()-6)/12)+1),"Capacidade abaixo do saldo-alvo em "&amp;TEXT($M319-INDEX('Cenários'!$K$6:$K$105,INT((ROW()-6)/12)+1),"0")&amp;" un.",IF(AND($O319&gt;0,$E319-INDEX('Cenários'!$J$6:$J$105,INT((ROW()-6)/12)+1)&lt;-4),"Recebimento depende de pedido anterior ao horizonte",IF($R319&gt;0,"Desmobilizar "&amp;TEXT($R319,"0")&amp;" un. nesta semana",IF($P319&gt;0,"Emitir pedido de "&amp;TEXT($P319,"0")&amp;" un. nesta semana",IF($O319&gt;0,"Programar recebimento de "&amp;TEXT($O319,"0")&amp;" un.","Sem ação imediata")))))))))</f>
        <v/>
      </c>
      <c r="X319" s="24">
        <f>IF($A319="","",INDEX('Cenários'!$M$6:$M$105,INT((ROW()-6)/12)+1))</f>
        <v/>
      </c>
      <c r="Y319" s="24">
        <f>IF($A319="","",INDEX('Cenários'!$Z$6:$Z$105,INT((ROW()-6)/12)+1))</f>
        <v/>
      </c>
    </row>
    <row r="320" ht="19" customHeight="1">
      <c r="A320" s="24">
        <f>IF(INDEX('Cenários'!$A$6:$A$105,INT((ROW()-6)/12)+1)="","",INDEX('Cenários'!$A$6:$A$105,INT((ROW()-6)/12)+1))</f>
        <v/>
      </c>
      <c r="B320" s="24">
        <f>IF($A320="","",INDEX('Cenários'!$B$6:$B$105,INT((ROW()-6)/12)+1))</f>
        <v/>
      </c>
      <c r="C320" s="24">
        <f>IF($A320="","",INDEX('Cenários'!$C$6:$C$105,INT((ROW()-6)/12)+1))</f>
        <v/>
      </c>
      <c r="D320" s="24">
        <f>IF($A320="","",INDEX('Cenários'!$D$6:$D$105,INT((ROW()-6)/12)+1))</f>
        <v/>
      </c>
      <c r="E320" s="25">
        <f>IF($A320="","",MOD(ROW()-6,12)-4)</f>
        <v/>
      </c>
      <c r="F320" s="24">
        <f>IF($A320="","",IF($E320&lt;0,"Antes do pico",IF($E320=0,"Semana de pico","Depois do pico")))</f>
        <v/>
      </c>
      <c r="G320" s="36">
        <f>IF($A320="","",IFERROR(IF(INDEX('Cenários'!$E$6:$E$105,INT((ROW()-6)/12)+1)="","",INDEX('Cenários'!$E$6:$E$105,INT((ROW()-6)/12)+1)+7*$E320),""))</f>
        <v/>
      </c>
      <c r="H320" s="37">
        <f>IF($A320="","",INDEX('Cenários'!$N$6:$Y$105,INT((ROW()-6)/12)+1,$E320+5))</f>
        <v/>
      </c>
      <c r="I320" s="25">
        <f>IF(OR($A320="",$H320=""),"",IFERROR(ROUNDUP(INDEX('Cenários'!$F$6:$F$105,INT((ROW()-6)/12)+1)*$H320,0),""))</f>
        <v/>
      </c>
      <c r="J320" s="19" t="n"/>
      <c r="K320" s="25">
        <f>IF($A320="","",IF($E320=-4,INDEX('Cenários'!$G$6:$G$105,INT((ROW()-6)/12)+1),$S319))</f>
        <v/>
      </c>
      <c r="L320" s="25">
        <f>IF($A320="","",$K320+IF($J320="",0,$J320)-IF($I320="",0,$I320))</f>
        <v/>
      </c>
      <c r="M320" s="25">
        <f>IF($A320="","",IF($E320&lt;=0,INDEX('Cenários'!$H$6:$H$105,INT((ROW()-6)/12)+1)+SUMIFS($I$6:$I$1205,$A$6:$A$1205,$A320,$E$6:$E$1205,"&gt;"&amp;$E320,$E$6:$E$1205,"&lt;="&amp;($E320+INDEX('Cenários'!$J$6:$J$105,INT((ROW()-6)/12)+1))),INDEX('Cenários'!$L$6:$L$105,INT((ROW()-6)/12)+1)+SUMIFS($I$6:$I$1205,$A$6:$A$1205,$A320,$E$6:$E$1205,"&gt;"&amp;$E320,$E$6:$E$1205,"&lt;=7")))</f>
        <v/>
      </c>
      <c r="N320" s="25">
        <f>IF($A320="","",MIN(INDEX('Cenários'!$K$6:$K$105,INT((ROW()-6)/12)+1),MAX(0,$M320)))</f>
        <v/>
      </c>
      <c r="O320" s="25">
        <f>IF($A320="","",IFERROR(IF($L320&gt;=$N320,0,MIN(CEILING(MAX(0,$N320-$L320),INDEX('Cenários'!$I$6:$I$105,INT((ROW()-6)/12)+1)),FLOOR(MAX(0,INDEX('Cenários'!$K$6:$K$105,INT((ROW()-6)/12)+1)-$L320),INDEX('Cenários'!$I$6:$I$105,INT((ROW()-6)/12)+1)))),0))</f>
        <v/>
      </c>
      <c r="P320" s="25">
        <f>IF($A320="","",IFERROR(IF($E320+INDEX('Cenários'!$J$6:$J$105,INT((ROW()-6)/12)+1)&gt;7,0,SUMIFS($O$6:$O$1205,$A$6:$A$1205,$A320,$E$6:$E$1205,$E320+INDEX('Cenários'!$J$6:$J$105,INT((ROW()-6)/12)+1))),0))</f>
        <v/>
      </c>
      <c r="Q320" s="25">
        <f>IF($A320="","",$L320+$O320)</f>
        <v/>
      </c>
      <c r="R320" s="25">
        <f>IF($A320="","",IF($E320&gt;0,MAX(0,$Q320-$N320),0))</f>
        <v/>
      </c>
      <c r="S320" s="25">
        <f>IF($A320="","",$Q320-$R320)</f>
        <v/>
      </c>
      <c r="T320" s="25">
        <f>IF($A320="","",MAX(0,-$S320))</f>
        <v/>
      </c>
      <c r="U320" s="25">
        <f>IF($A320="","",MAX(0,$Q320-INDEX('Cenários'!$K$6:$K$105,INT((ROW()-6)/12)+1)))</f>
        <v/>
      </c>
      <c r="V320" s="24">
        <f>IF($A320="","",IF($Y320&lt;&gt;"OK","Dados inválidos",IF($X320="Pausado","Pausado",IF($T320&gt;0,"Ruptura",IF($U320&gt;0,"Excesso de capacidade",IF($M320&gt;INDEX('Cenários'!$K$6:$K$105,INT((ROW()-6)/12)+1),"Capacidade insuficiente",IF(AND($E320&lt;=0,$S320&lt;INDEX('Cenários'!$H$6:$H$105,INT((ROW()-6)/12)+1)),"Atenção",IF($R320&gt;0,"Desmobilizar","Adequado"))))))))</f>
        <v/>
      </c>
      <c r="W320" s="24">
        <f>IF($A320="","",IF($Y320&lt;&gt;"OK","Corrigir cadastro do cenário",IF($X320="Pausado","",IF($T320&gt;0,"Ruptura projetada de "&amp;TEXT($T320,"0")&amp;" un.",IF($U320&gt;0,"Reduzir entrada ou transferir "&amp;TEXT($U320,"0")&amp;" un.",IF($M320&gt;INDEX('Cenários'!$K$6:$K$105,INT((ROW()-6)/12)+1),"Capacidade abaixo do saldo-alvo em "&amp;TEXT($M320-INDEX('Cenários'!$K$6:$K$105,INT((ROW()-6)/12)+1),"0")&amp;" un.",IF(AND($O320&gt;0,$E320-INDEX('Cenários'!$J$6:$J$105,INT((ROW()-6)/12)+1)&lt;-4),"Recebimento depende de pedido anterior ao horizonte",IF($R320&gt;0,"Desmobilizar "&amp;TEXT($R320,"0")&amp;" un. nesta semana",IF($P320&gt;0,"Emitir pedido de "&amp;TEXT($P320,"0")&amp;" un. nesta semana",IF($O320&gt;0,"Programar recebimento de "&amp;TEXT($O320,"0")&amp;" un.","Sem ação imediata")))))))))</f>
        <v/>
      </c>
      <c r="X320" s="24">
        <f>IF($A320="","",INDEX('Cenários'!$M$6:$M$105,INT((ROW()-6)/12)+1))</f>
        <v/>
      </c>
      <c r="Y320" s="24">
        <f>IF($A320="","",INDEX('Cenários'!$Z$6:$Z$105,INT((ROW()-6)/12)+1))</f>
        <v/>
      </c>
    </row>
    <row r="321" ht="19" customHeight="1">
      <c r="A321" s="24">
        <f>IF(INDEX('Cenários'!$A$6:$A$105,INT((ROW()-6)/12)+1)="","",INDEX('Cenários'!$A$6:$A$105,INT((ROW()-6)/12)+1))</f>
        <v/>
      </c>
      <c r="B321" s="24">
        <f>IF($A321="","",INDEX('Cenários'!$B$6:$B$105,INT((ROW()-6)/12)+1))</f>
        <v/>
      </c>
      <c r="C321" s="24">
        <f>IF($A321="","",INDEX('Cenários'!$C$6:$C$105,INT((ROW()-6)/12)+1))</f>
        <v/>
      </c>
      <c r="D321" s="24">
        <f>IF($A321="","",INDEX('Cenários'!$D$6:$D$105,INT((ROW()-6)/12)+1))</f>
        <v/>
      </c>
      <c r="E321" s="25">
        <f>IF($A321="","",MOD(ROW()-6,12)-4)</f>
        <v/>
      </c>
      <c r="F321" s="24">
        <f>IF($A321="","",IF($E321&lt;0,"Antes do pico",IF($E321=0,"Semana de pico","Depois do pico")))</f>
        <v/>
      </c>
      <c r="G321" s="36">
        <f>IF($A321="","",IFERROR(IF(INDEX('Cenários'!$E$6:$E$105,INT((ROW()-6)/12)+1)="","",INDEX('Cenários'!$E$6:$E$105,INT((ROW()-6)/12)+1)+7*$E321),""))</f>
        <v/>
      </c>
      <c r="H321" s="37">
        <f>IF($A321="","",INDEX('Cenários'!$N$6:$Y$105,INT((ROW()-6)/12)+1,$E321+5))</f>
        <v/>
      </c>
      <c r="I321" s="25">
        <f>IF(OR($A321="",$H321=""),"",IFERROR(ROUNDUP(INDEX('Cenários'!$F$6:$F$105,INT((ROW()-6)/12)+1)*$H321,0),""))</f>
        <v/>
      </c>
      <c r="J321" s="19" t="n"/>
      <c r="K321" s="25">
        <f>IF($A321="","",IF($E321=-4,INDEX('Cenários'!$G$6:$G$105,INT((ROW()-6)/12)+1),$S320))</f>
        <v/>
      </c>
      <c r="L321" s="25">
        <f>IF($A321="","",$K321+IF($J321="",0,$J321)-IF($I321="",0,$I321))</f>
        <v/>
      </c>
      <c r="M321" s="25">
        <f>IF($A321="","",IF($E321&lt;=0,INDEX('Cenários'!$H$6:$H$105,INT((ROW()-6)/12)+1)+SUMIFS($I$6:$I$1205,$A$6:$A$1205,$A321,$E$6:$E$1205,"&gt;"&amp;$E321,$E$6:$E$1205,"&lt;="&amp;($E321+INDEX('Cenários'!$J$6:$J$105,INT((ROW()-6)/12)+1))),INDEX('Cenários'!$L$6:$L$105,INT((ROW()-6)/12)+1)+SUMIFS($I$6:$I$1205,$A$6:$A$1205,$A321,$E$6:$E$1205,"&gt;"&amp;$E321,$E$6:$E$1205,"&lt;=7")))</f>
        <v/>
      </c>
      <c r="N321" s="25">
        <f>IF($A321="","",MIN(INDEX('Cenários'!$K$6:$K$105,INT((ROW()-6)/12)+1),MAX(0,$M321)))</f>
        <v/>
      </c>
      <c r="O321" s="25">
        <f>IF($A321="","",IFERROR(IF($L321&gt;=$N321,0,MIN(CEILING(MAX(0,$N321-$L321),INDEX('Cenários'!$I$6:$I$105,INT((ROW()-6)/12)+1)),FLOOR(MAX(0,INDEX('Cenários'!$K$6:$K$105,INT((ROW()-6)/12)+1)-$L321),INDEX('Cenários'!$I$6:$I$105,INT((ROW()-6)/12)+1)))),0))</f>
        <v/>
      </c>
      <c r="P321" s="25">
        <f>IF($A321="","",IFERROR(IF($E321+INDEX('Cenários'!$J$6:$J$105,INT((ROW()-6)/12)+1)&gt;7,0,SUMIFS($O$6:$O$1205,$A$6:$A$1205,$A321,$E$6:$E$1205,$E321+INDEX('Cenários'!$J$6:$J$105,INT((ROW()-6)/12)+1))),0))</f>
        <v/>
      </c>
      <c r="Q321" s="25">
        <f>IF($A321="","",$L321+$O321)</f>
        <v/>
      </c>
      <c r="R321" s="25">
        <f>IF($A321="","",IF($E321&gt;0,MAX(0,$Q321-$N321),0))</f>
        <v/>
      </c>
      <c r="S321" s="25">
        <f>IF($A321="","",$Q321-$R321)</f>
        <v/>
      </c>
      <c r="T321" s="25">
        <f>IF($A321="","",MAX(0,-$S321))</f>
        <v/>
      </c>
      <c r="U321" s="25">
        <f>IF($A321="","",MAX(0,$Q321-INDEX('Cenários'!$K$6:$K$105,INT((ROW()-6)/12)+1)))</f>
        <v/>
      </c>
      <c r="V321" s="24">
        <f>IF($A321="","",IF($Y321&lt;&gt;"OK","Dados inválidos",IF($X321="Pausado","Pausado",IF($T321&gt;0,"Ruptura",IF($U321&gt;0,"Excesso de capacidade",IF($M321&gt;INDEX('Cenários'!$K$6:$K$105,INT((ROW()-6)/12)+1),"Capacidade insuficiente",IF(AND($E321&lt;=0,$S321&lt;INDEX('Cenários'!$H$6:$H$105,INT((ROW()-6)/12)+1)),"Atenção",IF($R321&gt;0,"Desmobilizar","Adequado"))))))))</f>
        <v/>
      </c>
      <c r="W321" s="24">
        <f>IF($A321="","",IF($Y321&lt;&gt;"OK","Corrigir cadastro do cenário",IF($X321="Pausado","",IF($T321&gt;0,"Ruptura projetada de "&amp;TEXT($T321,"0")&amp;" un.",IF($U321&gt;0,"Reduzir entrada ou transferir "&amp;TEXT($U321,"0")&amp;" un.",IF($M321&gt;INDEX('Cenários'!$K$6:$K$105,INT((ROW()-6)/12)+1),"Capacidade abaixo do saldo-alvo em "&amp;TEXT($M321-INDEX('Cenários'!$K$6:$K$105,INT((ROW()-6)/12)+1),"0")&amp;" un.",IF(AND($O321&gt;0,$E321-INDEX('Cenários'!$J$6:$J$105,INT((ROW()-6)/12)+1)&lt;-4),"Recebimento depende de pedido anterior ao horizonte",IF($R321&gt;0,"Desmobilizar "&amp;TEXT($R321,"0")&amp;" un. nesta semana",IF($P321&gt;0,"Emitir pedido de "&amp;TEXT($P321,"0")&amp;" un. nesta semana",IF($O321&gt;0,"Programar recebimento de "&amp;TEXT($O321,"0")&amp;" un.","Sem ação imediata")))))))))</f>
        <v/>
      </c>
      <c r="X321" s="24">
        <f>IF($A321="","",INDEX('Cenários'!$M$6:$M$105,INT((ROW()-6)/12)+1))</f>
        <v/>
      </c>
      <c r="Y321" s="24">
        <f>IF($A321="","",INDEX('Cenários'!$Z$6:$Z$105,INT((ROW()-6)/12)+1))</f>
        <v/>
      </c>
    </row>
    <row r="322" ht="19" customHeight="1">
      <c r="A322" s="24">
        <f>IF(INDEX('Cenários'!$A$6:$A$105,INT((ROW()-6)/12)+1)="","",INDEX('Cenários'!$A$6:$A$105,INT((ROW()-6)/12)+1))</f>
        <v/>
      </c>
      <c r="B322" s="24">
        <f>IF($A322="","",INDEX('Cenários'!$B$6:$B$105,INT((ROW()-6)/12)+1))</f>
        <v/>
      </c>
      <c r="C322" s="24">
        <f>IF($A322="","",INDEX('Cenários'!$C$6:$C$105,INT((ROW()-6)/12)+1))</f>
        <v/>
      </c>
      <c r="D322" s="24">
        <f>IF($A322="","",INDEX('Cenários'!$D$6:$D$105,INT((ROW()-6)/12)+1))</f>
        <v/>
      </c>
      <c r="E322" s="25">
        <f>IF($A322="","",MOD(ROW()-6,12)-4)</f>
        <v/>
      </c>
      <c r="F322" s="24">
        <f>IF($A322="","",IF($E322&lt;0,"Antes do pico",IF($E322=0,"Semana de pico","Depois do pico")))</f>
        <v/>
      </c>
      <c r="G322" s="36">
        <f>IF($A322="","",IFERROR(IF(INDEX('Cenários'!$E$6:$E$105,INT((ROW()-6)/12)+1)="","",INDEX('Cenários'!$E$6:$E$105,INT((ROW()-6)/12)+1)+7*$E322),""))</f>
        <v/>
      </c>
      <c r="H322" s="37">
        <f>IF($A322="","",INDEX('Cenários'!$N$6:$Y$105,INT((ROW()-6)/12)+1,$E322+5))</f>
        <v/>
      </c>
      <c r="I322" s="25">
        <f>IF(OR($A322="",$H322=""),"",IFERROR(ROUNDUP(INDEX('Cenários'!$F$6:$F$105,INT((ROW()-6)/12)+1)*$H322,0),""))</f>
        <v/>
      </c>
      <c r="J322" s="19" t="n"/>
      <c r="K322" s="25">
        <f>IF($A322="","",IF($E322=-4,INDEX('Cenários'!$G$6:$G$105,INT((ROW()-6)/12)+1),$S321))</f>
        <v/>
      </c>
      <c r="L322" s="25">
        <f>IF($A322="","",$K322+IF($J322="",0,$J322)-IF($I322="",0,$I322))</f>
        <v/>
      </c>
      <c r="M322" s="25">
        <f>IF($A322="","",IF($E322&lt;=0,INDEX('Cenários'!$H$6:$H$105,INT((ROW()-6)/12)+1)+SUMIFS($I$6:$I$1205,$A$6:$A$1205,$A322,$E$6:$E$1205,"&gt;"&amp;$E322,$E$6:$E$1205,"&lt;="&amp;($E322+INDEX('Cenários'!$J$6:$J$105,INT((ROW()-6)/12)+1))),INDEX('Cenários'!$L$6:$L$105,INT((ROW()-6)/12)+1)+SUMIFS($I$6:$I$1205,$A$6:$A$1205,$A322,$E$6:$E$1205,"&gt;"&amp;$E322,$E$6:$E$1205,"&lt;=7")))</f>
        <v/>
      </c>
      <c r="N322" s="25">
        <f>IF($A322="","",MIN(INDEX('Cenários'!$K$6:$K$105,INT((ROW()-6)/12)+1),MAX(0,$M322)))</f>
        <v/>
      </c>
      <c r="O322" s="25">
        <f>IF($A322="","",IFERROR(IF($L322&gt;=$N322,0,MIN(CEILING(MAX(0,$N322-$L322),INDEX('Cenários'!$I$6:$I$105,INT((ROW()-6)/12)+1)),FLOOR(MAX(0,INDEX('Cenários'!$K$6:$K$105,INT((ROW()-6)/12)+1)-$L322),INDEX('Cenários'!$I$6:$I$105,INT((ROW()-6)/12)+1)))),0))</f>
        <v/>
      </c>
      <c r="P322" s="25">
        <f>IF($A322="","",IFERROR(IF($E322+INDEX('Cenários'!$J$6:$J$105,INT((ROW()-6)/12)+1)&gt;7,0,SUMIFS($O$6:$O$1205,$A$6:$A$1205,$A322,$E$6:$E$1205,$E322+INDEX('Cenários'!$J$6:$J$105,INT((ROW()-6)/12)+1))),0))</f>
        <v/>
      </c>
      <c r="Q322" s="25">
        <f>IF($A322="","",$L322+$O322)</f>
        <v/>
      </c>
      <c r="R322" s="25">
        <f>IF($A322="","",IF($E322&gt;0,MAX(0,$Q322-$N322),0))</f>
        <v/>
      </c>
      <c r="S322" s="25">
        <f>IF($A322="","",$Q322-$R322)</f>
        <v/>
      </c>
      <c r="T322" s="25">
        <f>IF($A322="","",MAX(0,-$S322))</f>
        <v/>
      </c>
      <c r="U322" s="25">
        <f>IF($A322="","",MAX(0,$Q322-INDEX('Cenários'!$K$6:$K$105,INT((ROW()-6)/12)+1)))</f>
        <v/>
      </c>
      <c r="V322" s="24">
        <f>IF($A322="","",IF($Y322&lt;&gt;"OK","Dados inválidos",IF($X322="Pausado","Pausado",IF($T322&gt;0,"Ruptura",IF($U322&gt;0,"Excesso de capacidade",IF($M322&gt;INDEX('Cenários'!$K$6:$K$105,INT((ROW()-6)/12)+1),"Capacidade insuficiente",IF(AND($E322&lt;=0,$S322&lt;INDEX('Cenários'!$H$6:$H$105,INT((ROW()-6)/12)+1)),"Atenção",IF($R322&gt;0,"Desmobilizar","Adequado"))))))))</f>
        <v/>
      </c>
      <c r="W322" s="24">
        <f>IF($A322="","",IF($Y322&lt;&gt;"OK","Corrigir cadastro do cenário",IF($X322="Pausado","",IF($T322&gt;0,"Ruptura projetada de "&amp;TEXT($T322,"0")&amp;" un.",IF($U322&gt;0,"Reduzir entrada ou transferir "&amp;TEXT($U322,"0")&amp;" un.",IF($M322&gt;INDEX('Cenários'!$K$6:$K$105,INT((ROW()-6)/12)+1),"Capacidade abaixo do saldo-alvo em "&amp;TEXT($M322-INDEX('Cenários'!$K$6:$K$105,INT((ROW()-6)/12)+1),"0")&amp;" un.",IF(AND($O322&gt;0,$E322-INDEX('Cenários'!$J$6:$J$105,INT((ROW()-6)/12)+1)&lt;-4),"Recebimento depende de pedido anterior ao horizonte",IF($R322&gt;0,"Desmobilizar "&amp;TEXT($R322,"0")&amp;" un. nesta semana",IF($P322&gt;0,"Emitir pedido de "&amp;TEXT($P322,"0")&amp;" un. nesta semana",IF($O322&gt;0,"Programar recebimento de "&amp;TEXT($O322,"0")&amp;" un.","Sem ação imediata")))))))))</f>
        <v/>
      </c>
      <c r="X322" s="24">
        <f>IF($A322="","",INDEX('Cenários'!$M$6:$M$105,INT((ROW()-6)/12)+1))</f>
        <v/>
      </c>
      <c r="Y322" s="24">
        <f>IF($A322="","",INDEX('Cenários'!$Z$6:$Z$105,INT((ROW()-6)/12)+1))</f>
        <v/>
      </c>
    </row>
    <row r="323" ht="19" customHeight="1">
      <c r="A323" s="24">
        <f>IF(INDEX('Cenários'!$A$6:$A$105,INT((ROW()-6)/12)+1)="","",INDEX('Cenários'!$A$6:$A$105,INT((ROW()-6)/12)+1))</f>
        <v/>
      </c>
      <c r="B323" s="24">
        <f>IF($A323="","",INDEX('Cenários'!$B$6:$B$105,INT((ROW()-6)/12)+1))</f>
        <v/>
      </c>
      <c r="C323" s="24">
        <f>IF($A323="","",INDEX('Cenários'!$C$6:$C$105,INT((ROW()-6)/12)+1))</f>
        <v/>
      </c>
      <c r="D323" s="24">
        <f>IF($A323="","",INDEX('Cenários'!$D$6:$D$105,INT((ROW()-6)/12)+1))</f>
        <v/>
      </c>
      <c r="E323" s="25">
        <f>IF($A323="","",MOD(ROW()-6,12)-4)</f>
        <v/>
      </c>
      <c r="F323" s="24">
        <f>IF($A323="","",IF($E323&lt;0,"Antes do pico",IF($E323=0,"Semana de pico","Depois do pico")))</f>
        <v/>
      </c>
      <c r="G323" s="36">
        <f>IF($A323="","",IFERROR(IF(INDEX('Cenários'!$E$6:$E$105,INT((ROW()-6)/12)+1)="","",INDEX('Cenários'!$E$6:$E$105,INT((ROW()-6)/12)+1)+7*$E323),""))</f>
        <v/>
      </c>
      <c r="H323" s="37">
        <f>IF($A323="","",INDEX('Cenários'!$N$6:$Y$105,INT((ROW()-6)/12)+1,$E323+5))</f>
        <v/>
      </c>
      <c r="I323" s="25">
        <f>IF(OR($A323="",$H323=""),"",IFERROR(ROUNDUP(INDEX('Cenários'!$F$6:$F$105,INT((ROW()-6)/12)+1)*$H323,0),""))</f>
        <v/>
      </c>
      <c r="J323" s="19" t="n"/>
      <c r="K323" s="25">
        <f>IF($A323="","",IF($E323=-4,INDEX('Cenários'!$G$6:$G$105,INT((ROW()-6)/12)+1),$S322))</f>
        <v/>
      </c>
      <c r="L323" s="25">
        <f>IF($A323="","",$K323+IF($J323="",0,$J323)-IF($I323="",0,$I323))</f>
        <v/>
      </c>
      <c r="M323" s="25">
        <f>IF($A323="","",IF($E323&lt;=0,INDEX('Cenários'!$H$6:$H$105,INT((ROW()-6)/12)+1)+SUMIFS($I$6:$I$1205,$A$6:$A$1205,$A323,$E$6:$E$1205,"&gt;"&amp;$E323,$E$6:$E$1205,"&lt;="&amp;($E323+INDEX('Cenários'!$J$6:$J$105,INT((ROW()-6)/12)+1))),INDEX('Cenários'!$L$6:$L$105,INT((ROW()-6)/12)+1)+SUMIFS($I$6:$I$1205,$A$6:$A$1205,$A323,$E$6:$E$1205,"&gt;"&amp;$E323,$E$6:$E$1205,"&lt;=7")))</f>
        <v/>
      </c>
      <c r="N323" s="25">
        <f>IF($A323="","",MIN(INDEX('Cenários'!$K$6:$K$105,INT((ROW()-6)/12)+1),MAX(0,$M323)))</f>
        <v/>
      </c>
      <c r="O323" s="25">
        <f>IF($A323="","",IFERROR(IF($L323&gt;=$N323,0,MIN(CEILING(MAX(0,$N323-$L323),INDEX('Cenários'!$I$6:$I$105,INT((ROW()-6)/12)+1)),FLOOR(MAX(0,INDEX('Cenários'!$K$6:$K$105,INT((ROW()-6)/12)+1)-$L323),INDEX('Cenários'!$I$6:$I$105,INT((ROW()-6)/12)+1)))),0))</f>
        <v/>
      </c>
      <c r="P323" s="25">
        <f>IF($A323="","",IFERROR(IF($E323+INDEX('Cenários'!$J$6:$J$105,INT((ROW()-6)/12)+1)&gt;7,0,SUMIFS($O$6:$O$1205,$A$6:$A$1205,$A323,$E$6:$E$1205,$E323+INDEX('Cenários'!$J$6:$J$105,INT((ROW()-6)/12)+1))),0))</f>
        <v/>
      </c>
      <c r="Q323" s="25">
        <f>IF($A323="","",$L323+$O323)</f>
        <v/>
      </c>
      <c r="R323" s="25">
        <f>IF($A323="","",IF($E323&gt;0,MAX(0,$Q323-$N323),0))</f>
        <v/>
      </c>
      <c r="S323" s="25">
        <f>IF($A323="","",$Q323-$R323)</f>
        <v/>
      </c>
      <c r="T323" s="25">
        <f>IF($A323="","",MAX(0,-$S323))</f>
        <v/>
      </c>
      <c r="U323" s="25">
        <f>IF($A323="","",MAX(0,$Q323-INDEX('Cenários'!$K$6:$K$105,INT((ROW()-6)/12)+1)))</f>
        <v/>
      </c>
      <c r="V323" s="24">
        <f>IF($A323="","",IF($Y323&lt;&gt;"OK","Dados inválidos",IF($X323="Pausado","Pausado",IF($T323&gt;0,"Ruptura",IF($U323&gt;0,"Excesso de capacidade",IF($M323&gt;INDEX('Cenários'!$K$6:$K$105,INT((ROW()-6)/12)+1),"Capacidade insuficiente",IF(AND($E323&lt;=0,$S323&lt;INDEX('Cenários'!$H$6:$H$105,INT((ROW()-6)/12)+1)),"Atenção",IF($R323&gt;0,"Desmobilizar","Adequado"))))))))</f>
        <v/>
      </c>
      <c r="W323" s="24">
        <f>IF($A323="","",IF($Y323&lt;&gt;"OK","Corrigir cadastro do cenário",IF($X323="Pausado","",IF($T323&gt;0,"Ruptura projetada de "&amp;TEXT($T323,"0")&amp;" un.",IF($U323&gt;0,"Reduzir entrada ou transferir "&amp;TEXT($U323,"0")&amp;" un.",IF($M323&gt;INDEX('Cenários'!$K$6:$K$105,INT((ROW()-6)/12)+1),"Capacidade abaixo do saldo-alvo em "&amp;TEXT($M323-INDEX('Cenários'!$K$6:$K$105,INT((ROW()-6)/12)+1),"0")&amp;" un.",IF(AND($O323&gt;0,$E323-INDEX('Cenários'!$J$6:$J$105,INT((ROW()-6)/12)+1)&lt;-4),"Recebimento depende de pedido anterior ao horizonte",IF($R323&gt;0,"Desmobilizar "&amp;TEXT($R323,"0")&amp;" un. nesta semana",IF($P323&gt;0,"Emitir pedido de "&amp;TEXT($P323,"0")&amp;" un. nesta semana",IF($O323&gt;0,"Programar recebimento de "&amp;TEXT($O323,"0")&amp;" un.","Sem ação imediata")))))))))</f>
        <v/>
      </c>
      <c r="X323" s="24">
        <f>IF($A323="","",INDEX('Cenários'!$M$6:$M$105,INT((ROW()-6)/12)+1))</f>
        <v/>
      </c>
      <c r="Y323" s="24">
        <f>IF($A323="","",INDEX('Cenários'!$Z$6:$Z$105,INT((ROW()-6)/12)+1))</f>
        <v/>
      </c>
    </row>
    <row r="324" ht="19" customHeight="1">
      <c r="A324" s="24">
        <f>IF(INDEX('Cenários'!$A$6:$A$105,INT((ROW()-6)/12)+1)="","",INDEX('Cenários'!$A$6:$A$105,INT((ROW()-6)/12)+1))</f>
        <v/>
      </c>
      <c r="B324" s="24">
        <f>IF($A324="","",INDEX('Cenários'!$B$6:$B$105,INT((ROW()-6)/12)+1))</f>
        <v/>
      </c>
      <c r="C324" s="24">
        <f>IF($A324="","",INDEX('Cenários'!$C$6:$C$105,INT((ROW()-6)/12)+1))</f>
        <v/>
      </c>
      <c r="D324" s="24">
        <f>IF($A324="","",INDEX('Cenários'!$D$6:$D$105,INT((ROW()-6)/12)+1))</f>
        <v/>
      </c>
      <c r="E324" s="25">
        <f>IF($A324="","",MOD(ROW()-6,12)-4)</f>
        <v/>
      </c>
      <c r="F324" s="24">
        <f>IF($A324="","",IF($E324&lt;0,"Antes do pico",IF($E324=0,"Semana de pico","Depois do pico")))</f>
        <v/>
      </c>
      <c r="G324" s="36">
        <f>IF($A324="","",IFERROR(IF(INDEX('Cenários'!$E$6:$E$105,INT((ROW()-6)/12)+1)="","",INDEX('Cenários'!$E$6:$E$105,INT((ROW()-6)/12)+1)+7*$E324),""))</f>
        <v/>
      </c>
      <c r="H324" s="37">
        <f>IF($A324="","",INDEX('Cenários'!$N$6:$Y$105,INT((ROW()-6)/12)+1,$E324+5))</f>
        <v/>
      </c>
      <c r="I324" s="25">
        <f>IF(OR($A324="",$H324=""),"",IFERROR(ROUNDUP(INDEX('Cenários'!$F$6:$F$105,INT((ROW()-6)/12)+1)*$H324,0),""))</f>
        <v/>
      </c>
      <c r="J324" s="19" t="n"/>
      <c r="K324" s="25">
        <f>IF($A324="","",IF($E324=-4,INDEX('Cenários'!$G$6:$G$105,INT((ROW()-6)/12)+1),$S323))</f>
        <v/>
      </c>
      <c r="L324" s="25">
        <f>IF($A324="","",$K324+IF($J324="",0,$J324)-IF($I324="",0,$I324))</f>
        <v/>
      </c>
      <c r="M324" s="25">
        <f>IF($A324="","",IF($E324&lt;=0,INDEX('Cenários'!$H$6:$H$105,INT((ROW()-6)/12)+1)+SUMIFS($I$6:$I$1205,$A$6:$A$1205,$A324,$E$6:$E$1205,"&gt;"&amp;$E324,$E$6:$E$1205,"&lt;="&amp;($E324+INDEX('Cenários'!$J$6:$J$105,INT((ROW()-6)/12)+1))),INDEX('Cenários'!$L$6:$L$105,INT((ROW()-6)/12)+1)+SUMIFS($I$6:$I$1205,$A$6:$A$1205,$A324,$E$6:$E$1205,"&gt;"&amp;$E324,$E$6:$E$1205,"&lt;=7")))</f>
        <v/>
      </c>
      <c r="N324" s="25">
        <f>IF($A324="","",MIN(INDEX('Cenários'!$K$6:$K$105,INT((ROW()-6)/12)+1),MAX(0,$M324)))</f>
        <v/>
      </c>
      <c r="O324" s="25">
        <f>IF($A324="","",IFERROR(IF($L324&gt;=$N324,0,MIN(CEILING(MAX(0,$N324-$L324),INDEX('Cenários'!$I$6:$I$105,INT((ROW()-6)/12)+1)),FLOOR(MAX(0,INDEX('Cenários'!$K$6:$K$105,INT((ROW()-6)/12)+1)-$L324),INDEX('Cenários'!$I$6:$I$105,INT((ROW()-6)/12)+1)))),0))</f>
        <v/>
      </c>
      <c r="P324" s="25">
        <f>IF($A324="","",IFERROR(IF($E324+INDEX('Cenários'!$J$6:$J$105,INT((ROW()-6)/12)+1)&gt;7,0,SUMIFS($O$6:$O$1205,$A$6:$A$1205,$A324,$E$6:$E$1205,$E324+INDEX('Cenários'!$J$6:$J$105,INT((ROW()-6)/12)+1))),0))</f>
        <v/>
      </c>
      <c r="Q324" s="25">
        <f>IF($A324="","",$L324+$O324)</f>
        <v/>
      </c>
      <c r="R324" s="25">
        <f>IF($A324="","",IF($E324&gt;0,MAX(0,$Q324-$N324),0))</f>
        <v/>
      </c>
      <c r="S324" s="25">
        <f>IF($A324="","",$Q324-$R324)</f>
        <v/>
      </c>
      <c r="T324" s="25">
        <f>IF($A324="","",MAX(0,-$S324))</f>
        <v/>
      </c>
      <c r="U324" s="25">
        <f>IF($A324="","",MAX(0,$Q324-INDEX('Cenários'!$K$6:$K$105,INT((ROW()-6)/12)+1)))</f>
        <v/>
      </c>
      <c r="V324" s="24">
        <f>IF($A324="","",IF($Y324&lt;&gt;"OK","Dados inválidos",IF($X324="Pausado","Pausado",IF($T324&gt;0,"Ruptura",IF($U324&gt;0,"Excesso de capacidade",IF($M324&gt;INDEX('Cenários'!$K$6:$K$105,INT((ROW()-6)/12)+1),"Capacidade insuficiente",IF(AND($E324&lt;=0,$S324&lt;INDEX('Cenários'!$H$6:$H$105,INT((ROW()-6)/12)+1)),"Atenção",IF($R324&gt;0,"Desmobilizar","Adequado"))))))))</f>
        <v/>
      </c>
      <c r="W324" s="24">
        <f>IF($A324="","",IF($Y324&lt;&gt;"OK","Corrigir cadastro do cenário",IF($X324="Pausado","",IF($T324&gt;0,"Ruptura projetada de "&amp;TEXT($T324,"0")&amp;" un.",IF($U324&gt;0,"Reduzir entrada ou transferir "&amp;TEXT($U324,"0")&amp;" un.",IF($M324&gt;INDEX('Cenários'!$K$6:$K$105,INT((ROW()-6)/12)+1),"Capacidade abaixo do saldo-alvo em "&amp;TEXT($M324-INDEX('Cenários'!$K$6:$K$105,INT((ROW()-6)/12)+1),"0")&amp;" un.",IF(AND($O324&gt;0,$E324-INDEX('Cenários'!$J$6:$J$105,INT((ROW()-6)/12)+1)&lt;-4),"Recebimento depende de pedido anterior ao horizonte",IF($R324&gt;0,"Desmobilizar "&amp;TEXT($R324,"0")&amp;" un. nesta semana",IF($P324&gt;0,"Emitir pedido de "&amp;TEXT($P324,"0")&amp;" un. nesta semana",IF($O324&gt;0,"Programar recebimento de "&amp;TEXT($O324,"0")&amp;" un.","Sem ação imediata")))))))))</f>
        <v/>
      </c>
      <c r="X324" s="24">
        <f>IF($A324="","",INDEX('Cenários'!$M$6:$M$105,INT((ROW()-6)/12)+1))</f>
        <v/>
      </c>
      <c r="Y324" s="24">
        <f>IF($A324="","",INDEX('Cenários'!$Z$6:$Z$105,INT((ROW()-6)/12)+1))</f>
        <v/>
      </c>
    </row>
    <row r="325" ht="19" customHeight="1">
      <c r="A325" s="24">
        <f>IF(INDEX('Cenários'!$A$6:$A$105,INT((ROW()-6)/12)+1)="","",INDEX('Cenários'!$A$6:$A$105,INT((ROW()-6)/12)+1))</f>
        <v/>
      </c>
      <c r="B325" s="24">
        <f>IF($A325="","",INDEX('Cenários'!$B$6:$B$105,INT((ROW()-6)/12)+1))</f>
        <v/>
      </c>
      <c r="C325" s="24">
        <f>IF($A325="","",INDEX('Cenários'!$C$6:$C$105,INT((ROW()-6)/12)+1))</f>
        <v/>
      </c>
      <c r="D325" s="24">
        <f>IF($A325="","",INDEX('Cenários'!$D$6:$D$105,INT((ROW()-6)/12)+1))</f>
        <v/>
      </c>
      <c r="E325" s="25">
        <f>IF($A325="","",MOD(ROW()-6,12)-4)</f>
        <v/>
      </c>
      <c r="F325" s="24">
        <f>IF($A325="","",IF($E325&lt;0,"Antes do pico",IF($E325=0,"Semana de pico","Depois do pico")))</f>
        <v/>
      </c>
      <c r="G325" s="36">
        <f>IF($A325="","",IFERROR(IF(INDEX('Cenários'!$E$6:$E$105,INT((ROW()-6)/12)+1)="","",INDEX('Cenários'!$E$6:$E$105,INT((ROW()-6)/12)+1)+7*$E325),""))</f>
        <v/>
      </c>
      <c r="H325" s="37">
        <f>IF($A325="","",INDEX('Cenários'!$N$6:$Y$105,INT((ROW()-6)/12)+1,$E325+5))</f>
        <v/>
      </c>
      <c r="I325" s="25">
        <f>IF(OR($A325="",$H325=""),"",IFERROR(ROUNDUP(INDEX('Cenários'!$F$6:$F$105,INT((ROW()-6)/12)+1)*$H325,0),""))</f>
        <v/>
      </c>
      <c r="J325" s="19" t="n"/>
      <c r="K325" s="25">
        <f>IF($A325="","",IF($E325=-4,INDEX('Cenários'!$G$6:$G$105,INT((ROW()-6)/12)+1),$S324))</f>
        <v/>
      </c>
      <c r="L325" s="25">
        <f>IF($A325="","",$K325+IF($J325="",0,$J325)-IF($I325="",0,$I325))</f>
        <v/>
      </c>
      <c r="M325" s="25">
        <f>IF($A325="","",IF($E325&lt;=0,INDEX('Cenários'!$H$6:$H$105,INT((ROW()-6)/12)+1)+SUMIFS($I$6:$I$1205,$A$6:$A$1205,$A325,$E$6:$E$1205,"&gt;"&amp;$E325,$E$6:$E$1205,"&lt;="&amp;($E325+INDEX('Cenários'!$J$6:$J$105,INT((ROW()-6)/12)+1))),INDEX('Cenários'!$L$6:$L$105,INT((ROW()-6)/12)+1)+SUMIFS($I$6:$I$1205,$A$6:$A$1205,$A325,$E$6:$E$1205,"&gt;"&amp;$E325,$E$6:$E$1205,"&lt;=7")))</f>
        <v/>
      </c>
      <c r="N325" s="25">
        <f>IF($A325="","",MIN(INDEX('Cenários'!$K$6:$K$105,INT((ROW()-6)/12)+1),MAX(0,$M325)))</f>
        <v/>
      </c>
      <c r="O325" s="25">
        <f>IF($A325="","",IFERROR(IF($L325&gt;=$N325,0,MIN(CEILING(MAX(0,$N325-$L325),INDEX('Cenários'!$I$6:$I$105,INT((ROW()-6)/12)+1)),FLOOR(MAX(0,INDEX('Cenários'!$K$6:$K$105,INT((ROW()-6)/12)+1)-$L325),INDEX('Cenários'!$I$6:$I$105,INT((ROW()-6)/12)+1)))),0))</f>
        <v/>
      </c>
      <c r="P325" s="25">
        <f>IF($A325="","",IFERROR(IF($E325+INDEX('Cenários'!$J$6:$J$105,INT((ROW()-6)/12)+1)&gt;7,0,SUMIFS($O$6:$O$1205,$A$6:$A$1205,$A325,$E$6:$E$1205,$E325+INDEX('Cenários'!$J$6:$J$105,INT((ROW()-6)/12)+1))),0))</f>
        <v/>
      </c>
      <c r="Q325" s="25">
        <f>IF($A325="","",$L325+$O325)</f>
        <v/>
      </c>
      <c r="R325" s="25">
        <f>IF($A325="","",IF($E325&gt;0,MAX(0,$Q325-$N325),0))</f>
        <v/>
      </c>
      <c r="S325" s="25">
        <f>IF($A325="","",$Q325-$R325)</f>
        <v/>
      </c>
      <c r="T325" s="25">
        <f>IF($A325="","",MAX(0,-$S325))</f>
        <v/>
      </c>
      <c r="U325" s="25">
        <f>IF($A325="","",MAX(0,$Q325-INDEX('Cenários'!$K$6:$K$105,INT((ROW()-6)/12)+1)))</f>
        <v/>
      </c>
      <c r="V325" s="24">
        <f>IF($A325="","",IF($Y325&lt;&gt;"OK","Dados inválidos",IF($X325="Pausado","Pausado",IF($T325&gt;0,"Ruptura",IF($U325&gt;0,"Excesso de capacidade",IF($M325&gt;INDEX('Cenários'!$K$6:$K$105,INT((ROW()-6)/12)+1),"Capacidade insuficiente",IF(AND($E325&lt;=0,$S325&lt;INDEX('Cenários'!$H$6:$H$105,INT((ROW()-6)/12)+1)),"Atenção",IF($R325&gt;0,"Desmobilizar","Adequado"))))))))</f>
        <v/>
      </c>
      <c r="W325" s="24">
        <f>IF($A325="","",IF($Y325&lt;&gt;"OK","Corrigir cadastro do cenário",IF($X325="Pausado","",IF($T325&gt;0,"Ruptura projetada de "&amp;TEXT($T325,"0")&amp;" un.",IF($U325&gt;0,"Reduzir entrada ou transferir "&amp;TEXT($U325,"0")&amp;" un.",IF($M325&gt;INDEX('Cenários'!$K$6:$K$105,INT((ROW()-6)/12)+1),"Capacidade abaixo do saldo-alvo em "&amp;TEXT($M325-INDEX('Cenários'!$K$6:$K$105,INT((ROW()-6)/12)+1),"0")&amp;" un.",IF(AND($O325&gt;0,$E325-INDEX('Cenários'!$J$6:$J$105,INT((ROW()-6)/12)+1)&lt;-4),"Recebimento depende de pedido anterior ao horizonte",IF($R325&gt;0,"Desmobilizar "&amp;TEXT($R325,"0")&amp;" un. nesta semana",IF($P325&gt;0,"Emitir pedido de "&amp;TEXT($P325,"0")&amp;" un. nesta semana",IF($O325&gt;0,"Programar recebimento de "&amp;TEXT($O325,"0")&amp;" un.","Sem ação imediata")))))))))</f>
        <v/>
      </c>
      <c r="X325" s="24">
        <f>IF($A325="","",INDEX('Cenários'!$M$6:$M$105,INT((ROW()-6)/12)+1))</f>
        <v/>
      </c>
      <c r="Y325" s="24">
        <f>IF($A325="","",INDEX('Cenários'!$Z$6:$Z$105,INT((ROW()-6)/12)+1))</f>
        <v/>
      </c>
    </row>
    <row r="326" ht="19" customHeight="1">
      <c r="A326" s="24">
        <f>IF(INDEX('Cenários'!$A$6:$A$105,INT((ROW()-6)/12)+1)="","",INDEX('Cenários'!$A$6:$A$105,INT((ROW()-6)/12)+1))</f>
        <v/>
      </c>
      <c r="B326" s="24">
        <f>IF($A326="","",INDEX('Cenários'!$B$6:$B$105,INT((ROW()-6)/12)+1))</f>
        <v/>
      </c>
      <c r="C326" s="24">
        <f>IF($A326="","",INDEX('Cenários'!$C$6:$C$105,INT((ROW()-6)/12)+1))</f>
        <v/>
      </c>
      <c r="D326" s="24">
        <f>IF($A326="","",INDEX('Cenários'!$D$6:$D$105,INT((ROW()-6)/12)+1))</f>
        <v/>
      </c>
      <c r="E326" s="25">
        <f>IF($A326="","",MOD(ROW()-6,12)-4)</f>
        <v/>
      </c>
      <c r="F326" s="24">
        <f>IF($A326="","",IF($E326&lt;0,"Antes do pico",IF($E326=0,"Semana de pico","Depois do pico")))</f>
        <v/>
      </c>
      <c r="G326" s="36">
        <f>IF($A326="","",IFERROR(IF(INDEX('Cenários'!$E$6:$E$105,INT((ROW()-6)/12)+1)="","",INDEX('Cenários'!$E$6:$E$105,INT((ROW()-6)/12)+1)+7*$E326),""))</f>
        <v/>
      </c>
      <c r="H326" s="37">
        <f>IF($A326="","",INDEX('Cenários'!$N$6:$Y$105,INT((ROW()-6)/12)+1,$E326+5))</f>
        <v/>
      </c>
      <c r="I326" s="25">
        <f>IF(OR($A326="",$H326=""),"",IFERROR(ROUNDUP(INDEX('Cenários'!$F$6:$F$105,INT((ROW()-6)/12)+1)*$H326,0),""))</f>
        <v/>
      </c>
      <c r="J326" s="19" t="n"/>
      <c r="K326" s="25">
        <f>IF($A326="","",IF($E326=-4,INDEX('Cenários'!$G$6:$G$105,INT((ROW()-6)/12)+1),$S325))</f>
        <v/>
      </c>
      <c r="L326" s="25">
        <f>IF($A326="","",$K326+IF($J326="",0,$J326)-IF($I326="",0,$I326))</f>
        <v/>
      </c>
      <c r="M326" s="25">
        <f>IF($A326="","",IF($E326&lt;=0,INDEX('Cenários'!$H$6:$H$105,INT((ROW()-6)/12)+1)+SUMIFS($I$6:$I$1205,$A$6:$A$1205,$A326,$E$6:$E$1205,"&gt;"&amp;$E326,$E$6:$E$1205,"&lt;="&amp;($E326+INDEX('Cenários'!$J$6:$J$105,INT((ROW()-6)/12)+1))),INDEX('Cenários'!$L$6:$L$105,INT((ROW()-6)/12)+1)+SUMIFS($I$6:$I$1205,$A$6:$A$1205,$A326,$E$6:$E$1205,"&gt;"&amp;$E326,$E$6:$E$1205,"&lt;=7")))</f>
        <v/>
      </c>
      <c r="N326" s="25">
        <f>IF($A326="","",MIN(INDEX('Cenários'!$K$6:$K$105,INT((ROW()-6)/12)+1),MAX(0,$M326)))</f>
        <v/>
      </c>
      <c r="O326" s="25">
        <f>IF($A326="","",IFERROR(IF($L326&gt;=$N326,0,MIN(CEILING(MAX(0,$N326-$L326),INDEX('Cenários'!$I$6:$I$105,INT((ROW()-6)/12)+1)),FLOOR(MAX(0,INDEX('Cenários'!$K$6:$K$105,INT((ROW()-6)/12)+1)-$L326),INDEX('Cenários'!$I$6:$I$105,INT((ROW()-6)/12)+1)))),0))</f>
        <v/>
      </c>
      <c r="P326" s="25">
        <f>IF($A326="","",IFERROR(IF($E326+INDEX('Cenários'!$J$6:$J$105,INT((ROW()-6)/12)+1)&gt;7,0,SUMIFS($O$6:$O$1205,$A$6:$A$1205,$A326,$E$6:$E$1205,$E326+INDEX('Cenários'!$J$6:$J$105,INT((ROW()-6)/12)+1))),0))</f>
        <v/>
      </c>
      <c r="Q326" s="25">
        <f>IF($A326="","",$L326+$O326)</f>
        <v/>
      </c>
      <c r="R326" s="25">
        <f>IF($A326="","",IF($E326&gt;0,MAX(0,$Q326-$N326),0))</f>
        <v/>
      </c>
      <c r="S326" s="25">
        <f>IF($A326="","",$Q326-$R326)</f>
        <v/>
      </c>
      <c r="T326" s="25">
        <f>IF($A326="","",MAX(0,-$S326))</f>
        <v/>
      </c>
      <c r="U326" s="25">
        <f>IF($A326="","",MAX(0,$Q326-INDEX('Cenários'!$K$6:$K$105,INT((ROW()-6)/12)+1)))</f>
        <v/>
      </c>
      <c r="V326" s="24">
        <f>IF($A326="","",IF($Y326&lt;&gt;"OK","Dados inválidos",IF($X326="Pausado","Pausado",IF($T326&gt;0,"Ruptura",IF($U326&gt;0,"Excesso de capacidade",IF($M326&gt;INDEX('Cenários'!$K$6:$K$105,INT((ROW()-6)/12)+1),"Capacidade insuficiente",IF(AND($E326&lt;=0,$S326&lt;INDEX('Cenários'!$H$6:$H$105,INT((ROW()-6)/12)+1)),"Atenção",IF($R326&gt;0,"Desmobilizar","Adequado"))))))))</f>
        <v/>
      </c>
      <c r="W326" s="24">
        <f>IF($A326="","",IF($Y326&lt;&gt;"OK","Corrigir cadastro do cenário",IF($X326="Pausado","",IF($T326&gt;0,"Ruptura projetada de "&amp;TEXT($T326,"0")&amp;" un.",IF($U326&gt;0,"Reduzir entrada ou transferir "&amp;TEXT($U326,"0")&amp;" un.",IF($M326&gt;INDEX('Cenários'!$K$6:$K$105,INT((ROW()-6)/12)+1),"Capacidade abaixo do saldo-alvo em "&amp;TEXT($M326-INDEX('Cenários'!$K$6:$K$105,INT((ROW()-6)/12)+1),"0")&amp;" un.",IF(AND($O326&gt;0,$E326-INDEX('Cenários'!$J$6:$J$105,INT((ROW()-6)/12)+1)&lt;-4),"Recebimento depende de pedido anterior ao horizonte",IF($R326&gt;0,"Desmobilizar "&amp;TEXT($R326,"0")&amp;" un. nesta semana",IF($P326&gt;0,"Emitir pedido de "&amp;TEXT($P326,"0")&amp;" un. nesta semana",IF($O326&gt;0,"Programar recebimento de "&amp;TEXT($O326,"0")&amp;" un.","Sem ação imediata")))))))))</f>
        <v/>
      </c>
      <c r="X326" s="24">
        <f>IF($A326="","",INDEX('Cenários'!$M$6:$M$105,INT((ROW()-6)/12)+1))</f>
        <v/>
      </c>
      <c r="Y326" s="24">
        <f>IF($A326="","",INDEX('Cenários'!$Z$6:$Z$105,INT((ROW()-6)/12)+1))</f>
        <v/>
      </c>
    </row>
    <row r="327" ht="19" customHeight="1">
      <c r="A327" s="24">
        <f>IF(INDEX('Cenários'!$A$6:$A$105,INT((ROW()-6)/12)+1)="","",INDEX('Cenários'!$A$6:$A$105,INT((ROW()-6)/12)+1))</f>
        <v/>
      </c>
      <c r="B327" s="24">
        <f>IF($A327="","",INDEX('Cenários'!$B$6:$B$105,INT((ROW()-6)/12)+1))</f>
        <v/>
      </c>
      <c r="C327" s="24">
        <f>IF($A327="","",INDEX('Cenários'!$C$6:$C$105,INT((ROW()-6)/12)+1))</f>
        <v/>
      </c>
      <c r="D327" s="24">
        <f>IF($A327="","",INDEX('Cenários'!$D$6:$D$105,INT((ROW()-6)/12)+1))</f>
        <v/>
      </c>
      <c r="E327" s="25">
        <f>IF($A327="","",MOD(ROW()-6,12)-4)</f>
        <v/>
      </c>
      <c r="F327" s="24">
        <f>IF($A327="","",IF($E327&lt;0,"Antes do pico",IF($E327=0,"Semana de pico","Depois do pico")))</f>
        <v/>
      </c>
      <c r="G327" s="36">
        <f>IF($A327="","",IFERROR(IF(INDEX('Cenários'!$E$6:$E$105,INT((ROW()-6)/12)+1)="","",INDEX('Cenários'!$E$6:$E$105,INT((ROW()-6)/12)+1)+7*$E327),""))</f>
        <v/>
      </c>
      <c r="H327" s="37">
        <f>IF($A327="","",INDEX('Cenários'!$N$6:$Y$105,INT((ROW()-6)/12)+1,$E327+5))</f>
        <v/>
      </c>
      <c r="I327" s="25">
        <f>IF(OR($A327="",$H327=""),"",IFERROR(ROUNDUP(INDEX('Cenários'!$F$6:$F$105,INT((ROW()-6)/12)+1)*$H327,0),""))</f>
        <v/>
      </c>
      <c r="J327" s="19" t="n"/>
      <c r="K327" s="25">
        <f>IF($A327="","",IF($E327=-4,INDEX('Cenários'!$G$6:$G$105,INT((ROW()-6)/12)+1),$S326))</f>
        <v/>
      </c>
      <c r="L327" s="25">
        <f>IF($A327="","",$K327+IF($J327="",0,$J327)-IF($I327="",0,$I327))</f>
        <v/>
      </c>
      <c r="M327" s="25">
        <f>IF($A327="","",IF($E327&lt;=0,INDEX('Cenários'!$H$6:$H$105,INT((ROW()-6)/12)+1)+SUMIFS($I$6:$I$1205,$A$6:$A$1205,$A327,$E$6:$E$1205,"&gt;"&amp;$E327,$E$6:$E$1205,"&lt;="&amp;($E327+INDEX('Cenários'!$J$6:$J$105,INT((ROW()-6)/12)+1))),INDEX('Cenários'!$L$6:$L$105,INT((ROW()-6)/12)+1)+SUMIFS($I$6:$I$1205,$A$6:$A$1205,$A327,$E$6:$E$1205,"&gt;"&amp;$E327,$E$6:$E$1205,"&lt;=7")))</f>
        <v/>
      </c>
      <c r="N327" s="25">
        <f>IF($A327="","",MIN(INDEX('Cenários'!$K$6:$K$105,INT((ROW()-6)/12)+1),MAX(0,$M327)))</f>
        <v/>
      </c>
      <c r="O327" s="25">
        <f>IF($A327="","",IFERROR(IF($L327&gt;=$N327,0,MIN(CEILING(MAX(0,$N327-$L327),INDEX('Cenários'!$I$6:$I$105,INT((ROW()-6)/12)+1)),FLOOR(MAX(0,INDEX('Cenários'!$K$6:$K$105,INT((ROW()-6)/12)+1)-$L327),INDEX('Cenários'!$I$6:$I$105,INT((ROW()-6)/12)+1)))),0))</f>
        <v/>
      </c>
      <c r="P327" s="25">
        <f>IF($A327="","",IFERROR(IF($E327+INDEX('Cenários'!$J$6:$J$105,INT((ROW()-6)/12)+1)&gt;7,0,SUMIFS($O$6:$O$1205,$A$6:$A$1205,$A327,$E$6:$E$1205,$E327+INDEX('Cenários'!$J$6:$J$105,INT((ROW()-6)/12)+1))),0))</f>
        <v/>
      </c>
      <c r="Q327" s="25">
        <f>IF($A327="","",$L327+$O327)</f>
        <v/>
      </c>
      <c r="R327" s="25">
        <f>IF($A327="","",IF($E327&gt;0,MAX(0,$Q327-$N327),0))</f>
        <v/>
      </c>
      <c r="S327" s="25">
        <f>IF($A327="","",$Q327-$R327)</f>
        <v/>
      </c>
      <c r="T327" s="25">
        <f>IF($A327="","",MAX(0,-$S327))</f>
        <v/>
      </c>
      <c r="U327" s="25">
        <f>IF($A327="","",MAX(0,$Q327-INDEX('Cenários'!$K$6:$K$105,INT((ROW()-6)/12)+1)))</f>
        <v/>
      </c>
      <c r="V327" s="24">
        <f>IF($A327="","",IF($Y327&lt;&gt;"OK","Dados inválidos",IF($X327="Pausado","Pausado",IF($T327&gt;0,"Ruptura",IF($U327&gt;0,"Excesso de capacidade",IF($M327&gt;INDEX('Cenários'!$K$6:$K$105,INT((ROW()-6)/12)+1),"Capacidade insuficiente",IF(AND($E327&lt;=0,$S327&lt;INDEX('Cenários'!$H$6:$H$105,INT((ROW()-6)/12)+1)),"Atenção",IF($R327&gt;0,"Desmobilizar","Adequado"))))))))</f>
        <v/>
      </c>
      <c r="W327" s="24">
        <f>IF($A327="","",IF($Y327&lt;&gt;"OK","Corrigir cadastro do cenário",IF($X327="Pausado","",IF($T327&gt;0,"Ruptura projetada de "&amp;TEXT($T327,"0")&amp;" un.",IF($U327&gt;0,"Reduzir entrada ou transferir "&amp;TEXT($U327,"0")&amp;" un.",IF($M327&gt;INDEX('Cenários'!$K$6:$K$105,INT((ROW()-6)/12)+1),"Capacidade abaixo do saldo-alvo em "&amp;TEXT($M327-INDEX('Cenários'!$K$6:$K$105,INT((ROW()-6)/12)+1),"0")&amp;" un.",IF(AND($O327&gt;0,$E327-INDEX('Cenários'!$J$6:$J$105,INT((ROW()-6)/12)+1)&lt;-4),"Recebimento depende de pedido anterior ao horizonte",IF($R327&gt;0,"Desmobilizar "&amp;TEXT($R327,"0")&amp;" un. nesta semana",IF($P327&gt;0,"Emitir pedido de "&amp;TEXT($P327,"0")&amp;" un. nesta semana",IF($O327&gt;0,"Programar recebimento de "&amp;TEXT($O327,"0")&amp;" un.","Sem ação imediata")))))))))</f>
        <v/>
      </c>
      <c r="X327" s="24">
        <f>IF($A327="","",INDEX('Cenários'!$M$6:$M$105,INT((ROW()-6)/12)+1))</f>
        <v/>
      </c>
      <c r="Y327" s="24">
        <f>IF($A327="","",INDEX('Cenários'!$Z$6:$Z$105,INT((ROW()-6)/12)+1))</f>
        <v/>
      </c>
    </row>
    <row r="328" ht="19" customHeight="1">
      <c r="A328" s="24">
        <f>IF(INDEX('Cenários'!$A$6:$A$105,INT((ROW()-6)/12)+1)="","",INDEX('Cenários'!$A$6:$A$105,INT((ROW()-6)/12)+1))</f>
        <v/>
      </c>
      <c r="B328" s="24">
        <f>IF($A328="","",INDEX('Cenários'!$B$6:$B$105,INT((ROW()-6)/12)+1))</f>
        <v/>
      </c>
      <c r="C328" s="24">
        <f>IF($A328="","",INDEX('Cenários'!$C$6:$C$105,INT((ROW()-6)/12)+1))</f>
        <v/>
      </c>
      <c r="D328" s="24">
        <f>IF($A328="","",INDEX('Cenários'!$D$6:$D$105,INT((ROW()-6)/12)+1))</f>
        <v/>
      </c>
      <c r="E328" s="25">
        <f>IF($A328="","",MOD(ROW()-6,12)-4)</f>
        <v/>
      </c>
      <c r="F328" s="24">
        <f>IF($A328="","",IF($E328&lt;0,"Antes do pico",IF($E328=0,"Semana de pico","Depois do pico")))</f>
        <v/>
      </c>
      <c r="G328" s="36">
        <f>IF($A328="","",IFERROR(IF(INDEX('Cenários'!$E$6:$E$105,INT((ROW()-6)/12)+1)="","",INDEX('Cenários'!$E$6:$E$105,INT((ROW()-6)/12)+1)+7*$E328),""))</f>
        <v/>
      </c>
      <c r="H328" s="37">
        <f>IF($A328="","",INDEX('Cenários'!$N$6:$Y$105,INT((ROW()-6)/12)+1,$E328+5))</f>
        <v/>
      </c>
      <c r="I328" s="25">
        <f>IF(OR($A328="",$H328=""),"",IFERROR(ROUNDUP(INDEX('Cenários'!$F$6:$F$105,INT((ROW()-6)/12)+1)*$H328,0),""))</f>
        <v/>
      </c>
      <c r="J328" s="19" t="n"/>
      <c r="K328" s="25">
        <f>IF($A328="","",IF($E328=-4,INDEX('Cenários'!$G$6:$G$105,INT((ROW()-6)/12)+1),$S327))</f>
        <v/>
      </c>
      <c r="L328" s="25">
        <f>IF($A328="","",$K328+IF($J328="",0,$J328)-IF($I328="",0,$I328))</f>
        <v/>
      </c>
      <c r="M328" s="25">
        <f>IF($A328="","",IF($E328&lt;=0,INDEX('Cenários'!$H$6:$H$105,INT((ROW()-6)/12)+1)+SUMIFS($I$6:$I$1205,$A$6:$A$1205,$A328,$E$6:$E$1205,"&gt;"&amp;$E328,$E$6:$E$1205,"&lt;="&amp;($E328+INDEX('Cenários'!$J$6:$J$105,INT((ROW()-6)/12)+1))),INDEX('Cenários'!$L$6:$L$105,INT((ROW()-6)/12)+1)+SUMIFS($I$6:$I$1205,$A$6:$A$1205,$A328,$E$6:$E$1205,"&gt;"&amp;$E328,$E$6:$E$1205,"&lt;=7")))</f>
        <v/>
      </c>
      <c r="N328" s="25">
        <f>IF($A328="","",MIN(INDEX('Cenários'!$K$6:$K$105,INT((ROW()-6)/12)+1),MAX(0,$M328)))</f>
        <v/>
      </c>
      <c r="O328" s="25">
        <f>IF($A328="","",IFERROR(IF($L328&gt;=$N328,0,MIN(CEILING(MAX(0,$N328-$L328),INDEX('Cenários'!$I$6:$I$105,INT((ROW()-6)/12)+1)),FLOOR(MAX(0,INDEX('Cenários'!$K$6:$K$105,INT((ROW()-6)/12)+1)-$L328),INDEX('Cenários'!$I$6:$I$105,INT((ROW()-6)/12)+1)))),0))</f>
        <v/>
      </c>
      <c r="P328" s="25">
        <f>IF($A328="","",IFERROR(IF($E328+INDEX('Cenários'!$J$6:$J$105,INT((ROW()-6)/12)+1)&gt;7,0,SUMIFS($O$6:$O$1205,$A$6:$A$1205,$A328,$E$6:$E$1205,$E328+INDEX('Cenários'!$J$6:$J$105,INT((ROW()-6)/12)+1))),0))</f>
        <v/>
      </c>
      <c r="Q328" s="25">
        <f>IF($A328="","",$L328+$O328)</f>
        <v/>
      </c>
      <c r="R328" s="25">
        <f>IF($A328="","",IF($E328&gt;0,MAX(0,$Q328-$N328),0))</f>
        <v/>
      </c>
      <c r="S328" s="25">
        <f>IF($A328="","",$Q328-$R328)</f>
        <v/>
      </c>
      <c r="T328" s="25">
        <f>IF($A328="","",MAX(0,-$S328))</f>
        <v/>
      </c>
      <c r="U328" s="25">
        <f>IF($A328="","",MAX(0,$Q328-INDEX('Cenários'!$K$6:$K$105,INT((ROW()-6)/12)+1)))</f>
        <v/>
      </c>
      <c r="V328" s="24">
        <f>IF($A328="","",IF($Y328&lt;&gt;"OK","Dados inválidos",IF($X328="Pausado","Pausado",IF($T328&gt;0,"Ruptura",IF($U328&gt;0,"Excesso de capacidade",IF($M328&gt;INDEX('Cenários'!$K$6:$K$105,INT((ROW()-6)/12)+1),"Capacidade insuficiente",IF(AND($E328&lt;=0,$S328&lt;INDEX('Cenários'!$H$6:$H$105,INT((ROW()-6)/12)+1)),"Atenção",IF($R328&gt;0,"Desmobilizar","Adequado"))))))))</f>
        <v/>
      </c>
      <c r="W328" s="24">
        <f>IF($A328="","",IF($Y328&lt;&gt;"OK","Corrigir cadastro do cenário",IF($X328="Pausado","",IF($T328&gt;0,"Ruptura projetada de "&amp;TEXT($T328,"0")&amp;" un.",IF($U328&gt;0,"Reduzir entrada ou transferir "&amp;TEXT($U328,"0")&amp;" un.",IF($M328&gt;INDEX('Cenários'!$K$6:$K$105,INT((ROW()-6)/12)+1),"Capacidade abaixo do saldo-alvo em "&amp;TEXT($M328-INDEX('Cenários'!$K$6:$K$105,INT((ROW()-6)/12)+1),"0")&amp;" un.",IF(AND($O328&gt;0,$E328-INDEX('Cenários'!$J$6:$J$105,INT((ROW()-6)/12)+1)&lt;-4),"Recebimento depende de pedido anterior ao horizonte",IF($R328&gt;0,"Desmobilizar "&amp;TEXT($R328,"0")&amp;" un. nesta semana",IF($P328&gt;0,"Emitir pedido de "&amp;TEXT($P328,"0")&amp;" un. nesta semana",IF($O328&gt;0,"Programar recebimento de "&amp;TEXT($O328,"0")&amp;" un.","Sem ação imediata")))))))))</f>
        <v/>
      </c>
      <c r="X328" s="24">
        <f>IF($A328="","",INDEX('Cenários'!$M$6:$M$105,INT((ROW()-6)/12)+1))</f>
        <v/>
      </c>
      <c r="Y328" s="24">
        <f>IF($A328="","",INDEX('Cenários'!$Z$6:$Z$105,INT((ROW()-6)/12)+1))</f>
        <v/>
      </c>
    </row>
    <row r="329" ht="19" customHeight="1">
      <c r="A329" s="24">
        <f>IF(INDEX('Cenários'!$A$6:$A$105,INT((ROW()-6)/12)+1)="","",INDEX('Cenários'!$A$6:$A$105,INT((ROW()-6)/12)+1))</f>
        <v/>
      </c>
      <c r="B329" s="24">
        <f>IF($A329="","",INDEX('Cenários'!$B$6:$B$105,INT((ROW()-6)/12)+1))</f>
        <v/>
      </c>
      <c r="C329" s="24">
        <f>IF($A329="","",INDEX('Cenários'!$C$6:$C$105,INT((ROW()-6)/12)+1))</f>
        <v/>
      </c>
      <c r="D329" s="24">
        <f>IF($A329="","",INDEX('Cenários'!$D$6:$D$105,INT((ROW()-6)/12)+1))</f>
        <v/>
      </c>
      <c r="E329" s="25">
        <f>IF($A329="","",MOD(ROW()-6,12)-4)</f>
        <v/>
      </c>
      <c r="F329" s="24">
        <f>IF($A329="","",IF($E329&lt;0,"Antes do pico",IF($E329=0,"Semana de pico","Depois do pico")))</f>
        <v/>
      </c>
      <c r="G329" s="36">
        <f>IF($A329="","",IFERROR(IF(INDEX('Cenários'!$E$6:$E$105,INT((ROW()-6)/12)+1)="","",INDEX('Cenários'!$E$6:$E$105,INT((ROW()-6)/12)+1)+7*$E329),""))</f>
        <v/>
      </c>
      <c r="H329" s="37">
        <f>IF($A329="","",INDEX('Cenários'!$N$6:$Y$105,INT((ROW()-6)/12)+1,$E329+5))</f>
        <v/>
      </c>
      <c r="I329" s="25">
        <f>IF(OR($A329="",$H329=""),"",IFERROR(ROUNDUP(INDEX('Cenários'!$F$6:$F$105,INT((ROW()-6)/12)+1)*$H329,0),""))</f>
        <v/>
      </c>
      <c r="J329" s="19" t="n"/>
      <c r="K329" s="25">
        <f>IF($A329="","",IF($E329=-4,INDEX('Cenários'!$G$6:$G$105,INT((ROW()-6)/12)+1),$S328))</f>
        <v/>
      </c>
      <c r="L329" s="25">
        <f>IF($A329="","",$K329+IF($J329="",0,$J329)-IF($I329="",0,$I329))</f>
        <v/>
      </c>
      <c r="M329" s="25">
        <f>IF($A329="","",IF($E329&lt;=0,INDEX('Cenários'!$H$6:$H$105,INT((ROW()-6)/12)+1)+SUMIFS($I$6:$I$1205,$A$6:$A$1205,$A329,$E$6:$E$1205,"&gt;"&amp;$E329,$E$6:$E$1205,"&lt;="&amp;($E329+INDEX('Cenários'!$J$6:$J$105,INT((ROW()-6)/12)+1))),INDEX('Cenários'!$L$6:$L$105,INT((ROW()-6)/12)+1)+SUMIFS($I$6:$I$1205,$A$6:$A$1205,$A329,$E$6:$E$1205,"&gt;"&amp;$E329,$E$6:$E$1205,"&lt;=7")))</f>
        <v/>
      </c>
      <c r="N329" s="25">
        <f>IF($A329="","",MIN(INDEX('Cenários'!$K$6:$K$105,INT((ROW()-6)/12)+1),MAX(0,$M329)))</f>
        <v/>
      </c>
      <c r="O329" s="25">
        <f>IF($A329="","",IFERROR(IF($L329&gt;=$N329,0,MIN(CEILING(MAX(0,$N329-$L329),INDEX('Cenários'!$I$6:$I$105,INT((ROW()-6)/12)+1)),FLOOR(MAX(0,INDEX('Cenários'!$K$6:$K$105,INT((ROW()-6)/12)+1)-$L329),INDEX('Cenários'!$I$6:$I$105,INT((ROW()-6)/12)+1)))),0))</f>
        <v/>
      </c>
      <c r="P329" s="25">
        <f>IF($A329="","",IFERROR(IF($E329+INDEX('Cenários'!$J$6:$J$105,INT((ROW()-6)/12)+1)&gt;7,0,SUMIFS($O$6:$O$1205,$A$6:$A$1205,$A329,$E$6:$E$1205,$E329+INDEX('Cenários'!$J$6:$J$105,INT((ROW()-6)/12)+1))),0))</f>
        <v/>
      </c>
      <c r="Q329" s="25">
        <f>IF($A329="","",$L329+$O329)</f>
        <v/>
      </c>
      <c r="R329" s="25">
        <f>IF($A329="","",IF($E329&gt;0,MAX(0,$Q329-$N329),0))</f>
        <v/>
      </c>
      <c r="S329" s="25">
        <f>IF($A329="","",$Q329-$R329)</f>
        <v/>
      </c>
      <c r="T329" s="25">
        <f>IF($A329="","",MAX(0,-$S329))</f>
        <v/>
      </c>
      <c r="U329" s="25">
        <f>IF($A329="","",MAX(0,$Q329-INDEX('Cenários'!$K$6:$K$105,INT((ROW()-6)/12)+1)))</f>
        <v/>
      </c>
      <c r="V329" s="24">
        <f>IF($A329="","",IF($Y329&lt;&gt;"OK","Dados inválidos",IF($X329="Pausado","Pausado",IF($T329&gt;0,"Ruptura",IF($U329&gt;0,"Excesso de capacidade",IF($M329&gt;INDEX('Cenários'!$K$6:$K$105,INT((ROW()-6)/12)+1),"Capacidade insuficiente",IF(AND($E329&lt;=0,$S329&lt;INDEX('Cenários'!$H$6:$H$105,INT((ROW()-6)/12)+1)),"Atenção",IF($R329&gt;0,"Desmobilizar","Adequado"))))))))</f>
        <v/>
      </c>
      <c r="W329" s="24">
        <f>IF($A329="","",IF($Y329&lt;&gt;"OK","Corrigir cadastro do cenário",IF($X329="Pausado","",IF($T329&gt;0,"Ruptura projetada de "&amp;TEXT($T329,"0")&amp;" un.",IF($U329&gt;0,"Reduzir entrada ou transferir "&amp;TEXT($U329,"0")&amp;" un.",IF($M329&gt;INDEX('Cenários'!$K$6:$K$105,INT((ROW()-6)/12)+1),"Capacidade abaixo do saldo-alvo em "&amp;TEXT($M329-INDEX('Cenários'!$K$6:$K$105,INT((ROW()-6)/12)+1),"0")&amp;" un.",IF(AND($O329&gt;0,$E329-INDEX('Cenários'!$J$6:$J$105,INT((ROW()-6)/12)+1)&lt;-4),"Recebimento depende de pedido anterior ao horizonte",IF($R329&gt;0,"Desmobilizar "&amp;TEXT($R329,"0")&amp;" un. nesta semana",IF($P329&gt;0,"Emitir pedido de "&amp;TEXT($P329,"0")&amp;" un. nesta semana",IF($O329&gt;0,"Programar recebimento de "&amp;TEXT($O329,"0")&amp;" un.","Sem ação imediata")))))))))</f>
        <v/>
      </c>
      <c r="X329" s="24">
        <f>IF($A329="","",INDEX('Cenários'!$M$6:$M$105,INT((ROW()-6)/12)+1))</f>
        <v/>
      </c>
      <c r="Y329" s="24">
        <f>IF($A329="","",INDEX('Cenários'!$Z$6:$Z$105,INT((ROW()-6)/12)+1))</f>
        <v/>
      </c>
    </row>
    <row r="330" ht="19" customHeight="1">
      <c r="A330" s="24">
        <f>IF(INDEX('Cenários'!$A$6:$A$105,INT((ROW()-6)/12)+1)="","",INDEX('Cenários'!$A$6:$A$105,INT((ROW()-6)/12)+1))</f>
        <v/>
      </c>
      <c r="B330" s="24">
        <f>IF($A330="","",INDEX('Cenários'!$B$6:$B$105,INT((ROW()-6)/12)+1))</f>
        <v/>
      </c>
      <c r="C330" s="24">
        <f>IF($A330="","",INDEX('Cenários'!$C$6:$C$105,INT((ROW()-6)/12)+1))</f>
        <v/>
      </c>
      <c r="D330" s="24">
        <f>IF($A330="","",INDEX('Cenários'!$D$6:$D$105,INT((ROW()-6)/12)+1))</f>
        <v/>
      </c>
      <c r="E330" s="25">
        <f>IF($A330="","",MOD(ROW()-6,12)-4)</f>
        <v/>
      </c>
      <c r="F330" s="24">
        <f>IF($A330="","",IF($E330&lt;0,"Antes do pico",IF($E330=0,"Semana de pico","Depois do pico")))</f>
        <v/>
      </c>
      <c r="G330" s="36">
        <f>IF($A330="","",IFERROR(IF(INDEX('Cenários'!$E$6:$E$105,INT((ROW()-6)/12)+1)="","",INDEX('Cenários'!$E$6:$E$105,INT((ROW()-6)/12)+1)+7*$E330),""))</f>
        <v/>
      </c>
      <c r="H330" s="37">
        <f>IF($A330="","",INDEX('Cenários'!$N$6:$Y$105,INT((ROW()-6)/12)+1,$E330+5))</f>
        <v/>
      </c>
      <c r="I330" s="25">
        <f>IF(OR($A330="",$H330=""),"",IFERROR(ROUNDUP(INDEX('Cenários'!$F$6:$F$105,INT((ROW()-6)/12)+1)*$H330,0),""))</f>
        <v/>
      </c>
      <c r="J330" s="19" t="n"/>
      <c r="K330" s="25">
        <f>IF($A330="","",IF($E330=-4,INDEX('Cenários'!$G$6:$G$105,INT((ROW()-6)/12)+1),$S329))</f>
        <v/>
      </c>
      <c r="L330" s="25">
        <f>IF($A330="","",$K330+IF($J330="",0,$J330)-IF($I330="",0,$I330))</f>
        <v/>
      </c>
      <c r="M330" s="25">
        <f>IF($A330="","",IF($E330&lt;=0,INDEX('Cenários'!$H$6:$H$105,INT((ROW()-6)/12)+1)+SUMIFS($I$6:$I$1205,$A$6:$A$1205,$A330,$E$6:$E$1205,"&gt;"&amp;$E330,$E$6:$E$1205,"&lt;="&amp;($E330+INDEX('Cenários'!$J$6:$J$105,INT((ROW()-6)/12)+1))),INDEX('Cenários'!$L$6:$L$105,INT((ROW()-6)/12)+1)+SUMIFS($I$6:$I$1205,$A$6:$A$1205,$A330,$E$6:$E$1205,"&gt;"&amp;$E330,$E$6:$E$1205,"&lt;=7")))</f>
        <v/>
      </c>
      <c r="N330" s="25">
        <f>IF($A330="","",MIN(INDEX('Cenários'!$K$6:$K$105,INT((ROW()-6)/12)+1),MAX(0,$M330)))</f>
        <v/>
      </c>
      <c r="O330" s="25">
        <f>IF($A330="","",IFERROR(IF($L330&gt;=$N330,0,MIN(CEILING(MAX(0,$N330-$L330),INDEX('Cenários'!$I$6:$I$105,INT((ROW()-6)/12)+1)),FLOOR(MAX(0,INDEX('Cenários'!$K$6:$K$105,INT((ROW()-6)/12)+1)-$L330),INDEX('Cenários'!$I$6:$I$105,INT((ROW()-6)/12)+1)))),0))</f>
        <v/>
      </c>
      <c r="P330" s="25">
        <f>IF($A330="","",IFERROR(IF($E330+INDEX('Cenários'!$J$6:$J$105,INT((ROW()-6)/12)+1)&gt;7,0,SUMIFS($O$6:$O$1205,$A$6:$A$1205,$A330,$E$6:$E$1205,$E330+INDEX('Cenários'!$J$6:$J$105,INT((ROW()-6)/12)+1))),0))</f>
        <v/>
      </c>
      <c r="Q330" s="25">
        <f>IF($A330="","",$L330+$O330)</f>
        <v/>
      </c>
      <c r="R330" s="25">
        <f>IF($A330="","",IF($E330&gt;0,MAX(0,$Q330-$N330),0))</f>
        <v/>
      </c>
      <c r="S330" s="25">
        <f>IF($A330="","",$Q330-$R330)</f>
        <v/>
      </c>
      <c r="T330" s="25">
        <f>IF($A330="","",MAX(0,-$S330))</f>
        <v/>
      </c>
      <c r="U330" s="25">
        <f>IF($A330="","",MAX(0,$Q330-INDEX('Cenários'!$K$6:$K$105,INT((ROW()-6)/12)+1)))</f>
        <v/>
      </c>
      <c r="V330" s="24">
        <f>IF($A330="","",IF($Y330&lt;&gt;"OK","Dados inválidos",IF($X330="Pausado","Pausado",IF($T330&gt;0,"Ruptura",IF($U330&gt;0,"Excesso de capacidade",IF($M330&gt;INDEX('Cenários'!$K$6:$K$105,INT((ROW()-6)/12)+1),"Capacidade insuficiente",IF(AND($E330&lt;=0,$S330&lt;INDEX('Cenários'!$H$6:$H$105,INT((ROW()-6)/12)+1)),"Atenção",IF($R330&gt;0,"Desmobilizar","Adequado"))))))))</f>
        <v/>
      </c>
      <c r="W330" s="24">
        <f>IF($A330="","",IF($Y330&lt;&gt;"OK","Corrigir cadastro do cenário",IF($X330="Pausado","",IF($T330&gt;0,"Ruptura projetada de "&amp;TEXT($T330,"0")&amp;" un.",IF($U330&gt;0,"Reduzir entrada ou transferir "&amp;TEXT($U330,"0")&amp;" un.",IF($M330&gt;INDEX('Cenários'!$K$6:$K$105,INT((ROW()-6)/12)+1),"Capacidade abaixo do saldo-alvo em "&amp;TEXT($M330-INDEX('Cenários'!$K$6:$K$105,INT((ROW()-6)/12)+1),"0")&amp;" un.",IF(AND($O330&gt;0,$E330-INDEX('Cenários'!$J$6:$J$105,INT((ROW()-6)/12)+1)&lt;-4),"Recebimento depende de pedido anterior ao horizonte",IF($R330&gt;0,"Desmobilizar "&amp;TEXT($R330,"0")&amp;" un. nesta semana",IF($P330&gt;0,"Emitir pedido de "&amp;TEXT($P330,"0")&amp;" un. nesta semana",IF($O330&gt;0,"Programar recebimento de "&amp;TEXT($O330,"0")&amp;" un.","Sem ação imediata")))))))))</f>
        <v/>
      </c>
      <c r="X330" s="24">
        <f>IF($A330="","",INDEX('Cenários'!$M$6:$M$105,INT((ROW()-6)/12)+1))</f>
        <v/>
      </c>
      <c r="Y330" s="24">
        <f>IF($A330="","",INDEX('Cenários'!$Z$6:$Z$105,INT((ROW()-6)/12)+1))</f>
        <v/>
      </c>
    </row>
    <row r="331" ht="19" customHeight="1">
      <c r="A331" s="24">
        <f>IF(INDEX('Cenários'!$A$6:$A$105,INT((ROW()-6)/12)+1)="","",INDEX('Cenários'!$A$6:$A$105,INT((ROW()-6)/12)+1))</f>
        <v/>
      </c>
      <c r="B331" s="24">
        <f>IF($A331="","",INDEX('Cenários'!$B$6:$B$105,INT((ROW()-6)/12)+1))</f>
        <v/>
      </c>
      <c r="C331" s="24">
        <f>IF($A331="","",INDEX('Cenários'!$C$6:$C$105,INT((ROW()-6)/12)+1))</f>
        <v/>
      </c>
      <c r="D331" s="24">
        <f>IF($A331="","",INDEX('Cenários'!$D$6:$D$105,INT((ROW()-6)/12)+1))</f>
        <v/>
      </c>
      <c r="E331" s="25">
        <f>IF($A331="","",MOD(ROW()-6,12)-4)</f>
        <v/>
      </c>
      <c r="F331" s="24">
        <f>IF($A331="","",IF($E331&lt;0,"Antes do pico",IF($E331=0,"Semana de pico","Depois do pico")))</f>
        <v/>
      </c>
      <c r="G331" s="36">
        <f>IF($A331="","",IFERROR(IF(INDEX('Cenários'!$E$6:$E$105,INT((ROW()-6)/12)+1)="","",INDEX('Cenários'!$E$6:$E$105,INT((ROW()-6)/12)+1)+7*$E331),""))</f>
        <v/>
      </c>
      <c r="H331" s="37">
        <f>IF($A331="","",INDEX('Cenários'!$N$6:$Y$105,INT((ROW()-6)/12)+1,$E331+5))</f>
        <v/>
      </c>
      <c r="I331" s="25">
        <f>IF(OR($A331="",$H331=""),"",IFERROR(ROUNDUP(INDEX('Cenários'!$F$6:$F$105,INT((ROW()-6)/12)+1)*$H331,0),""))</f>
        <v/>
      </c>
      <c r="J331" s="19" t="n"/>
      <c r="K331" s="25">
        <f>IF($A331="","",IF($E331=-4,INDEX('Cenários'!$G$6:$G$105,INT((ROW()-6)/12)+1),$S330))</f>
        <v/>
      </c>
      <c r="L331" s="25">
        <f>IF($A331="","",$K331+IF($J331="",0,$J331)-IF($I331="",0,$I331))</f>
        <v/>
      </c>
      <c r="M331" s="25">
        <f>IF($A331="","",IF($E331&lt;=0,INDEX('Cenários'!$H$6:$H$105,INT((ROW()-6)/12)+1)+SUMIFS($I$6:$I$1205,$A$6:$A$1205,$A331,$E$6:$E$1205,"&gt;"&amp;$E331,$E$6:$E$1205,"&lt;="&amp;($E331+INDEX('Cenários'!$J$6:$J$105,INT((ROW()-6)/12)+1))),INDEX('Cenários'!$L$6:$L$105,INT((ROW()-6)/12)+1)+SUMIFS($I$6:$I$1205,$A$6:$A$1205,$A331,$E$6:$E$1205,"&gt;"&amp;$E331,$E$6:$E$1205,"&lt;=7")))</f>
        <v/>
      </c>
      <c r="N331" s="25">
        <f>IF($A331="","",MIN(INDEX('Cenários'!$K$6:$K$105,INT((ROW()-6)/12)+1),MAX(0,$M331)))</f>
        <v/>
      </c>
      <c r="O331" s="25">
        <f>IF($A331="","",IFERROR(IF($L331&gt;=$N331,0,MIN(CEILING(MAX(0,$N331-$L331),INDEX('Cenários'!$I$6:$I$105,INT((ROW()-6)/12)+1)),FLOOR(MAX(0,INDEX('Cenários'!$K$6:$K$105,INT((ROW()-6)/12)+1)-$L331),INDEX('Cenários'!$I$6:$I$105,INT((ROW()-6)/12)+1)))),0))</f>
        <v/>
      </c>
      <c r="P331" s="25">
        <f>IF($A331="","",IFERROR(IF($E331+INDEX('Cenários'!$J$6:$J$105,INT((ROW()-6)/12)+1)&gt;7,0,SUMIFS($O$6:$O$1205,$A$6:$A$1205,$A331,$E$6:$E$1205,$E331+INDEX('Cenários'!$J$6:$J$105,INT((ROW()-6)/12)+1))),0))</f>
        <v/>
      </c>
      <c r="Q331" s="25">
        <f>IF($A331="","",$L331+$O331)</f>
        <v/>
      </c>
      <c r="R331" s="25">
        <f>IF($A331="","",IF($E331&gt;0,MAX(0,$Q331-$N331),0))</f>
        <v/>
      </c>
      <c r="S331" s="25">
        <f>IF($A331="","",$Q331-$R331)</f>
        <v/>
      </c>
      <c r="T331" s="25">
        <f>IF($A331="","",MAX(0,-$S331))</f>
        <v/>
      </c>
      <c r="U331" s="25">
        <f>IF($A331="","",MAX(0,$Q331-INDEX('Cenários'!$K$6:$K$105,INT((ROW()-6)/12)+1)))</f>
        <v/>
      </c>
      <c r="V331" s="24">
        <f>IF($A331="","",IF($Y331&lt;&gt;"OK","Dados inválidos",IF($X331="Pausado","Pausado",IF($T331&gt;0,"Ruptura",IF($U331&gt;0,"Excesso de capacidade",IF($M331&gt;INDEX('Cenários'!$K$6:$K$105,INT((ROW()-6)/12)+1),"Capacidade insuficiente",IF(AND($E331&lt;=0,$S331&lt;INDEX('Cenários'!$H$6:$H$105,INT((ROW()-6)/12)+1)),"Atenção",IF($R331&gt;0,"Desmobilizar","Adequado"))))))))</f>
        <v/>
      </c>
      <c r="W331" s="24">
        <f>IF($A331="","",IF($Y331&lt;&gt;"OK","Corrigir cadastro do cenário",IF($X331="Pausado","",IF($T331&gt;0,"Ruptura projetada de "&amp;TEXT($T331,"0")&amp;" un.",IF($U331&gt;0,"Reduzir entrada ou transferir "&amp;TEXT($U331,"0")&amp;" un.",IF($M331&gt;INDEX('Cenários'!$K$6:$K$105,INT((ROW()-6)/12)+1),"Capacidade abaixo do saldo-alvo em "&amp;TEXT($M331-INDEX('Cenários'!$K$6:$K$105,INT((ROW()-6)/12)+1),"0")&amp;" un.",IF(AND($O331&gt;0,$E331-INDEX('Cenários'!$J$6:$J$105,INT((ROW()-6)/12)+1)&lt;-4),"Recebimento depende de pedido anterior ao horizonte",IF($R331&gt;0,"Desmobilizar "&amp;TEXT($R331,"0")&amp;" un. nesta semana",IF($P331&gt;0,"Emitir pedido de "&amp;TEXT($P331,"0")&amp;" un. nesta semana",IF($O331&gt;0,"Programar recebimento de "&amp;TEXT($O331,"0")&amp;" un.","Sem ação imediata")))))))))</f>
        <v/>
      </c>
      <c r="X331" s="24">
        <f>IF($A331="","",INDEX('Cenários'!$M$6:$M$105,INT((ROW()-6)/12)+1))</f>
        <v/>
      </c>
      <c r="Y331" s="24">
        <f>IF($A331="","",INDEX('Cenários'!$Z$6:$Z$105,INT((ROW()-6)/12)+1))</f>
        <v/>
      </c>
    </row>
    <row r="332" ht="19" customHeight="1">
      <c r="A332" s="24">
        <f>IF(INDEX('Cenários'!$A$6:$A$105,INT((ROW()-6)/12)+1)="","",INDEX('Cenários'!$A$6:$A$105,INT((ROW()-6)/12)+1))</f>
        <v/>
      </c>
      <c r="B332" s="24">
        <f>IF($A332="","",INDEX('Cenários'!$B$6:$B$105,INT((ROW()-6)/12)+1))</f>
        <v/>
      </c>
      <c r="C332" s="24">
        <f>IF($A332="","",INDEX('Cenários'!$C$6:$C$105,INT((ROW()-6)/12)+1))</f>
        <v/>
      </c>
      <c r="D332" s="24">
        <f>IF($A332="","",INDEX('Cenários'!$D$6:$D$105,INT((ROW()-6)/12)+1))</f>
        <v/>
      </c>
      <c r="E332" s="25">
        <f>IF($A332="","",MOD(ROW()-6,12)-4)</f>
        <v/>
      </c>
      <c r="F332" s="24">
        <f>IF($A332="","",IF($E332&lt;0,"Antes do pico",IF($E332=0,"Semana de pico","Depois do pico")))</f>
        <v/>
      </c>
      <c r="G332" s="36">
        <f>IF($A332="","",IFERROR(IF(INDEX('Cenários'!$E$6:$E$105,INT((ROW()-6)/12)+1)="","",INDEX('Cenários'!$E$6:$E$105,INT((ROW()-6)/12)+1)+7*$E332),""))</f>
        <v/>
      </c>
      <c r="H332" s="37">
        <f>IF($A332="","",INDEX('Cenários'!$N$6:$Y$105,INT((ROW()-6)/12)+1,$E332+5))</f>
        <v/>
      </c>
      <c r="I332" s="25">
        <f>IF(OR($A332="",$H332=""),"",IFERROR(ROUNDUP(INDEX('Cenários'!$F$6:$F$105,INT((ROW()-6)/12)+1)*$H332,0),""))</f>
        <v/>
      </c>
      <c r="J332" s="19" t="n"/>
      <c r="K332" s="25">
        <f>IF($A332="","",IF($E332=-4,INDEX('Cenários'!$G$6:$G$105,INT((ROW()-6)/12)+1),$S331))</f>
        <v/>
      </c>
      <c r="L332" s="25">
        <f>IF($A332="","",$K332+IF($J332="",0,$J332)-IF($I332="",0,$I332))</f>
        <v/>
      </c>
      <c r="M332" s="25">
        <f>IF($A332="","",IF($E332&lt;=0,INDEX('Cenários'!$H$6:$H$105,INT((ROW()-6)/12)+1)+SUMIFS($I$6:$I$1205,$A$6:$A$1205,$A332,$E$6:$E$1205,"&gt;"&amp;$E332,$E$6:$E$1205,"&lt;="&amp;($E332+INDEX('Cenários'!$J$6:$J$105,INT((ROW()-6)/12)+1))),INDEX('Cenários'!$L$6:$L$105,INT((ROW()-6)/12)+1)+SUMIFS($I$6:$I$1205,$A$6:$A$1205,$A332,$E$6:$E$1205,"&gt;"&amp;$E332,$E$6:$E$1205,"&lt;=7")))</f>
        <v/>
      </c>
      <c r="N332" s="25">
        <f>IF($A332="","",MIN(INDEX('Cenários'!$K$6:$K$105,INT((ROW()-6)/12)+1),MAX(0,$M332)))</f>
        <v/>
      </c>
      <c r="O332" s="25">
        <f>IF($A332="","",IFERROR(IF($L332&gt;=$N332,0,MIN(CEILING(MAX(0,$N332-$L332),INDEX('Cenários'!$I$6:$I$105,INT((ROW()-6)/12)+1)),FLOOR(MAX(0,INDEX('Cenários'!$K$6:$K$105,INT((ROW()-6)/12)+1)-$L332),INDEX('Cenários'!$I$6:$I$105,INT((ROW()-6)/12)+1)))),0))</f>
        <v/>
      </c>
      <c r="P332" s="25">
        <f>IF($A332="","",IFERROR(IF($E332+INDEX('Cenários'!$J$6:$J$105,INT((ROW()-6)/12)+1)&gt;7,0,SUMIFS($O$6:$O$1205,$A$6:$A$1205,$A332,$E$6:$E$1205,$E332+INDEX('Cenários'!$J$6:$J$105,INT((ROW()-6)/12)+1))),0))</f>
        <v/>
      </c>
      <c r="Q332" s="25">
        <f>IF($A332="","",$L332+$O332)</f>
        <v/>
      </c>
      <c r="R332" s="25">
        <f>IF($A332="","",IF($E332&gt;0,MAX(0,$Q332-$N332),0))</f>
        <v/>
      </c>
      <c r="S332" s="25">
        <f>IF($A332="","",$Q332-$R332)</f>
        <v/>
      </c>
      <c r="T332" s="25">
        <f>IF($A332="","",MAX(0,-$S332))</f>
        <v/>
      </c>
      <c r="U332" s="25">
        <f>IF($A332="","",MAX(0,$Q332-INDEX('Cenários'!$K$6:$K$105,INT((ROW()-6)/12)+1)))</f>
        <v/>
      </c>
      <c r="V332" s="24">
        <f>IF($A332="","",IF($Y332&lt;&gt;"OK","Dados inválidos",IF($X332="Pausado","Pausado",IF($T332&gt;0,"Ruptura",IF($U332&gt;0,"Excesso de capacidade",IF($M332&gt;INDEX('Cenários'!$K$6:$K$105,INT((ROW()-6)/12)+1),"Capacidade insuficiente",IF(AND($E332&lt;=0,$S332&lt;INDEX('Cenários'!$H$6:$H$105,INT((ROW()-6)/12)+1)),"Atenção",IF($R332&gt;0,"Desmobilizar","Adequado"))))))))</f>
        <v/>
      </c>
      <c r="W332" s="24">
        <f>IF($A332="","",IF($Y332&lt;&gt;"OK","Corrigir cadastro do cenário",IF($X332="Pausado","",IF($T332&gt;0,"Ruptura projetada de "&amp;TEXT($T332,"0")&amp;" un.",IF($U332&gt;0,"Reduzir entrada ou transferir "&amp;TEXT($U332,"0")&amp;" un.",IF($M332&gt;INDEX('Cenários'!$K$6:$K$105,INT((ROW()-6)/12)+1),"Capacidade abaixo do saldo-alvo em "&amp;TEXT($M332-INDEX('Cenários'!$K$6:$K$105,INT((ROW()-6)/12)+1),"0")&amp;" un.",IF(AND($O332&gt;0,$E332-INDEX('Cenários'!$J$6:$J$105,INT((ROW()-6)/12)+1)&lt;-4),"Recebimento depende de pedido anterior ao horizonte",IF($R332&gt;0,"Desmobilizar "&amp;TEXT($R332,"0")&amp;" un. nesta semana",IF($P332&gt;0,"Emitir pedido de "&amp;TEXT($P332,"0")&amp;" un. nesta semana",IF($O332&gt;0,"Programar recebimento de "&amp;TEXT($O332,"0")&amp;" un.","Sem ação imediata")))))))))</f>
        <v/>
      </c>
      <c r="X332" s="24">
        <f>IF($A332="","",INDEX('Cenários'!$M$6:$M$105,INT((ROW()-6)/12)+1))</f>
        <v/>
      </c>
      <c r="Y332" s="24">
        <f>IF($A332="","",INDEX('Cenários'!$Z$6:$Z$105,INT((ROW()-6)/12)+1))</f>
        <v/>
      </c>
    </row>
    <row r="333" ht="19" customHeight="1">
      <c r="A333" s="24">
        <f>IF(INDEX('Cenários'!$A$6:$A$105,INT((ROW()-6)/12)+1)="","",INDEX('Cenários'!$A$6:$A$105,INT((ROW()-6)/12)+1))</f>
        <v/>
      </c>
      <c r="B333" s="24">
        <f>IF($A333="","",INDEX('Cenários'!$B$6:$B$105,INT((ROW()-6)/12)+1))</f>
        <v/>
      </c>
      <c r="C333" s="24">
        <f>IF($A333="","",INDEX('Cenários'!$C$6:$C$105,INT((ROW()-6)/12)+1))</f>
        <v/>
      </c>
      <c r="D333" s="24">
        <f>IF($A333="","",INDEX('Cenários'!$D$6:$D$105,INT((ROW()-6)/12)+1))</f>
        <v/>
      </c>
      <c r="E333" s="25">
        <f>IF($A333="","",MOD(ROW()-6,12)-4)</f>
        <v/>
      </c>
      <c r="F333" s="24">
        <f>IF($A333="","",IF($E333&lt;0,"Antes do pico",IF($E333=0,"Semana de pico","Depois do pico")))</f>
        <v/>
      </c>
      <c r="G333" s="36">
        <f>IF($A333="","",IFERROR(IF(INDEX('Cenários'!$E$6:$E$105,INT((ROW()-6)/12)+1)="","",INDEX('Cenários'!$E$6:$E$105,INT((ROW()-6)/12)+1)+7*$E333),""))</f>
        <v/>
      </c>
      <c r="H333" s="37">
        <f>IF($A333="","",INDEX('Cenários'!$N$6:$Y$105,INT((ROW()-6)/12)+1,$E333+5))</f>
        <v/>
      </c>
      <c r="I333" s="25">
        <f>IF(OR($A333="",$H333=""),"",IFERROR(ROUNDUP(INDEX('Cenários'!$F$6:$F$105,INT((ROW()-6)/12)+1)*$H333,0),""))</f>
        <v/>
      </c>
      <c r="J333" s="19" t="n"/>
      <c r="K333" s="25">
        <f>IF($A333="","",IF($E333=-4,INDEX('Cenários'!$G$6:$G$105,INT((ROW()-6)/12)+1),$S332))</f>
        <v/>
      </c>
      <c r="L333" s="25">
        <f>IF($A333="","",$K333+IF($J333="",0,$J333)-IF($I333="",0,$I333))</f>
        <v/>
      </c>
      <c r="M333" s="25">
        <f>IF($A333="","",IF($E333&lt;=0,INDEX('Cenários'!$H$6:$H$105,INT((ROW()-6)/12)+1)+SUMIFS($I$6:$I$1205,$A$6:$A$1205,$A333,$E$6:$E$1205,"&gt;"&amp;$E333,$E$6:$E$1205,"&lt;="&amp;($E333+INDEX('Cenários'!$J$6:$J$105,INT((ROW()-6)/12)+1))),INDEX('Cenários'!$L$6:$L$105,INT((ROW()-6)/12)+1)+SUMIFS($I$6:$I$1205,$A$6:$A$1205,$A333,$E$6:$E$1205,"&gt;"&amp;$E333,$E$6:$E$1205,"&lt;=7")))</f>
        <v/>
      </c>
      <c r="N333" s="25">
        <f>IF($A333="","",MIN(INDEX('Cenários'!$K$6:$K$105,INT((ROW()-6)/12)+1),MAX(0,$M333)))</f>
        <v/>
      </c>
      <c r="O333" s="25">
        <f>IF($A333="","",IFERROR(IF($L333&gt;=$N333,0,MIN(CEILING(MAX(0,$N333-$L333),INDEX('Cenários'!$I$6:$I$105,INT((ROW()-6)/12)+1)),FLOOR(MAX(0,INDEX('Cenários'!$K$6:$K$105,INT((ROW()-6)/12)+1)-$L333),INDEX('Cenários'!$I$6:$I$105,INT((ROW()-6)/12)+1)))),0))</f>
        <v/>
      </c>
      <c r="P333" s="25">
        <f>IF($A333="","",IFERROR(IF($E333+INDEX('Cenários'!$J$6:$J$105,INT((ROW()-6)/12)+1)&gt;7,0,SUMIFS($O$6:$O$1205,$A$6:$A$1205,$A333,$E$6:$E$1205,$E333+INDEX('Cenários'!$J$6:$J$105,INT((ROW()-6)/12)+1))),0))</f>
        <v/>
      </c>
      <c r="Q333" s="25">
        <f>IF($A333="","",$L333+$O333)</f>
        <v/>
      </c>
      <c r="R333" s="25">
        <f>IF($A333="","",IF($E333&gt;0,MAX(0,$Q333-$N333),0))</f>
        <v/>
      </c>
      <c r="S333" s="25">
        <f>IF($A333="","",$Q333-$R333)</f>
        <v/>
      </c>
      <c r="T333" s="25">
        <f>IF($A333="","",MAX(0,-$S333))</f>
        <v/>
      </c>
      <c r="U333" s="25">
        <f>IF($A333="","",MAX(0,$Q333-INDEX('Cenários'!$K$6:$K$105,INT((ROW()-6)/12)+1)))</f>
        <v/>
      </c>
      <c r="V333" s="24">
        <f>IF($A333="","",IF($Y333&lt;&gt;"OK","Dados inválidos",IF($X333="Pausado","Pausado",IF($T333&gt;0,"Ruptura",IF($U333&gt;0,"Excesso de capacidade",IF($M333&gt;INDEX('Cenários'!$K$6:$K$105,INT((ROW()-6)/12)+1),"Capacidade insuficiente",IF(AND($E333&lt;=0,$S333&lt;INDEX('Cenários'!$H$6:$H$105,INT((ROW()-6)/12)+1)),"Atenção",IF($R333&gt;0,"Desmobilizar","Adequado"))))))))</f>
        <v/>
      </c>
      <c r="W333" s="24">
        <f>IF($A333="","",IF($Y333&lt;&gt;"OK","Corrigir cadastro do cenário",IF($X333="Pausado","",IF($T333&gt;0,"Ruptura projetada de "&amp;TEXT($T333,"0")&amp;" un.",IF($U333&gt;0,"Reduzir entrada ou transferir "&amp;TEXT($U333,"0")&amp;" un.",IF($M333&gt;INDEX('Cenários'!$K$6:$K$105,INT((ROW()-6)/12)+1),"Capacidade abaixo do saldo-alvo em "&amp;TEXT($M333-INDEX('Cenários'!$K$6:$K$105,INT((ROW()-6)/12)+1),"0")&amp;" un.",IF(AND($O333&gt;0,$E333-INDEX('Cenários'!$J$6:$J$105,INT((ROW()-6)/12)+1)&lt;-4),"Recebimento depende de pedido anterior ao horizonte",IF($R333&gt;0,"Desmobilizar "&amp;TEXT($R333,"0")&amp;" un. nesta semana",IF($P333&gt;0,"Emitir pedido de "&amp;TEXT($P333,"0")&amp;" un. nesta semana",IF($O333&gt;0,"Programar recebimento de "&amp;TEXT($O333,"0")&amp;" un.","Sem ação imediata")))))))))</f>
        <v/>
      </c>
      <c r="X333" s="24">
        <f>IF($A333="","",INDEX('Cenários'!$M$6:$M$105,INT((ROW()-6)/12)+1))</f>
        <v/>
      </c>
      <c r="Y333" s="24">
        <f>IF($A333="","",INDEX('Cenários'!$Z$6:$Z$105,INT((ROW()-6)/12)+1))</f>
        <v/>
      </c>
    </row>
    <row r="334" ht="19" customHeight="1">
      <c r="A334" s="24">
        <f>IF(INDEX('Cenários'!$A$6:$A$105,INT((ROW()-6)/12)+1)="","",INDEX('Cenários'!$A$6:$A$105,INT((ROW()-6)/12)+1))</f>
        <v/>
      </c>
      <c r="B334" s="24">
        <f>IF($A334="","",INDEX('Cenários'!$B$6:$B$105,INT((ROW()-6)/12)+1))</f>
        <v/>
      </c>
      <c r="C334" s="24">
        <f>IF($A334="","",INDEX('Cenários'!$C$6:$C$105,INT((ROW()-6)/12)+1))</f>
        <v/>
      </c>
      <c r="D334" s="24">
        <f>IF($A334="","",INDEX('Cenários'!$D$6:$D$105,INT((ROW()-6)/12)+1))</f>
        <v/>
      </c>
      <c r="E334" s="25">
        <f>IF($A334="","",MOD(ROW()-6,12)-4)</f>
        <v/>
      </c>
      <c r="F334" s="24">
        <f>IF($A334="","",IF($E334&lt;0,"Antes do pico",IF($E334=0,"Semana de pico","Depois do pico")))</f>
        <v/>
      </c>
      <c r="G334" s="36">
        <f>IF($A334="","",IFERROR(IF(INDEX('Cenários'!$E$6:$E$105,INT((ROW()-6)/12)+1)="","",INDEX('Cenários'!$E$6:$E$105,INT((ROW()-6)/12)+1)+7*$E334),""))</f>
        <v/>
      </c>
      <c r="H334" s="37">
        <f>IF($A334="","",INDEX('Cenários'!$N$6:$Y$105,INT((ROW()-6)/12)+1,$E334+5))</f>
        <v/>
      </c>
      <c r="I334" s="25">
        <f>IF(OR($A334="",$H334=""),"",IFERROR(ROUNDUP(INDEX('Cenários'!$F$6:$F$105,INT((ROW()-6)/12)+1)*$H334,0),""))</f>
        <v/>
      </c>
      <c r="J334" s="19" t="n"/>
      <c r="K334" s="25">
        <f>IF($A334="","",IF($E334=-4,INDEX('Cenários'!$G$6:$G$105,INT((ROW()-6)/12)+1),$S333))</f>
        <v/>
      </c>
      <c r="L334" s="25">
        <f>IF($A334="","",$K334+IF($J334="",0,$J334)-IF($I334="",0,$I334))</f>
        <v/>
      </c>
      <c r="M334" s="25">
        <f>IF($A334="","",IF($E334&lt;=0,INDEX('Cenários'!$H$6:$H$105,INT((ROW()-6)/12)+1)+SUMIFS($I$6:$I$1205,$A$6:$A$1205,$A334,$E$6:$E$1205,"&gt;"&amp;$E334,$E$6:$E$1205,"&lt;="&amp;($E334+INDEX('Cenários'!$J$6:$J$105,INT((ROW()-6)/12)+1))),INDEX('Cenários'!$L$6:$L$105,INT((ROW()-6)/12)+1)+SUMIFS($I$6:$I$1205,$A$6:$A$1205,$A334,$E$6:$E$1205,"&gt;"&amp;$E334,$E$6:$E$1205,"&lt;=7")))</f>
        <v/>
      </c>
      <c r="N334" s="25">
        <f>IF($A334="","",MIN(INDEX('Cenários'!$K$6:$K$105,INT((ROW()-6)/12)+1),MAX(0,$M334)))</f>
        <v/>
      </c>
      <c r="O334" s="25">
        <f>IF($A334="","",IFERROR(IF($L334&gt;=$N334,0,MIN(CEILING(MAX(0,$N334-$L334),INDEX('Cenários'!$I$6:$I$105,INT((ROW()-6)/12)+1)),FLOOR(MAX(0,INDEX('Cenários'!$K$6:$K$105,INT((ROW()-6)/12)+1)-$L334),INDEX('Cenários'!$I$6:$I$105,INT((ROW()-6)/12)+1)))),0))</f>
        <v/>
      </c>
      <c r="P334" s="25">
        <f>IF($A334="","",IFERROR(IF($E334+INDEX('Cenários'!$J$6:$J$105,INT((ROW()-6)/12)+1)&gt;7,0,SUMIFS($O$6:$O$1205,$A$6:$A$1205,$A334,$E$6:$E$1205,$E334+INDEX('Cenários'!$J$6:$J$105,INT((ROW()-6)/12)+1))),0))</f>
        <v/>
      </c>
      <c r="Q334" s="25">
        <f>IF($A334="","",$L334+$O334)</f>
        <v/>
      </c>
      <c r="R334" s="25">
        <f>IF($A334="","",IF($E334&gt;0,MAX(0,$Q334-$N334),0))</f>
        <v/>
      </c>
      <c r="S334" s="25">
        <f>IF($A334="","",$Q334-$R334)</f>
        <v/>
      </c>
      <c r="T334" s="25">
        <f>IF($A334="","",MAX(0,-$S334))</f>
        <v/>
      </c>
      <c r="U334" s="25">
        <f>IF($A334="","",MAX(0,$Q334-INDEX('Cenários'!$K$6:$K$105,INT((ROW()-6)/12)+1)))</f>
        <v/>
      </c>
      <c r="V334" s="24">
        <f>IF($A334="","",IF($Y334&lt;&gt;"OK","Dados inválidos",IF($X334="Pausado","Pausado",IF($T334&gt;0,"Ruptura",IF($U334&gt;0,"Excesso de capacidade",IF($M334&gt;INDEX('Cenários'!$K$6:$K$105,INT((ROW()-6)/12)+1),"Capacidade insuficiente",IF(AND($E334&lt;=0,$S334&lt;INDEX('Cenários'!$H$6:$H$105,INT((ROW()-6)/12)+1)),"Atenção",IF($R334&gt;0,"Desmobilizar","Adequado"))))))))</f>
        <v/>
      </c>
      <c r="W334" s="24">
        <f>IF($A334="","",IF($Y334&lt;&gt;"OK","Corrigir cadastro do cenário",IF($X334="Pausado","",IF($T334&gt;0,"Ruptura projetada de "&amp;TEXT($T334,"0")&amp;" un.",IF($U334&gt;0,"Reduzir entrada ou transferir "&amp;TEXT($U334,"0")&amp;" un.",IF($M334&gt;INDEX('Cenários'!$K$6:$K$105,INT((ROW()-6)/12)+1),"Capacidade abaixo do saldo-alvo em "&amp;TEXT($M334-INDEX('Cenários'!$K$6:$K$105,INT((ROW()-6)/12)+1),"0")&amp;" un.",IF(AND($O334&gt;0,$E334-INDEX('Cenários'!$J$6:$J$105,INT((ROW()-6)/12)+1)&lt;-4),"Recebimento depende de pedido anterior ao horizonte",IF($R334&gt;0,"Desmobilizar "&amp;TEXT($R334,"0")&amp;" un. nesta semana",IF($P334&gt;0,"Emitir pedido de "&amp;TEXT($P334,"0")&amp;" un. nesta semana",IF($O334&gt;0,"Programar recebimento de "&amp;TEXT($O334,"0")&amp;" un.","Sem ação imediata")))))))))</f>
        <v/>
      </c>
      <c r="X334" s="24">
        <f>IF($A334="","",INDEX('Cenários'!$M$6:$M$105,INT((ROW()-6)/12)+1))</f>
        <v/>
      </c>
      <c r="Y334" s="24">
        <f>IF($A334="","",INDEX('Cenários'!$Z$6:$Z$105,INT((ROW()-6)/12)+1))</f>
        <v/>
      </c>
    </row>
    <row r="335" ht="19" customHeight="1">
      <c r="A335" s="24">
        <f>IF(INDEX('Cenários'!$A$6:$A$105,INT((ROW()-6)/12)+1)="","",INDEX('Cenários'!$A$6:$A$105,INT((ROW()-6)/12)+1))</f>
        <v/>
      </c>
      <c r="B335" s="24">
        <f>IF($A335="","",INDEX('Cenários'!$B$6:$B$105,INT((ROW()-6)/12)+1))</f>
        <v/>
      </c>
      <c r="C335" s="24">
        <f>IF($A335="","",INDEX('Cenários'!$C$6:$C$105,INT((ROW()-6)/12)+1))</f>
        <v/>
      </c>
      <c r="D335" s="24">
        <f>IF($A335="","",INDEX('Cenários'!$D$6:$D$105,INT((ROW()-6)/12)+1))</f>
        <v/>
      </c>
      <c r="E335" s="25">
        <f>IF($A335="","",MOD(ROW()-6,12)-4)</f>
        <v/>
      </c>
      <c r="F335" s="24">
        <f>IF($A335="","",IF($E335&lt;0,"Antes do pico",IF($E335=0,"Semana de pico","Depois do pico")))</f>
        <v/>
      </c>
      <c r="G335" s="36">
        <f>IF($A335="","",IFERROR(IF(INDEX('Cenários'!$E$6:$E$105,INT((ROW()-6)/12)+1)="","",INDEX('Cenários'!$E$6:$E$105,INT((ROW()-6)/12)+1)+7*$E335),""))</f>
        <v/>
      </c>
      <c r="H335" s="37">
        <f>IF($A335="","",INDEX('Cenários'!$N$6:$Y$105,INT((ROW()-6)/12)+1,$E335+5))</f>
        <v/>
      </c>
      <c r="I335" s="25">
        <f>IF(OR($A335="",$H335=""),"",IFERROR(ROUNDUP(INDEX('Cenários'!$F$6:$F$105,INT((ROW()-6)/12)+1)*$H335,0),""))</f>
        <v/>
      </c>
      <c r="J335" s="19" t="n"/>
      <c r="K335" s="25">
        <f>IF($A335="","",IF($E335=-4,INDEX('Cenários'!$G$6:$G$105,INT((ROW()-6)/12)+1),$S334))</f>
        <v/>
      </c>
      <c r="L335" s="25">
        <f>IF($A335="","",$K335+IF($J335="",0,$J335)-IF($I335="",0,$I335))</f>
        <v/>
      </c>
      <c r="M335" s="25">
        <f>IF($A335="","",IF($E335&lt;=0,INDEX('Cenários'!$H$6:$H$105,INT((ROW()-6)/12)+1)+SUMIFS($I$6:$I$1205,$A$6:$A$1205,$A335,$E$6:$E$1205,"&gt;"&amp;$E335,$E$6:$E$1205,"&lt;="&amp;($E335+INDEX('Cenários'!$J$6:$J$105,INT((ROW()-6)/12)+1))),INDEX('Cenários'!$L$6:$L$105,INT((ROW()-6)/12)+1)+SUMIFS($I$6:$I$1205,$A$6:$A$1205,$A335,$E$6:$E$1205,"&gt;"&amp;$E335,$E$6:$E$1205,"&lt;=7")))</f>
        <v/>
      </c>
      <c r="N335" s="25">
        <f>IF($A335="","",MIN(INDEX('Cenários'!$K$6:$K$105,INT((ROW()-6)/12)+1),MAX(0,$M335)))</f>
        <v/>
      </c>
      <c r="O335" s="25">
        <f>IF($A335="","",IFERROR(IF($L335&gt;=$N335,0,MIN(CEILING(MAX(0,$N335-$L335),INDEX('Cenários'!$I$6:$I$105,INT((ROW()-6)/12)+1)),FLOOR(MAX(0,INDEX('Cenários'!$K$6:$K$105,INT((ROW()-6)/12)+1)-$L335),INDEX('Cenários'!$I$6:$I$105,INT((ROW()-6)/12)+1)))),0))</f>
        <v/>
      </c>
      <c r="P335" s="25">
        <f>IF($A335="","",IFERROR(IF($E335+INDEX('Cenários'!$J$6:$J$105,INT((ROW()-6)/12)+1)&gt;7,0,SUMIFS($O$6:$O$1205,$A$6:$A$1205,$A335,$E$6:$E$1205,$E335+INDEX('Cenários'!$J$6:$J$105,INT((ROW()-6)/12)+1))),0))</f>
        <v/>
      </c>
      <c r="Q335" s="25">
        <f>IF($A335="","",$L335+$O335)</f>
        <v/>
      </c>
      <c r="R335" s="25">
        <f>IF($A335="","",IF($E335&gt;0,MAX(0,$Q335-$N335),0))</f>
        <v/>
      </c>
      <c r="S335" s="25">
        <f>IF($A335="","",$Q335-$R335)</f>
        <v/>
      </c>
      <c r="T335" s="25">
        <f>IF($A335="","",MAX(0,-$S335))</f>
        <v/>
      </c>
      <c r="U335" s="25">
        <f>IF($A335="","",MAX(0,$Q335-INDEX('Cenários'!$K$6:$K$105,INT((ROW()-6)/12)+1)))</f>
        <v/>
      </c>
      <c r="V335" s="24">
        <f>IF($A335="","",IF($Y335&lt;&gt;"OK","Dados inválidos",IF($X335="Pausado","Pausado",IF($T335&gt;0,"Ruptura",IF($U335&gt;0,"Excesso de capacidade",IF($M335&gt;INDEX('Cenários'!$K$6:$K$105,INT((ROW()-6)/12)+1),"Capacidade insuficiente",IF(AND($E335&lt;=0,$S335&lt;INDEX('Cenários'!$H$6:$H$105,INT((ROW()-6)/12)+1)),"Atenção",IF($R335&gt;0,"Desmobilizar","Adequado"))))))))</f>
        <v/>
      </c>
      <c r="W335" s="24">
        <f>IF($A335="","",IF($Y335&lt;&gt;"OK","Corrigir cadastro do cenário",IF($X335="Pausado","",IF($T335&gt;0,"Ruptura projetada de "&amp;TEXT($T335,"0")&amp;" un.",IF($U335&gt;0,"Reduzir entrada ou transferir "&amp;TEXT($U335,"0")&amp;" un.",IF($M335&gt;INDEX('Cenários'!$K$6:$K$105,INT((ROW()-6)/12)+1),"Capacidade abaixo do saldo-alvo em "&amp;TEXT($M335-INDEX('Cenários'!$K$6:$K$105,INT((ROW()-6)/12)+1),"0")&amp;" un.",IF(AND($O335&gt;0,$E335-INDEX('Cenários'!$J$6:$J$105,INT((ROW()-6)/12)+1)&lt;-4),"Recebimento depende de pedido anterior ao horizonte",IF($R335&gt;0,"Desmobilizar "&amp;TEXT($R335,"0")&amp;" un. nesta semana",IF($P335&gt;0,"Emitir pedido de "&amp;TEXT($P335,"0")&amp;" un. nesta semana",IF($O335&gt;0,"Programar recebimento de "&amp;TEXT($O335,"0")&amp;" un.","Sem ação imediata")))))))))</f>
        <v/>
      </c>
      <c r="X335" s="24">
        <f>IF($A335="","",INDEX('Cenários'!$M$6:$M$105,INT((ROW()-6)/12)+1))</f>
        <v/>
      </c>
      <c r="Y335" s="24">
        <f>IF($A335="","",INDEX('Cenários'!$Z$6:$Z$105,INT((ROW()-6)/12)+1))</f>
        <v/>
      </c>
    </row>
    <row r="336" ht="19" customHeight="1">
      <c r="A336" s="24">
        <f>IF(INDEX('Cenários'!$A$6:$A$105,INT((ROW()-6)/12)+1)="","",INDEX('Cenários'!$A$6:$A$105,INT((ROW()-6)/12)+1))</f>
        <v/>
      </c>
      <c r="B336" s="24">
        <f>IF($A336="","",INDEX('Cenários'!$B$6:$B$105,INT((ROW()-6)/12)+1))</f>
        <v/>
      </c>
      <c r="C336" s="24">
        <f>IF($A336="","",INDEX('Cenários'!$C$6:$C$105,INT((ROW()-6)/12)+1))</f>
        <v/>
      </c>
      <c r="D336" s="24">
        <f>IF($A336="","",INDEX('Cenários'!$D$6:$D$105,INT((ROW()-6)/12)+1))</f>
        <v/>
      </c>
      <c r="E336" s="25">
        <f>IF($A336="","",MOD(ROW()-6,12)-4)</f>
        <v/>
      </c>
      <c r="F336" s="24">
        <f>IF($A336="","",IF($E336&lt;0,"Antes do pico",IF($E336=0,"Semana de pico","Depois do pico")))</f>
        <v/>
      </c>
      <c r="G336" s="36">
        <f>IF($A336="","",IFERROR(IF(INDEX('Cenários'!$E$6:$E$105,INT((ROW()-6)/12)+1)="","",INDEX('Cenários'!$E$6:$E$105,INT((ROW()-6)/12)+1)+7*$E336),""))</f>
        <v/>
      </c>
      <c r="H336" s="37">
        <f>IF($A336="","",INDEX('Cenários'!$N$6:$Y$105,INT((ROW()-6)/12)+1,$E336+5))</f>
        <v/>
      </c>
      <c r="I336" s="25">
        <f>IF(OR($A336="",$H336=""),"",IFERROR(ROUNDUP(INDEX('Cenários'!$F$6:$F$105,INT((ROW()-6)/12)+1)*$H336,0),""))</f>
        <v/>
      </c>
      <c r="J336" s="19" t="n"/>
      <c r="K336" s="25">
        <f>IF($A336="","",IF($E336=-4,INDEX('Cenários'!$G$6:$G$105,INT((ROW()-6)/12)+1),$S335))</f>
        <v/>
      </c>
      <c r="L336" s="25">
        <f>IF($A336="","",$K336+IF($J336="",0,$J336)-IF($I336="",0,$I336))</f>
        <v/>
      </c>
      <c r="M336" s="25">
        <f>IF($A336="","",IF($E336&lt;=0,INDEX('Cenários'!$H$6:$H$105,INT((ROW()-6)/12)+1)+SUMIFS($I$6:$I$1205,$A$6:$A$1205,$A336,$E$6:$E$1205,"&gt;"&amp;$E336,$E$6:$E$1205,"&lt;="&amp;($E336+INDEX('Cenários'!$J$6:$J$105,INT((ROW()-6)/12)+1))),INDEX('Cenários'!$L$6:$L$105,INT((ROW()-6)/12)+1)+SUMIFS($I$6:$I$1205,$A$6:$A$1205,$A336,$E$6:$E$1205,"&gt;"&amp;$E336,$E$6:$E$1205,"&lt;=7")))</f>
        <v/>
      </c>
      <c r="N336" s="25">
        <f>IF($A336="","",MIN(INDEX('Cenários'!$K$6:$K$105,INT((ROW()-6)/12)+1),MAX(0,$M336)))</f>
        <v/>
      </c>
      <c r="O336" s="25">
        <f>IF($A336="","",IFERROR(IF($L336&gt;=$N336,0,MIN(CEILING(MAX(0,$N336-$L336),INDEX('Cenários'!$I$6:$I$105,INT((ROW()-6)/12)+1)),FLOOR(MAX(0,INDEX('Cenários'!$K$6:$K$105,INT((ROW()-6)/12)+1)-$L336),INDEX('Cenários'!$I$6:$I$105,INT((ROW()-6)/12)+1)))),0))</f>
        <v/>
      </c>
      <c r="P336" s="25">
        <f>IF($A336="","",IFERROR(IF($E336+INDEX('Cenários'!$J$6:$J$105,INT((ROW()-6)/12)+1)&gt;7,0,SUMIFS($O$6:$O$1205,$A$6:$A$1205,$A336,$E$6:$E$1205,$E336+INDEX('Cenários'!$J$6:$J$105,INT((ROW()-6)/12)+1))),0))</f>
        <v/>
      </c>
      <c r="Q336" s="25">
        <f>IF($A336="","",$L336+$O336)</f>
        <v/>
      </c>
      <c r="R336" s="25">
        <f>IF($A336="","",IF($E336&gt;0,MAX(0,$Q336-$N336),0))</f>
        <v/>
      </c>
      <c r="S336" s="25">
        <f>IF($A336="","",$Q336-$R336)</f>
        <v/>
      </c>
      <c r="T336" s="25">
        <f>IF($A336="","",MAX(0,-$S336))</f>
        <v/>
      </c>
      <c r="U336" s="25">
        <f>IF($A336="","",MAX(0,$Q336-INDEX('Cenários'!$K$6:$K$105,INT((ROW()-6)/12)+1)))</f>
        <v/>
      </c>
      <c r="V336" s="24">
        <f>IF($A336="","",IF($Y336&lt;&gt;"OK","Dados inválidos",IF($X336="Pausado","Pausado",IF($T336&gt;0,"Ruptura",IF($U336&gt;0,"Excesso de capacidade",IF($M336&gt;INDEX('Cenários'!$K$6:$K$105,INT((ROW()-6)/12)+1),"Capacidade insuficiente",IF(AND($E336&lt;=0,$S336&lt;INDEX('Cenários'!$H$6:$H$105,INT((ROW()-6)/12)+1)),"Atenção",IF($R336&gt;0,"Desmobilizar","Adequado"))))))))</f>
        <v/>
      </c>
      <c r="W336" s="24">
        <f>IF($A336="","",IF($Y336&lt;&gt;"OK","Corrigir cadastro do cenário",IF($X336="Pausado","",IF($T336&gt;0,"Ruptura projetada de "&amp;TEXT($T336,"0")&amp;" un.",IF($U336&gt;0,"Reduzir entrada ou transferir "&amp;TEXT($U336,"0")&amp;" un.",IF($M336&gt;INDEX('Cenários'!$K$6:$K$105,INT((ROW()-6)/12)+1),"Capacidade abaixo do saldo-alvo em "&amp;TEXT($M336-INDEX('Cenários'!$K$6:$K$105,INT((ROW()-6)/12)+1),"0")&amp;" un.",IF(AND($O336&gt;0,$E336-INDEX('Cenários'!$J$6:$J$105,INT((ROW()-6)/12)+1)&lt;-4),"Recebimento depende de pedido anterior ao horizonte",IF($R336&gt;0,"Desmobilizar "&amp;TEXT($R336,"0")&amp;" un. nesta semana",IF($P336&gt;0,"Emitir pedido de "&amp;TEXT($P336,"0")&amp;" un. nesta semana",IF($O336&gt;0,"Programar recebimento de "&amp;TEXT($O336,"0")&amp;" un.","Sem ação imediata")))))))))</f>
        <v/>
      </c>
      <c r="X336" s="24">
        <f>IF($A336="","",INDEX('Cenários'!$M$6:$M$105,INT((ROW()-6)/12)+1))</f>
        <v/>
      </c>
      <c r="Y336" s="24">
        <f>IF($A336="","",INDEX('Cenários'!$Z$6:$Z$105,INT((ROW()-6)/12)+1))</f>
        <v/>
      </c>
    </row>
    <row r="337" ht="19" customHeight="1">
      <c r="A337" s="24">
        <f>IF(INDEX('Cenários'!$A$6:$A$105,INT((ROW()-6)/12)+1)="","",INDEX('Cenários'!$A$6:$A$105,INT((ROW()-6)/12)+1))</f>
        <v/>
      </c>
      <c r="B337" s="24">
        <f>IF($A337="","",INDEX('Cenários'!$B$6:$B$105,INT((ROW()-6)/12)+1))</f>
        <v/>
      </c>
      <c r="C337" s="24">
        <f>IF($A337="","",INDEX('Cenários'!$C$6:$C$105,INT((ROW()-6)/12)+1))</f>
        <v/>
      </c>
      <c r="D337" s="24">
        <f>IF($A337="","",INDEX('Cenários'!$D$6:$D$105,INT((ROW()-6)/12)+1))</f>
        <v/>
      </c>
      <c r="E337" s="25">
        <f>IF($A337="","",MOD(ROW()-6,12)-4)</f>
        <v/>
      </c>
      <c r="F337" s="24">
        <f>IF($A337="","",IF($E337&lt;0,"Antes do pico",IF($E337=0,"Semana de pico","Depois do pico")))</f>
        <v/>
      </c>
      <c r="G337" s="36">
        <f>IF($A337="","",IFERROR(IF(INDEX('Cenários'!$E$6:$E$105,INT((ROW()-6)/12)+1)="","",INDEX('Cenários'!$E$6:$E$105,INT((ROW()-6)/12)+1)+7*$E337),""))</f>
        <v/>
      </c>
      <c r="H337" s="37">
        <f>IF($A337="","",INDEX('Cenários'!$N$6:$Y$105,INT((ROW()-6)/12)+1,$E337+5))</f>
        <v/>
      </c>
      <c r="I337" s="25">
        <f>IF(OR($A337="",$H337=""),"",IFERROR(ROUNDUP(INDEX('Cenários'!$F$6:$F$105,INT((ROW()-6)/12)+1)*$H337,0),""))</f>
        <v/>
      </c>
      <c r="J337" s="19" t="n"/>
      <c r="K337" s="25">
        <f>IF($A337="","",IF($E337=-4,INDEX('Cenários'!$G$6:$G$105,INT((ROW()-6)/12)+1),$S336))</f>
        <v/>
      </c>
      <c r="L337" s="25">
        <f>IF($A337="","",$K337+IF($J337="",0,$J337)-IF($I337="",0,$I337))</f>
        <v/>
      </c>
      <c r="M337" s="25">
        <f>IF($A337="","",IF($E337&lt;=0,INDEX('Cenários'!$H$6:$H$105,INT((ROW()-6)/12)+1)+SUMIFS($I$6:$I$1205,$A$6:$A$1205,$A337,$E$6:$E$1205,"&gt;"&amp;$E337,$E$6:$E$1205,"&lt;="&amp;($E337+INDEX('Cenários'!$J$6:$J$105,INT((ROW()-6)/12)+1))),INDEX('Cenários'!$L$6:$L$105,INT((ROW()-6)/12)+1)+SUMIFS($I$6:$I$1205,$A$6:$A$1205,$A337,$E$6:$E$1205,"&gt;"&amp;$E337,$E$6:$E$1205,"&lt;=7")))</f>
        <v/>
      </c>
      <c r="N337" s="25">
        <f>IF($A337="","",MIN(INDEX('Cenários'!$K$6:$K$105,INT((ROW()-6)/12)+1),MAX(0,$M337)))</f>
        <v/>
      </c>
      <c r="O337" s="25">
        <f>IF($A337="","",IFERROR(IF($L337&gt;=$N337,0,MIN(CEILING(MAX(0,$N337-$L337),INDEX('Cenários'!$I$6:$I$105,INT((ROW()-6)/12)+1)),FLOOR(MAX(0,INDEX('Cenários'!$K$6:$K$105,INT((ROW()-6)/12)+1)-$L337),INDEX('Cenários'!$I$6:$I$105,INT((ROW()-6)/12)+1)))),0))</f>
        <v/>
      </c>
      <c r="P337" s="25">
        <f>IF($A337="","",IFERROR(IF($E337+INDEX('Cenários'!$J$6:$J$105,INT((ROW()-6)/12)+1)&gt;7,0,SUMIFS($O$6:$O$1205,$A$6:$A$1205,$A337,$E$6:$E$1205,$E337+INDEX('Cenários'!$J$6:$J$105,INT((ROW()-6)/12)+1))),0))</f>
        <v/>
      </c>
      <c r="Q337" s="25">
        <f>IF($A337="","",$L337+$O337)</f>
        <v/>
      </c>
      <c r="R337" s="25">
        <f>IF($A337="","",IF($E337&gt;0,MAX(0,$Q337-$N337),0))</f>
        <v/>
      </c>
      <c r="S337" s="25">
        <f>IF($A337="","",$Q337-$R337)</f>
        <v/>
      </c>
      <c r="T337" s="25">
        <f>IF($A337="","",MAX(0,-$S337))</f>
        <v/>
      </c>
      <c r="U337" s="25">
        <f>IF($A337="","",MAX(0,$Q337-INDEX('Cenários'!$K$6:$K$105,INT((ROW()-6)/12)+1)))</f>
        <v/>
      </c>
      <c r="V337" s="24">
        <f>IF($A337="","",IF($Y337&lt;&gt;"OK","Dados inválidos",IF($X337="Pausado","Pausado",IF($T337&gt;0,"Ruptura",IF($U337&gt;0,"Excesso de capacidade",IF($M337&gt;INDEX('Cenários'!$K$6:$K$105,INT((ROW()-6)/12)+1),"Capacidade insuficiente",IF(AND($E337&lt;=0,$S337&lt;INDEX('Cenários'!$H$6:$H$105,INT((ROW()-6)/12)+1)),"Atenção",IF($R337&gt;0,"Desmobilizar","Adequado"))))))))</f>
        <v/>
      </c>
      <c r="W337" s="24">
        <f>IF($A337="","",IF($Y337&lt;&gt;"OK","Corrigir cadastro do cenário",IF($X337="Pausado","",IF($T337&gt;0,"Ruptura projetada de "&amp;TEXT($T337,"0")&amp;" un.",IF($U337&gt;0,"Reduzir entrada ou transferir "&amp;TEXT($U337,"0")&amp;" un.",IF($M337&gt;INDEX('Cenários'!$K$6:$K$105,INT((ROW()-6)/12)+1),"Capacidade abaixo do saldo-alvo em "&amp;TEXT($M337-INDEX('Cenários'!$K$6:$K$105,INT((ROW()-6)/12)+1),"0")&amp;" un.",IF(AND($O337&gt;0,$E337-INDEX('Cenários'!$J$6:$J$105,INT((ROW()-6)/12)+1)&lt;-4),"Recebimento depende de pedido anterior ao horizonte",IF($R337&gt;0,"Desmobilizar "&amp;TEXT($R337,"0")&amp;" un. nesta semana",IF($P337&gt;0,"Emitir pedido de "&amp;TEXT($P337,"0")&amp;" un. nesta semana",IF($O337&gt;0,"Programar recebimento de "&amp;TEXT($O337,"0")&amp;" un.","Sem ação imediata")))))))))</f>
        <v/>
      </c>
      <c r="X337" s="24">
        <f>IF($A337="","",INDEX('Cenários'!$M$6:$M$105,INT((ROW()-6)/12)+1))</f>
        <v/>
      </c>
      <c r="Y337" s="24">
        <f>IF($A337="","",INDEX('Cenários'!$Z$6:$Z$105,INT((ROW()-6)/12)+1))</f>
        <v/>
      </c>
    </row>
    <row r="338" ht="19" customHeight="1">
      <c r="A338" s="24">
        <f>IF(INDEX('Cenários'!$A$6:$A$105,INT((ROW()-6)/12)+1)="","",INDEX('Cenários'!$A$6:$A$105,INT((ROW()-6)/12)+1))</f>
        <v/>
      </c>
      <c r="B338" s="24">
        <f>IF($A338="","",INDEX('Cenários'!$B$6:$B$105,INT((ROW()-6)/12)+1))</f>
        <v/>
      </c>
      <c r="C338" s="24">
        <f>IF($A338="","",INDEX('Cenários'!$C$6:$C$105,INT((ROW()-6)/12)+1))</f>
        <v/>
      </c>
      <c r="D338" s="24">
        <f>IF($A338="","",INDEX('Cenários'!$D$6:$D$105,INT((ROW()-6)/12)+1))</f>
        <v/>
      </c>
      <c r="E338" s="25">
        <f>IF($A338="","",MOD(ROW()-6,12)-4)</f>
        <v/>
      </c>
      <c r="F338" s="24">
        <f>IF($A338="","",IF($E338&lt;0,"Antes do pico",IF($E338=0,"Semana de pico","Depois do pico")))</f>
        <v/>
      </c>
      <c r="G338" s="36">
        <f>IF($A338="","",IFERROR(IF(INDEX('Cenários'!$E$6:$E$105,INT((ROW()-6)/12)+1)="","",INDEX('Cenários'!$E$6:$E$105,INT((ROW()-6)/12)+1)+7*$E338),""))</f>
        <v/>
      </c>
      <c r="H338" s="37">
        <f>IF($A338="","",INDEX('Cenários'!$N$6:$Y$105,INT((ROW()-6)/12)+1,$E338+5))</f>
        <v/>
      </c>
      <c r="I338" s="25">
        <f>IF(OR($A338="",$H338=""),"",IFERROR(ROUNDUP(INDEX('Cenários'!$F$6:$F$105,INT((ROW()-6)/12)+1)*$H338,0),""))</f>
        <v/>
      </c>
      <c r="J338" s="19" t="n"/>
      <c r="K338" s="25">
        <f>IF($A338="","",IF($E338=-4,INDEX('Cenários'!$G$6:$G$105,INT((ROW()-6)/12)+1),$S337))</f>
        <v/>
      </c>
      <c r="L338" s="25">
        <f>IF($A338="","",$K338+IF($J338="",0,$J338)-IF($I338="",0,$I338))</f>
        <v/>
      </c>
      <c r="M338" s="25">
        <f>IF($A338="","",IF($E338&lt;=0,INDEX('Cenários'!$H$6:$H$105,INT((ROW()-6)/12)+1)+SUMIFS($I$6:$I$1205,$A$6:$A$1205,$A338,$E$6:$E$1205,"&gt;"&amp;$E338,$E$6:$E$1205,"&lt;="&amp;($E338+INDEX('Cenários'!$J$6:$J$105,INT((ROW()-6)/12)+1))),INDEX('Cenários'!$L$6:$L$105,INT((ROW()-6)/12)+1)+SUMIFS($I$6:$I$1205,$A$6:$A$1205,$A338,$E$6:$E$1205,"&gt;"&amp;$E338,$E$6:$E$1205,"&lt;=7")))</f>
        <v/>
      </c>
      <c r="N338" s="25">
        <f>IF($A338="","",MIN(INDEX('Cenários'!$K$6:$K$105,INT((ROW()-6)/12)+1),MAX(0,$M338)))</f>
        <v/>
      </c>
      <c r="O338" s="25">
        <f>IF($A338="","",IFERROR(IF($L338&gt;=$N338,0,MIN(CEILING(MAX(0,$N338-$L338),INDEX('Cenários'!$I$6:$I$105,INT((ROW()-6)/12)+1)),FLOOR(MAX(0,INDEX('Cenários'!$K$6:$K$105,INT((ROW()-6)/12)+1)-$L338),INDEX('Cenários'!$I$6:$I$105,INT((ROW()-6)/12)+1)))),0))</f>
        <v/>
      </c>
      <c r="P338" s="25">
        <f>IF($A338="","",IFERROR(IF($E338+INDEX('Cenários'!$J$6:$J$105,INT((ROW()-6)/12)+1)&gt;7,0,SUMIFS($O$6:$O$1205,$A$6:$A$1205,$A338,$E$6:$E$1205,$E338+INDEX('Cenários'!$J$6:$J$105,INT((ROW()-6)/12)+1))),0))</f>
        <v/>
      </c>
      <c r="Q338" s="25">
        <f>IF($A338="","",$L338+$O338)</f>
        <v/>
      </c>
      <c r="R338" s="25">
        <f>IF($A338="","",IF($E338&gt;0,MAX(0,$Q338-$N338),0))</f>
        <v/>
      </c>
      <c r="S338" s="25">
        <f>IF($A338="","",$Q338-$R338)</f>
        <v/>
      </c>
      <c r="T338" s="25">
        <f>IF($A338="","",MAX(0,-$S338))</f>
        <v/>
      </c>
      <c r="U338" s="25">
        <f>IF($A338="","",MAX(0,$Q338-INDEX('Cenários'!$K$6:$K$105,INT((ROW()-6)/12)+1)))</f>
        <v/>
      </c>
      <c r="V338" s="24">
        <f>IF($A338="","",IF($Y338&lt;&gt;"OK","Dados inválidos",IF($X338="Pausado","Pausado",IF($T338&gt;0,"Ruptura",IF($U338&gt;0,"Excesso de capacidade",IF($M338&gt;INDEX('Cenários'!$K$6:$K$105,INT((ROW()-6)/12)+1),"Capacidade insuficiente",IF(AND($E338&lt;=0,$S338&lt;INDEX('Cenários'!$H$6:$H$105,INT((ROW()-6)/12)+1)),"Atenção",IF($R338&gt;0,"Desmobilizar","Adequado"))))))))</f>
        <v/>
      </c>
      <c r="W338" s="24">
        <f>IF($A338="","",IF($Y338&lt;&gt;"OK","Corrigir cadastro do cenário",IF($X338="Pausado","",IF($T338&gt;0,"Ruptura projetada de "&amp;TEXT($T338,"0")&amp;" un.",IF($U338&gt;0,"Reduzir entrada ou transferir "&amp;TEXT($U338,"0")&amp;" un.",IF($M338&gt;INDEX('Cenários'!$K$6:$K$105,INT((ROW()-6)/12)+1),"Capacidade abaixo do saldo-alvo em "&amp;TEXT($M338-INDEX('Cenários'!$K$6:$K$105,INT((ROW()-6)/12)+1),"0")&amp;" un.",IF(AND($O338&gt;0,$E338-INDEX('Cenários'!$J$6:$J$105,INT((ROW()-6)/12)+1)&lt;-4),"Recebimento depende de pedido anterior ao horizonte",IF($R338&gt;0,"Desmobilizar "&amp;TEXT($R338,"0")&amp;" un. nesta semana",IF($P338&gt;0,"Emitir pedido de "&amp;TEXT($P338,"0")&amp;" un. nesta semana",IF($O338&gt;0,"Programar recebimento de "&amp;TEXT($O338,"0")&amp;" un.","Sem ação imediata")))))))))</f>
        <v/>
      </c>
      <c r="X338" s="24">
        <f>IF($A338="","",INDEX('Cenários'!$M$6:$M$105,INT((ROW()-6)/12)+1))</f>
        <v/>
      </c>
      <c r="Y338" s="24">
        <f>IF($A338="","",INDEX('Cenários'!$Z$6:$Z$105,INT((ROW()-6)/12)+1))</f>
        <v/>
      </c>
    </row>
    <row r="339" ht="19" customHeight="1">
      <c r="A339" s="24">
        <f>IF(INDEX('Cenários'!$A$6:$A$105,INT((ROW()-6)/12)+1)="","",INDEX('Cenários'!$A$6:$A$105,INT((ROW()-6)/12)+1))</f>
        <v/>
      </c>
      <c r="B339" s="24">
        <f>IF($A339="","",INDEX('Cenários'!$B$6:$B$105,INT((ROW()-6)/12)+1))</f>
        <v/>
      </c>
      <c r="C339" s="24">
        <f>IF($A339="","",INDEX('Cenários'!$C$6:$C$105,INT((ROW()-6)/12)+1))</f>
        <v/>
      </c>
      <c r="D339" s="24">
        <f>IF($A339="","",INDEX('Cenários'!$D$6:$D$105,INT((ROW()-6)/12)+1))</f>
        <v/>
      </c>
      <c r="E339" s="25">
        <f>IF($A339="","",MOD(ROW()-6,12)-4)</f>
        <v/>
      </c>
      <c r="F339" s="24">
        <f>IF($A339="","",IF($E339&lt;0,"Antes do pico",IF($E339=0,"Semana de pico","Depois do pico")))</f>
        <v/>
      </c>
      <c r="G339" s="36">
        <f>IF($A339="","",IFERROR(IF(INDEX('Cenários'!$E$6:$E$105,INT((ROW()-6)/12)+1)="","",INDEX('Cenários'!$E$6:$E$105,INT((ROW()-6)/12)+1)+7*$E339),""))</f>
        <v/>
      </c>
      <c r="H339" s="37">
        <f>IF($A339="","",INDEX('Cenários'!$N$6:$Y$105,INT((ROW()-6)/12)+1,$E339+5))</f>
        <v/>
      </c>
      <c r="I339" s="25">
        <f>IF(OR($A339="",$H339=""),"",IFERROR(ROUNDUP(INDEX('Cenários'!$F$6:$F$105,INT((ROW()-6)/12)+1)*$H339,0),""))</f>
        <v/>
      </c>
      <c r="J339" s="19" t="n"/>
      <c r="K339" s="25">
        <f>IF($A339="","",IF($E339=-4,INDEX('Cenários'!$G$6:$G$105,INT((ROW()-6)/12)+1),$S338))</f>
        <v/>
      </c>
      <c r="L339" s="25">
        <f>IF($A339="","",$K339+IF($J339="",0,$J339)-IF($I339="",0,$I339))</f>
        <v/>
      </c>
      <c r="M339" s="25">
        <f>IF($A339="","",IF($E339&lt;=0,INDEX('Cenários'!$H$6:$H$105,INT((ROW()-6)/12)+1)+SUMIFS($I$6:$I$1205,$A$6:$A$1205,$A339,$E$6:$E$1205,"&gt;"&amp;$E339,$E$6:$E$1205,"&lt;="&amp;($E339+INDEX('Cenários'!$J$6:$J$105,INT((ROW()-6)/12)+1))),INDEX('Cenários'!$L$6:$L$105,INT((ROW()-6)/12)+1)+SUMIFS($I$6:$I$1205,$A$6:$A$1205,$A339,$E$6:$E$1205,"&gt;"&amp;$E339,$E$6:$E$1205,"&lt;=7")))</f>
        <v/>
      </c>
      <c r="N339" s="25">
        <f>IF($A339="","",MIN(INDEX('Cenários'!$K$6:$K$105,INT((ROW()-6)/12)+1),MAX(0,$M339)))</f>
        <v/>
      </c>
      <c r="O339" s="25">
        <f>IF($A339="","",IFERROR(IF($L339&gt;=$N339,0,MIN(CEILING(MAX(0,$N339-$L339),INDEX('Cenários'!$I$6:$I$105,INT((ROW()-6)/12)+1)),FLOOR(MAX(0,INDEX('Cenários'!$K$6:$K$105,INT((ROW()-6)/12)+1)-$L339),INDEX('Cenários'!$I$6:$I$105,INT((ROW()-6)/12)+1)))),0))</f>
        <v/>
      </c>
      <c r="P339" s="25">
        <f>IF($A339="","",IFERROR(IF($E339+INDEX('Cenários'!$J$6:$J$105,INT((ROW()-6)/12)+1)&gt;7,0,SUMIFS($O$6:$O$1205,$A$6:$A$1205,$A339,$E$6:$E$1205,$E339+INDEX('Cenários'!$J$6:$J$105,INT((ROW()-6)/12)+1))),0))</f>
        <v/>
      </c>
      <c r="Q339" s="25">
        <f>IF($A339="","",$L339+$O339)</f>
        <v/>
      </c>
      <c r="R339" s="25">
        <f>IF($A339="","",IF($E339&gt;0,MAX(0,$Q339-$N339),0))</f>
        <v/>
      </c>
      <c r="S339" s="25">
        <f>IF($A339="","",$Q339-$R339)</f>
        <v/>
      </c>
      <c r="T339" s="25">
        <f>IF($A339="","",MAX(0,-$S339))</f>
        <v/>
      </c>
      <c r="U339" s="25">
        <f>IF($A339="","",MAX(0,$Q339-INDEX('Cenários'!$K$6:$K$105,INT((ROW()-6)/12)+1)))</f>
        <v/>
      </c>
      <c r="V339" s="24">
        <f>IF($A339="","",IF($Y339&lt;&gt;"OK","Dados inválidos",IF($X339="Pausado","Pausado",IF($T339&gt;0,"Ruptura",IF($U339&gt;0,"Excesso de capacidade",IF($M339&gt;INDEX('Cenários'!$K$6:$K$105,INT((ROW()-6)/12)+1),"Capacidade insuficiente",IF(AND($E339&lt;=0,$S339&lt;INDEX('Cenários'!$H$6:$H$105,INT((ROW()-6)/12)+1)),"Atenção",IF($R339&gt;0,"Desmobilizar","Adequado"))))))))</f>
        <v/>
      </c>
      <c r="W339" s="24">
        <f>IF($A339="","",IF($Y339&lt;&gt;"OK","Corrigir cadastro do cenário",IF($X339="Pausado","",IF($T339&gt;0,"Ruptura projetada de "&amp;TEXT($T339,"0")&amp;" un.",IF($U339&gt;0,"Reduzir entrada ou transferir "&amp;TEXT($U339,"0")&amp;" un.",IF($M339&gt;INDEX('Cenários'!$K$6:$K$105,INT((ROW()-6)/12)+1),"Capacidade abaixo do saldo-alvo em "&amp;TEXT($M339-INDEX('Cenários'!$K$6:$K$105,INT((ROW()-6)/12)+1),"0")&amp;" un.",IF(AND($O339&gt;0,$E339-INDEX('Cenários'!$J$6:$J$105,INT((ROW()-6)/12)+1)&lt;-4),"Recebimento depende de pedido anterior ao horizonte",IF($R339&gt;0,"Desmobilizar "&amp;TEXT($R339,"0")&amp;" un. nesta semana",IF($P339&gt;0,"Emitir pedido de "&amp;TEXT($P339,"0")&amp;" un. nesta semana",IF($O339&gt;0,"Programar recebimento de "&amp;TEXT($O339,"0")&amp;" un.","Sem ação imediata")))))))))</f>
        <v/>
      </c>
      <c r="X339" s="24">
        <f>IF($A339="","",INDEX('Cenários'!$M$6:$M$105,INT((ROW()-6)/12)+1))</f>
        <v/>
      </c>
      <c r="Y339" s="24">
        <f>IF($A339="","",INDEX('Cenários'!$Z$6:$Z$105,INT((ROW()-6)/12)+1))</f>
        <v/>
      </c>
    </row>
    <row r="340" ht="19" customHeight="1">
      <c r="A340" s="24">
        <f>IF(INDEX('Cenários'!$A$6:$A$105,INT((ROW()-6)/12)+1)="","",INDEX('Cenários'!$A$6:$A$105,INT((ROW()-6)/12)+1))</f>
        <v/>
      </c>
      <c r="B340" s="24">
        <f>IF($A340="","",INDEX('Cenários'!$B$6:$B$105,INT((ROW()-6)/12)+1))</f>
        <v/>
      </c>
      <c r="C340" s="24">
        <f>IF($A340="","",INDEX('Cenários'!$C$6:$C$105,INT((ROW()-6)/12)+1))</f>
        <v/>
      </c>
      <c r="D340" s="24">
        <f>IF($A340="","",INDEX('Cenários'!$D$6:$D$105,INT((ROW()-6)/12)+1))</f>
        <v/>
      </c>
      <c r="E340" s="25">
        <f>IF($A340="","",MOD(ROW()-6,12)-4)</f>
        <v/>
      </c>
      <c r="F340" s="24">
        <f>IF($A340="","",IF($E340&lt;0,"Antes do pico",IF($E340=0,"Semana de pico","Depois do pico")))</f>
        <v/>
      </c>
      <c r="G340" s="36">
        <f>IF($A340="","",IFERROR(IF(INDEX('Cenários'!$E$6:$E$105,INT((ROW()-6)/12)+1)="","",INDEX('Cenários'!$E$6:$E$105,INT((ROW()-6)/12)+1)+7*$E340),""))</f>
        <v/>
      </c>
      <c r="H340" s="37">
        <f>IF($A340="","",INDEX('Cenários'!$N$6:$Y$105,INT((ROW()-6)/12)+1,$E340+5))</f>
        <v/>
      </c>
      <c r="I340" s="25">
        <f>IF(OR($A340="",$H340=""),"",IFERROR(ROUNDUP(INDEX('Cenários'!$F$6:$F$105,INT((ROW()-6)/12)+1)*$H340,0),""))</f>
        <v/>
      </c>
      <c r="J340" s="19" t="n"/>
      <c r="K340" s="25">
        <f>IF($A340="","",IF($E340=-4,INDEX('Cenários'!$G$6:$G$105,INT((ROW()-6)/12)+1),$S339))</f>
        <v/>
      </c>
      <c r="L340" s="25">
        <f>IF($A340="","",$K340+IF($J340="",0,$J340)-IF($I340="",0,$I340))</f>
        <v/>
      </c>
      <c r="M340" s="25">
        <f>IF($A340="","",IF($E340&lt;=0,INDEX('Cenários'!$H$6:$H$105,INT((ROW()-6)/12)+1)+SUMIFS($I$6:$I$1205,$A$6:$A$1205,$A340,$E$6:$E$1205,"&gt;"&amp;$E340,$E$6:$E$1205,"&lt;="&amp;($E340+INDEX('Cenários'!$J$6:$J$105,INT((ROW()-6)/12)+1))),INDEX('Cenários'!$L$6:$L$105,INT((ROW()-6)/12)+1)+SUMIFS($I$6:$I$1205,$A$6:$A$1205,$A340,$E$6:$E$1205,"&gt;"&amp;$E340,$E$6:$E$1205,"&lt;=7")))</f>
        <v/>
      </c>
      <c r="N340" s="25">
        <f>IF($A340="","",MIN(INDEX('Cenários'!$K$6:$K$105,INT((ROW()-6)/12)+1),MAX(0,$M340)))</f>
        <v/>
      </c>
      <c r="O340" s="25">
        <f>IF($A340="","",IFERROR(IF($L340&gt;=$N340,0,MIN(CEILING(MAX(0,$N340-$L340),INDEX('Cenários'!$I$6:$I$105,INT((ROW()-6)/12)+1)),FLOOR(MAX(0,INDEX('Cenários'!$K$6:$K$105,INT((ROW()-6)/12)+1)-$L340),INDEX('Cenários'!$I$6:$I$105,INT((ROW()-6)/12)+1)))),0))</f>
        <v/>
      </c>
      <c r="P340" s="25">
        <f>IF($A340="","",IFERROR(IF($E340+INDEX('Cenários'!$J$6:$J$105,INT((ROW()-6)/12)+1)&gt;7,0,SUMIFS($O$6:$O$1205,$A$6:$A$1205,$A340,$E$6:$E$1205,$E340+INDEX('Cenários'!$J$6:$J$105,INT((ROW()-6)/12)+1))),0))</f>
        <v/>
      </c>
      <c r="Q340" s="25">
        <f>IF($A340="","",$L340+$O340)</f>
        <v/>
      </c>
      <c r="R340" s="25">
        <f>IF($A340="","",IF($E340&gt;0,MAX(0,$Q340-$N340),0))</f>
        <v/>
      </c>
      <c r="S340" s="25">
        <f>IF($A340="","",$Q340-$R340)</f>
        <v/>
      </c>
      <c r="T340" s="25">
        <f>IF($A340="","",MAX(0,-$S340))</f>
        <v/>
      </c>
      <c r="U340" s="25">
        <f>IF($A340="","",MAX(0,$Q340-INDEX('Cenários'!$K$6:$K$105,INT((ROW()-6)/12)+1)))</f>
        <v/>
      </c>
      <c r="V340" s="24">
        <f>IF($A340="","",IF($Y340&lt;&gt;"OK","Dados inválidos",IF($X340="Pausado","Pausado",IF($T340&gt;0,"Ruptura",IF($U340&gt;0,"Excesso de capacidade",IF($M340&gt;INDEX('Cenários'!$K$6:$K$105,INT((ROW()-6)/12)+1),"Capacidade insuficiente",IF(AND($E340&lt;=0,$S340&lt;INDEX('Cenários'!$H$6:$H$105,INT((ROW()-6)/12)+1)),"Atenção",IF($R340&gt;0,"Desmobilizar","Adequado"))))))))</f>
        <v/>
      </c>
      <c r="W340" s="24">
        <f>IF($A340="","",IF($Y340&lt;&gt;"OK","Corrigir cadastro do cenário",IF($X340="Pausado","",IF($T340&gt;0,"Ruptura projetada de "&amp;TEXT($T340,"0")&amp;" un.",IF($U340&gt;0,"Reduzir entrada ou transferir "&amp;TEXT($U340,"0")&amp;" un.",IF($M340&gt;INDEX('Cenários'!$K$6:$K$105,INT((ROW()-6)/12)+1),"Capacidade abaixo do saldo-alvo em "&amp;TEXT($M340-INDEX('Cenários'!$K$6:$K$105,INT((ROW()-6)/12)+1),"0")&amp;" un.",IF(AND($O340&gt;0,$E340-INDEX('Cenários'!$J$6:$J$105,INT((ROW()-6)/12)+1)&lt;-4),"Recebimento depende de pedido anterior ao horizonte",IF($R340&gt;0,"Desmobilizar "&amp;TEXT($R340,"0")&amp;" un. nesta semana",IF($P340&gt;0,"Emitir pedido de "&amp;TEXT($P340,"0")&amp;" un. nesta semana",IF($O340&gt;0,"Programar recebimento de "&amp;TEXT($O340,"0")&amp;" un.","Sem ação imediata")))))))))</f>
        <v/>
      </c>
      <c r="X340" s="24">
        <f>IF($A340="","",INDEX('Cenários'!$M$6:$M$105,INT((ROW()-6)/12)+1))</f>
        <v/>
      </c>
      <c r="Y340" s="24">
        <f>IF($A340="","",INDEX('Cenários'!$Z$6:$Z$105,INT((ROW()-6)/12)+1))</f>
        <v/>
      </c>
    </row>
    <row r="341" ht="19" customHeight="1">
      <c r="A341" s="24">
        <f>IF(INDEX('Cenários'!$A$6:$A$105,INT((ROW()-6)/12)+1)="","",INDEX('Cenários'!$A$6:$A$105,INT((ROW()-6)/12)+1))</f>
        <v/>
      </c>
      <c r="B341" s="24">
        <f>IF($A341="","",INDEX('Cenários'!$B$6:$B$105,INT((ROW()-6)/12)+1))</f>
        <v/>
      </c>
      <c r="C341" s="24">
        <f>IF($A341="","",INDEX('Cenários'!$C$6:$C$105,INT((ROW()-6)/12)+1))</f>
        <v/>
      </c>
      <c r="D341" s="24">
        <f>IF($A341="","",INDEX('Cenários'!$D$6:$D$105,INT((ROW()-6)/12)+1))</f>
        <v/>
      </c>
      <c r="E341" s="25">
        <f>IF($A341="","",MOD(ROW()-6,12)-4)</f>
        <v/>
      </c>
      <c r="F341" s="24">
        <f>IF($A341="","",IF($E341&lt;0,"Antes do pico",IF($E341=0,"Semana de pico","Depois do pico")))</f>
        <v/>
      </c>
      <c r="G341" s="36">
        <f>IF($A341="","",IFERROR(IF(INDEX('Cenários'!$E$6:$E$105,INT((ROW()-6)/12)+1)="","",INDEX('Cenários'!$E$6:$E$105,INT((ROW()-6)/12)+1)+7*$E341),""))</f>
        <v/>
      </c>
      <c r="H341" s="37">
        <f>IF($A341="","",INDEX('Cenários'!$N$6:$Y$105,INT((ROW()-6)/12)+1,$E341+5))</f>
        <v/>
      </c>
      <c r="I341" s="25">
        <f>IF(OR($A341="",$H341=""),"",IFERROR(ROUNDUP(INDEX('Cenários'!$F$6:$F$105,INT((ROW()-6)/12)+1)*$H341,0),""))</f>
        <v/>
      </c>
      <c r="J341" s="19" t="n"/>
      <c r="K341" s="25">
        <f>IF($A341="","",IF($E341=-4,INDEX('Cenários'!$G$6:$G$105,INT((ROW()-6)/12)+1),$S340))</f>
        <v/>
      </c>
      <c r="L341" s="25">
        <f>IF($A341="","",$K341+IF($J341="",0,$J341)-IF($I341="",0,$I341))</f>
        <v/>
      </c>
      <c r="M341" s="25">
        <f>IF($A341="","",IF($E341&lt;=0,INDEX('Cenários'!$H$6:$H$105,INT((ROW()-6)/12)+1)+SUMIFS($I$6:$I$1205,$A$6:$A$1205,$A341,$E$6:$E$1205,"&gt;"&amp;$E341,$E$6:$E$1205,"&lt;="&amp;($E341+INDEX('Cenários'!$J$6:$J$105,INT((ROW()-6)/12)+1))),INDEX('Cenários'!$L$6:$L$105,INT((ROW()-6)/12)+1)+SUMIFS($I$6:$I$1205,$A$6:$A$1205,$A341,$E$6:$E$1205,"&gt;"&amp;$E341,$E$6:$E$1205,"&lt;=7")))</f>
        <v/>
      </c>
      <c r="N341" s="25">
        <f>IF($A341="","",MIN(INDEX('Cenários'!$K$6:$K$105,INT((ROW()-6)/12)+1),MAX(0,$M341)))</f>
        <v/>
      </c>
      <c r="O341" s="25">
        <f>IF($A341="","",IFERROR(IF($L341&gt;=$N341,0,MIN(CEILING(MAX(0,$N341-$L341),INDEX('Cenários'!$I$6:$I$105,INT((ROW()-6)/12)+1)),FLOOR(MAX(0,INDEX('Cenários'!$K$6:$K$105,INT((ROW()-6)/12)+1)-$L341),INDEX('Cenários'!$I$6:$I$105,INT((ROW()-6)/12)+1)))),0))</f>
        <v/>
      </c>
      <c r="P341" s="25">
        <f>IF($A341="","",IFERROR(IF($E341+INDEX('Cenários'!$J$6:$J$105,INT((ROW()-6)/12)+1)&gt;7,0,SUMIFS($O$6:$O$1205,$A$6:$A$1205,$A341,$E$6:$E$1205,$E341+INDEX('Cenários'!$J$6:$J$105,INT((ROW()-6)/12)+1))),0))</f>
        <v/>
      </c>
      <c r="Q341" s="25">
        <f>IF($A341="","",$L341+$O341)</f>
        <v/>
      </c>
      <c r="R341" s="25">
        <f>IF($A341="","",IF($E341&gt;0,MAX(0,$Q341-$N341),0))</f>
        <v/>
      </c>
      <c r="S341" s="25">
        <f>IF($A341="","",$Q341-$R341)</f>
        <v/>
      </c>
      <c r="T341" s="25">
        <f>IF($A341="","",MAX(0,-$S341))</f>
        <v/>
      </c>
      <c r="U341" s="25">
        <f>IF($A341="","",MAX(0,$Q341-INDEX('Cenários'!$K$6:$K$105,INT((ROW()-6)/12)+1)))</f>
        <v/>
      </c>
      <c r="V341" s="24">
        <f>IF($A341="","",IF($Y341&lt;&gt;"OK","Dados inválidos",IF($X341="Pausado","Pausado",IF($T341&gt;0,"Ruptura",IF($U341&gt;0,"Excesso de capacidade",IF($M341&gt;INDEX('Cenários'!$K$6:$K$105,INT((ROW()-6)/12)+1),"Capacidade insuficiente",IF(AND($E341&lt;=0,$S341&lt;INDEX('Cenários'!$H$6:$H$105,INT((ROW()-6)/12)+1)),"Atenção",IF($R341&gt;0,"Desmobilizar","Adequado"))))))))</f>
        <v/>
      </c>
      <c r="W341" s="24">
        <f>IF($A341="","",IF($Y341&lt;&gt;"OK","Corrigir cadastro do cenário",IF($X341="Pausado","",IF($T341&gt;0,"Ruptura projetada de "&amp;TEXT($T341,"0")&amp;" un.",IF($U341&gt;0,"Reduzir entrada ou transferir "&amp;TEXT($U341,"0")&amp;" un.",IF($M341&gt;INDEX('Cenários'!$K$6:$K$105,INT((ROW()-6)/12)+1),"Capacidade abaixo do saldo-alvo em "&amp;TEXT($M341-INDEX('Cenários'!$K$6:$K$105,INT((ROW()-6)/12)+1),"0")&amp;" un.",IF(AND($O341&gt;0,$E341-INDEX('Cenários'!$J$6:$J$105,INT((ROW()-6)/12)+1)&lt;-4),"Recebimento depende de pedido anterior ao horizonte",IF($R341&gt;0,"Desmobilizar "&amp;TEXT($R341,"0")&amp;" un. nesta semana",IF($P341&gt;0,"Emitir pedido de "&amp;TEXT($P341,"0")&amp;" un. nesta semana",IF($O341&gt;0,"Programar recebimento de "&amp;TEXT($O341,"0")&amp;" un.","Sem ação imediata")))))))))</f>
        <v/>
      </c>
      <c r="X341" s="24">
        <f>IF($A341="","",INDEX('Cenários'!$M$6:$M$105,INT((ROW()-6)/12)+1))</f>
        <v/>
      </c>
      <c r="Y341" s="24">
        <f>IF($A341="","",INDEX('Cenários'!$Z$6:$Z$105,INT((ROW()-6)/12)+1))</f>
        <v/>
      </c>
    </row>
    <row r="342" ht="19" customHeight="1">
      <c r="A342" s="24">
        <f>IF(INDEX('Cenários'!$A$6:$A$105,INT((ROW()-6)/12)+1)="","",INDEX('Cenários'!$A$6:$A$105,INT((ROW()-6)/12)+1))</f>
        <v/>
      </c>
      <c r="B342" s="24">
        <f>IF($A342="","",INDEX('Cenários'!$B$6:$B$105,INT((ROW()-6)/12)+1))</f>
        <v/>
      </c>
      <c r="C342" s="24">
        <f>IF($A342="","",INDEX('Cenários'!$C$6:$C$105,INT((ROW()-6)/12)+1))</f>
        <v/>
      </c>
      <c r="D342" s="24">
        <f>IF($A342="","",INDEX('Cenários'!$D$6:$D$105,INT((ROW()-6)/12)+1))</f>
        <v/>
      </c>
      <c r="E342" s="25">
        <f>IF($A342="","",MOD(ROW()-6,12)-4)</f>
        <v/>
      </c>
      <c r="F342" s="24">
        <f>IF($A342="","",IF($E342&lt;0,"Antes do pico",IF($E342=0,"Semana de pico","Depois do pico")))</f>
        <v/>
      </c>
      <c r="G342" s="36">
        <f>IF($A342="","",IFERROR(IF(INDEX('Cenários'!$E$6:$E$105,INT((ROW()-6)/12)+1)="","",INDEX('Cenários'!$E$6:$E$105,INT((ROW()-6)/12)+1)+7*$E342),""))</f>
        <v/>
      </c>
      <c r="H342" s="37">
        <f>IF($A342="","",INDEX('Cenários'!$N$6:$Y$105,INT((ROW()-6)/12)+1,$E342+5))</f>
        <v/>
      </c>
      <c r="I342" s="25">
        <f>IF(OR($A342="",$H342=""),"",IFERROR(ROUNDUP(INDEX('Cenários'!$F$6:$F$105,INT((ROW()-6)/12)+1)*$H342,0),""))</f>
        <v/>
      </c>
      <c r="J342" s="19" t="n"/>
      <c r="K342" s="25">
        <f>IF($A342="","",IF($E342=-4,INDEX('Cenários'!$G$6:$G$105,INT((ROW()-6)/12)+1),$S341))</f>
        <v/>
      </c>
      <c r="L342" s="25">
        <f>IF($A342="","",$K342+IF($J342="",0,$J342)-IF($I342="",0,$I342))</f>
        <v/>
      </c>
      <c r="M342" s="25">
        <f>IF($A342="","",IF($E342&lt;=0,INDEX('Cenários'!$H$6:$H$105,INT((ROW()-6)/12)+1)+SUMIFS($I$6:$I$1205,$A$6:$A$1205,$A342,$E$6:$E$1205,"&gt;"&amp;$E342,$E$6:$E$1205,"&lt;="&amp;($E342+INDEX('Cenários'!$J$6:$J$105,INT((ROW()-6)/12)+1))),INDEX('Cenários'!$L$6:$L$105,INT((ROW()-6)/12)+1)+SUMIFS($I$6:$I$1205,$A$6:$A$1205,$A342,$E$6:$E$1205,"&gt;"&amp;$E342,$E$6:$E$1205,"&lt;=7")))</f>
        <v/>
      </c>
      <c r="N342" s="25">
        <f>IF($A342="","",MIN(INDEX('Cenários'!$K$6:$K$105,INT((ROW()-6)/12)+1),MAX(0,$M342)))</f>
        <v/>
      </c>
      <c r="O342" s="25">
        <f>IF($A342="","",IFERROR(IF($L342&gt;=$N342,0,MIN(CEILING(MAX(0,$N342-$L342),INDEX('Cenários'!$I$6:$I$105,INT((ROW()-6)/12)+1)),FLOOR(MAX(0,INDEX('Cenários'!$K$6:$K$105,INT((ROW()-6)/12)+1)-$L342),INDEX('Cenários'!$I$6:$I$105,INT((ROW()-6)/12)+1)))),0))</f>
        <v/>
      </c>
      <c r="P342" s="25">
        <f>IF($A342="","",IFERROR(IF($E342+INDEX('Cenários'!$J$6:$J$105,INT((ROW()-6)/12)+1)&gt;7,0,SUMIFS($O$6:$O$1205,$A$6:$A$1205,$A342,$E$6:$E$1205,$E342+INDEX('Cenários'!$J$6:$J$105,INT((ROW()-6)/12)+1))),0))</f>
        <v/>
      </c>
      <c r="Q342" s="25">
        <f>IF($A342="","",$L342+$O342)</f>
        <v/>
      </c>
      <c r="R342" s="25">
        <f>IF($A342="","",IF($E342&gt;0,MAX(0,$Q342-$N342),0))</f>
        <v/>
      </c>
      <c r="S342" s="25">
        <f>IF($A342="","",$Q342-$R342)</f>
        <v/>
      </c>
      <c r="T342" s="25">
        <f>IF($A342="","",MAX(0,-$S342))</f>
        <v/>
      </c>
      <c r="U342" s="25">
        <f>IF($A342="","",MAX(0,$Q342-INDEX('Cenários'!$K$6:$K$105,INT((ROW()-6)/12)+1)))</f>
        <v/>
      </c>
      <c r="V342" s="24">
        <f>IF($A342="","",IF($Y342&lt;&gt;"OK","Dados inválidos",IF($X342="Pausado","Pausado",IF($T342&gt;0,"Ruptura",IF($U342&gt;0,"Excesso de capacidade",IF($M342&gt;INDEX('Cenários'!$K$6:$K$105,INT((ROW()-6)/12)+1),"Capacidade insuficiente",IF(AND($E342&lt;=0,$S342&lt;INDEX('Cenários'!$H$6:$H$105,INT((ROW()-6)/12)+1)),"Atenção",IF($R342&gt;0,"Desmobilizar","Adequado"))))))))</f>
        <v/>
      </c>
      <c r="W342" s="24">
        <f>IF($A342="","",IF($Y342&lt;&gt;"OK","Corrigir cadastro do cenário",IF($X342="Pausado","",IF($T342&gt;0,"Ruptura projetada de "&amp;TEXT($T342,"0")&amp;" un.",IF($U342&gt;0,"Reduzir entrada ou transferir "&amp;TEXT($U342,"0")&amp;" un.",IF($M342&gt;INDEX('Cenários'!$K$6:$K$105,INT((ROW()-6)/12)+1),"Capacidade abaixo do saldo-alvo em "&amp;TEXT($M342-INDEX('Cenários'!$K$6:$K$105,INT((ROW()-6)/12)+1),"0")&amp;" un.",IF(AND($O342&gt;0,$E342-INDEX('Cenários'!$J$6:$J$105,INT((ROW()-6)/12)+1)&lt;-4),"Recebimento depende de pedido anterior ao horizonte",IF($R342&gt;0,"Desmobilizar "&amp;TEXT($R342,"0")&amp;" un. nesta semana",IF($P342&gt;0,"Emitir pedido de "&amp;TEXT($P342,"0")&amp;" un. nesta semana",IF($O342&gt;0,"Programar recebimento de "&amp;TEXT($O342,"0")&amp;" un.","Sem ação imediata")))))))))</f>
        <v/>
      </c>
      <c r="X342" s="24">
        <f>IF($A342="","",INDEX('Cenários'!$M$6:$M$105,INT((ROW()-6)/12)+1))</f>
        <v/>
      </c>
      <c r="Y342" s="24">
        <f>IF($A342="","",INDEX('Cenários'!$Z$6:$Z$105,INT((ROW()-6)/12)+1))</f>
        <v/>
      </c>
    </row>
    <row r="343" ht="19" customHeight="1">
      <c r="A343" s="24">
        <f>IF(INDEX('Cenários'!$A$6:$A$105,INT((ROW()-6)/12)+1)="","",INDEX('Cenários'!$A$6:$A$105,INT((ROW()-6)/12)+1))</f>
        <v/>
      </c>
      <c r="B343" s="24">
        <f>IF($A343="","",INDEX('Cenários'!$B$6:$B$105,INT((ROW()-6)/12)+1))</f>
        <v/>
      </c>
      <c r="C343" s="24">
        <f>IF($A343="","",INDEX('Cenários'!$C$6:$C$105,INT((ROW()-6)/12)+1))</f>
        <v/>
      </c>
      <c r="D343" s="24">
        <f>IF($A343="","",INDEX('Cenários'!$D$6:$D$105,INT((ROW()-6)/12)+1))</f>
        <v/>
      </c>
      <c r="E343" s="25">
        <f>IF($A343="","",MOD(ROW()-6,12)-4)</f>
        <v/>
      </c>
      <c r="F343" s="24">
        <f>IF($A343="","",IF($E343&lt;0,"Antes do pico",IF($E343=0,"Semana de pico","Depois do pico")))</f>
        <v/>
      </c>
      <c r="G343" s="36">
        <f>IF($A343="","",IFERROR(IF(INDEX('Cenários'!$E$6:$E$105,INT((ROW()-6)/12)+1)="","",INDEX('Cenários'!$E$6:$E$105,INT((ROW()-6)/12)+1)+7*$E343),""))</f>
        <v/>
      </c>
      <c r="H343" s="37">
        <f>IF($A343="","",INDEX('Cenários'!$N$6:$Y$105,INT((ROW()-6)/12)+1,$E343+5))</f>
        <v/>
      </c>
      <c r="I343" s="25">
        <f>IF(OR($A343="",$H343=""),"",IFERROR(ROUNDUP(INDEX('Cenários'!$F$6:$F$105,INT((ROW()-6)/12)+1)*$H343,0),""))</f>
        <v/>
      </c>
      <c r="J343" s="19" t="n"/>
      <c r="K343" s="25">
        <f>IF($A343="","",IF($E343=-4,INDEX('Cenários'!$G$6:$G$105,INT((ROW()-6)/12)+1),$S342))</f>
        <v/>
      </c>
      <c r="L343" s="25">
        <f>IF($A343="","",$K343+IF($J343="",0,$J343)-IF($I343="",0,$I343))</f>
        <v/>
      </c>
      <c r="M343" s="25">
        <f>IF($A343="","",IF($E343&lt;=0,INDEX('Cenários'!$H$6:$H$105,INT((ROW()-6)/12)+1)+SUMIFS($I$6:$I$1205,$A$6:$A$1205,$A343,$E$6:$E$1205,"&gt;"&amp;$E343,$E$6:$E$1205,"&lt;="&amp;($E343+INDEX('Cenários'!$J$6:$J$105,INT((ROW()-6)/12)+1))),INDEX('Cenários'!$L$6:$L$105,INT((ROW()-6)/12)+1)+SUMIFS($I$6:$I$1205,$A$6:$A$1205,$A343,$E$6:$E$1205,"&gt;"&amp;$E343,$E$6:$E$1205,"&lt;=7")))</f>
        <v/>
      </c>
      <c r="N343" s="25">
        <f>IF($A343="","",MIN(INDEX('Cenários'!$K$6:$K$105,INT((ROW()-6)/12)+1),MAX(0,$M343)))</f>
        <v/>
      </c>
      <c r="O343" s="25">
        <f>IF($A343="","",IFERROR(IF($L343&gt;=$N343,0,MIN(CEILING(MAX(0,$N343-$L343),INDEX('Cenários'!$I$6:$I$105,INT((ROW()-6)/12)+1)),FLOOR(MAX(0,INDEX('Cenários'!$K$6:$K$105,INT((ROW()-6)/12)+1)-$L343),INDEX('Cenários'!$I$6:$I$105,INT((ROW()-6)/12)+1)))),0))</f>
        <v/>
      </c>
      <c r="P343" s="25">
        <f>IF($A343="","",IFERROR(IF($E343+INDEX('Cenários'!$J$6:$J$105,INT((ROW()-6)/12)+1)&gt;7,0,SUMIFS($O$6:$O$1205,$A$6:$A$1205,$A343,$E$6:$E$1205,$E343+INDEX('Cenários'!$J$6:$J$105,INT((ROW()-6)/12)+1))),0))</f>
        <v/>
      </c>
      <c r="Q343" s="25">
        <f>IF($A343="","",$L343+$O343)</f>
        <v/>
      </c>
      <c r="R343" s="25">
        <f>IF($A343="","",IF($E343&gt;0,MAX(0,$Q343-$N343),0))</f>
        <v/>
      </c>
      <c r="S343" s="25">
        <f>IF($A343="","",$Q343-$R343)</f>
        <v/>
      </c>
      <c r="T343" s="25">
        <f>IF($A343="","",MAX(0,-$S343))</f>
        <v/>
      </c>
      <c r="U343" s="25">
        <f>IF($A343="","",MAX(0,$Q343-INDEX('Cenários'!$K$6:$K$105,INT((ROW()-6)/12)+1)))</f>
        <v/>
      </c>
      <c r="V343" s="24">
        <f>IF($A343="","",IF($Y343&lt;&gt;"OK","Dados inválidos",IF($X343="Pausado","Pausado",IF($T343&gt;0,"Ruptura",IF($U343&gt;0,"Excesso de capacidade",IF($M343&gt;INDEX('Cenários'!$K$6:$K$105,INT((ROW()-6)/12)+1),"Capacidade insuficiente",IF(AND($E343&lt;=0,$S343&lt;INDEX('Cenários'!$H$6:$H$105,INT((ROW()-6)/12)+1)),"Atenção",IF($R343&gt;0,"Desmobilizar","Adequado"))))))))</f>
        <v/>
      </c>
      <c r="W343" s="24">
        <f>IF($A343="","",IF($Y343&lt;&gt;"OK","Corrigir cadastro do cenário",IF($X343="Pausado","",IF($T343&gt;0,"Ruptura projetada de "&amp;TEXT($T343,"0")&amp;" un.",IF($U343&gt;0,"Reduzir entrada ou transferir "&amp;TEXT($U343,"0")&amp;" un.",IF($M343&gt;INDEX('Cenários'!$K$6:$K$105,INT((ROW()-6)/12)+1),"Capacidade abaixo do saldo-alvo em "&amp;TEXT($M343-INDEX('Cenários'!$K$6:$K$105,INT((ROW()-6)/12)+1),"0")&amp;" un.",IF(AND($O343&gt;0,$E343-INDEX('Cenários'!$J$6:$J$105,INT((ROW()-6)/12)+1)&lt;-4),"Recebimento depende de pedido anterior ao horizonte",IF($R343&gt;0,"Desmobilizar "&amp;TEXT($R343,"0")&amp;" un. nesta semana",IF($P343&gt;0,"Emitir pedido de "&amp;TEXT($P343,"0")&amp;" un. nesta semana",IF($O343&gt;0,"Programar recebimento de "&amp;TEXT($O343,"0")&amp;" un.","Sem ação imediata")))))))))</f>
        <v/>
      </c>
      <c r="X343" s="24">
        <f>IF($A343="","",INDEX('Cenários'!$M$6:$M$105,INT((ROW()-6)/12)+1))</f>
        <v/>
      </c>
      <c r="Y343" s="24">
        <f>IF($A343="","",INDEX('Cenários'!$Z$6:$Z$105,INT((ROW()-6)/12)+1))</f>
        <v/>
      </c>
    </row>
    <row r="344" ht="19" customHeight="1">
      <c r="A344" s="24">
        <f>IF(INDEX('Cenários'!$A$6:$A$105,INT((ROW()-6)/12)+1)="","",INDEX('Cenários'!$A$6:$A$105,INT((ROW()-6)/12)+1))</f>
        <v/>
      </c>
      <c r="B344" s="24">
        <f>IF($A344="","",INDEX('Cenários'!$B$6:$B$105,INT((ROW()-6)/12)+1))</f>
        <v/>
      </c>
      <c r="C344" s="24">
        <f>IF($A344="","",INDEX('Cenários'!$C$6:$C$105,INT((ROW()-6)/12)+1))</f>
        <v/>
      </c>
      <c r="D344" s="24">
        <f>IF($A344="","",INDEX('Cenários'!$D$6:$D$105,INT((ROW()-6)/12)+1))</f>
        <v/>
      </c>
      <c r="E344" s="25">
        <f>IF($A344="","",MOD(ROW()-6,12)-4)</f>
        <v/>
      </c>
      <c r="F344" s="24">
        <f>IF($A344="","",IF($E344&lt;0,"Antes do pico",IF($E344=0,"Semana de pico","Depois do pico")))</f>
        <v/>
      </c>
      <c r="G344" s="36">
        <f>IF($A344="","",IFERROR(IF(INDEX('Cenários'!$E$6:$E$105,INT((ROW()-6)/12)+1)="","",INDEX('Cenários'!$E$6:$E$105,INT((ROW()-6)/12)+1)+7*$E344),""))</f>
        <v/>
      </c>
      <c r="H344" s="37">
        <f>IF($A344="","",INDEX('Cenários'!$N$6:$Y$105,INT((ROW()-6)/12)+1,$E344+5))</f>
        <v/>
      </c>
      <c r="I344" s="25">
        <f>IF(OR($A344="",$H344=""),"",IFERROR(ROUNDUP(INDEX('Cenários'!$F$6:$F$105,INT((ROW()-6)/12)+1)*$H344,0),""))</f>
        <v/>
      </c>
      <c r="J344" s="19" t="n"/>
      <c r="K344" s="25">
        <f>IF($A344="","",IF($E344=-4,INDEX('Cenários'!$G$6:$G$105,INT((ROW()-6)/12)+1),$S343))</f>
        <v/>
      </c>
      <c r="L344" s="25">
        <f>IF($A344="","",$K344+IF($J344="",0,$J344)-IF($I344="",0,$I344))</f>
        <v/>
      </c>
      <c r="M344" s="25">
        <f>IF($A344="","",IF($E344&lt;=0,INDEX('Cenários'!$H$6:$H$105,INT((ROW()-6)/12)+1)+SUMIFS($I$6:$I$1205,$A$6:$A$1205,$A344,$E$6:$E$1205,"&gt;"&amp;$E344,$E$6:$E$1205,"&lt;="&amp;($E344+INDEX('Cenários'!$J$6:$J$105,INT((ROW()-6)/12)+1))),INDEX('Cenários'!$L$6:$L$105,INT((ROW()-6)/12)+1)+SUMIFS($I$6:$I$1205,$A$6:$A$1205,$A344,$E$6:$E$1205,"&gt;"&amp;$E344,$E$6:$E$1205,"&lt;=7")))</f>
        <v/>
      </c>
      <c r="N344" s="25">
        <f>IF($A344="","",MIN(INDEX('Cenários'!$K$6:$K$105,INT((ROW()-6)/12)+1),MAX(0,$M344)))</f>
        <v/>
      </c>
      <c r="O344" s="25">
        <f>IF($A344="","",IFERROR(IF($L344&gt;=$N344,0,MIN(CEILING(MAX(0,$N344-$L344),INDEX('Cenários'!$I$6:$I$105,INT((ROW()-6)/12)+1)),FLOOR(MAX(0,INDEX('Cenários'!$K$6:$K$105,INT((ROW()-6)/12)+1)-$L344),INDEX('Cenários'!$I$6:$I$105,INT((ROW()-6)/12)+1)))),0))</f>
        <v/>
      </c>
      <c r="P344" s="25">
        <f>IF($A344="","",IFERROR(IF($E344+INDEX('Cenários'!$J$6:$J$105,INT((ROW()-6)/12)+1)&gt;7,0,SUMIFS($O$6:$O$1205,$A$6:$A$1205,$A344,$E$6:$E$1205,$E344+INDEX('Cenários'!$J$6:$J$105,INT((ROW()-6)/12)+1))),0))</f>
        <v/>
      </c>
      <c r="Q344" s="25">
        <f>IF($A344="","",$L344+$O344)</f>
        <v/>
      </c>
      <c r="R344" s="25">
        <f>IF($A344="","",IF($E344&gt;0,MAX(0,$Q344-$N344),0))</f>
        <v/>
      </c>
      <c r="S344" s="25">
        <f>IF($A344="","",$Q344-$R344)</f>
        <v/>
      </c>
      <c r="T344" s="25">
        <f>IF($A344="","",MAX(0,-$S344))</f>
        <v/>
      </c>
      <c r="U344" s="25">
        <f>IF($A344="","",MAX(0,$Q344-INDEX('Cenários'!$K$6:$K$105,INT((ROW()-6)/12)+1)))</f>
        <v/>
      </c>
      <c r="V344" s="24">
        <f>IF($A344="","",IF($Y344&lt;&gt;"OK","Dados inválidos",IF($X344="Pausado","Pausado",IF($T344&gt;0,"Ruptura",IF($U344&gt;0,"Excesso de capacidade",IF($M344&gt;INDEX('Cenários'!$K$6:$K$105,INT((ROW()-6)/12)+1),"Capacidade insuficiente",IF(AND($E344&lt;=0,$S344&lt;INDEX('Cenários'!$H$6:$H$105,INT((ROW()-6)/12)+1)),"Atenção",IF($R344&gt;0,"Desmobilizar","Adequado"))))))))</f>
        <v/>
      </c>
      <c r="W344" s="24">
        <f>IF($A344="","",IF($Y344&lt;&gt;"OK","Corrigir cadastro do cenário",IF($X344="Pausado","",IF($T344&gt;0,"Ruptura projetada de "&amp;TEXT($T344,"0")&amp;" un.",IF($U344&gt;0,"Reduzir entrada ou transferir "&amp;TEXT($U344,"0")&amp;" un.",IF($M344&gt;INDEX('Cenários'!$K$6:$K$105,INT((ROW()-6)/12)+1),"Capacidade abaixo do saldo-alvo em "&amp;TEXT($M344-INDEX('Cenários'!$K$6:$K$105,INT((ROW()-6)/12)+1),"0")&amp;" un.",IF(AND($O344&gt;0,$E344-INDEX('Cenários'!$J$6:$J$105,INT((ROW()-6)/12)+1)&lt;-4),"Recebimento depende de pedido anterior ao horizonte",IF($R344&gt;0,"Desmobilizar "&amp;TEXT($R344,"0")&amp;" un. nesta semana",IF($P344&gt;0,"Emitir pedido de "&amp;TEXT($P344,"0")&amp;" un. nesta semana",IF($O344&gt;0,"Programar recebimento de "&amp;TEXT($O344,"0")&amp;" un.","Sem ação imediata")))))))))</f>
        <v/>
      </c>
      <c r="X344" s="24">
        <f>IF($A344="","",INDEX('Cenários'!$M$6:$M$105,INT((ROW()-6)/12)+1))</f>
        <v/>
      </c>
      <c r="Y344" s="24">
        <f>IF($A344="","",INDEX('Cenários'!$Z$6:$Z$105,INT((ROW()-6)/12)+1))</f>
        <v/>
      </c>
    </row>
    <row r="345" ht="19" customHeight="1">
      <c r="A345" s="24">
        <f>IF(INDEX('Cenários'!$A$6:$A$105,INT((ROW()-6)/12)+1)="","",INDEX('Cenários'!$A$6:$A$105,INT((ROW()-6)/12)+1))</f>
        <v/>
      </c>
      <c r="B345" s="24">
        <f>IF($A345="","",INDEX('Cenários'!$B$6:$B$105,INT((ROW()-6)/12)+1))</f>
        <v/>
      </c>
      <c r="C345" s="24">
        <f>IF($A345="","",INDEX('Cenários'!$C$6:$C$105,INT((ROW()-6)/12)+1))</f>
        <v/>
      </c>
      <c r="D345" s="24">
        <f>IF($A345="","",INDEX('Cenários'!$D$6:$D$105,INT((ROW()-6)/12)+1))</f>
        <v/>
      </c>
      <c r="E345" s="25">
        <f>IF($A345="","",MOD(ROW()-6,12)-4)</f>
        <v/>
      </c>
      <c r="F345" s="24">
        <f>IF($A345="","",IF($E345&lt;0,"Antes do pico",IF($E345=0,"Semana de pico","Depois do pico")))</f>
        <v/>
      </c>
      <c r="G345" s="36">
        <f>IF($A345="","",IFERROR(IF(INDEX('Cenários'!$E$6:$E$105,INT((ROW()-6)/12)+1)="","",INDEX('Cenários'!$E$6:$E$105,INT((ROW()-6)/12)+1)+7*$E345),""))</f>
        <v/>
      </c>
      <c r="H345" s="37">
        <f>IF($A345="","",INDEX('Cenários'!$N$6:$Y$105,INT((ROW()-6)/12)+1,$E345+5))</f>
        <v/>
      </c>
      <c r="I345" s="25">
        <f>IF(OR($A345="",$H345=""),"",IFERROR(ROUNDUP(INDEX('Cenários'!$F$6:$F$105,INT((ROW()-6)/12)+1)*$H345,0),""))</f>
        <v/>
      </c>
      <c r="J345" s="19" t="n"/>
      <c r="K345" s="25">
        <f>IF($A345="","",IF($E345=-4,INDEX('Cenários'!$G$6:$G$105,INT((ROW()-6)/12)+1),$S344))</f>
        <v/>
      </c>
      <c r="L345" s="25">
        <f>IF($A345="","",$K345+IF($J345="",0,$J345)-IF($I345="",0,$I345))</f>
        <v/>
      </c>
      <c r="M345" s="25">
        <f>IF($A345="","",IF($E345&lt;=0,INDEX('Cenários'!$H$6:$H$105,INT((ROW()-6)/12)+1)+SUMIFS($I$6:$I$1205,$A$6:$A$1205,$A345,$E$6:$E$1205,"&gt;"&amp;$E345,$E$6:$E$1205,"&lt;="&amp;($E345+INDEX('Cenários'!$J$6:$J$105,INT((ROW()-6)/12)+1))),INDEX('Cenários'!$L$6:$L$105,INT((ROW()-6)/12)+1)+SUMIFS($I$6:$I$1205,$A$6:$A$1205,$A345,$E$6:$E$1205,"&gt;"&amp;$E345,$E$6:$E$1205,"&lt;=7")))</f>
        <v/>
      </c>
      <c r="N345" s="25">
        <f>IF($A345="","",MIN(INDEX('Cenários'!$K$6:$K$105,INT((ROW()-6)/12)+1),MAX(0,$M345)))</f>
        <v/>
      </c>
      <c r="O345" s="25">
        <f>IF($A345="","",IFERROR(IF($L345&gt;=$N345,0,MIN(CEILING(MAX(0,$N345-$L345),INDEX('Cenários'!$I$6:$I$105,INT((ROW()-6)/12)+1)),FLOOR(MAX(0,INDEX('Cenários'!$K$6:$K$105,INT((ROW()-6)/12)+1)-$L345),INDEX('Cenários'!$I$6:$I$105,INT((ROW()-6)/12)+1)))),0))</f>
        <v/>
      </c>
      <c r="P345" s="25">
        <f>IF($A345="","",IFERROR(IF($E345+INDEX('Cenários'!$J$6:$J$105,INT((ROW()-6)/12)+1)&gt;7,0,SUMIFS($O$6:$O$1205,$A$6:$A$1205,$A345,$E$6:$E$1205,$E345+INDEX('Cenários'!$J$6:$J$105,INT((ROW()-6)/12)+1))),0))</f>
        <v/>
      </c>
      <c r="Q345" s="25">
        <f>IF($A345="","",$L345+$O345)</f>
        <v/>
      </c>
      <c r="R345" s="25">
        <f>IF($A345="","",IF($E345&gt;0,MAX(0,$Q345-$N345),0))</f>
        <v/>
      </c>
      <c r="S345" s="25">
        <f>IF($A345="","",$Q345-$R345)</f>
        <v/>
      </c>
      <c r="T345" s="25">
        <f>IF($A345="","",MAX(0,-$S345))</f>
        <v/>
      </c>
      <c r="U345" s="25">
        <f>IF($A345="","",MAX(0,$Q345-INDEX('Cenários'!$K$6:$K$105,INT((ROW()-6)/12)+1)))</f>
        <v/>
      </c>
      <c r="V345" s="24">
        <f>IF($A345="","",IF($Y345&lt;&gt;"OK","Dados inválidos",IF($X345="Pausado","Pausado",IF($T345&gt;0,"Ruptura",IF($U345&gt;0,"Excesso de capacidade",IF($M345&gt;INDEX('Cenários'!$K$6:$K$105,INT((ROW()-6)/12)+1),"Capacidade insuficiente",IF(AND($E345&lt;=0,$S345&lt;INDEX('Cenários'!$H$6:$H$105,INT((ROW()-6)/12)+1)),"Atenção",IF($R345&gt;0,"Desmobilizar","Adequado"))))))))</f>
        <v/>
      </c>
      <c r="W345" s="24">
        <f>IF($A345="","",IF($Y345&lt;&gt;"OK","Corrigir cadastro do cenário",IF($X345="Pausado","",IF($T345&gt;0,"Ruptura projetada de "&amp;TEXT($T345,"0")&amp;" un.",IF($U345&gt;0,"Reduzir entrada ou transferir "&amp;TEXT($U345,"0")&amp;" un.",IF($M345&gt;INDEX('Cenários'!$K$6:$K$105,INT((ROW()-6)/12)+1),"Capacidade abaixo do saldo-alvo em "&amp;TEXT($M345-INDEX('Cenários'!$K$6:$K$105,INT((ROW()-6)/12)+1),"0")&amp;" un.",IF(AND($O345&gt;0,$E345-INDEX('Cenários'!$J$6:$J$105,INT((ROW()-6)/12)+1)&lt;-4),"Recebimento depende de pedido anterior ao horizonte",IF($R345&gt;0,"Desmobilizar "&amp;TEXT($R345,"0")&amp;" un. nesta semana",IF($P345&gt;0,"Emitir pedido de "&amp;TEXT($P345,"0")&amp;" un. nesta semana",IF($O345&gt;0,"Programar recebimento de "&amp;TEXT($O345,"0")&amp;" un.","Sem ação imediata")))))))))</f>
        <v/>
      </c>
      <c r="X345" s="24">
        <f>IF($A345="","",INDEX('Cenários'!$M$6:$M$105,INT((ROW()-6)/12)+1))</f>
        <v/>
      </c>
      <c r="Y345" s="24">
        <f>IF($A345="","",INDEX('Cenários'!$Z$6:$Z$105,INT((ROW()-6)/12)+1))</f>
        <v/>
      </c>
    </row>
    <row r="346" ht="19" customHeight="1">
      <c r="A346" s="24">
        <f>IF(INDEX('Cenários'!$A$6:$A$105,INT((ROW()-6)/12)+1)="","",INDEX('Cenários'!$A$6:$A$105,INT((ROW()-6)/12)+1))</f>
        <v/>
      </c>
      <c r="B346" s="24">
        <f>IF($A346="","",INDEX('Cenários'!$B$6:$B$105,INT((ROW()-6)/12)+1))</f>
        <v/>
      </c>
      <c r="C346" s="24">
        <f>IF($A346="","",INDEX('Cenários'!$C$6:$C$105,INT((ROW()-6)/12)+1))</f>
        <v/>
      </c>
      <c r="D346" s="24">
        <f>IF($A346="","",INDEX('Cenários'!$D$6:$D$105,INT((ROW()-6)/12)+1))</f>
        <v/>
      </c>
      <c r="E346" s="25">
        <f>IF($A346="","",MOD(ROW()-6,12)-4)</f>
        <v/>
      </c>
      <c r="F346" s="24">
        <f>IF($A346="","",IF($E346&lt;0,"Antes do pico",IF($E346=0,"Semana de pico","Depois do pico")))</f>
        <v/>
      </c>
      <c r="G346" s="36">
        <f>IF($A346="","",IFERROR(IF(INDEX('Cenários'!$E$6:$E$105,INT((ROW()-6)/12)+1)="","",INDEX('Cenários'!$E$6:$E$105,INT((ROW()-6)/12)+1)+7*$E346),""))</f>
        <v/>
      </c>
      <c r="H346" s="37">
        <f>IF($A346="","",INDEX('Cenários'!$N$6:$Y$105,INT((ROW()-6)/12)+1,$E346+5))</f>
        <v/>
      </c>
      <c r="I346" s="25">
        <f>IF(OR($A346="",$H346=""),"",IFERROR(ROUNDUP(INDEX('Cenários'!$F$6:$F$105,INT((ROW()-6)/12)+1)*$H346,0),""))</f>
        <v/>
      </c>
      <c r="J346" s="19" t="n"/>
      <c r="K346" s="25">
        <f>IF($A346="","",IF($E346=-4,INDEX('Cenários'!$G$6:$G$105,INT((ROW()-6)/12)+1),$S345))</f>
        <v/>
      </c>
      <c r="L346" s="25">
        <f>IF($A346="","",$K346+IF($J346="",0,$J346)-IF($I346="",0,$I346))</f>
        <v/>
      </c>
      <c r="M346" s="25">
        <f>IF($A346="","",IF($E346&lt;=0,INDEX('Cenários'!$H$6:$H$105,INT((ROW()-6)/12)+1)+SUMIFS($I$6:$I$1205,$A$6:$A$1205,$A346,$E$6:$E$1205,"&gt;"&amp;$E346,$E$6:$E$1205,"&lt;="&amp;($E346+INDEX('Cenários'!$J$6:$J$105,INT((ROW()-6)/12)+1))),INDEX('Cenários'!$L$6:$L$105,INT((ROW()-6)/12)+1)+SUMIFS($I$6:$I$1205,$A$6:$A$1205,$A346,$E$6:$E$1205,"&gt;"&amp;$E346,$E$6:$E$1205,"&lt;=7")))</f>
        <v/>
      </c>
      <c r="N346" s="25">
        <f>IF($A346="","",MIN(INDEX('Cenários'!$K$6:$K$105,INT((ROW()-6)/12)+1),MAX(0,$M346)))</f>
        <v/>
      </c>
      <c r="O346" s="25">
        <f>IF($A346="","",IFERROR(IF($L346&gt;=$N346,0,MIN(CEILING(MAX(0,$N346-$L346),INDEX('Cenários'!$I$6:$I$105,INT((ROW()-6)/12)+1)),FLOOR(MAX(0,INDEX('Cenários'!$K$6:$K$105,INT((ROW()-6)/12)+1)-$L346),INDEX('Cenários'!$I$6:$I$105,INT((ROW()-6)/12)+1)))),0))</f>
        <v/>
      </c>
      <c r="P346" s="25">
        <f>IF($A346="","",IFERROR(IF($E346+INDEX('Cenários'!$J$6:$J$105,INT((ROW()-6)/12)+1)&gt;7,0,SUMIFS($O$6:$O$1205,$A$6:$A$1205,$A346,$E$6:$E$1205,$E346+INDEX('Cenários'!$J$6:$J$105,INT((ROW()-6)/12)+1))),0))</f>
        <v/>
      </c>
      <c r="Q346" s="25">
        <f>IF($A346="","",$L346+$O346)</f>
        <v/>
      </c>
      <c r="R346" s="25">
        <f>IF($A346="","",IF($E346&gt;0,MAX(0,$Q346-$N346),0))</f>
        <v/>
      </c>
      <c r="S346" s="25">
        <f>IF($A346="","",$Q346-$R346)</f>
        <v/>
      </c>
      <c r="T346" s="25">
        <f>IF($A346="","",MAX(0,-$S346))</f>
        <v/>
      </c>
      <c r="U346" s="25">
        <f>IF($A346="","",MAX(0,$Q346-INDEX('Cenários'!$K$6:$K$105,INT((ROW()-6)/12)+1)))</f>
        <v/>
      </c>
      <c r="V346" s="24">
        <f>IF($A346="","",IF($Y346&lt;&gt;"OK","Dados inválidos",IF($X346="Pausado","Pausado",IF($T346&gt;0,"Ruptura",IF($U346&gt;0,"Excesso de capacidade",IF($M346&gt;INDEX('Cenários'!$K$6:$K$105,INT((ROW()-6)/12)+1),"Capacidade insuficiente",IF(AND($E346&lt;=0,$S346&lt;INDEX('Cenários'!$H$6:$H$105,INT((ROW()-6)/12)+1)),"Atenção",IF($R346&gt;0,"Desmobilizar","Adequado"))))))))</f>
        <v/>
      </c>
      <c r="W346" s="24">
        <f>IF($A346="","",IF($Y346&lt;&gt;"OK","Corrigir cadastro do cenário",IF($X346="Pausado","",IF($T346&gt;0,"Ruptura projetada de "&amp;TEXT($T346,"0")&amp;" un.",IF($U346&gt;0,"Reduzir entrada ou transferir "&amp;TEXT($U346,"0")&amp;" un.",IF($M346&gt;INDEX('Cenários'!$K$6:$K$105,INT((ROW()-6)/12)+1),"Capacidade abaixo do saldo-alvo em "&amp;TEXT($M346-INDEX('Cenários'!$K$6:$K$105,INT((ROW()-6)/12)+1),"0")&amp;" un.",IF(AND($O346&gt;0,$E346-INDEX('Cenários'!$J$6:$J$105,INT((ROW()-6)/12)+1)&lt;-4),"Recebimento depende de pedido anterior ao horizonte",IF($R346&gt;0,"Desmobilizar "&amp;TEXT($R346,"0")&amp;" un. nesta semana",IF($P346&gt;0,"Emitir pedido de "&amp;TEXT($P346,"0")&amp;" un. nesta semana",IF($O346&gt;0,"Programar recebimento de "&amp;TEXT($O346,"0")&amp;" un.","Sem ação imediata")))))))))</f>
        <v/>
      </c>
      <c r="X346" s="24">
        <f>IF($A346="","",INDEX('Cenários'!$M$6:$M$105,INT((ROW()-6)/12)+1))</f>
        <v/>
      </c>
      <c r="Y346" s="24">
        <f>IF($A346="","",INDEX('Cenários'!$Z$6:$Z$105,INT((ROW()-6)/12)+1))</f>
        <v/>
      </c>
    </row>
    <row r="347" ht="19" customHeight="1">
      <c r="A347" s="24">
        <f>IF(INDEX('Cenários'!$A$6:$A$105,INT((ROW()-6)/12)+1)="","",INDEX('Cenários'!$A$6:$A$105,INT((ROW()-6)/12)+1))</f>
        <v/>
      </c>
      <c r="B347" s="24">
        <f>IF($A347="","",INDEX('Cenários'!$B$6:$B$105,INT((ROW()-6)/12)+1))</f>
        <v/>
      </c>
      <c r="C347" s="24">
        <f>IF($A347="","",INDEX('Cenários'!$C$6:$C$105,INT((ROW()-6)/12)+1))</f>
        <v/>
      </c>
      <c r="D347" s="24">
        <f>IF($A347="","",INDEX('Cenários'!$D$6:$D$105,INT((ROW()-6)/12)+1))</f>
        <v/>
      </c>
      <c r="E347" s="25">
        <f>IF($A347="","",MOD(ROW()-6,12)-4)</f>
        <v/>
      </c>
      <c r="F347" s="24">
        <f>IF($A347="","",IF($E347&lt;0,"Antes do pico",IF($E347=0,"Semana de pico","Depois do pico")))</f>
        <v/>
      </c>
      <c r="G347" s="36">
        <f>IF($A347="","",IFERROR(IF(INDEX('Cenários'!$E$6:$E$105,INT((ROW()-6)/12)+1)="","",INDEX('Cenários'!$E$6:$E$105,INT((ROW()-6)/12)+1)+7*$E347),""))</f>
        <v/>
      </c>
      <c r="H347" s="37">
        <f>IF($A347="","",INDEX('Cenários'!$N$6:$Y$105,INT((ROW()-6)/12)+1,$E347+5))</f>
        <v/>
      </c>
      <c r="I347" s="25">
        <f>IF(OR($A347="",$H347=""),"",IFERROR(ROUNDUP(INDEX('Cenários'!$F$6:$F$105,INT((ROW()-6)/12)+1)*$H347,0),""))</f>
        <v/>
      </c>
      <c r="J347" s="19" t="n"/>
      <c r="K347" s="25">
        <f>IF($A347="","",IF($E347=-4,INDEX('Cenários'!$G$6:$G$105,INT((ROW()-6)/12)+1),$S346))</f>
        <v/>
      </c>
      <c r="L347" s="25">
        <f>IF($A347="","",$K347+IF($J347="",0,$J347)-IF($I347="",0,$I347))</f>
        <v/>
      </c>
      <c r="M347" s="25">
        <f>IF($A347="","",IF($E347&lt;=0,INDEX('Cenários'!$H$6:$H$105,INT((ROW()-6)/12)+1)+SUMIFS($I$6:$I$1205,$A$6:$A$1205,$A347,$E$6:$E$1205,"&gt;"&amp;$E347,$E$6:$E$1205,"&lt;="&amp;($E347+INDEX('Cenários'!$J$6:$J$105,INT((ROW()-6)/12)+1))),INDEX('Cenários'!$L$6:$L$105,INT((ROW()-6)/12)+1)+SUMIFS($I$6:$I$1205,$A$6:$A$1205,$A347,$E$6:$E$1205,"&gt;"&amp;$E347,$E$6:$E$1205,"&lt;=7")))</f>
        <v/>
      </c>
      <c r="N347" s="25">
        <f>IF($A347="","",MIN(INDEX('Cenários'!$K$6:$K$105,INT((ROW()-6)/12)+1),MAX(0,$M347)))</f>
        <v/>
      </c>
      <c r="O347" s="25">
        <f>IF($A347="","",IFERROR(IF($L347&gt;=$N347,0,MIN(CEILING(MAX(0,$N347-$L347),INDEX('Cenários'!$I$6:$I$105,INT((ROW()-6)/12)+1)),FLOOR(MAX(0,INDEX('Cenários'!$K$6:$K$105,INT((ROW()-6)/12)+1)-$L347),INDEX('Cenários'!$I$6:$I$105,INT((ROW()-6)/12)+1)))),0))</f>
        <v/>
      </c>
      <c r="P347" s="25">
        <f>IF($A347="","",IFERROR(IF($E347+INDEX('Cenários'!$J$6:$J$105,INT((ROW()-6)/12)+1)&gt;7,0,SUMIFS($O$6:$O$1205,$A$6:$A$1205,$A347,$E$6:$E$1205,$E347+INDEX('Cenários'!$J$6:$J$105,INT((ROW()-6)/12)+1))),0))</f>
        <v/>
      </c>
      <c r="Q347" s="25">
        <f>IF($A347="","",$L347+$O347)</f>
        <v/>
      </c>
      <c r="R347" s="25">
        <f>IF($A347="","",IF($E347&gt;0,MAX(0,$Q347-$N347),0))</f>
        <v/>
      </c>
      <c r="S347" s="25">
        <f>IF($A347="","",$Q347-$R347)</f>
        <v/>
      </c>
      <c r="T347" s="25">
        <f>IF($A347="","",MAX(0,-$S347))</f>
        <v/>
      </c>
      <c r="U347" s="25">
        <f>IF($A347="","",MAX(0,$Q347-INDEX('Cenários'!$K$6:$K$105,INT((ROW()-6)/12)+1)))</f>
        <v/>
      </c>
      <c r="V347" s="24">
        <f>IF($A347="","",IF($Y347&lt;&gt;"OK","Dados inválidos",IF($X347="Pausado","Pausado",IF($T347&gt;0,"Ruptura",IF($U347&gt;0,"Excesso de capacidade",IF($M347&gt;INDEX('Cenários'!$K$6:$K$105,INT((ROW()-6)/12)+1),"Capacidade insuficiente",IF(AND($E347&lt;=0,$S347&lt;INDEX('Cenários'!$H$6:$H$105,INT((ROW()-6)/12)+1)),"Atenção",IF($R347&gt;0,"Desmobilizar","Adequado"))))))))</f>
        <v/>
      </c>
      <c r="W347" s="24">
        <f>IF($A347="","",IF($Y347&lt;&gt;"OK","Corrigir cadastro do cenário",IF($X347="Pausado","",IF($T347&gt;0,"Ruptura projetada de "&amp;TEXT($T347,"0")&amp;" un.",IF($U347&gt;0,"Reduzir entrada ou transferir "&amp;TEXT($U347,"0")&amp;" un.",IF($M347&gt;INDEX('Cenários'!$K$6:$K$105,INT((ROW()-6)/12)+1),"Capacidade abaixo do saldo-alvo em "&amp;TEXT($M347-INDEX('Cenários'!$K$6:$K$105,INT((ROW()-6)/12)+1),"0")&amp;" un.",IF(AND($O347&gt;0,$E347-INDEX('Cenários'!$J$6:$J$105,INT((ROW()-6)/12)+1)&lt;-4),"Recebimento depende de pedido anterior ao horizonte",IF($R347&gt;0,"Desmobilizar "&amp;TEXT($R347,"0")&amp;" un. nesta semana",IF($P347&gt;0,"Emitir pedido de "&amp;TEXT($P347,"0")&amp;" un. nesta semana",IF($O347&gt;0,"Programar recebimento de "&amp;TEXT($O347,"0")&amp;" un.","Sem ação imediata")))))))))</f>
        <v/>
      </c>
      <c r="X347" s="24">
        <f>IF($A347="","",INDEX('Cenários'!$M$6:$M$105,INT((ROW()-6)/12)+1))</f>
        <v/>
      </c>
      <c r="Y347" s="24">
        <f>IF($A347="","",INDEX('Cenários'!$Z$6:$Z$105,INT((ROW()-6)/12)+1))</f>
        <v/>
      </c>
    </row>
    <row r="348" ht="19" customHeight="1">
      <c r="A348" s="24">
        <f>IF(INDEX('Cenários'!$A$6:$A$105,INT((ROW()-6)/12)+1)="","",INDEX('Cenários'!$A$6:$A$105,INT((ROW()-6)/12)+1))</f>
        <v/>
      </c>
      <c r="B348" s="24">
        <f>IF($A348="","",INDEX('Cenários'!$B$6:$B$105,INT((ROW()-6)/12)+1))</f>
        <v/>
      </c>
      <c r="C348" s="24">
        <f>IF($A348="","",INDEX('Cenários'!$C$6:$C$105,INT((ROW()-6)/12)+1))</f>
        <v/>
      </c>
      <c r="D348" s="24">
        <f>IF($A348="","",INDEX('Cenários'!$D$6:$D$105,INT((ROW()-6)/12)+1))</f>
        <v/>
      </c>
      <c r="E348" s="25">
        <f>IF($A348="","",MOD(ROW()-6,12)-4)</f>
        <v/>
      </c>
      <c r="F348" s="24">
        <f>IF($A348="","",IF($E348&lt;0,"Antes do pico",IF($E348=0,"Semana de pico","Depois do pico")))</f>
        <v/>
      </c>
      <c r="G348" s="36">
        <f>IF($A348="","",IFERROR(IF(INDEX('Cenários'!$E$6:$E$105,INT((ROW()-6)/12)+1)="","",INDEX('Cenários'!$E$6:$E$105,INT((ROW()-6)/12)+1)+7*$E348),""))</f>
        <v/>
      </c>
      <c r="H348" s="37">
        <f>IF($A348="","",INDEX('Cenários'!$N$6:$Y$105,INT((ROW()-6)/12)+1,$E348+5))</f>
        <v/>
      </c>
      <c r="I348" s="25">
        <f>IF(OR($A348="",$H348=""),"",IFERROR(ROUNDUP(INDEX('Cenários'!$F$6:$F$105,INT((ROW()-6)/12)+1)*$H348,0),""))</f>
        <v/>
      </c>
      <c r="J348" s="19" t="n"/>
      <c r="K348" s="25">
        <f>IF($A348="","",IF($E348=-4,INDEX('Cenários'!$G$6:$G$105,INT((ROW()-6)/12)+1),$S347))</f>
        <v/>
      </c>
      <c r="L348" s="25">
        <f>IF($A348="","",$K348+IF($J348="",0,$J348)-IF($I348="",0,$I348))</f>
        <v/>
      </c>
      <c r="M348" s="25">
        <f>IF($A348="","",IF($E348&lt;=0,INDEX('Cenários'!$H$6:$H$105,INT((ROW()-6)/12)+1)+SUMIFS($I$6:$I$1205,$A$6:$A$1205,$A348,$E$6:$E$1205,"&gt;"&amp;$E348,$E$6:$E$1205,"&lt;="&amp;($E348+INDEX('Cenários'!$J$6:$J$105,INT((ROW()-6)/12)+1))),INDEX('Cenários'!$L$6:$L$105,INT((ROW()-6)/12)+1)+SUMIFS($I$6:$I$1205,$A$6:$A$1205,$A348,$E$6:$E$1205,"&gt;"&amp;$E348,$E$6:$E$1205,"&lt;=7")))</f>
        <v/>
      </c>
      <c r="N348" s="25">
        <f>IF($A348="","",MIN(INDEX('Cenários'!$K$6:$K$105,INT((ROW()-6)/12)+1),MAX(0,$M348)))</f>
        <v/>
      </c>
      <c r="O348" s="25">
        <f>IF($A348="","",IFERROR(IF($L348&gt;=$N348,0,MIN(CEILING(MAX(0,$N348-$L348),INDEX('Cenários'!$I$6:$I$105,INT((ROW()-6)/12)+1)),FLOOR(MAX(0,INDEX('Cenários'!$K$6:$K$105,INT((ROW()-6)/12)+1)-$L348),INDEX('Cenários'!$I$6:$I$105,INT((ROW()-6)/12)+1)))),0))</f>
        <v/>
      </c>
      <c r="P348" s="25">
        <f>IF($A348="","",IFERROR(IF($E348+INDEX('Cenários'!$J$6:$J$105,INT((ROW()-6)/12)+1)&gt;7,0,SUMIFS($O$6:$O$1205,$A$6:$A$1205,$A348,$E$6:$E$1205,$E348+INDEX('Cenários'!$J$6:$J$105,INT((ROW()-6)/12)+1))),0))</f>
        <v/>
      </c>
      <c r="Q348" s="25">
        <f>IF($A348="","",$L348+$O348)</f>
        <v/>
      </c>
      <c r="R348" s="25">
        <f>IF($A348="","",IF($E348&gt;0,MAX(0,$Q348-$N348),0))</f>
        <v/>
      </c>
      <c r="S348" s="25">
        <f>IF($A348="","",$Q348-$R348)</f>
        <v/>
      </c>
      <c r="T348" s="25">
        <f>IF($A348="","",MAX(0,-$S348))</f>
        <v/>
      </c>
      <c r="U348" s="25">
        <f>IF($A348="","",MAX(0,$Q348-INDEX('Cenários'!$K$6:$K$105,INT((ROW()-6)/12)+1)))</f>
        <v/>
      </c>
      <c r="V348" s="24">
        <f>IF($A348="","",IF($Y348&lt;&gt;"OK","Dados inválidos",IF($X348="Pausado","Pausado",IF($T348&gt;0,"Ruptura",IF($U348&gt;0,"Excesso de capacidade",IF($M348&gt;INDEX('Cenários'!$K$6:$K$105,INT((ROW()-6)/12)+1),"Capacidade insuficiente",IF(AND($E348&lt;=0,$S348&lt;INDEX('Cenários'!$H$6:$H$105,INT((ROW()-6)/12)+1)),"Atenção",IF($R348&gt;0,"Desmobilizar","Adequado"))))))))</f>
        <v/>
      </c>
      <c r="W348" s="24">
        <f>IF($A348="","",IF($Y348&lt;&gt;"OK","Corrigir cadastro do cenário",IF($X348="Pausado","",IF($T348&gt;0,"Ruptura projetada de "&amp;TEXT($T348,"0")&amp;" un.",IF($U348&gt;0,"Reduzir entrada ou transferir "&amp;TEXT($U348,"0")&amp;" un.",IF($M348&gt;INDEX('Cenários'!$K$6:$K$105,INT((ROW()-6)/12)+1),"Capacidade abaixo do saldo-alvo em "&amp;TEXT($M348-INDEX('Cenários'!$K$6:$K$105,INT((ROW()-6)/12)+1),"0")&amp;" un.",IF(AND($O348&gt;0,$E348-INDEX('Cenários'!$J$6:$J$105,INT((ROW()-6)/12)+1)&lt;-4),"Recebimento depende de pedido anterior ao horizonte",IF($R348&gt;0,"Desmobilizar "&amp;TEXT($R348,"0")&amp;" un. nesta semana",IF($P348&gt;0,"Emitir pedido de "&amp;TEXT($P348,"0")&amp;" un. nesta semana",IF($O348&gt;0,"Programar recebimento de "&amp;TEXT($O348,"0")&amp;" un.","Sem ação imediata")))))))))</f>
        <v/>
      </c>
      <c r="X348" s="24">
        <f>IF($A348="","",INDEX('Cenários'!$M$6:$M$105,INT((ROW()-6)/12)+1))</f>
        <v/>
      </c>
      <c r="Y348" s="24">
        <f>IF($A348="","",INDEX('Cenários'!$Z$6:$Z$105,INT((ROW()-6)/12)+1))</f>
        <v/>
      </c>
    </row>
    <row r="349" ht="19" customHeight="1">
      <c r="A349" s="24">
        <f>IF(INDEX('Cenários'!$A$6:$A$105,INT((ROW()-6)/12)+1)="","",INDEX('Cenários'!$A$6:$A$105,INT((ROW()-6)/12)+1))</f>
        <v/>
      </c>
      <c r="B349" s="24">
        <f>IF($A349="","",INDEX('Cenários'!$B$6:$B$105,INT((ROW()-6)/12)+1))</f>
        <v/>
      </c>
      <c r="C349" s="24">
        <f>IF($A349="","",INDEX('Cenários'!$C$6:$C$105,INT((ROW()-6)/12)+1))</f>
        <v/>
      </c>
      <c r="D349" s="24">
        <f>IF($A349="","",INDEX('Cenários'!$D$6:$D$105,INT((ROW()-6)/12)+1))</f>
        <v/>
      </c>
      <c r="E349" s="25">
        <f>IF($A349="","",MOD(ROW()-6,12)-4)</f>
        <v/>
      </c>
      <c r="F349" s="24">
        <f>IF($A349="","",IF($E349&lt;0,"Antes do pico",IF($E349=0,"Semana de pico","Depois do pico")))</f>
        <v/>
      </c>
      <c r="G349" s="36">
        <f>IF($A349="","",IFERROR(IF(INDEX('Cenários'!$E$6:$E$105,INT((ROW()-6)/12)+1)="","",INDEX('Cenários'!$E$6:$E$105,INT((ROW()-6)/12)+1)+7*$E349),""))</f>
        <v/>
      </c>
      <c r="H349" s="37">
        <f>IF($A349="","",INDEX('Cenários'!$N$6:$Y$105,INT((ROW()-6)/12)+1,$E349+5))</f>
        <v/>
      </c>
      <c r="I349" s="25">
        <f>IF(OR($A349="",$H349=""),"",IFERROR(ROUNDUP(INDEX('Cenários'!$F$6:$F$105,INT((ROW()-6)/12)+1)*$H349,0),""))</f>
        <v/>
      </c>
      <c r="J349" s="19" t="n"/>
      <c r="K349" s="25">
        <f>IF($A349="","",IF($E349=-4,INDEX('Cenários'!$G$6:$G$105,INT((ROW()-6)/12)+1),$S348))</f>
        <v/>
      </c>
      <c r="L349" s="25">
        <f>IF($A349="","",$K349+IF($J349="",0,$J349)-IF($I349="",0,$I349))</f>
        <v/>
      </c>
      <c r="M349" s="25">
        <f>IF($A349="","",IF($E349&lt;=0,INDEX('Cenários'!$H$6:$H$105,INT((ROW()-6)/12)+1)+SUMIFS($I$6:$I$1205,$A$6:$A$1205,$A349,$E$6:$E$1205,"&gt;"&amp;$E349,$E$6:$E$1205,"&lt;="&amp;($E349+INDEX('Cenários'!$J$6:$J$105,INT((ROW()-6)/12)+1))),INDEX('Cenários'!$L$6:$L$105,INT((ROW()-6)/12)+1)+SUMIFS($I$6:$I$1205,$A$6:$A$1205,$A349,$E$6:$E$1205,"&gt;"&amp;$E349,$E$6:$E$1205,"&lt;=7")))</f>
        <v/>
      </c>
      <c r="N349" s="25">
        <f>IF($A349="","",MIN(INDEX('Cenários'!$K$6:$K$105,INT((ROW()-6)/12)+1),MAX(0,$M349)))</f>
        <v/>
      </c>
      <c r="O349" s="25">
        <f>IF($A349="","",IFERROR(IF($L349&gt;=$N349,0,MIN(CEILING(MAX(0,$N349-$L349),INDEX('Cenários'!$I$6:$I$105,INT((ROW()-6)/12)+1)),FLOOR(MAX(0,INDEX('Cenários'!$K$6:$K$105,INT((ROW()-6)/12)+1)-$L349),INDEX('Cenários'!$I$6:$I$105,INT((ROW()-6)/12)+1)))),0))</f>
        <v/>
      </c>
      <c r="P349" s="25">
        <f>IF($A349="","",IFERROR(IF($E349+INDEX('Cenários'!$J$6:$J$105,INT((ROW()-6)/12)+1)&gt;7,0,SUMIFS($O$6:$O$1205,$A$6:$A$1205,$A349,$E$6:$E$1205,$E349+INDEX('Cenários'!$J$6:$J$105,INT((ROW()-6)/12)+1))),0))</f>
        <v/>
      </c>
      <c r="Q349" s="25">
        <f>IF($A349="","",$L349+$O349)</f>
        <v/>
      </c>
      <c r="R349" s="25">
        <f>IF($A349="","",IF($E349&gt;0,MAX(0,$Q349-$N349),0))</f>
        <v/>
      </c>
      <c r="S349" s="25">
        <f>IF($A349="","",$Q349-$R349)</f>
        <v/>
      </c>
      <c r="T349" s="25">
        <f>IF($A349="","",MAX(0,-$S349))</f>
        <v/>
      </c>
      <c r="U349" s="25">
        <f>IF($A349="","",MAX(0,$Q349-INDEX('Cenários'!$K$6:$K$105,INT((ROW()-6)/12)+1)))</f>
        <v/>
      </c>
      <c r="V349" s="24">
        <f>IF($A349="","",IF($Y349&lt;&gt;"OK","Dados inválidos",IF($X349="Pausado","Pausado",IF($T349&gt;0,"Ruptura",IF($U349&gt;0,"Excesso de capacidade",IF($M349&gt;INDEX('Cenários'!$K$6:$K$105,INT((ROW()-6)/12)+1),"Capacidade insuficiente",IF(AND($E349&lt;=0,$S349&lt;INDEX('Cenários'!$H$6:$H$105,INT((ROW()-6)/12)+1)),"Atenção",IF($R349&gt;0,"Desmobilizar","Adequado"))))))))</f>
        <v/>
      </c>
      <c r="W349" s="24">
        <f>IF($A349="","",IF($Y349&lt;&gt;"OK","Corrigir cadastro do cenário",IF($X349="Pausado","",IF($T349&gt;0,"Ruptura projetada de "&amp;TEXT($T349,"0")&amp;" un.",IF($U349&gt;0,"Reduzir entrada ou transferir "&amp;TEXT($U349,"0")&amp;" un.",IF($M349&gt;INDEX('Cenários'!$K$6:$K$105,INT((ROW()-6)/12)+1),"Capacidade abaixo do saldo-alvo em "&amp;TEXT($M349-INDEX('Cenários'!$K$6:$K$105,INT((ROW()-6)/12)+1),"0")&amp;" un.",IF(AND($O349&gt;0,$E349-INDEX('Cenários'!$J$6:$J$105,INT((ROW()-6)/12)+1)&lt;-4),"Recebimento depende de pedido anterior ao horizonte",IF($R349&gt;0,"Desmobilizar "&amp;TEXT($R349,"0")&amp;" un. nesta semana",IF($P349&gt;0,"Emitir pedido de "&amp;TEXT($P349,"0")&amp;" un. nesta semana",IF($O349&gt;0,"Programar recebimento de "&amp;TEXT($O349,"0")&amp;" un.","Sem ação imediata")))))))))</f>
        <v/>
      </c>
      <c r="X349" s="24">
        <f>IF($A349="","",INDEX('Cenários'!$M$6:$M$105,INT((ROW()-6)/12)+1))</f>
        <v/>
      </c>
      <c r="Y349" s="24">
        <f>IF($A349="","",INDEX('Cenários'!$Z$6:$Z$105,INT((ROW()-6)/12)+1))</f>
        <v/>
      </c>
    </row>
    <row r="350" ht="19" customHeight="1">
      <c r="A350" s="24">
        <f>IF(INDEX('Cenários'!$A$6:$A$105,INT((ROW()-6)/12)+1)="","",INDEX('Cenários'!$A$6:$A$105,INT((ROW()-6)/12)+1))</f>
        <v/>
      </c>
      <c r="B350" s="24">
        <f>IF($A350="","",INDEX('Cenários'!$B$6:$B$105,INT((ROW()-6)/12)+1))</f>
        <v/>
      </c>
      <c r="C350" s="24">
        <f>IF($A350="","",INDEX('Cenários'!$C$6:$C$105,INT((ROW()-6)/12)+1))</f>
        <v/>
      </c>
      <c r="D350" s="24">
        <f>IF($A350="","",INDEX('Cenários'!$D$6:$D$105,INT((ROW()-6)/12)+1))</f>
        <v/>
      </c>
      <c r="E350" s="25">
        <f>IF($A350="","",MOD(ROW()-6,12)-4)</f>
        <v/>
      </c>
      <c r="F350" s="24">
        <f>IF($A350="","",IF($E350&lt;0,"Antes do pico",IF($E350=0,"Semana de pico","Depois do pico")))</f>
        <v/>
      </c>
      <c r="G350" s="36">
        <f>IF($A350="","",IFERROR(IF(INDEX('Cenários'!$E$6:$E$105,INT((ROW()-6)/12)+1)="","",INDEX('Cenários'!$E$6:$E$105,INT((ROW()-6)/12)+1)+7*$E350),""))</f>
        <v/>
      </c>
      <c r="H350" s="37">
        <f>IF($A350="","",INDEX('Cenários'!$N$6:$Y$105,INT((ROW()-6)/12)+1,$E350+5))</f>
        <v/>
      </c>
      <c r="I350" s="25">
        <f>IF(OR($A350="",$H350=""),"",IFERROR(ROUNDUP(INDEX('Cenários'!$F$6:$F$105,INT((ROW()-6)/12)+1)*$H350,0),""))</f>
        <v/>
      </c>
      <c r="J350" s="19" t="n"/>
      <c r="K350" s="25">
        <f>IF($A350="","",IF($E350=-4,INDEX('Cenários'!$G$6:$G$105,INT((ROW()-6)/12)+1),$S349))</f>
        <v/>
      </c>
      <c r="L350" s="25">
        <f>IF($A350="","",$K350+IF($J350="",0,$J350)-IF($I350="",0,$I350))</f>
        <v/>
      </c>
      <c r="M350" s="25">
        <f>IF($A350="","",IF($E350&lt;=0,INDEX('Cenários'!$H$6:$H$105,INT((ROW()-6)/12)+1)+SUMIFS($I$6:$I$1205,$A$6:$A$1205,$A350,$E$6:$E$1205,"&gt;"&amp;$E350,$E$6:$E$1205,"&lt;="&amp;($E350+INDEX('Cenários'!$J$6:$J$105,INT((ROW()-6)/12)+1))),INDEX('Cenários'!$L$6:$L$105,INT((ROW()-6)/12)+1)+SUMIFS($I$6:$I$1205,$A$6:$A$1205,$A350,$E$6:$E$1205,"&gt;"&amp;$E350,$E$6:$E$1205,"&lt;=7")))</f>
        <v/>
      </c>
      <c r="N350" s="25">
        <f>IF($A350="","",MIN(INDEX('Cenários'!$K$6:$K$105,INT((ROW()-6)/12)+1),MAX(0,$M350)))</f>
        <v/>
      </c>
      <c r="O350" s="25">
        <f>IF($A350="","",IFERROR(IF($L350&gt;=$N350,0,MIN(CEILING(MAX(0,$N350-$L350),INDEX('Cenários'!$I$6:$I$105,INT((ROW()-6)/12)+1)),FLOOR(MAX(0,INDEX('Cenários'!$K$6:$K$105,INT((ROW()-6)/12)+1)-$L350),INDEX('Cenários'!$I$6:$I$105,INT((ROW()-6)/12)+1)))),0))</f>
        <v/>
      </c>
      <c r="P350" s="25">
        <f>IF($A350="","",IFERROR(IF($E350+INDEX('Cenários'!$J$6:$J$105,INT((ROW()-6)/12)+1)&gt;7,0,SUMIFS($O$6:$O$1205,$A$6:$A$1205,$A350,$E$6:$E$1205,$E350+INDEX('Cenários'!$J$6:$J$105,INT((ROW()-6)/12)+1))),0))</f>
        <v/>
      </c>
      <c r="Q350" s="25">
        <f>IF($A350="","",$L350+$O350)</f>
        <v/>
      </c>
      <c r="R350" s="25">
        <f>IF($A350="","",IF($E350&gt;0,MAX(0,$Q350-$N350),0))</f>
        <v/>
      </c>
      <c r="S350" s="25">
        <f>IF($A350="","",$Q350-$R350)</f>
        <v/>
      </c>
      <c r="T350" s="25">
        <f>IF($A350="","",MAX(0,-$S350))</f>
        <v/>
      </c>
      <c r="U350" s="25">
        <f>IF($A350="","",MAX(0,$Q350-INDEX('Cenários'!$K$6:$K$105,INT((ROW()-6)/12)+1)))</f>
        <v/>
      </c>
      <c r="V350" s="24">
        <f>IF($A350="","",IF($Y350&lt;&gt;"OK","Dados inválidos",IF($X350="Pausado","Pausado",IF($T350&gt;0,"Ruptura",IF($U350&gt;0,"Excesso de capacidade",IF($M350&gt;INDEX('Cenários'!$K$6:$K$105,INT((ROW()-6)/12)+1),"Capacidade insuficiente",IF(AND($E350&lt;=0,$S350&lt;INDEX('Cenários'!$H$6:$H$105,INT((ROW()-6)/12)+1)),"Atenção",IF($R350&gt;0,"Desmobilizar","Adequado"))))))))</f>
        <v/>
      </c>
      <c r="W350" s="24">
        <f>IF($A350="","",IF($Y350&lt;&gt;"OK","Corrigir cadastro do cenário",IF($X350="Pausado","",IF($T350&gt;0,"Ruptura projetada de "&amp;TEXT($T350,"0")&amp;" un.",IF($U350&gt;0,"Reduzir entrada ou transferir "&amp;TEXT($U350,"0")&amp;" un.",IF($M350&gt;INDEX('Cenários'!$K$6:$K$105,INT((ROW()-6)/12)+1),"Capacidade abaixo do saldo-alvo em "&amp;TEXT($M350-INDEX('Cenários'!$K$6:$K$105,INT((ROW()-6)/12)+1),"0")&amp;" un.",IF(AND($O350&gt;0,$E350-INDEX('Cenários'!$J$6:$J$105,INT((ROW()-6)/12)+1)&lt;-4),"Recebimento depende de pedido anterior ao horizonte",IF($R350&gt;0,"Desmobilizar "&amp;TEXT($R350,"0")&amp;" un. nesta semana",IF($P350&gt;0,"Emitir pedido de "&amp;TEXT($P350,"0")&amp;" un. nesta semana",IF($O350&gt;0,"Programar recebimento de "&amp;TEXT($O350,"0")&amp;" un.","Sem ação imediata")))))))))</f>
        <v/>
      </c>
      <c r="X350" s="24">
        <f>IF($A350="","",INDEX('Cenários'!$M$6:$M$105,INT((ROW()-6)/12)+1))</f>
        <v/>
      </c>
      <c r="Y350" s="24">
        <f>IF($A350="","",INDEX('Cenários'!$Z$6:$Z$105,INT((ROW()-6)/12)+1))</f>
        <v/>
      </c>
    </row>
    <row r="351" ht="19" customHeight="1">
      <c r="A351" s="24">
        <f>IF(INDEX('Cenários'!$A$6:$A$105,INT((ROW()-6)/12)+1)="","",INDEX('Cenários'!$A$6:$A$105,INT((ROW()-6)/12)+1))</f>
        <v/>
      </c>
      <c r="B351" s="24">
        <f>IF($A351="","",INDEX('Cenários'!$B$6:$B$105,INT((ROW()-6)/12)+1))</f>
        <v/>
      </c>
      <c r="C351" s="24">
        <f>IF($A351="","",INDEX('Cenários'!$C$6:$C$105,INT((ROW()-6)/12)+1))</f>
        <v/>
      </c>
      <c r="D351" s="24">
        <f>IF($A351="","",INDEX('Cenários'!$D$6:$D$105,INT((ROW()-6)/12)+1))</f>
        <v/>
      </c>
      <c r="E351" s="25">
        <f>IF($A351="","",MOD(ROW()-6,12)-4)</f>
        <v/>
      </c>
      <c r="F351" s="24">
        <f>IF($A351="","",IF($E351&lt;0,"Antes do pico",IF($E351=0,"Semana de pico","Depois do pico")))</f>
        <v/>
      </c>
      <c r="G351" s="36">
        <f>IF($A351="","",IFERROR(IF(INDEX('Cenários'!$E$6:$E$105,INT((ROW()-6)/12)+1)="","",INDEX('Cenários'!$E$6:$E$105,INT((ROW()-6)/12)+1)+7*$E351),""))</f>
        <v/>
      </c>
      <c r="H351" s="37">
        <f>IF($A351="","",INDEX('Cenários'!$N$6:$Y$105,INT((ROW()-6)/12)+1,$E351+5))</f>
        <v/>
      </c>
      <c r="I351" s="25">
        <f>IF(OR($A351="",$H351=""),"",IFERROR(ROUNDUP(INDEX('Cenários'!$F$6:$F$105,INT((ROW()-6)/12)+1)*$H351,0),""))</f>
        <v/>
      </c>
      <c r="J351" s="19" t="n"/>
      <c r="K351" s="25">
        <f>IF($A351="","",IF($E351=-4,INDEX('Cenários'!$G$6:$G$105,INT((ROW()-6)/12)+1),$S350))</f>
        <v/>
      </c>
      <c r="L351" s="25">
        <f>IF($A351="","",$K351+IF($J351="",0,$J351)-IF($I351="",0,$I351))</f>
        <v/>
      </c>
      <c r="M351" s="25">
        <f>IF($A351="","",IF($E351&lt;=0,INDEX('Cenários'!$H$6:$H$105,INT((ROW()-6)/12)+1)+SUMIFS($I$6:$I$1205,$A$6:$A$1205,$A351,$E$6:$E$1205,"&gt;"&amp;$E351,$E$6:$E$1205,"&lt;="&amp;($E351+INDEX('Cenários'!$J$6:$J$105,INT((ROW()-6)/12)+1))),INDEX('Cenários'!$L$6:$L$105,INT((ROW()-6)/12)+1)+SUMIFS($I$6:$I$1205,$A$6:$A$1205,$A351,$E$6:$E$1205,"&gt;"&amp;$E351,$E$6:$E$1205,"&lt;=7")))</f>
        <v/>
      </c>
      <c r="N351" s="25">
        <f>IF($A351="","",MIN(INDEX('Cenários'!$K$6:$K$105,INT((ROW()-6)/12)+1),MAX(0,$M351)))</f>
        <v/>
      </c>
      <c r="O351" s="25">
        <f>IF($A351="","",IFERROR(IF($L351&gt;=$N351,0,MIN(CEILING(MAX(0,$N351-$L351),INDEX('Cenários'!$I$6:$I$105,INT((ROW()-6)/12)+1)),FLOOR(MAX(0,INDEX('Cenários'!$K$6:$K$105,INT((ROW()-6)/12)+1)-$L351),INDEX('Cenários'!$I$6:$I$105,INT((ROW()-6)/12)+1)))),0))</f>
        <v/>
      </c>
      <c r="P351" s="25">
        <f>IF($A351="","",IFERROR(IF($E351+INDEX('Cenários'!$J$6:$J$105,INT((ROW()-6)/12)+1)&gt;7,0,SUMIFS($O$6:$O$1205,$A$6:$A$1205,$A351,$E$6:$E$1205,$E351+INDEX('Cenários'!$J$6:$J$105,INT((ROW()-6)/12)+1))),0))</f>
        <v/>
      </c>
      <c r="Q351" s="25">
        <f>IF($A351="","",$L351+$O351)</f>
        <v/>
      </c>
      <c r="R351" s="25">
        <f>IF($A351="","",IF($E351&gt;0,MAX(0,$Q351-$N351),0))</f>
        <v/>
      </c>
      <c r="S351" s="25">
        <f>IF($A351="","",$Q351-$R351)</f>
        <v/>
      </c>
      <c r="T351" s="25">
        <f>IF($A351="","",MAX(0,-$S351))</f>
        <v/>
      </c>
      <c r="U351" s="25">
        <f>IF($A351="","",MAX(0,$Q351-INDEX('Cenários'!$K$6:$K$105,INT((ROW()-6)/12)+1)))</f>
        <v/>
      </c>
      <c r="V351" s="24">
        <f>IF($A351="","",IF($Y351&lt;&gt;"OK","Dados inválidos",IF($X351="Pausado","Pausado",IF($T351&gt;0,"Ruptura",IF($U351&gt;0,"Excesso de capacidade",IF($M351&gt;INDEX('Cenários'!$K$6:$K$105,INT((ROW()-6)/12)+1),"Capacidade insuficiente",IF(AND($E351&lt;=0,$S351&lt;INDEX('Cenários'!$H$6:$H$105,INT((ROW()-6)/12)+1)),"Atenção",IF($R351&gt;0,"Desmobilizar","Adequado"))))))))</f>
        <v/>
      </c>
      <c r="W351" s="24">
        <f>IF($A351="","",IF($Y351&lt;&gt;"OK","Corrigir cadastro do cenário",IF($X351="Pausado","",IF($T351&gt;0,"Ruptura projetada de "&amp;TEXT($T351,"0")&amp;" un.",IF($U351&gt;0,"Reduzir entrada ou transferir "&amp;TEXT($U351,"0")&amp;" un.",IF($M351&gt;INDEX('Cenários'!$K$6:$K$105,INT((ROW()-6)/12)+1),"Capacidade abaixo do saldo-alvo em "&amp;TEXT($M351-INDEX('Cenários'!$K$6:$K$105,INT((ROW()-6)/12)+1),"0")&amp;" un.",IF(AND($O351&gt;0,$E351-INDEX('Cenários'!$J$6:$J$105,INT((ROW()-6)/12)+1)&lt;-4),"Recebimento depende de pedido anterior ao horizonte",IF($R351&gt;0,"Desmobilizar "&amp;TEXT($R351,"0")&amp;" un. nesta semana",IF($P351&gt;0,"Emitir pedido de "&amp;TEXT($P351,"0")&amp;" un. nesta semana",IF($O351&gt;0,"Programar recebimento de "&amp;TEXT($O351,"0")&amp;" un.","Sem ação imediata")))))))))</f>
        <v/>
      </c>
      <c r="X351" s="24">
        <f>IF($A351="","",INDEX('Cenários'!$M$6:$M$105,INT((ROW()-6)/12)+1))</f>
        <v/>
      </c>
      <c r="Y351" s="24">
        <f>IF($A351="","",INDEX('Cenários'!$Z$6:$Z$105,INT((ROW()-6)/12)+1))</f>
        <v/>
      </c>
    </row>
    <row r="352" ht="19" customHeight="1">
      <c r="A352" s="24">
        <f>IF(INDEX('Cenários'!$A$6:$A$105,INT((ROW()-6)/12)+1)="","",INDEX('Cenários'!$A$6:$A$105,INT((ROW()-6)/12)+1))</f>
        <v/>
      </c>
      <c r="B352" s="24">
        <f>IF($A352="","",INDEX('Cenários'!$B$6:$B$105,INT((ROW()-6)/12)+1))</f>
        <v/>
      </c>
      <c r="C352" s="24">
        <f>IF($A352="","",INDEX('Cenários'!$C$6:$C$105,INT((ROW()-6)/12)+1))</f>
        <v/>
      </c>
      <c r="D352" s="24">
        <f>IF($A352="","",INDEX('Cenários'!$D$6:$D$105,INT((ROW()-6)/12)+1))</f>
        <v/>
      </c>
      <c r="E352" s="25">
        <f>IF($A352="","",MOD(ROW()-6,12)-4)</f>
        <v/>
      </c>
      <c r="F352" s="24">
        <f>IF($A352="","",IF($E352&lt;0,"Antes do pico",IF($E352=0,"Semana de pico","Depois do pico")))</f>
        <v/>
      </c>
      <c r="G352" s="36">
        <f>IF($A352="","",IFERROR(IF(INDEX('Cenários'!$E$6:$E$105,INT((ROW()-6)/12)+1)="","",INDEX('Cenários'!$E$6:$E$105,INT((ROW()-6)/12)+1)+7*$E352),""))</f>
        <v/>
      </c>
      <c r="H352" s="37">
        <f>IF($A352="","",INDEX('Cenários'!$N$6:$Y$105,INT((ROW()-6)/12)+1,$E352+5))</f>
        <v/>
      </c>
      <c r="I352" s="25">
        <f>IF(OR($A352="",$H352=""),"",IFERROR(ROUNDUP(INDEX('Cenários'!$F$6:$F$105,INT((ROW()-6)/12)+1)*$H352,0),""))</f>
        <v/>
      </c>
      <c r="J352" s="19" t="n"/>
      <c r="K352" s="25">
        <f>IF($A352="","",IF($E352=-4,INDEX('Cenários'!$G$6:$G$105,INT((ROW()-6)/12)+1),$S351))</f>
        <v/>
      </c>
      <c r="L352" s="25">
        <f>IF($A352="","",$K352+IF($J352="",0,$J352)-IF($I352="",0,$I352))</f>
        <v/>
      </c>
      <c r="M352" s="25">
        <f>IF($A352="","",IF($E352&lt;=0,INDEX('Cenários'!$H$6:$H$105,INT((ROW()-6)/12)+1)+SUMIFS($I$6:$I$1205,$A$6:$A$1205,$A352,$E$6:$E$1205,"&gt;"&amp;$E352,$E$6:$E$1205,"&lt;="&amp;($E352+INDEX('Cenários'!$J$6:$J$105,INT((ROW()-6)/12)+1))),INDEX('Cenários'!$L$6:$L$105,INT((ROW()-6)/12)+1)+SUMIFS($I$6:$I$1205,$A$6:$A$1205,$A352,$E$6:$E$1205,"&gt;"&amp;$E352,$E$6:$E$1205,"&lt;=7")))</f>
        <v/>
      </c>
      <c r="N352" s="25">
        <f>IF($A352="","",MIN(INDEX('Cenários'!$K$6:$K$105,INT((ROW()-6)/12)+1),MAX(0,$M352)))</f>
        <v/>
      </c>
      <c r="O352" s="25">
        <f>IF($A352="","",IFERROR(IF($L352&gt;=$N352,0,MIN(CEILING(MAX(0,$N352-$L352),INDEX('Cenários'!$I$6:$I$105,INT((ROW()-6)/12)+1)),FLOOR(MAX(0,INDEX('Cenários'!$K$6:$K$105,INT((ROW()-6)/12)+1)-$L352),INDEX('Cenários'!$I$6:$I$105,INT((ROW()-6)/12)+1)))),0))</f>
        <v/>
      </c>
      <c r="P352" s="25">
        <f>IF($A352="","",IFERROR(IF($E352+INDEX('Cenários'!$J$6:$J$105,INT((ROW()-6)/12)+1)&gt;7,0,SUMIFS($O$6:$O$1205,$A$6:$A$1205,$A352,$E$6:$E$1205,$E352+INDEX('Cenários'!$J$6:$J$105,INT((ROW()-6)/12)+1))),0))</f>
        <v/>
      </c>
      <c r="Q352" s="25">
        <f>IF($A352="","",$L352+$O352)</f>
        <v/>
      </c>
      <c r="R352" s="25">
        <f>IF($A352="","",IF($E352&gt;0,MAX(0,$Q352-$N352),0))</f>
        <v/>
      </c>
      <c r="S352" s="25">
        <f>IF($A352="","",$Q352-$R352)</f>
        <v/>
      </c>
      <c r="T352" s="25">
        <f>IF($A352="","",MAX(0,-$S352))</f>
        <v/>
      </c>
      <c r="U352" s="25">
        <f>IF($A352="","",MAX(0,$Q352-INDEX('Cenários'!$K$6:$K$105,INT((ROW()-6)/12)+1)))</f>
        <v/>
      </c>
      <c r="V352" s="24">
        <f>IF($A352="","",IF($Y352&lt;&gt;"OK","Dados inválidos",IF($X352="Pausado","Pausado",IF($T352&gt;0,"Ruptura",IF($U352&gt;0,"Excesso de capacidade",IF($M352&gt;INDEX('Cenários'!$K$6:$K$105,INT((ROW()-6)/12)+1),"Capacidade insuficiente",IF(AND($E352&lt;=0,$S352&lt;INDEX('Cenários'!$H$6:$H$105,INT((ROW()-6)/12)+1)),"Atenção",IF($R352&gt;0,"Desmobilizar","Adequado"))))))))</f>
        <v/>
      </c>
      <c r="W352" s="24">
        <f>IF($A352="","",IF($Y352&lt;&gt;"OK","Corrigir cadastro do cenário",IF($X352="Pausado","",IF($T352&gt;0,"Ruptura projetada de "&amp;TEXT($T352,"0")&amp;" un.",IF($U352&gt;0,"Reduzir entrada ou transferir "&amp;TEXT($U352,"0")&amp;" un.",IF($M352&gt;INDEX('Cenários'!$K$6:$K$105,INT((ROW()-6)/12)+1),"Capacidade abaixo do saldo-alvo em "&amp;TEXT($M352-INDEX('Cenários'!$K$6:$K$105,INT((ROW()-6)/12)+1),"0")&amp;" un.",IF(AND($O352&gt;0,$E352-INDEX('Cenários'!$J$6:$J$105,INT((ROW()-6)/12)+1)&lt;-4),"Recebimento depende de pedido anterior ao horizonte",IF($R352&gt;0,"Desmobilizar "&amp;TEXT($R352,"0")&amp;" un. nesta semana",IF($P352&gt;0,"Emitir pedido de "&amp;TEXT($P352,"0")&amp;" un. nesta semana",IF($O352&gt;0,"Programar recebimento de "&amp;TEXT($O352,"0")&amp;" un.","Sem ação imediata")))))))))</f>
        <v/>
      </c>
      <c r="X352" s="24">
        <f>IF($A352="","",INDEX('Cenários'!$M$6:$M$105,INT((ROW()-6)/12)+1))</f>
        <v/>
      </c>
      <c r="Y352" s="24">
        <f>IF($A352="","",INDEX('Cenários'!$Z$6:$Z$105,INT((ROW()-6)/12)+1))</f>
        <v/>
      </c>
    </row>
    <row r="353" ht="19" customHeight="1">
      <c r="A353" s="24">
        <f>IF(INDEX('Cenários'!$A$6:$A$105,INT((ROW()-6)/12)+1)="","",INDEX('Cenários'!$A$6:$A$105,INT((ROW()-6)/12)+1))</f>
        <v/>
      </c>
      <c r="B353" s="24">
        <f>IF($A353="","",INDEX('Cenários'!$B$6:$B$105,INT((ROW()-6)/12)+1))</f>
        <v/>
      </c>
      <c r="C353" s="24">
        <f>IF($A353="","",INDEX('Cenários'!$C$6:$C$105,INT((ROW()-6)/12)+1))</f>
        <v/>
      </c>
      <c r="D353" s="24">
        <f>IF($A353="","",INDEX('Cenários'!$D$6:$D$105,INT((ROW()-6)/12)+1))</f>
        <v/>
      </c>
      <c r="E353" s="25">
        <f>IF($A353="","",MOD(ROW()-6,12)-4)</f>
        <v/>
      </c>
      <c r="F353" s="24">
        <f>IF($A353="","",IF($E353&lt;0,"Antes do pico",IF($E353=0,"Semana de pico","Depois do pico")))</f>
        <v/>
      </c>
      <c r="G353" s="36">
        <f>IF($A353="","",IFERROR(IF(INDEX('Cenários'!$E$6:$E$105,INT((ROW()-6)/12)+1)="","",INDEX('Cenários'!$E$6:$E$105,INT((ROW()-6)/12)+1)+7*$E353),""))</f>
        <v/>
      </c>
      <c r="H353" s="37">
        <f>IF($A353="","",INDEX('Cenários'!$N$6:$Y$105,INT((ROW()-6)/12)+1,$E353+5))</f>
        <v/>
      </c>
      <c r="I353" s="25">
        <f>IF(OR($A353="",$H353=""),"",IFERROR(ROUNDUP(INDEX('Cenários'!$F$6:$F$105,INT((ROW()-6)/12)+1)*$H353,0),""))</f>
        <v/>
      </c>
      <c r="J353" s="19" t="n"/>
      <c r="K353" s="25">
        <f>IF($A353="","",IF($E353=-4,INDEX('Cenários'!$G$6:$G$105,INT((ROW()-6)/12)+1),$S352))</f>
        <v/>
      </c>
      <c r="L353" s="25">
        <f>IF($A353="","",$K353+IF($J353="",0,$J353)-IF($I353="",0,$I353))</f>
        <v/>
      </c>
      <c r="M353" s="25">
        <f>IF($A353="","",IF($E353&lt;=0,INDEX('Cenários'!$H$6:$H$105,INT((ROW()-6)/12)+1)+SUMIFS($I$6:$I$1205,$A$6:$A$1205,$A353,$E$6:$E$1205,"&gt;"&amp;$E353,$E$6:$E$1205,"&lt;="&amp;($E353+INDEX('Cenários'!$J$6:$J$105,INT((ROW()-6)/12)+1))),INDEX('Cenários'!$L$6:$L$105,INT((ROW()-6)/12)+1)+SUMIFS($I$6:$I$1205,$A$6:$A$1205,$A353,$E$6:$E$1205,"&gt;"&amp;$E353,$E$6:$E$1205,"&lt;=7")))</f>
        <v/>
      </c>
      <c r="N353" s="25">
        <f>IF($A353="","",MIN(INDEX('Cenários'!$K$6:$K$105,INT((ROW()-6)/12)+1),MAX(0,$M353)))</f>
        <v/>
      </c>
      <c r="O353" s="25">
        <f>IF($A353="","",IFERROR(IF($L353&gt;=$N353,0,MIN(CEILING(MAX(0,$N353-$L353),INDEX('Cenários'!$I$6:$I$105,INT((ROW()-6)/12)+1)),FLOOR(MAX(0,INDEX('Cenários'!$K$6:$K$105,INT((ROW()-6)/12)+1)-$L353),INDEX('Cenários'!$I$6:$I$105,INT((ROW()-6)/12)+1)))),0))</f>
        <v/>
      </c>
      <c r="P353" s="25">
        <f>IF($A353="","",IFERROR(IF($E353+INDEX('Cenários'!$J$6:$J$105,INT((ROW()-6)/12)+1)&gt;7,0,SUMIFS($O$6:$O$1205,$A$6:$A$1205,$A353,$E$6:$E$1205,$E353+INDEX('Cenários'!$J$6:$J$105,INT((ROW()-6)/12)+1))),0))</f>
        <v/>
      </c>
      <c r="Q353" s="25">
        <f>IF($A353="","",$L353+$O353)</f>
        <v/>
      </c>
      <c r="R353" s="25">
        <f>IF($A353="","",IF($E353&gt;0,MAX(0,$Q353-$N353),0))</f>
        <v/>
      </c>
      <c r="S353" s="25">
        <f>IF($A353="","",$Q353-$R353)</f>
        <v/>
      </c>
      <c r="T353" s="25">
        <f>IF($A353="","",MAX(0,-$S353))</f>
        <v/>
      </c>
      <c r="U353" s="25">
        <f>IF($A353="","",MAX(0,$Q353-INDEX('Cenários'!$K$6:$K$105,INT((ROW()-6)/12)+1)))</f>
        <v/>
      </c>
      <c r="V353" s="24">
        <f>IF($A353="","",IF($Y353&lt;&gt;"OK","Dados inválidos",IF($X353="Pausado","Pausado",IF($T353&gt;0,"Ruptura",IF($U353&gt;0,"Excesso de capacidade",IF($M353&gt;INDEX('Cenários'!$K$6:$K$105,INT((ROW()-6)/12)+1),"Capacidade insuficiente",IF(AND($E353&lt;=0,$S353&lt;INDEX('Cenários'!$H$6:$H$105,INT((ROW()-6)/12)+1)),"Atenção",IF($R353&gt;0,"Desmobilizar","Adequado"))))))))</f>
        <v/>
      </c>
      <c r="W353" s="24">
        <f>IF($A353="","",IF($Y353&lt;&gt;"OK","Corrigir cadastro do cenário",IF($X353="Pausado","",IF($T353&gt;0,"Ruptura projetada de "&amp;TEXT($T353,"0")&amp;" un.",IF($U353&gt;0,"Reduzir entrada ou transferir "&amp;TEXT($U353,"0")&amp;" un.",IF($M353&gt;INDEX('Cenários'!$K$6:$K$105,INT((ROW()-6)/12)+1),"Capacidade abaixo do saldo-alvo em "&amp;TEXT($M353-INDEX('Cenários'!$K$6:$K$105,INT((ROW()-6)/12)+1),"0")&amp;" un.",IF(AND($O353&gt;0,$E353-INDEX('Cenários'!$J$6:$J$105,INT((ROW()-6)/12)+1)&lt;-4),"Recebimento depende de pedido anterior ao horizonte",IF($R353&gt;0,"Desmobilizar "&amp;TEXT($R353,"0")&amp;" un. nesta semana",IF($P353&gt;0,"Emitir pedido de "&amp;TEXT($P353,"0")&amp;" un. nesta semana",IF($O353&gt;0,"Programar recebimento de "&amp;TEXT($O353,"0")&amp;" un.","Sem ação imediata")))))))))</f>
        <v/>
      </c>
      <c r="X353" s="24">
        <f>IF($A353="","",INDEX('Cenários'!$M$6:$M$105,INT((ROW()-6)/12)+1))</f>
        <v/>
      </c>
      <c r="Y353" s="24">
        <f>IF($A353="","",INDEX('Cenários'!$Z$6:$Z$105,INT((ROW()-6)/12)+1))</f>
        <v/>
      </c>
    </row>
    <row r="354" ht="19" customHeight="1">
      <c r="A354" s="24">
        <f>IF(INDEX('Cenários'!$A$6:$A$105,INT((ROW()-6)/12)+1)="","",INDEX('Cenários'!$A$6:$A$105,INT((ROW()-6)/12)+1))</f>
        <v/>
      </c>
      <c r="B354" s="24">
        <f>IF($A354="","",INDEX('Cenários'!$B$6:$B$105,INT((ROW()-6)/12)+1))</f>
        <v/>
      </c>
      <c r="C354" s="24">
        <f>IF($A354="","",INDEX('Cenários'!$C$6:$C$105,INT((ROW()-6)/12)+1))</f>
        <v/>
      </c>
      <c r="D354" s="24">
        <f>IF($A354="","",INDEX('Cenários'!$D$6:$D$105,INT((ROW()-6)/12)+1))</f>
        <v/>
      </c>
      <c r="E354" s="25">
        <f>IF($A354="","",MOD(ROW()-6,12)-4)</f>
        <v/>
      </c>
      <c r="F354" s="24">
        <f>IF($A354="","",IF($E354&lt;0,"Antes do pico",IF($E354=0,"Semana de pico","Depois do pico")))</f>
        <v/>
      </c>
      <c r="G354" s="36">
        <f>IF($A354="","",IFERROR(IF(INDEX('Cenários'!$E$6:$E$105,INT((ROW()-6)/12)+1)="","",INDEX('Cenários'!$E$6:$E$105,INT((ROW()-6)/12)+1)+7*$E354),""))</f>
        <v/>
      </c>
      <c r="H354" s="37">
        <f>IF($A354="","",INDEX('Cenários'!$N$6:$Y$105,INT((ROW()-6)/12)+1,$E354+5))</f>
        <v/>
      </c>
      <c r="I354" s="25">
        <f>IF(OR($A354="",$H354=""),"",IFERROR(ROUNDUP(INDEX('Cenários'!$F$6:$F$105,INT((ROW()-6)/12)+1)*$H354,0),""))</f>
        <v/>
      </c>
      <c r="J354" s="19" t="n"/>
      <c r="K354" s="25">
        <f>IF($A354="","",IF($E354=-4,INDEX('Cenários'!$G$6:$G$105,INT((ROW()-6)/12)+1),$S353))</f>
        <v/>
      </c>
      <c r="L354" s="25">
        <f>IF($A354="","",$K354+IF($J354="",0,$J354)-IF($I354="",0,$I354))</f>
        <v/>
      </c>
      <c r="M354" s="25">
        <f>IF($A354="","",IF($E354&lt;=0,INDEX('Cenários'!$H$6:$H$105,INT((ROW()-6)/12)+1)+SUMIFS($I$6:$I$1205,$A$6:$A$1205,$A354,$E$6:$E$1205,"&gt;"&amp;$E354,$E$6:$E$1205,"&lt;="&amp;($E354+INDEX('Cenários'!$J$6:$J$105,INT((ROW()-6)/12)+1))),INDEX('Cenários'!$L$6:$L$105,INT((ROW()-6)/12)+1)+SUMIFS($I$6:$I$1205,$A$6:$A$1205,$A354,$E$6:$E$1205,"&gt;"&amp;$E354,$E$6:$E$1205,"&lt;=7")))</f>
        <v/>
      </c>
      <c r="N354" s="25">
        <f>IF($A354="","",MIN(INDEX('Cenários'!$K$6:$K$105,INT((ROW()-6)/12)+1),MAX(0,$M354)))</f>
        <v/>
      </c>
      <c r="O354" s="25">
        <f>IF($A354="","",IFERROR(IF($L354&gt;=$N354,0,MIN(CEILING(MAX(0,$N354-$L354),INDEX('Cenários'!$I$6:$I$105,INT((ROW()-6)/12)+1)),FLOOR(MAX(0,INDEX('Cenários'!$K$6:$K$105,INT((ROW()-6)/12)+1)-$L354),INDEX('Cenários'!$I$6:$I$105,INT((ROW()-6)/12)+1)))),0))</f>
        <v/>
      </c>
      <c r="P354" s="25">
        <f>IF($A354="","",IFERROR(IF($E354+INDEX('Cenários'!$J$6:$J$105,INT((ROW()-6)/12)+1)&gt;7,0,SUMIFS($O$6:$O$1205,$A$6:$A$1205,$A354,$E$6:$E$1205,$E354+INDEX('Cenários'!$J$6:$J$105,INT((ROW()-6)/12)+1))),0))</f>
        <v/>
      </c>
      <c r="Q354" s="25">
        <f>IF($A354="","",$L354+$O354)</f>
        <v/>
      </c>
      <c r="R354" s="25">
        <f>IF($A354="","",IF($E354&gt;0,MAX(0,$Q354-$N354),0))</f>
        <v/>
      </c>
      <c r="S354" s="25">
        <f>IF($A354="","",$Q354-$R354)</f>
        <v/>
      </c>
      <c r="T354" s="25">
        <f>IF($A354="","",MAX(0,-$S354))</f>
        <v/>
      </c>
      <c r="U354" s="25">
        <f>IF($A354="","",MAX(0,$Q354-INDEX('Cenários'!$K$6:$K$105,INT((ROW()-6)/12)+1)))</f>
        <v/>
      </c>
      <c r="V354" s="24">
        <f>IF($A354="","",IF($Y354&lt;&gt;"OK","Dados inválidos",IF($X354="Pausado","Pausado",IF($T354&gt;0,"Ruptura",IF($U354&gt;0,"Excesso de capacidade",IF($M354&gt;INDEX('Cenários'!$K$6:$K$105,INT((ROW()-6)/12)+1),"Capacidade insuficiente",IF(AND($E354&lt;=0,$S354&lt;INDEX('Cenários'!$H$6:$H$105,INT((ROW()-6)/12)+1)),"Atenção",IF($R354&gt;0,"Desmobilizar","Adequado"))))))))</f>
        <v/>
      </c>
      <c r="W354" s="24">
        <f>IF($A354="","",IF($Y354&lt;&gt;"OK","Corrigir cadastro do cenário",IF($X354="Pausado","",IF($T354&gt;0,"Ruptura projetada de "&amp;TEXT($T354,"0")&amp;" un.",IF($U354&gt;0,"Reduzir entrada ou transferir "&amp;TEXT($U354,"0")&amp;" un.",IF($M354&gt;INDEX('Cenários'!$K$6:$K$105,INT((ROW()-6)/12)+1),"Capacidade abaixo do saldo-alvo em "&amp;TEXT($M354-INDEX('Cenários'!$K$6:$K$105,INT((ROW()-6)/12)+1),"0")&amp;" un.",IF(AND($O354&gt;0,$E354-INDEX('Cenários'!$J$6:$J$105,INT((ROW()-6)/12)+1)&lt;-4),"Recebimento depende de pedido anterior ao horizonte",IF($R354&gt;0,"Desmobilizar "&amp;TEXT($R354,"0")&amp;" un. nesta semana",IF($P354&gt;0,"Emitir pedido de "&amp;TEXT($P354,"0")&amp;" un. nesta semana",IF($O354&gt;0,"Programar recebimento de "&amp;TEXT($O354,"0")&amp;" un.","Sem ação imediata")))))))))</f>
        <v/>
      </c>
      <c r="X354" s="24">
        <f>IF($A354="","",INDEX('Cenários'!$M$6:$M$105,INT((ROW()-6)/12)+1))</f>
        <v/>
      </c>
      <c r="Y354" s="24">
        <f>IF($A354="","",INDEX('Cenários'!$Z$6:$Z$105,INT((ROW()-6)/12)+1))</f>
        <v/>
      </c>
    </row>
    <row r="355" ht="19" customHeight="1">
      <c r="A355" s="24">
        <f>IF(INDEX('Cenários'!$A$6:$A$105,INT((ROW()-6)/12)+1)="","",INDEX('Cenários'!$A$6:$A$105,INT((ROW()-6)/12)+1))</f>
        <v/>
      </c>
      <c r="B355" s="24">
        <f>IF($A355="","",INDEX('Cenários'!$B$6:$B$105,INT((ROW()-6)/12)+1))</f>
        <v/>
      </c>
      <c r="C355" s="24">
        <f>IF($A355="","",INDEX('Cenários'!$C$6:$C$105,INT((ROW()-6)/12)+1))</f>
        <v/>
      </c>
      <c r="D355" s="24">
        <f>IF($A355="","",INDEX('Cenários'!$D$6:$D$105,INT((ROW()-6)/12)+1))</f>
        <v/>
      </c>
      <c r="E355" s="25">
        <f>IF($A355="","",MOD(ROW()-6,12)-4)</f>
        <v/>
      </c>
      <c r="F355" s="24">
        <f>IF($A355="","",IF($E355&lt;0,"Antes do pico",IF($E355=0,"Semana de pico","Depois do pico")))</f>
        <v/>
      </c>
      <c r="G355" s="36">
        <f>IF($A355="","",IFERROR(IF(INDEX('Cenários'!$E$6:$E$105,INT((ROW()-6)/12)+1)="","",INDEX('Cenários'!$E$6:$E$105,INT((ROW()-6)/12)+1)+7*$E355),""))</f>
        <v/>
      </c>
      <c r="H355" s="37">
        <f>IF($A355="","",INDEX('Cenários'!$N$6:$Y$105,INT((ROW()-6)/12)+1,$E355+5))</f>
        <v/>
      </c>
      <c r="I355" s="25">
        <f>IF(OR($A355="",$H355=""),"",IFERROR(ROUNDUP(INDEX('Cenários'!$F$6:$F$105,INT((ROW()-6)/12)+1)*$H355,0),""))</f>
        <v/>
      </c>
      <c r="J355" s="19" t="n"/>
      <c r="K355" s="25">
        <f>IF($A355="","",IF($E355=-4,INDEX('Cenários'!$G$6:$G$105,INT((ROW()-6)/12)+1),$S354))</f>
        <v/>
      </c>
      <c r="L355" s="25">
        <f>IF($A355="","",$K355+IF($J355="",0,$J355)-IF($I355="",0,$I355))</f>
        <v/>
      </c>
      <c r="M355" s="25">
        <f>IF($A355="","",IF($E355&lt;=0,INDEX('Cenários'!$H$6:$H$105,INT((ROW()-6)/12)+1)+SUMIFS($I$6:$I$1205,$A$6:$A$1205,$A355,$E$6:$E$1205,"&gt;"&amp;$E355,$E$6:$E$1205,"&lt;="&amp;($E355+INDEX('Cenários'!$J$6:$J$105,INT((ROW()-6)/12)+1))),INDEX('Cenários'!$L$6:$L$105,INT((ROW()-6)/12)+1)+SUMIFS($I$6:$I$1205,$A$6:$A$1205,$A355,$E$6:$E$1205,"&gt;"&amp;$E355,$E$6:$E$1205,"&lt;=7")))</f>
        <v/>
      </c>
      <c r="N355" s="25">
        <f>IF($A355="","",MIN(INDEX('Cenários'!$K$6:$K$105,INT((ROW()-6)/12)+1),MAX(0,$M355)))</f>
        <v/>
      </c>
      <c r="O355" s="25">
        <f>IF($A355="","",IFERROR(IF($L355&gt;=$N355,0,MIN(CEILING(MAX(0,$N355-$L355),INDEX('Cenários'!$I$6:$I$105,INT((ROW()-6)/12)+1)),FLOOR(MAX(0,INDEX('Cenários'!$K$6:$K$105,INT((ROW()-6)/12)+1)-$L355),INDEX('Cenários'!$I$6:$I$105,INT((ROW()-6)/12)+1)))),0))</f>
        <v/>
      </c>
      <c r="P355" s="25">
        <f>IF($A355="","",IFERROR(IF($E355+INDEX('Cenários'!$J$6:$J$105,INT((ROW()-6)/12)+1)&gt;7,0,SUMIFS($O$6:$O$1205,$A$6:$A$1205,$A355,$E$6:$E$1205,$E355+INDEX('Cenários'!$J$6:$J$105,INT((ROW()-6)/12)+1))),0))</f>
        <v/>
      </c>
      <c r="Q355" s="25">
        <f>IF($A355="","",$L355+$O355)</f>
        <v/>
      </c>
      <c r="R355" s="25">
        <f>IF($A355="","",IF($E355&gt;0,MAX(0,$Q355-$N355),0))</f>
        <v/>
      </c>
      <c r="S355" s="25">
        <f>IF($A355="","",$Q355-$R355)</f>
        <v/>
      </c>
      <c r="T355" s="25">
        <f>IF($A355="","",MAX(0,-$S355))</f>
        <v/>
      </c>
      <c r="U355" s="25">
        <f>IF($A355="","",MAX(0,$Q355-INDEX('Cenários'!$K$6:$K$105,INT((ROW()-6)/12)+1)))</f>
        <v/>
      </c>
      <c r="V355" s="24">
        <f>IF($A355="","",IF($Y355&lt;&gt;"OK","Dados inválidos",IF($X355="Pausado","Pausado",IF($T355&gt;0,"Ruptura",IF($U355&gt;0,"Excesso de capacidade",IF($M355&gt;INDEX('Cenários'!$K$6:$K$105,INT((ROW()-6)/12)+1),"Capacidade insuficiente",IF(AND($E355&lt;=0,$S355&lt;INDEX('Cenários'!$H$6:$H$105,INT((ROW()-6)/12)+1)),"Atenção",IF($R355&gt;0,"Desmobilizar","Adequado"))))))))</f>
        <v/>
      </c>
      <c r="W355" s="24">
        <f>IF($A355="","",IF($Y355&lt;&gt;"OK","Corrigir cadastro do cenário",IF($X355="Pausado","",IF($T355&gt;0,"Ruptura projetada de "&amp;TEXT($T355,"0")&amp;" un.",IF($U355&gt;0,"Reduzir entrada ou transferir "&amp;TEXT($U355,"0")&amp;" un.",IF($M355&gt;INDEX('Cenários'!$K$6:$K$105,INT((ROW()-6)/12)+1),"Capacidade abaixo do saldo-alvo em "&amp;TEXT($M355-INDEX('Cenários'!$K$6:$K$105,INT((ROW()-6)/12)+1),"0")&amp;" un.",IF(AND($O355&gt;0,$E355-INDEX('Cenários'!$J$6:$J$105,INT((ROW()-6)/12)+1)&lt;-4),"Recebimento depende de pedido anterior ao horizonte",IF($R355&gt;0,"Desmobilizar "&amp;TEXT($R355,"0")&amp;" un. nesta semana",IF($P355&gt;0,"Emitir pedido de "&amp;TEXT($P355,"0")&amp;" un. nesta semana",IF($O355&gt;0,"Programar recebimento de "&amp;TEXT($O355,"0")&amp;" un.","Sem ação imediata")))))))))</f>
        <v/>
      </c>
      <c r="X355" s="24">
        <f>IF($A355="","",INDEX('Cenários'!$M$6:$M$105,INT((ROW()-6)/12)+1))</f>
        <v/>
      </c>
      <c r="Y355" s="24">
        <f>IF($A355="","",INDEX('Cenários'!$Z$6:$Z$105,INT((ROW()-6)/12)+1))</f>
        <v/>
      </c>
    </row>
    <row r="356" ht="19" customHeight="1">
      <c r="A356" s="24">
        <f>IF(INDEX('Cenários'!$A$6:$A$105,INT((ROW()-6)/12)+1)="","",INDEX('Cenários'!$A$6:$A$105,INT((ROW()-6)/12)+1))</f>
        <v/>
      </c>
      <c r="B356" s="24">
        <f>IF($A356="","",INDEX('Cenários'!$B$6:$B$105,INT((ROW()-6)/12)+1))</f>
        <v/>
      </c>
      <c r="C356" s="24">
        <f>IF($A356="","",INDEX('Cenários'!$C$6:$C$105,INT((ROW()-6)/12)+1))</f>
        <v/>
      </c>
      <c r="D356" s="24">
        <f>IF($A356="","",INDEX('Cenários'!$D$6:$D$105,INT((ROW()-6)/12)+1))</f>
        <v/>
      </c>
      <c r="E356" s="25">
        <f>IF($A356="","",MOD(ROW()-6,12)-4)</f>
        <v/>
      </c>
      <c r="F356" s="24">
        <f>IF($A356="","",IF($E356&lt;0,"Antes do pico",IF($E356=0,"Semana de pico","Depois do pico")))</f>
        <v/>
      </c>
      <c r="G356" s="36">
        <f>IF($A356="","",IFERROR(IF(INDEX('Cenários'!$E$6:$E$105,INT((ROW()-6)/12)+1)="","",INDEX('Cenários'!$E$6:$E$105,INT((ROW()-6)/12)+1)+7*$E356),""))</f>
        <v/>
      </c>
      <c r="H356" s="37">
        <f>IF($A356="","",INDEX('Cenários'!$N$6:$Y$105,INT((ROW()-6)/12)+1,$E356+5))</f>
        <v/>
      </c>
      <c r="I356" s="25">
        <f>IF(OR($A356="",$H356=""),"",IFERROR(ROUNDUP(INDEX('Cenários'!$F$6:$F$105,INT((ROW()-6)/12)+1)*$H356,0),""))</f>
        <v/>
      </c>
      <c r="J356" s="19" t="n"/>
      <c r="K356" s="25">
        <f>IF($A356="","",IF($E356=-4,INDEX('Cenários'!$G$6:$G$105,INT((ROW()-6)/12)+1),$S355))</f>
        <v/>
      </c>
      <c r="L356" s="25">
        <f>IF($A356="","",$K356+IF($J356="",0,$J356)-IF($I356="",0,$I356))</f>
        <v/>
      </c>
      <c r="M356" s="25">
        <f>IF($A356="","",IF($E356&lt;=0,INDEX('Cenários'!$H$6:$H$105,INT((ROW()-6)/12)+1)+SUMIFS($I$6:$I$1205,$A$6:$A$1205,$A356,$E$6:$E$1205,"&gt;"&amp;$E356,$E$6:$E$1205,"&lt;="&amp;($E356+INDEX('Cenários'!$J$6:$J$105,INT((ROW()-6)/12)+1))),INDEX('Cenários'!$L$6:$L$105,INT((ROW()-6)/12)+1)+SUMIFS($I$6:$I$1205,$A$6:$A$1205,$A356,$E$6:$E$1205,"&gt;"&amp;$E356,$E$6:$E$1205,"&lt;=7")))</f>
        <v/>
      </c>
      <c r="N356" s="25">
        <f>IF($A356="","",MIN(INDEX('Cenários'!$K$6:$K$105,INT((ROW()-6)/12)+1),MAX(0,$M356)))</f>
        <v/>
      </c>
      <c r="O356" s="25">
        <f>IF($A356="","",IFERROR(IF($L356&gt;=$N356,0,MIN(CEILING(MAX(0,$N356-$L356),INDEX('Cenários'!$I$6:$I$105,INT((ROW()-6)/12)+1)),FLOOR(MAX(0,INDEX('Cenários'!$K$6:$K$105,INT((ROW()-6)/12)+1)-$L356),INDEX('Cenários'!$I$6:$I$105,INT((ROW()-6)/12)+1)))),0))</f>
        <v/>
      </c>
      <c r="P356" s="25">
        <f>IF($A356="","",IFERROR(IF($E356+INDEX('Cenários'!$J$6:$J$105,INT((ROW()-6)/12)+1)&gt;7,0,SUMIFS($O$6:$O$1205,$A$6:$A$1205,$A356,$E$6:$E$1205,$E356+INDEX('Cenários'!$J$6:$J$105,INT((ROW()-6)/12)+1))),0))</f>
        <v/>
      </c>
      <c r="Q356" s="25">
        <f>IF($A356="","",$L356+$O356)</f>
        <v/>
      </c>
      <c r="R356" s="25">
        <f>IF($A356="","",IF($E356&gt;0,MAX(0,$Q356-$N356),0))</f>
        <v/>
      </c>
      <c r="S356" s="25">
        <f>IF($A356="","",$Q356-$R356)</f>
        <v/>
      </c>
      <c r="T356" s="25">
        <f>IF($A356="","",MAX(0,-$S356))</f>
        <v/>
      </c>
      <c r="U356" s="25">
        <f>IF($A356="","",MAX(0,$Q356-INDEX('Cenários'!$K$6:$K$105,INT((ROW()-6)/12)+1)))</f>
        <v/>
      </c>
      <c r="V356" s="24">
        <f>IF($A356="","",IF($Y356&lt;&gt;"OK","Dados inválidos",IF($X356="Pausado","Pausado",IF($T356&gt;0,"Ruptura",IF($U356&gt;0,"Excesso de capacidade",IF($M356&gt;INDEX('Cenários'!$K$6:$K$105,INT((ROW()-6)/12)+1),"Capacidade insuficiente",IF(AND($E356&lt;=0,$S356&lt;INDEX('Cenários'!$H$6:$H$105,INT((ROW()-6)/12)+1)),"Atenção",IF($R356&gt;0,"Desmobilizar","Adequado"))))))))</f>
        <v/>
      </c>
      <c r="W356" s="24">
        <f>IF($A356="","",IF($Y356&lt;&gt;"OK","Corrigir cadastro do cenário",IF($X356="Pausado","",IF($T356&gt;0,"Ruptura projetada de "&amp;TEXT($T356,"0")&amp;" un.",IF($U356&gt;0,"Reduzir entrada ou transferir "&amp;TEXT($U356,"0")&amp;" un.",IF($M356&gt;INDEX('Cenários'!$K$6:$K$105,INT((ROW()-6)/12)+1),"Capacidade abaixo do saldo-alvo em "&amp;TEXT($M356-INDEX('Cenários'!$K$6:$K$105,INT((ROW()-6)/12)+1),"0")&amp;" un.",IF(AND($O356&gt;0,$E356-INDEX('Cenários'!$J$6:$J$105,INT((ROW()-6)/12)+1)&lt;-4),"Recebimento depende de pedido anterior ao horizonte",IF($R356&gt;0,"Desmobilizar "&amp;TEXT($R356,"0")&amp;" un. nesta semana",IF($P356&gt;0,"Emitir pedido de "&amp;TEXT($P356,"0")&amp;" un. nesta semana",IF($O356&gt;0,"Programar recebimento de "&amp;TEXT($O356,"0")&amp;" un.","Sem ação imediata")))))))))</f>
        <v/>
      </c>
      <c r="X356" s="24">
        <f>IF($A356="","",INDEX('Cenários'!$M$6:$M$105,INT((ROW()-6)/12)+1))</f>
        <v/>
      </c>
      <c r="Y356" s="24">
        <f>IF($A356="","",INDEX('Cenários'!$Z$6:$Z$105,INT((ROW()-6)/12)+1))</f>
        <v/>
      </c>
    </row>
    <row r="357" ht="19" customHeight="1">
      <c r="A357" s="24">
        <f>IF(INDEX('Cenários'!$A$6:$A$105,INT((ROW()-6)/12)+1)="","",INDEX('Cenários'!$A$6:$A$105,INT((ROW()-6)/12)+1))</f>
        <v/>
      </c>
      <c r="B357" s="24">
        <f>IF($A357="","",INDEX('Cenários'!$B$6:$B$105,INT((ROW()-6)/12)+1))</f>
        <v/>
      </c>
      <c r="C357" s="24">
        <f>IF($A357="","",INDEX('Cenários'!$C$6:$C$105,INT((ROW()-6)/12)+1))</f>
        <v/>
      </c>
      <c r="D357" s="24">
        <f>IF($A357="","",INDEX('Cenários'!$D$6:$D$105,INT((ROW()-6)/12)+1))</f>
        <v/>
      </c>
      <c r="E357" s="25">
        <f>IF($A357="","",MOD(ROW()-6,12)-4)</f>
        <v/>
      </c>
      <c r="F357" s="24">
        <f>IF($A357="","",IF($E357&lt;0,"Antes do pico",IF($E357=0,"Semana de pico","Depois do pico")))</f>
        <v/>
      </c>
      <c r="G357" s="36">
        <f>IF($A357="","",IFERROR(IF(INDEX('Cenários'!$E$6:$E$105,INT((ROW()-6)/12)+1)="","",INDEX('Cenários'!$E$6:$E$105,INT((ROW()-6)/12)+1)+7*$E357),""))</f>
        <v/>
      </c>
      <c r="H357" s="37">
        <f>IF($A357="","",INDEX('Cenários'!$N$6:$Y$105,INT((ROW()-6)/12)+1,$E357+5))</f>
        <v/>
      </c>
      <c r="I357" s="25">
        <f>IF(OR($A357="",$H357=""),"",IFERROR(ROUNDUP(INDEX('Cenários'!$F$6:$F$105,INT((ROW()-6)/12)+1)*$H357,0),""))</f>
        <v/>
      </c>
      <c r="J357" s="19" t="n"/>
      <c r="K357" s="25">
        <f>IF($A357="","",IF($E357=-4,INDEX('Cenários'!$G$6:$G$105,INT((ROW()-6)/12)+1),$S356))</f>
        <v/>
      </c>
      <c r="L357" s="25">
        <f>IF($A357="","",$K357+IF($J357="",0,$J357)-IF($I357="",0,$I357))</f>
        <v/>
      </c>
      <c r="M357" s="25">
        <f>IF($A357="","",IF($E357&lt;=0,INDEX('Cenários'!$H$6:$H$105,INT((ROW()-6)/12)+1)+SUMIFS($I$6:$I$1205,$A$6:$A$1205,$A357,$E$6:$E$1205,"&gt;"&amp;$E357,$E$6:$E$1205,"&lt;="&amp;($E357+INDEX('Cenários'!$J$6:$J$105,INT((ROW()-6)/12)+1))),INDEX('Cenários'!$L$6:$L$105,INT((ROW()-6)/12)+1)+SUMIFS($I$6:$I$1205,$A$6:$A$1205,$A357,$E$6:$E$1205,"&gt;"&amp;$E357,$E$6:$E$1205,"&lt;=7")))</f>
        <v/>
      </c>
      <c r="N357" s="25">
        <f>IF($A357="","",MIN(INDEX('Cenários'!$K$6:$K$105,INT((ROW()-6)/12)+1),MAX(0,$M357)))</f>
        <v/>
      </c>
      <c r="O357" s="25">
        <f>IF($A357="","",IFERROR(IF($L357&gt;=$N357,0,MIN(CEILING(MAX(0,$N357-$L357),INDEX('Cenários'!$I$6:$I$105,INT((ROW()-6)/12)+1)),FLOOR(MAX(0,INDEX('Cenários'!$K$6:$K$105,INT((ROW()-6)/12)+1)-$L357),INDEX('Cenários'!$I$6:$I$105,INT((ROW()-6)/12)+1)))),0))</f>
        <v/>
      </c>
      <c r="P357" s="25">
        <f>IF($A357="","",IFERROR(IF($E357+INDEX('Cenários'!$J$6:$J$105,INT((ROW()-6)/12)+1)&gt;7,0,SUMIFS($O$6:$O$1205,$A$6:$A$1205,$A357,$E$6:$E$1205,$E357+INDEX('Cenários'!$J$6:$J$105,INT((ROW()-6)/12)+1))),0))</f>
        <v/>
      </c>
      <c r="Q357" s="25">
        <f>IF($A357="","",$L357+$O357)</f>
        <v/>
      </c>
      <c r="R357" s="25">
        <f>IF($A357="","",IF($E357&gt;0,MAX(0,$Q357-$N357),0))</f>
        <v/>
      </c>
      <c r="S357" s="25">
        <f>IF($A357="","",$Q357-$R357)</f>
        <v/>
      </c>
      <c r="T357" s="25">
        <f>IF($A357="","",MAX(0,-$S357))</f>
        <v/>
      </c>
      <c r="U357" s="25">
        <f>IF($A357="","",MAX(0,$Q357-INDEX('Cenários'!$K$6:$K$105,INT((ROW()-6)/12)+1)))</f>
        <v/>
      </c>
      <c r="V357" s="24">
        <f>IF($A357="","",IF($Y357&lt;&gt;"OK","Dados inválidos",IF($X357="Pausado","Pausado",IF($T357&gt;0,"Ruptura",IF($U357&gt;0,"Excesso de capacidade",IF($M357&gt;INDEX('Cenários'!$K$6:$K$105,INT((ROW()-6)/12)+1),"Capacidade insuficiente",IF(AND($E357&lt;=0,$S357&lt;INDEX('Cenários'!$H$6:$H$105,INT((ROW()-6)/12)+1)),"Atenção",IF($R357&gt;0,"Desmobilizar","Adequado"))))))))</f>
        <v/>
      </c>
      <c r="W357" s="24">
        <f>IF($A357="","",IF($Y357&lt;&gt;"OK","Corrigir cadastro do cenário",IF($X357="Pausado","",IF($T357&gt;0,"Ruptura projetada de "&amp;TEXT($T357,"0")&amp;" un.",IF($U357&gt;0,"Reduzir entrada ou transferir "&amp;TEXT($U357,"0")&amp;" un.",IF($M357&gt;INDEX('Cenários'!$K$6:$K$105,INT((ROW()-6)/12)+1),"Capacidade abaixo do saldo-alvo em "&amp;TEXT($M357-INDEX('Cenários'!$K$6:$K$105,INT((ROW()-6)/12)+1),"0")&amp;" un.",IF(AND($O357&gt;0,$E357-INDEX('Cenários'!$J$6:$J$105,INT((ROW()-6)/12)+1)&lt;-4),"Recebimento depende de pedido anterior ao horizonte",IF($R357&gt;0,"Desmobilizar "&amp;TEXT($R357,"0")&amp;" un. nesta semana",IF($P357&gt;0,"Emitir pedido de "&amp;TEXT($P357,"0")&amp;" un. nesta semana",IF($O357&gt;0,"Programar recebimento de "&amp;TEXT($O357,"0")&amp;" un.","Sem ação imediata")))))))))</f>
        <v/>
      </c>
      <c r="X357" s="24">
        <f>IF($A357="","",INDEX('Cenários'!$M$6:$M$105,INT((ROW()-6)/12)+1))</f>
        <v/>
      </c>
      <c r="Y357" s="24">
        <f>IF($A357="","",INDEX('Cenários'!$Z$6:$Z$105,INT((ROW()-6)/12)+1))</f>
        <v/>
      </c>
    </row>
    <row r="358" ht="19" customHeight="1">
      <c r="A358" s="24">
        <f>IF(INDEX('Cenários'!$A$6:$A$105,INT((ROW()-6)/12)+1)="","",INDEX('Cenários'!$A$6:$A$105,INT((ROW()-6)/12)+1))</f>
        <v/>
      </c>
      <c r="B358" s="24">
        <f>IF($A358="","",INDEX('Cenários'!$B$6:$B$105,INT((ROW()-6)/12)+1))</f>
        <v/>
      </c>
      <c r="C358" s="24">
        <f>IF($A358="","",INDEX('Cenários'!$C$6:$C$105,INT((ROW()-6)/12)+1))</f>
        <v/>
      </c>
      <c r="D358" s="24">
        <f>IF($A358="","",INDEX('Cenários'!$D$6:$D$105,INT((ROW()-6)/12)+1))</f>
        <v/>
      </c>
      <c r="E358" s="25">
        <f>IF($A358="","",MOD(ROW()-6,12)-4)</f>
        <v/>
      </c>
      <c r="F358" s="24">
        <f>IF($A358="","",IF($E358&lt;0,"Antes do pico",IF($E358=0,"Semana de pico","Depois do pico")))</f>
        <v/>
      </c>
      <c r="G358" s="36">
        <f>IF($A358="","",IFERROR(IF(INDEX('Cenários'!$E$6:$E$105,INT((ROW()-6)/12)+1)="","",INDEX('Cenários'!$E$6:$E$105,INT((ROW()-6)/12)+1)+7*$E358),""))</f>
        <v/>
      </c>
      <c r="H358" s="37">
        <f>IF($A358="","",INDEX('Cenários'!$N$6:$Y$105,INT((ROW()-6)/12)+1,$E358+5))</f>
        <v/>
      </c>
      <c r="I358" s="25">
        <f>IF(OR($A358="",$H358=""),"",IFERROR(ROUNDUP(INDEX('Cenários'!$F$6:$F$105,INT((ROW()-6)/12)+1)*$H358,0),""))</f>
        <v/>
      </c>
      <c r="J358" s="19" t="n"/>
      <c r="K358" s="25">
        <f>IF($A358="","",IF($E358=-4,INDEX('Cenários'!$G$6:$G$105,INT((ROW()-6)/12)+1),$S357))</f>
        <v/>
      </c>
      <c r="L358" s="25">
        <f>IF($A358="","",$K358+IF($J358="",0,$J358)-IF($I358="",0,$I358))</f>
        <v/>
      </c>
      <c r="M358" s="25">
        <f>IF($A358="","",IF($E358&lt;=0,INDEX('Cenários'!$H$6:$H$105,INT((ROW()-6)/12)+1)+SUMIFS($I$6:$I$1205,$A$6:$A$1205,$A358,$E$6:$E$1205,"&gt;"&amp;$E358,$E$6:$E$1205,"&lt;="&amp;($E358+INDEX('Cenários'!$J$6:$J$105,INT((ROW()-6)/12)+1))),INDEX('Cenários'!$L$6:$L$105,INT((ROW()-6)/12)+1)+SUMIFS($I$6:$I$1205,$A$6:$A$1205,$A358,$E$6:$E$1205,"&gt;"&amp;$E358,$E$6:$E$1205,"&lt;=7")))</f>
        <v/>
      </c>
      <c r="N358" s="25">
        <f>IF($A358="","",MIN(INDEX('Cenários'!$K$6:$K$105,INT((ROW()-6)/12)+1),MAX(0,$M358)))</f>
        <v/>
      </c>
      <c r="O358" s="25">
        <f>IF($A358="","",IFERROR(IF($L358&gt;=$N358,0,MIN(CEILING(MAX(0,$N358-$L358),INDEX('Cenários'!$I$6:$I$105,INT((ROW()-6)/12)+1)),FLOOR(MAX(0,INDEX('Cenários'!$K$6:$K$105,INT((ROW()-6)/12)+1)-$L358),INDEX('Cenários'!$I$6:$I$105,INT((ROW()-6)/12)+1)))),0))</f>
        <v/>
      </c>
      <c r="P358" s="25">
        <f>IF($A358="","",IFERROR(IF($E358+INDEX('Cenários'!$J$6:$J$105,INT((ROW()-6)/12)+1)&gt;7,0,SUMIFS($O$6:$O$1205,$A$6:$A$1205,$A358,$E$6:$E$1205,$E358+INDEX('Cenários'!$J$6:$J$105,INT((ROW()-6)/12)+1))),0))</f>
        <v/>
      </c>
      <c r="Q358" s="25">
        <f>IF($A358="","",$L358+$O358)</f>
        <v/>
      </c>
      <c r="R358" s="25">
        <f>IF($A358="","",IF($E358&gt;0,MAX(0,$Q358-$N358),0))</f>
        <v/>
      </c>
      <c r="S358" s="25">
        <f>IF($A358="","",$Q358-$R358)</f>
        <v/>
      </c>
      <c r="T358" s="25">
        <f>IF($A358="","",MAX(0,-$S358))</f>
        <v/>
      </c>
      <c r="U358" s="25">
        <f>IF($A358="","",MAX(0,$Q358-INDEX('Cenários'!$K$6:$K$105,INT((ROW()-6)/12)+1)))</f>
        <v/>
      </c>
      <c r="V358" s="24">
        <f>IF($A358="","",IF($Y358&lt;&gt;"OK","Dados inválidos",IF($X358="Pausado","Pausado",IF($T358&gt;0,"Ruptura",IF($U358&gt;0,"Excesso de capacidade",IF($M358&gt;INDEX('Cenários'!$K$6:$K$105,INT((ROW()-6)/12)+1),"Capacidade insuficiente",IF(AND($E358&lt;=0,$S358&lt;INDEX('Cenários'!$H$6:$H$105,INT((ROW()-6)/12)+1)),"Atenção",IF($R358&gt;0,"Desmobilizar","Adequado"))))))))</f>
        <v/>
      </c>
      <c r="W358" s="24">
        <f>IF($A358="","",IF($Y358&lt;&gt;"OK","Corrigir cadastro do cenário",IF($X358="Pausado","",IF($T358&gt;0,"Ruptura projetada de "&amp;TEXT($T358,"0")&amp;" un.",IF($U358&gt;0,"Reduzir entrada ou transferir "&amp;TEXT($U358,"0")&amp;" un.",IF($M358&gt;INDEX('Cenários'!$K$6:$K$105,INT((ROW()-6)/12)+1),"Capacidade abaixo do saldo-alvo em "&amp;TEXT($M358-INDEX('Cenários'!$K$6:$K$105,INT((ROW()-6)/12)+1),"0")&amp;" un.",IF(AND($O358&gt;0,$E358-INDEX('Cenários'!$J$6:$J$105,INT((ROW()-6)/12)+1)&lt;-4),"Recebimento depende de pedido anterior ao horizonte",IF($R358&gt;0,"Desmobilizar "&amp;TEXT($R358,"0")&amp;" un. nesta semana",IF($P358&gt;0,"Emitir pedido de "&amp;TEXT($P358,"0")&amp;" un. nesta semana",IF($O358&gt;0,"Programar recebimento de "&amp;TEXT($O358,"0")&amp;" un.","Sem ação imediata")))))))))</f>
        <v/>
      </c>
      <c r="X358" s="24">
        <f>IF($A358="","",INDEX('Cenários'!$M$6:$M$105,INT((ROW()-6)/12)+1))</f>
        <v/>
      </c>
      <c r="Y358" s="24">
        <f>IF($A358="","",INDEX('Cenários'!$Z$6:$Z$105,INT((ROW()-6)/12)+1))</f>
        <v/>
      </c>
    </row>
    <row r="359" ht="19" customHeight="1">
      <c r="A359" s="24">
        <f>IF(INDEX('Cenários'!$A$6:$A$105,INT((ROW()-6)/12)+1)="","",INDEX('Cenários'!$A$6:$A$105,INT((ROW()-6)/12)+1))</f>
        <v/>
      </c>
      <c r="B359" s="24">
        <f>IF($A359="","",INDEX('Cenários'!$B$6:$B$105,INT((ROW()-6)/12)+1))</f>
        <v/>
      </c>
      <c r="C359" s="24">
        <f>IF($A359="","",INDEX('Cenários'!$C$6:$C$105,INT((ROW()-6)/12)+1))</f>
        <v/>
      </c>
      <c r="D359" s="24">
        <f>IF($A359="","",INDEX('Cenários'!$D$6:$D$105,INT((ROW()-6)/12)+1))</f>
        <v/>
      </c>
      <c r="E359" s="25">
        <f>IF($A359="","",MOD(ROW()-6,12)-4)</f>
        <v/>
      </c>
      <c r="F359" s="24">
        <f>IF($A359="","",IF($E359&lt;0,"Antes do pico",IF($E359=0,"Semana de pico","Depois do pico")))</f>
        <v/>
      </c>
      <c r="G359" s="36">
        <f>IF($A359="","",IFERROR(IF(INDEX('Cenários'!$E$6:$E$105,INT((ROW()-6)/12)+1)="","",INDEX('Cenários'!$E$6:$E$105,INT((ROW()-6)/12)+1)+7*$E359),""))</f>
        <v/>
      </c>
      <c r="H359" s="37">
        <f>IF($A359="","",INDEX('Cenários'!$N$6:$Y$105,INT((ROW()-6)/12)+1,$E359+5))</f>
        <v/>
      </c>
      <c r="I359" s="25">
        <f>IF(OR($A359="",$H359=""),"",IFERROR(ROUNDUP(INDEX('Cenários'!$F$6:$F$105,INT((ROW()-6)/12)+1)*$H359,0),""))</f>
        <v/>
      </c>
      <c r="J359" s="19" t="n"/>
      <c r="K359" s="25">
        <f>IF($A359="","",IF($E359=-4,INDEX('Cenários'!$G$6:$G$105,INT((ROW()-6)/12)+1),$S358))</f>
        <v/>
      </c>
      <c r="L359" s="25">
        <f>IF($A359="","",$K359+IF($J359="",0,$J359)-IF($I359="",0,$I359))</f>
        <v/>
      </c>
      <c r="M359" s="25">
        <f>IF($A359="","",IF($E359&lt;=0,INDEX('Cenários'!$H$6:$H$105,INT((ROW()-6)/12)+1)+SUMIFS($I$6:$I$1205,$A$6:$A$1205,$A359,$E$6:$E$1205,"&gt;"&amp;$E359,$E$6:$E$1205,"&lt;="&amp;($E359+INDEX('Cenários'!$J$6:$J$105,INT((ROW()-6)/12)+1))),INDEX('Cenários'!$L$6:$L$105,INT((ROW()-6)/12)+1)+SUMIFS($I$6:$I$1205,$A$6:$A$1205,$A359,$E$6:$E$1205,"&gt;"&amp;$E359,$E$6:$E$1205,"&lt;=7")))</f>
        <v/>
      </c>
      <c r="N359" s="25">
        <f>IF($A359="","",MIN(INDEX('Cenários'!$K$6:$K$105,INT((ROW()-6)/12)+1),MAX(0,$M359)))</f>
        <v/>
      </c>
      <c r="O359" s="25">
        <f>IF($A359="","",IFERROR(IF($L359&gt;=$N359,0,MIN(CEILING(MAX(0,$N359-$L359),INDEX('Cenários'!$I$6:$I$105,INT((ROW()-6)/12)+1)),FLOOR(MAX(0,INDEX('Cenários'!$K$6:$K$105,INT((ROW()-6)/12)+1)-$L359),INDEX('Cenários'!$I$6:$I$105,INT((ROW()-6)/12)+1)))),0))</f>
        <v/>
      </c>
      <c r="P359" s="25">
        <f>IF($A359="","",IFERROR(IF($E359+INDEX('Cenários'!$J$6:$J$105,INT((ROW()-6)/12)+1)&gt;7,0,SUMIFS($O$6:$O$1205,$A$6:$A$1205,$A359,$E$6:$E$1205,$E359+INDEX('Cenários'!$J$6:$J$105,INT((ROW()-6)/12)+1))),0))</f>
        <v/>
      </c>
      <c r="Q359" s="25">
        <f>IF($A359="","",$L359+$O359)</f>
        <v/>
      </c>
      <c r="R359" s="25">
        <f>IF($A359="","",IF($E359&gt;0,MAX(0,$Q359-$N359),0))</f>
        <v/>
      </c>
      <c r="S359" s="25">
        <f>IF($A359="","",$Q359-$R359)</f>
        <v/>
      </c>
      <c r="T359" s="25">
        <f>IF($A359="","",MAX(0,-$S359))</f>
        <v/>
      </c>
      <c r="U359" s="25">
        <f>IF($A359="","",MAX(0,$Q359-INDEX('Cenários'!$K$6:$K$105,INT((ROW()-6)/12)+1)))</f>
        <v/>
      </c>
      <c r="V359" s="24">
        <f>IF($A359="","",IF($Y359&lt;&gt;"OK","Dados inválidos",IF($X359="Pausado","Pausado",IF($T359&gt;0,"Ruptura",IF($U359&gt;0,"Excesso de capacidade",IF($M359&gt;INDEX('Cenários'!$K$6:$K$105,INT((ROW()-6)/12)+1),"Capacidade insuficiente",IF(AND($E359&lt;=0,$S359&lt;INDEX('Cenários'!$H$6:$H$105,INT((ROW()-6)/12)+1)),"Atenção",IF($R359&gt;0,"Desmobilizar","Adequado"))))))))</f>
        <v/>
      </c>
      <c r="W359" s="24">
        <f>IF($A359="","",IF($Y359&lt;&gt;"OK","Corrigir cadastro do cenário",IF($X359="Pausado","",IF($T359&gt;0,"Ruptura projetada de "&amp;TEXT($T359,"0")&amp;" un.",IF($U359&gt;0,"Reduzir entrada ou transferir "&amp;TEXT($U359,"0")&amp;" un.",IF($M359&gt;INDEX('Cenários'!$K$6:$K$105,INT((ROW()-6)/12)+1),"Capacidade abaixo do saldo-alvo em "&amp;TEXT($M359-INDEX('Cenários'!$K$6:$K$105,INT((ROW()-6)/12)+1),"0")&amp;" un.",IF(AND($O359&gt;0,$E359-INDEX('Cenários'!$J$6:$J$105,INT((ROW()-6)/12)+1)&lt;-4),"Recebimento depende de pedido anterior ao horizonte",IF($R359&gt;0,"Desmobilizar "&amp;TEXT($R359,"0")&amp;" un. nesta semana",IF($P359&gt;0,"Emitir pedido de "&amp;TEXT($P359,"0")&amp;" un. nesta semana",IF($O359&gt;0,"Programar recebimento de "&amp;TEXT($O359,"0")&amp;" un.","Sem ação imediata")))))))))</f>
        <v/>
      </c>
      <c r="X359" s="24">
        <f>IF($A359="","",INDEX('Cenários'!$M$6:$M$105,INT((ROW()-6)/12)+1))</f>
        <v/>
      </c>
      <c r="Y359" s="24">
        <f>IF($A359="","",INDEX('Cenários'!$Z$6:$Z$105,INT((ROW()-6)/12)+1))</f>
        <v/>
      </c>
    </row>
    <row r="360" ht="19" customHeight="1">
      <c r="A360" s="24">
        <f>IF(INDEX('Cenários'!$A$6:$A$105,INT((ROW()-6)/12)+1)="","",INDEX('Cenários'!$A$6:$A$105,INT((ROW()-6)/12)+1))</f>
        <v/>
      </c>
      <c r="B360" s="24">
        <f>IF($A360="","",INDEX('Cenários'!$B$6:$B$105,INT((ROW()-6)/12)+1))</f>
        <v/>
      </c>
      <c r="C360" s="24">
        <f>IF($A360="","",INDEX('Cenários'!$C$6:$C$105,INT((ROW()-6)/12)+1))</f>
        <v/>
      </c>
      <c r="D360" s="24">
        <f>IF($A360="","",INDEX('Cenários'!$D$6:$D$105,INT((ROW()-6)/12)+1))</f>
        <v/>
      </c>
      <c r="E360" s="25">
        <f>IF($A360="","",MOD(ROW()-6,12)-4)</f>
        <v/>
      </c>
      <c r="F360" s="24">
        <f>IF($A360="","",IF($E360&lt;0,"Antes do pico",IF($E360=0,"Semana de pico","Depois do pico")))</f>
        <v/>
      </c>
      <c r="G360" s="36">
        <f>IF($A360="","",IFERROR(IF(INDEX('Cenários'!$E$6:$E$105,INT((ROW()-6)/12)+1)="","",INDEX('Cenários'!$E$6:$E$105,INT((ROW()-6)/12)+1)+7*$E360),""))</f>
        <v/>
      </c>
      <c r="H360" s="37">
        <f>IF($A360="","",INDEX('Cenários'!$N$6:$Y$105,INT((ROW()-6)/12)+1,$E360+5))</f>
        <v/>
      </c>
      <c r="I360" s="25">
        <f>IF(OR($A360="",$H360=""),"",IFERROR(ROUNDUP(INDEX('Cenários'!$F$6:$F$105,INT((ROW()-6)/12)+1)*$H360,0),""))</f>
        <v/>
      </c>
      <c r="J360" s="19" t="n"/>
      <c r="K360" s="25">
        <f>IF($A360="","",IF($E360=-4,INDEX('Cenários'!$G$6:$G$105,INT((ROW()-6)/12)+1),$S359))</f>
        <v/>
      </c>
      <c r="L360" s="25">
        <f>IF($A360="","",$K360+IF($J360="",0,$J360)-IF($I360="",0,$I360))</f>
        <v/>
      </c>
      <c r="M360" s="25">
        <f>IF($A360="","",IF($E360&lt;=0,INDEX('Cenários'!$H$6:$H$105,INT((ROW()-6)/12)+1)+SUMIFS($I$6:$I$1205,$A$6:$A$1205,$A360,$E$6:$E$1205,"&gt;"&amp;$E360,$E$6:$E$1205,"&lt;="&amp;($E360+INDEX('Cenários'!$J$6:$J$105,INT((ROW()-6)/12)+1))),INDEX('Cenários'!$L$6:$L$105,INT((ROW()-6)/12)+1)+SUMIFS($I$6:$I$1205,$A$6:$A$1205,$A360,$E$6:$E$1205,"&gt;"&amp;$E360,$E$6:$E$1205,"&lt;=7")))</f>
        <v/>
      </c>
      <c r="N360" s="25">
        <f>IF($A360="","",MIN(INDEX('Cenários'!$K$6:$K$105,INT((ROW()-6)/12)+1),MAX(0,$M360)))</f>
        <v/>
      </c>
      <c r="O360" s="25">
        <f>IF($A360="","",IFERROR(IF($L360&gt;=$N360,0,MIN(CEILING(MAX(0,$N360-$L360),INDEX('Cenários'!$I$6:$I$105,INT((ROW()-6)/12)+1)),FLOOR(MAX(0,INDEX('Cenários'!$K$6:$K$105,INT((ROW()-6)/12)+1)-$L360),INDEX('Cenários'!$I$6:$I$105,INT((ROW()-6)/12)+1)))),0))</f>
        <v/>
      </c>
      <c r="P360" s="25">
        <f>IF($A360="","",IFERROR(IF($E360+INDEX('Cenários'!$J$6:$J$105,INT((ROW()-6)/12)+1)&gt;7,0,SUMIFS($O$6:$O$1205,$A$6:$A$1205,$A360,$E$6:$E$1205,$E360+INDEX('Cenários'!$J$6:$J$105,INT((ROW()-6)/12)+1))),0))</f>
        <v/>
      </c>
      <c r="Q360" s="25">
        <f>IF($A360="","",$L360+$O360)</f>
        <v/>
      </c>
      <c r="R360" s="25">
        <f>IF($A360="","",IF($E360&gt;0,MAX(0,$Q360-$N360),0))</f>
        <v/>
      </c>
      <c r="S360" s="25">
        <f>IF($A360="","",$Q360-$R360)</f>
        <v/>
      </c>
      <c r="T360" s="25">
        <f>IF($A360="","",MAX(0,-$S360))</f>
        <v/>
      </c>
      <c r="U360" s="25">
        <f>IF($A360="","",MAX(0,$Q360-INDEX('Cenários'!$K$6:$K$105,INT((ROW()-6)/12)+1)))</f>
        <v/>
      </c>
      <c r="V360" s="24">
        <f>IF($A360="","",IF($Y360&lt;&gt;"OK","Dados inválidos",IF($X360="Pausado","Pausado",IF($T360&gt;0,"Ruptura",IF($U360&gt;0,"Excesso de capacidade",IF($M360&gt;INDEX('Cenários'!$K$6:$K$105,INT((ROW()-6)/12)+1),"Capacidade insuficiente",IF(AND($E360&lt;=0,$S360&lt;INDEX('Cenários'!$H$6:$H$105,INT((ROW()-6)/12)+1)),"Atenção",IF($R360&gt;0,"Desmobilizar","Adequado"))))))))</f>
        <v/>
      </c>
      <c r="W360" s="24">
        <f>IF($A360="","",IF($Y360&lt;&gt;"OK","Corrigir cadastro do cenário",IF($X360="Pausado","",IF($T360&gt;0,"Ruptura projetada de "&amp;TEXT($T360,"0")&amp;" un.",IF($U360&gt;0,"Reduzir entrada ou transferir "&amp;TEXT($U360,"0")&amp;" un.",IF($M360&gt;INDEX('Cenários'!$K$6:$K$105,INT((ROW()-6)/12)+1),"Capacidade abaixo do saldo-alvo em "&amp;TEXT($M360-INDEX('Cenários'!$K$6:$K$105,INT((ROW()-6)/12)+1),"0")&amp;" un.",IF(AND($O360&gt;0,$E360-INDEX('Cenários'!$J$6:$J$105,INT((ROW()-6)/12)+1)&lt;-4),"Recebimento depende de pedido anterior ao horizonte",IF($R360&gt;0,"Desmobilizar "&amp;TEXT($R360,"0")&amp;" un. nesta semana",IF($P360&gt;0,"Emitir pedido de "&amp;TEXT($P360,"0")&amp;" un. nesta semana",IF($O360&gt;0,"Programar recebimento de "&amp;TEXT($O360,"0")&amp;" un.","Sem ação imediata")))))))))</f>
        <v/>
      </c>
      <c r="X360" s="24">
        <f>IF($A360="","",INDEX('Cenários'!$M$6:$M$105,INT((ROW()-6)/12)+1))</f>
        <v/>
      </c>
      <c r="Y360" s="24">
        <f>IF($A360="","",INDEX('Cenários'!$Z$6:$Z$105,INT((ROW()-6)/12)+1))</f>
        <v/>
      </c>
    </row>
    <row r="361" ht="19" customHeight="1">
      <c r="A361" s="24">
        <f>IF(INDEX('Cenários'!$A$6:$A$105,INT((ROW()-6)/12)+1)="","",INDEX('Cenários'!$A$6:$A$105,INT((ROW()-6)/12)+1))</f>
        <v/>
      </c>
      <c r="B361" s="24">
        <f>IF($A361="","",INDEX('Cenários'!$B$6:$B$105,INT((ROW()-6)/12)+1))</f>
        <v/>
      </c>
      <c r="C361" s="24">
        <f>IF($A361="","",INDEX('Cenários'!$C$6:$C$105,INT((ROW()-6)/12)+1))</f>
        <v/>
      </c>
      <c r="D361" s="24">
        <f>IF($A361="","",INDEX('Cenários'!$D$6:$D$105,INT((ROW()-6)/12)+1))</f>
        <v/>
      </c>
      <c r="E361" s="25">
        <f>IF($A361="","",MOD(ROW()-6,12)-4)</f>
        <v/>
      </c>
      <c r="F361" s="24">
        <f>IF($A361="","",IF($E361&lt;0,"Antes do pico",IF($E361=0,"Semana de pico","Depois do pico")))</f>
        <v/>
      </c>
      <c r="G361" s="36">
        <f>IF($A361="","",IFERROR(IF(INDEX('Cenários'!$E$6:$E$105,INT((ROW()-6)/12)+1)="","",INDEX('Cenários'!$E$6:$E$105,INT((ROW()-6)/12)+1)+7*$E361),""))</f>
        <v/>
      </c>
      <c r="H361" s="37">
        <f>IF($A361="","",INDEX('Cenários'!$N$6:$Y$105,INT((ROW()-6)/12)+1,$E361+5))</f>
        <v/>
      </c>
      <c r="I361" s="25">
        <f>IF(OR($A361="",$H361=""),"",IFERROR(ROUNDUP(INDEX('Cenários'!$F$6:$F$105,INT((ROW()-6)/12)+1)*$H361,0),""))</f>
        <v/>
      </c>
      <c r="J361" s="19" t="n"/>
      <c r="K361" s="25">
        <f>IF($A361="","",IF($E361=-4,INDEX('Cenários'!$G$6:$G$105,INT((ROW()-6)/12)+1),$S360))</f>
        <v/>
      </c>
      <c r="L361" s="25">
        <f>IF($A361="","",$K361+IF($J361="",0,$J361)-IF($I361="",0,$I361))</f>
        <v/>
      </c>
      <c r="M361" s="25">
        <f>IF($A361="","",IF($E361&lt;=0,INDEX('Cenários'!$H$6:$H$105,INT((ROW()-6)/12)+1)+SUMIFS($I$6:$I$1205,$A$6:$A$1205,$A361,$E$6:$E$1205,"&gt;"&amp;$E361,$E$6:$E$1205,"&lt;="&amp;($E361+INDEX('Cenários'!$J$6:$J$105,INT((ROW()-6)/12)+1))),INDEX('Cenários'!$L$6:$L$105,INT((ROW()-6)/12)+1)+SUMIFS($I$6:$I$1205,$A$6:$A$1205,$A361,$E$6:$E$1205,"&gt;"&amp;$E361,$E$6:$E$1205,"&lt;=7")))</f>
        <v/>
      </c>
      <c r="N361" s="25">
        <f>IF($A361="","",MIN(INDEX('Cenários'!$K$6:$K$105,INT((ROW()-6)/12)+1),MAX(0,$M361)))</f>
        <v/>
      </c>
      <c r="O361" s="25">
        <f>IF($A361="","",IFERROR(IF($L361&gt;=$N361,0,MIN(CEILING(MAX(0,$N361-$L361),INDEX('Cenários'!$I$6:$I$105,INT((ROW()-6)/12)+1)),FLOOR(MAX(0,INDEX('Cenários'!$K$6:$K$105,INT((ROW()-6)/12)+1)-$L361),INDEX('Cenários'!$I$6:$I$105,INT((ROW()-6)/12)+1)))),0))</f>
        <v/>
      </c>
      <c r="P361" s="25">
        <f>IF($A361="","",IFERROR(IF($E361+INDEX('Cenários'!$J$6:$J$105,INT((ROW()-6)/12)+1)&gt;7,0,SUMIFS($O$6:$O$1205,$A$6:$A$1205,$A361,$E$6:$E$1205,$E361+INDEX('Cenários'!$J$6:$J$105,INT((ROW()-6)/12)+1))),0))</f>
        <v/>
      </c>
      <c r="Q361" s="25">
        <f>IF($A361="","",$L361+$O361)</f>
        <v/>
      </c>
      <c r="R361" s="25">
        <f>IF($A361="","",IF($E361&gt;0,MAX(0,$Q361-$N361),0))</f>
        <v/>
      </c>
      <c r="S361" s="25">
        <f>IF($A361="","",$Q361-$R361)</f>
        <v/>
      </c>
      <c r="T361" s="25">
        <f>IF($A361="","",MAX(0,-$S361))</f>
        <v/>
      </c>
      <c r="U361" s="25">
        <f>IF($A361="","",MAX(0,$Q361-INDEX('Cenários'!$K$6:$K$105,INT((ROW()-6)/12)+1)))</f>
        <v/>
      </c>
      <c r="V361" s="24">
        <f>IF($A361="","",IF($Y361&lt;&gt;"OK","Dados inválidos",IF($X361="Pausado","Pausado",IF($T361&gt;0,"Ruptura",IF($U361&gt;0,"Excesso de capacidade",IF($M361&gt;INDEX('Cenários'!$K$6:$K$105,INT((ROW()-6)/12)+1),"Capacidade insuficiente",IF(AND($E361&lt;=0,$S361&lt;INDEX('Cenários'!$H$6:$H$105,INT((ROW()-6)/12)+1)),"Atenção",IF($R361&gt;0,"Desmobilizar","Adequado"))))))))</f>
        <v/>
      </c>
      <c r="W361" s="24">
        <f>IF($A361="","",IF($Y361&lt;&gt;"OK","Corrigir cadastro do cenário",IF($X361="Pausado","",IF($T361&gt;0,"Ruptura projetada de "&amp;TEXT($T361,"0")&amp;" un.",IF($U361&gt;0,"Reduzir entrada ou transferir "&amp;TEXT($U361,"0")&amp;" un.",IF($M361&gt;INDEX('Cenários'!$K$6:$K$105,INT((ROW()-6)/12)+1),"Capacidade abaixo do saldo-alvo em "&amp;TEXT($M361-INDEX('Cenários'!$K$6:$K$105,INT((ROW()-6)/12)+1),"0")&amp;" un.",IF(AND($O361&gt;0,$E361-INDEX('Cenários'!$J$6:$J$105,INT((ROW()-6)/12)+1)&lt;-4),"Recebimento depende de pedido anterior ao horizonte",IF($R361&gt;0,"Desmobilizar "&amp;TEXT($R361,"0")&amp;" un. nesta semana",IF($P361&gt;0,"Emitir pedido de "&amp;TEXT($P361,"0")&amp;" un. nesta semana",IF($O361&gt;0,"Programar recebimento de "&amp;TEXT($O361,"0")&amp;" un.","Sem ação imediata")))))))))</f>
        <v/>
      </c>
      <c r="X361" s="24">
        <f>IF($A361="","",INDEX('Cenários'!$M$6:$M$105,INT((ROW()-6)/12)+1))</f>
        <v/>
      </c>
      <c r="Y361" s="24">
        <f>IF($A361="","",INDEX('Cenários'!$Z$6:$Z$105,INT((ROW()-6)/12)+1))</f>
        <v/>
      </c>
    </row>
    <row r="362" ht="19" customHeight="1">
      <c r="A362" s="24">
        <f>IF(INDEX('Cenários'!$A$6:$A$105,INT((ROW()-6)/12)+1)="","",INDEX('Cenários'!$A$6:$A$105,INT((ROW()-6)/12)+1))</f>
        <v/>
      </c>
      <c r="B362" s="24">
        <f>IF($A362="","",INDEX('Cenários'!$B$6:$B$105,INT((ROW()-6)/12)+1))</f>
        <v/>
      </c>
      <c r="C362" s="24">
        <f>IF($A362="","",INDEX('Cenários'!$C$6:$C$105,INT((ROW()-6)/12)+1))</f>
        <v/>
      </c>
      <c r="D362" s="24">
        <f>IF($A362="","",INDEX('Cenários'!$D$6:$D$105,INT((ROW()-6)/12)+1))</f>
        <v/>
      </c>
      <c r="E362" s="25">
        <f>IF($A362="","",MOD(ROW()-6,12)-4)</f>
        <v/>
      </c>
      <c r="F362" s="24">
        <f>IF($A362="","",IF($E362&lt;0,"Antes do pico",IF($E362=0,"Semana de pico","Depois do pico")))</f>
        <v/>
      </c>
      <c r="G362" s="36">
        <f>IF($A362="","",IFERROR(IF(INDEX('Cenários'!$E$6:$E$105,INT((ROW()-6)/12)+1)="","",INDEX('Cenários'!$E$6:$E$105,INT((ROW()-6)/12)+1)+7*$E362),""))</f>
        <v/>
      </c>
      <c r="H362" s="37">
        <f>IF($A362="","",INDEX('Cenários'!$N$6:$Y$105,INT((ROW()-6)/12)+1,$E362+5))</f>
        <v/>
      </c>
      <c r="I362" s="25">
        <f>IF(OR($A362="",$H362=""),"",IFERROR(ROUNDUP(INDEX('Cenários'!$F$6:$F$105,INT((ROW()-6)/12)+1)*$H362,0),""))</f>
        <v/>
      </c>
      <c r="J362" s="19" t="n"/>
      <c r="K362" s="25">
        <f>IF($A362="","",IF($E362=-4,INDEX('Cenários'!$G$6:$G$105,INT((ROW()-6)/12)+1),$S361))</f>
        <v/>
      </c>
      <c r="L362" s="25">
        <f>IF($A362="","",$K362+IF($J362="",0,$J362)-IF($I362="",0,$I362))</f>
        <v/>
      </c>
      <c r="M362" s="25">
        <f>IF($A362="","",IF($E362&lt;=0,INDEX('Cenários'!$H$6:$H$105,INT((ROW()-6)/12)+1)+SUMIFS($I$6:$I$1205,$A$6:$A$1205,$A362,$E$6:$E$1205,"&gt;"&amp;$E362,$E$6:$E$1205,"&lt;="&amp;($E362+INDEX('Cenários'!$J$6:$J$105,INT((ROW()-6)/12)+1))),INDEX('Cenários'!$L$6:$L$105,INT((ROW()-6)/12)+1)+SUMIFS($I$6:$I$1205,$A$6:$A$1205,$A362,$E$6:$E$1205,"&gt;"&amp;$E362,$E$6:$E$1205,"&lt;=7")))</f>
        <v/>
      </c>
      <c r="N362" s="25">
        <f>IF($A362="","",MIN(INDEX('Cenários'!$K$6:$K$105,INT((ROW()-6)/12)+1),MAX(0,$M362)))</f>
        <v/>
      </c>
      <c r="O362" s="25">
        <f>IF($A362="","",IFERROR(IF($L362&gt;=$N362,0,MIN(CEILING(MAX(0,$N362-$L362),INDEX('Cenários'!$I$6:$I$105,INT((ROW()-6)/12)+1)),FLOOR(MAX(0,INDEX('Cenários'!$K$6:$K$105,INT((ROW()-6)/12)+1)-$L362),INDEX('Cenários'!$I$6:$I$105,INT((ROW()-6)/12)+1)))),0))</f>
        <v/>
      </c>
      <c r="P362" s="25">
        <f>IF($A362="","",IFERROR(IF($E362+INDEX('Cenários'!$J$6:$J$105,INT((ROW()-6)/12)+1)&gt;7,0,SUMIFS($O$6:$O$1205,$A$6:$A$1205,$A362,$E$6:$E$1205,$E362+INDEX('Cenários'!$J$6:$J$105,INT((ROW()-6)/12)+1))),0))</f>
        <v/>
      </c>
      <c r="Q362" s="25">
        <f>IF($A362="","",$L362+$O362)</f>
        <v/>
      </c>
      <c r="R362" s="25">
        <f>IF($A362="","",IF($E362&gt;0,MAX(0,$Q362-$N362),0))</f>
        <v/>
      </c>
      <c r="S362" s="25">
        <f>IF($A362="","",$Q362-$R362)</f>
        <v/>
      </c>
      <c r="T362" s="25">
        <f>IF($A362="","",MAX(0,-$S362))</f>
        <v/>
      </c>
      <c r="U362" s="25">
        <f>IF($A362="","",MAX(0,$Q362-INDEX('Cenários'!$K$6:$K$105,INT((ROW()-6)/12)+1)))</f>
        <v/>
      </c>
      <c r="V362" s="24">
        <f>IF($A362="","",IF($Y362&lt;&gt;"OK","Dados inválidos",IF($X362="Pausado","Pausado",IF($T362&gt;0,"Ruptura",IF($U362&gt;0,"Excesso de capacidade",IF($M362&gt;INDEX('Cenários'!$K$6:$K$105,INT((ROW()-6)/12)+1),"Capacidade insuficiente",IF(AND($E362&lt;=0,$S362&lt;INDEX('Cenários'!$H$6:$H$105,INT((ROW()-6)/12)+1)),"Atenção",IF($R362&gt;0,"Desmobilizar","Adequado"))))))))</f>
        <v/>
      </c>
      <c r="W362" s="24">
        <f>IF($A362="","",IF($Y362&lt;&gt;"OK","Corrigir cadastro do cenário",IF($X362="Pausado","",IF($T362&gt;0,"Ruptura projetada de "&amp;TEXT($T362,"0")&amp;" un.",IF($U362&gt;0,"Reduzir entrada ou transferir "&amp;TEXT($U362,"0")&amp;" un.",IF($M362&gt;INDEX('Cenários'!$K$6:$K$105,INT((ROW()-6)/12)+1),"Capacidade abaixo do saldo-alvo em "&amp;TEXT($M362-INDEX('Cenários'!$K$6:$K$105,INT((ROW()-6)/12)+1),"0")&amp;" un.",IF(AND($O362&gt;0,$E362-INDEX('Cenários'!$J$6:$J$105,INT((ROW()-6)/12)+1)&lt;-4),"Recebimento depende de pedido anterior ao horizonte",IF($R362&gt;0,"Desmobilizar "&amp;TEXT($R362,"0")&amp;" un. nesta semana",IF($P362&gt;0,"Emitir pedido de "&amp;TEXT($P362,"0")&amp;" un. nesta semana",IF($O362&gt;0,"Programar recebimento de "&amp;TEXT($O362,"0")&amp;" un.","Sem ação imediata")))))))))</f>
        <v/>
      </c>
      <c r="X362" s="24">
        <f>IF($A362="","",INDEX('Cenários'!$M$6:$M$105,INT((ROW()-6)/12)+1))</f>
        <v/>
      </c>
      <c r="Y362" s="24">
        <f>IF($A362="","",INDEX('Cenários'!$Z$6:$Z$105,INT((ROW()-6)/12)+1))</f>
        <v/>
      </c>
    </row>
    <row r="363" ht="19" customHeight="1">
      <c r="A363" s="24">
        <f>IF(INDEX('Cenários'!$A$6:$A$105,INT((ROW()-6)/12)+1)="","",INDEX('Cenários'!$A$6:$A$105,INT((ROW()-6)/12)+1))</f>
        <v/>
      </c>
      <c r="B363" s="24">
        <f>IF($A363="","",INDEX('Cenários'!$B$6:$B$105,INT((ROW()-6)/12)+1))</f>
        <v/>
      </c>
      <c r="C363" s="24">
        <f>IF($A363="","",INDEX('Cenários'!$C$6:$C$105,INT((ROW()-6)/12)+1))</f>
        <v/>
      </c>
      <c r="D363" s="24">
        <f>IF($A363="","",INDEX('Cenários'!$D$6:$D$105,INT((ROW()-6)/12)+1))</f>
        <v/>
      </c>
      <c r="E363" s="25">
        <f>IF($A363="","",MOD(ROW()-6,12)-4)</f>
        <v/>
      </c>
      <c r="F363" s="24">
        <f>IF($A363="","",IF($E363&lt;0,"Antes do pico",IF($E363=0,"Semana de pico","Depois do pico")))</f>
        <v/>
      </c>
      <c r="G363" s="36">
        <f>IF($A363="","",IFERROR(IF(INDEX('Cenários'!$E$6:$E$105,INT((ROW()-6)/12)+1)="","",INDEX('Cenários'!$E$6:$E$105,INT((ROW()-6)/12)+1)+7*$E363),""))</f>
        <v/>
      </c>
      <c r="H363" s="37">
        <f>IF($A363="","",INDEX('Cenários'!$N$6:$Y$105,INT((ROW()-6)/12)+1,$E363+5))</f>
        <v/>
      </c>
      <c r="I363" s="25">
        <f>IF(OR($A363="",$H363=""),"",IFERROR(ROUNDUP(INDEX('Cenários'!$F$6:$F$105,INT((ROW()-6)/12)+1)*$H363,0),""))</f>
        <v/>
      </c>
      <c r="J363" s="19" t="n"/>
      <c r="K363" s="25">
        <f>IF($A363="","",IF($E363=-4,INDEX('Cenários'!$G$6:$G$105,INT((ROW()-6)/12)+1),$S362))</f>
        <v/>
      </c>
      <c r="L363" s="25">
        <f>IF($A363="","",$K363+IF($J363="",0,$J363)-IF($I363="",0,$I363))</f>
        <v/>
      </c>
      <c r="M363" s="25">
        <f>IF($A363="","",IF($E363&lt;=0,INDEX('Cenários'!$H$6:$H$105,INT((ROW()-6)/12)+1)+SUMIFS($I$6:$I$1205,$A$6:$A$1205,$A363,$E$6:$E$1205,"&gt;"&amp;$E363,$E$6:$E$1205,"&lt;="&amp;($E363+INDEX('Cenários'!$J$6:$J$105,INT((ROW()-6)/12)+1))),INDEX('Cenários'!$L$6:$L$105,INT((ROW()-6)/12)+1)+SUMIFS($I$6:$I$1205,$A$6:$A$1205,$A363,$E$6:$E$1205,"&gt;"&amp;$E363,$E$6:$E$1205,"&lt;=7")))</f>
        <v/>
      </c>
      <c r="N363" s="25">
        <f>IF($A363="","",MIN(INDEX('Cenários'!$K$6:$K$105,INT((ROW()-6)/12)+1),MAX(0,$M363)))</f>
        <v/>
      </c>
      <c r="O363" s="25">
        <f>IF($A363="","",IFERROR(IF($L363&gt;=$N363,0,MIN(CEILING(MAX(0,$N363-$L363),INDEX('Cenários'!$I$6:$I$105,INT((ROW()-6)/12)+1)),FLOOR(MAX(0,INDEX('Cenários'!$K$6:$K$105,INT((ROW()-6)/12)+1)-$L363),INDEX('Cenários'!$I$6:$I$105,INT((ROW()-6)/12)+1)))),0))</f>
        <v/>
      </c>
      <c r="P363" s="25">
        <f>IF($A363="","",IFERROR(IF($E363+INDEX('Cenários'!$J$6:$J$105,INT((ROW()-6)/12)+1)&gt;7,0,SUMIFS($O$6:$O$1205,$A$6:$A$1205,$A363,$E$6:$E$1205,$E363+INDEX('Cenários'!$J$6:$J$105,INT((ROW()-6)/12)+1))),0))</f>
        <v/>
      </c>
      <c r="Q363" s="25">
        <f>IF($A363="","",$L363+$O363)</f>
        <v/>
      </c>
      <c r="R363" s="25">
        <f>IF($A363="","",IF($E363&gt;0,MAX(0,$Q363-$N363),0))</f>
        <v/>
      </c>
      <c r="S363" s="25">
        <f>IF($A363="","",$Q363-$R363)</f>
        <v/>
      </c>
      <c r="T363" s="25">
        <f>IF($A363="","",MAX(0,-$S363))</f>
        <v/>
      </c>
      <c r="U363" s="25">
        <f>IF($A363="","",MAX(0,$Q363-INDEX('Cenários'!$K$6:$K$105,INT((ROW()-6)/12)+1)))</f>
        <v/>
      </c>
      <c r="V363" s="24">
        <f>IF($A363="","",IF($Y363&lt;&gt;"OK","Dados inválidos",IF($X363="Pausado","Pausado",IF($T363&gt;0,"Ruptura",IF($U363&gt;0,"Excesso de capacidade",IF($M363&gt;INDEX('Cenários'!$K$6:$K$105,INT((ROW()-6)/12)+1),"Capacidade insuficiente",IF(AND($E363&lt;=0,$S363&lt;INDEX('Cenários'!$H$6:$H$105,INT((ROW()-6)/12)+1)),"Atenção",IF($R363&gt;0,"Desmobilizar","Adequado"))))))))</f>
        <v/>
      </c>
      <c r="W363" s="24">
        <f>IF($A363="","",IF($Y363&lt;&gt;"OK","Corrigir cadastro do cenário",IF($X363="Pausado","",IF($T363&gt;0,"Ruptura projetada de "&amp;TEXT($T363,"0")&amp;" un.",IF($U363&gt;0,"Reduzir entrada ou transferir "&amp;TEXT($U363,"0")&amp;" un.",IF($M363&gt;INDEX('Cenários'!$K$6:$K$105,INT((ROW()-6)/12)+1),"Capacidade abaixo do saldo-alvo em "&amp;TEXT($M363-INDEX('Cenários'!$K$6:$K$105,INT((ROW()-6)/12)+1),"0")&amp;" un.",IF(AND($O363&gt;0,$E363-INDEX('Cenários'!$J$6:$J$105,INT((ROW()-6)/12)+1)&lt;-4),"Recebimento depende de pedido anterior ao horizonte",IF($R363&gt;0,"Desmobilizar "&amp;TEXT($R363,"0")&amp;" un. nesta semana",IF($P363&gt;0,"Emitir pedido de "&amp;TEXT($P363,"0")&amp;" un. nesta semana",IF($O363&gt;0,"Programar recebimento de "&amp;TEXT($O363,"0")&amp;" un.","Sem ação imediata")))))))))</f>
        <v/>
      </c>
      <c r="X363" s="24">
        <f>IF($A363="","",INDEX('Cenários'!$M$6:$M$105,INT((ROW()-6)/12)+1))</f>
        <v/>
      </c>
      <c r="Y363" s="24">
        <f>IF($A363="","",INDEX('Cenários'!$Z$6:$Z$105,INT((ROW()-6)/12)+1))</f>
        <v/>
      </c>
    </row>
    <row r="364" ht="19" customHeight="1">
      <c r="A364" s="24">
        <f>IF(INDEX('Cenários'!$A$6:$A$105,INT((ROW()-6)/12)+1)="","",INDEX('Cenários'!$A$6:$A$105,INT((ROW()-6)/12)+1))</f>
        <v/>
      </c>
      <c r="B364" s="24">
        <f>IF($A364="","",INDEX('Cenários'!$B$6:$B$105,INT((ROW()-6)/12)+1))</f>
        <v/>
      </c>
      <c r="C364" s="24">
        <f>IF($A364="","",INDEX('Cenários'!$C$6:$C$105,INT((ROW()-6)/12)+1))</f>
        <v/>
      </c>
      <c r="D364" s="24">
        <f>IF($A364="","",INDEX('Cenários'!$D$6:$D$105,INT((ROW()-6)/12)+1))</f>
        <v/>
      </c>
      <c r="E364" s="25">
        <f>IF($A364="","",MOD(ROW()-6,12)-4)</f>
        <v/>
      </c>
      <c r="F364" s="24">
        <f>IF($A364="","",IF($E364&lt;0,"Antes do pico",IF($E364=0,"Semana de pico","Depois do pico")))</f>
        <v/>
      </c>
      <c r="G364" s="36">
        <f>IF($A364="","",IFERROR(IF(INDEX('Cenários'!$E$6:$E$105,INT((ROW()-6)/12)+1)="","",INDEX('Cenários'!$E$6:$E$105,INT((ROW()-6)/12)+1)+7*$E364),""))</f>
        <v/>
      </c>
      <c r="H364" s="37">
        <f>IF($A364="","",INDEX('Cenários'!$N$6:$Y$105,INT((ROW()-6)/12)+1,$E364+5))</f>
        <v/>
      </c>
      <c r="I364" s="25">
        <f>IF(OR($A364="",$H364=""),"",IFERROR(ROUNDUP(INDEX('Cenários'!$F$6:$F$105,INT((ROW()-6)/12)+1)*$H364,0),""))</f>
        <v/>
      </c>
      <c r="J364" s="19" t="n"/>
      <c r="K364" s="25">
        <f>IF($A364="","",IF($E364=-4,INDEX('Cenários'!$G$6:$G$105,INT((ROW()-6)/12)+1),$S363))</f>
        <v/>
      </c>
      <c r="L364" s="25">
        <f>IF($A364="","",$K364+IF($J364="",0,$J364)-IF($I364="",0,$I364))</f>
        <v/>
      </c>
      <c r="M364" s="25">
        <f>IF($A364="","",IF($E364&lt;=0,INDEX('Cenários'!$H$6:$H$105,INT((ROW()-6)/12)+1)+SUMIFS($I$6:$I$1205,$A$6:$A$1205,$A364,$E$6:$E$1205,"&gt;"&amp;$E364,$E$6:$E$1205,"&lt;="&amp;($E364+INDEX('Cenários'!$J$6:$J$105,INT((ROW()-6)/12)+1))),INDEX('Cenários'!$L$6:$L$105,INT((ROW()-6)/12)+1)+SUMIFS($I$6:$I$1205,$A$6:$A$1205,$A364,$E$6:$E$1205,"&gt;"&amp;$E364,$E$6:$E$1205,"&lt;=7")))</f>
        <v/>
      </c>
      <c r="N364" s="25">
        <f>IF($A364="","",MIN(INDEX('Cenários'!$K$6:$K$105,INT((ROW()-6)/12)+1),MAX(0,$M364)))</f>
        <v/>
      </c>
      <c r="O364" s="25">
        <f>IF($A364="","",IFERROR(IF($L364&gt;=$N364,0,MIN(CEILING(MAX(0,$N364-$L364),INDEX('Cenários'!$I$6:$I$105,INT((ROW()-6)/12)+1)),FLOOR(MAX(0,INDEX('Cenários'!$K$6:$K$105,INT((ROW()-6)/12)+1)-$L364),INDEX('Cenários'!$I$6:$I$105,INT((ROW()-6)/12)+1)))),0))</f>
        <v/>
      </c>
      <c r="P364" s="25">
        <f>IF($A364="","",IFERROR(IF($E364+INDEX('Cenários'!$J$6:$J$105,INT((ROW()-6)/12)+1)&gt;7,0,SUMIFS($O$6:$O$1205,$A$6:$A$1205,$A364,$E$6:$E$1205,$E364+INDEX('Cenários'!$J$6:$J$105,INT((ROW()-6)/12)+1))),0))</f>
        <v/>
      </c>
      <c r="Q364" s="25">
        <f>IF($A364="","",$L364+$O364)</f>
        <v/>
      </c>
      <c r="R364" s="25">
        <f>IF($A364="","",IF($E364&gt;0,MAX(0,$Q364-$N364),0))</f>
        <v/>
      </c>
      <c r="S364" s="25">
        <f>IF($A364="","",$Q364-$R364)</f>
        <v/>
      </c>
      <c r="T364" s="25">
        <f>IF($A364="","",MAX(0,-$S364))</f>
        <v/>
      </c>
      <c r="U364" s="25">
        <f>IF($A364="","",MAX(0,$Q364-INDEX('Cenários'!$K$6:$K$105,INT((ROW()-6)/12)+1)))</f>
        <v/>
      </c>
      <c r="V364" s="24">
        <f>IF($A364="","",IF($Y364&lt;&gt;"OK","Dados inválidos",IF($X364="Pausado","Pausado",IF($T364&gt;0,"Ruptura",IF($U364&gt;0,"Excesso de capacidade",IF($M364&gt;INDEX('Cenários'!$K$6:$K$105,INT((ROW()-6)/12)+1),"Capacidade insuficiente",IF(AND($E364&lt;=0,$S364&lt;INDEX('Cenários'!$H$6:$H$105,INT((ROW()-6)/12)+1)),"Atenção",IF($R364&gt;0,"Desmobilizar","Adequado"))))))))</f>
        <v/>
      </c>
      <c r="W364" s="24">
        <f>IF($A364="","",IF($Y364&lt;&gt;"OK","Corrigir cadastro do cenário",IF($X364="Pausado","",IF($T364&gt;0,"Ruptura projetada de "&amp;TEXT($T364,"0")&amp;" un.",IF($U364&gt;0,"Reduzir entrada ou transferir "&amp;TEXT($U364,"0")&amp;" un.",IF($M364&gt;INDEX('Cenários'!$K$6:$K$105,INT((ROW()-6)/12)+1),"Capacidade abaixo do saldo-alvo em "&amp;TEXT($M364-INDEX('Cenários'!$K$6:$K$105,INT((ROW()-6)/12)+1),"0")&amp;" un.",IF(AND($O364&gt;0,$E364-INDEX('Cenários'!$J$6:$J$105,INT((ROW()-6)/12)+1)&lt;-4),"Recebimento depende de pedido anterior ao horizonte",IF($R364&gt;0,"Desmobilizar "&amp;TEXT($R364,"0")&amp;" un. nesta semana",IF($P364&gt;0,"Emitir pedido de "&amp;TEXT($P364,"0")&amp;" un. nesta semana",IF($O364&gt;0,"Programar recebimento de "&amp;TEXT($O364,"0")&amp;" un.","Sem ação imediata")))))))))</f>
        <v/>
      </c>
      <c r="X364" s="24">
        <f>IF($A364="","",INDEX('Cenários'!$M$6:$M$105,INT((ROW()-6)/12)+1))</f>
        <v/>
      </c>
      <c r="Y364" s="24">
        <f>IF($A364="","",INDEX('Cenários'!$Z$6:$Z$105,INT((ROW()-6)/12)+1))</f>
        <v/>
      </c>
    </row>
    <row r="365" ht="19" customHeight="1">
      <c r="A365" s="24">
        <f>IF(INDEX('Cenários'!$A$6:$A$105,INT((ROW()-6)/12)+1)="","",INDEX('Cenários'!$A$6:$A$105,INT((ROW()-6)/12)+1))</f>
        <v/>
      </c>
      <c r="B365" s="24">
        <f>IF($A365="","",INDEX('Cenários'!$B$6:$B$105,INT((ROW()-6)/12)+1))</f>
        <v/>
      </c>
      <c r="C365" s="24">
        <f>IF($A365="","",INDEX('Cenários'!$C$6:$C$105,INT((ROW()-6)/12)+1))</f>
        <v/>
      </c>
      <c r="D365" s="24">
        <f>IF($A365="","",INDEX('Cenários'!$D$6:$D$105,INT((ROW()-6)/12)+1))</f>
        <v/>
      </c>
      <c r="E365" s="25">
        <f>IF($A365="","",MOD(ROW()-6,12)-4)</f>
        <v/>
      </c>
      <c r="F365" s="24">
        <f>IF($A365="","",IF($E365&lt;0,"Antes do pico",IF($E365=0,"Semana de pico","Depois do pico")))</f>
        <v/>
      </c>
      <c r="G365" s="36">
        <f>IF($A365="","",IFERROR(IF(INDEX('Cenários'!$E$6:$E$105,INT((ROW()-6)/12)+1)="","",INDEX('Cenários'!$E$6:$E$105,INT((ROW()-6)/12)+1)+7*$E365),""))</f>
        <v/>
      </c>
      <c r="H365" s="37">
        <f>IF($A365="","",INDEX('Cenários'!$N$6:$Y$105,INT((ROW()-6)/12)+1,$E365+5))</f>
        <v/>
      </c>
      <c r="I365" s="25">
        <f>IF(OR($A365="",$H365=""),"",IFERROR(ROUNDUP(INDEX('Cenários'!$F$6:$F$105,INT((ROW()-6)/12)+1)*$H365,0),""))</f>
        <v/>
      </c>
      <c r="J365" s="19" t="n"/>
      <c r="K365" s="25">
        <f>IF($A365="","",IF($E365=-4,INDEX('Cenários'!$G$6:$G$105,INT((ROW()-6)/12)+1),$S364))</f>
        <v/>
      </c>
      <c r="L365" s="25">
        <f>IF($A365="","",$K365+IF($J365="",0,$J365)-IF($I365="",0,$I365))</f>
        <v/>
      </c>
      <c r="M365" s="25">
        <f>IF($A365="","",IF($E365&lt;=0,INDEX('Cenários'!$H$6:$H$105,INT((ROW()-6)/12)+1)+SUMIFS($I$6:$I$1205,$A$6:$A$1205,$A365,$E$6:$E$1205,"&gt;"&amp;$E365,$E$6:$E$1205,"&lt;="&amp;($E365+INDEX('Cenários'!$J$6:$J$105,INT((ROW()-6)/12)+1))),INDEX('Cenários'!$L$6:$L$105,INT((ROW()-6)/12)+1)+SUMIFS($I$6:$I$1205,$A$6:$A$1205,$A365,$E$6:$E$1205,"&gt;"&amp;$E365,$E$6:$E$1205,"&lt;=7")))</f>
        <v/>
      </c>
      <c r="N365" s="25">
        <f>IF($A365="","",MIN(INDEX('Cenários'!$K$6:$K$105,INT((ROW()-6)/12)+1),MAX(0,$M365)))</f>
        <v/>
      </c>
      <c r="O365" s="25">
        <f>IF($A365="","",IFERROR(IF($L365&gt;=$N365,0,MIN(CEILING(MAX(0,$N365-$L365),INDEX('Cenários'!$I$6:$I$105,INT((ROW()-6)/12)+1)),FLOOR(MAX(0,INDEX('Cenários'!$K$6:$K$105,INT((ROW()-6)/12)+1)-$L365),INDEX('Cenários'!$I$6:$I$105,INT((ROW()-6)/12)+1)))),0))</f>
        <v/>
      </c>
      <c r="P365" s="25">
        <f>IF($A365="","",IFERROR(IF($E365+INDEX('Cenários'!$J$6:$J$105,INT((ROW()-6)/12)+1)&gt;7,0,SUMIFS($O$6:$O$1205,$A$6:$A$1205,$A365,$E$6:$E$1205,$E365+INDEX('Cenários'!$J$6:$J$105,INT((ROW()-6)/12)+1))),0))</f>
        <v/>
      </c>
      <c r="Q365" s="25">
        <f>IF($A365="","",$L365+$O365)</f>
        <v/>
      </c>
      <c r="R365" s="25">
        <f>IF($A365="","",IF($E365&gt;0,MAX(0,$Q365-$N365),0))</f>
        <v/>
      </c>
      <c r="S365" s="25">
        <f>IF($A365="","",$Q365-$R365)</f>
        <v/>
      </c>
      <c r="T365" s="25">
        <f>IF($A365="","",MAX(0,-$S365))</f>
        <v/>
      </c>
      <c r="U365" s="25">
        <f>IF($A365="","",MAX(0,$Q365-INDEX('Cenários'!$K$6:$K$105,INT((ROW()-6)/12)+1)))</f>
        <v/>
      </c>
      <c r="V365" s="24">
        <f>IF($A365="","",IF($Y365&lt;&gt;"OK","Dados inválidos",IF($X365="Pausado","Pausado",IF($T365&gt;0,"Ruptura",IF($U365&gt;0,"Excesso de capacidade",IF($M365&gt;INDEX('Cenários'!$K$6:$K$105,INT((ROW()-6)/12)+1),"Capacidade insuficiente",IF(AND($E365&lt;=0,$S365&lt;INDEX('Cenários'!$H$6:$H$105,INT((ROW()-6)/12)+1)),"Atenção",IF($R365&gt;0,"Desmobilizar","Adequado"))))))))</f>
        <v/>
      </c>
      <c r="W365" s="24">
        <f>IF($A365="","",IF($Y365&lt;&gt;"OK","Corrigir cadastro do cenário",IF($X365="Pausado","",IF($T365&gt;0,"Ruptura projetada de "&amp;TEXT($T365,"0")&amp;" un.",IF($U365&gt;0,"Reduzir entrada ou transferir "&amp;TEXT($U365,"0")&amp;" un.",IF($M365&gt;INDEX('Cenários'!$K$6:$K$105,INT((ROW()-6)/12)+1),"Capacidade abaixo do saldo-alvo em "&amp;TEXT($M365-INDEX('Cenários'!$K$6:$K$105,INT((ROW()-6)/12)+1),"0")&amp;" un.",IF(AND($O365&gt;0,$E365-INDEX('Cenários'!$J$6:$J$105,INT((ROW()-6)/12)+1)&lt;-4),"Recebimento depende de pedido anterior ao horizonte",IF($R365&gt;0,"Desmobilizar "&amp;TEXT($R365,"0")&amp;" un. nesta semana",IF($P365&gt;0,"Emitir pedido de "&amp;TEXT($P365,"0")&amp;" un. nesta semana",IF($O365&gt;0,"Programar recebimento de "&amp;TEXT($O365,"0")&amp;" un.","Sem ação imediata")))))))))</f>
        <v/>
      </c>
      <c r="X365" s="24">
        <f>IF($A365="","",INDEX('Cenários'!$M$6:$M$105,INT((ROW()-6)/12)+1))</f>
        <v/>
      </c>
      <c r="Y365" s="24">
        <f>IF($A365="","",INDEX('Cenários'!$Z$6:$Z$105,INT((ROW()-6)/12)+1))</f>
        <v/>
      </c>
    </row>
    <row r="366" ht="19" customHeight="1">
      <c r="A366" s="24">
        <f>IF(INDEX('Cenários'!$A$6:$A$105,INT((ROW()-6)/12)+1)="","",INDEX('Cenários'!$A$6:$A$105,INT((ROW()-6)/12)+1))</f>
        <v/>
      </c>
      <c r="B366" s="24">
        <f>IF($A366="","",INDEX('Cenários'!$B$6:$B$105,INT((ROW()-6)/12)+1))</f>
        <v/>
      </c>
      <c r="C366" s="24">
        <f>IF($A366="","",INDEX('Cenários'!$C$6:$C$105,INT((ROW()-6)/12)+1))</f>
        <v/>
      </c>
      <c r="D366" s="24">
        <f>IF($A366="","",INDEX('Cenários'!$D$6:$D$105,INT((ROW()-6)/12)+1))</f>
        <v/>
      </c>
      <c r="E366" s="25">
        <f>IF($A366="","",MOD(ROW()-6,12)-4)</f>
        <v/>
      </c>
      <c r="F366" s="24">
        <f>IF($A366="","",IF($E366&lt;0,"Antes do pico",IF($E366=0,"Semana de pico","Depois do pico")))</f>
        <v/>
      </c>
      <c r="G366" s="36">
        <f>IF($A366="","",IFERROR(IF(INDEX('Cenários'!$E$6:$E$105,INT((ROW()-6)/12)+1)="","",INDEX('Cenários'!$E$6:$E$105,INT((ROW()-6)/12)+1)+7*$E366),""))</f>
        <v/>
      </c>
      <c r="H366" s="37">
        <f>IF($A366="","",INDEX('Cenários'!$N$6:$Y$105,INT((ROW()-6)/12)+1,$E366+5))</f>
        <v/>
      </c>
      <c r="I366" s="25">
        <f>IF(OR($A366="",$H366=""),"",IFERROR(ROUNDUP(INDEX('Cenários'!$F$6:$F$105,INT((ROW()-6)/12)+1)*$H366,0),""))</f>
        <v/>
      </c>
      <c r="J366" s="19" t="n"/>
      <c r="K366" s="25">
        <f>IF($A366="","",IF($E366=-4,INDEX('Cenários'!$G$6:$G$105,INT((ROW()-6)/12)+1),$S365))</f>
        <v/>
      </c>
      <c r="L366" s="25">
        <f>IF($A366="","",$K366+IF($J366="",0,$J366)-IF($I366="",0,$I366))</f>
        <v/>
      </c>
      <c r="M366" s="25">
        <f>IF($A366="","",IF($E366&lt;=0,INDEX('Cenários'!$H$6:$H$105,INT((ROW()-6)/12)+1)+SUMIFS($I$6:$I$1205,$A$6:$A$1205,$A366,$E$6:$E$1205,"&gt;"&amp;$E366,$E$6:$E$1205,"&lt;="&amp;($E366+INDEX('Cenários'!$J$6:$J$105,INT((ROW()-6)/12)+1))),INDEX('Cenários'!$L$6:$L$105,INT((ROW()-6)/12)+1)+SUMIFS($I$6:$I$1205,$A$6:$A$1205,$A366,$E$6:$E$1205,"&gt;"&amp;$E366,$E$6:$E$1205,"&lt;=7")))</f>
        <v/>
      </c>
      <c r="N366" s="25">
        <f>IF($A366="","",MIN(INDEX('Cenários'!$K$6:$K$105,INT((ROW()-6)/12)+1),MAX(0,$M366)))</f>
        <v/>
      </c>
      <c r="O366" s="25">
        <f>IF($A366="","",IFERROR(IF($L366&gt;=$N366,0,MIN(CEILING(MAX(0,$N366-$L366),INDEX('Cenários'!$I$6:$I$105,INT((ROW()-6)/12)+1)),FLOOR(MAX(0,INDEX('Cenários'!$K$6:$K$105,INT((ROW()-6)/12)+1)-$L366),INDEX('Cenários'!$I$6:$I$105,INT((ROW()-6)/12)+1)))),0))</f>
        <v/>
      </c>
      <c r="P366" s="25">
        <f>IF($A366="","",IFERROR(IF($E366+INDEX('Cenários'!$J$6:$J$105,INT((ROW()-6)/12)+1)&gt;7,0,SUMIFS($O$6:$O$1205,$A$6:$A$1205,$A366,$E$6:$E$1205,$E366+INDEX('Cenários'!$J$6:$J$105,INT((ROW()-6)/12)+1))),0))</f>
        <v/>
      </c>
      <c r="Q366" s="25">
        <f>IF($A366="","",$L366+$O366)</f>
        <v/>
      </c>
      <c r="R366" s="25">
        <f>IF($A366="","",IF($E366&gt;0,MAX(0,$Q366-$N366),0))</f>
        <v/>
      </c>
      <c r="S366" s="25">
        <f>IF($A366="","",$Q366-$R366)</f>
        <v/>
      </c>
      <c r="T366" s="25">
        <f>IF($A366="","",MAX(0,-$S366))</f>
        <v/>
      </c>
      <c r="U366" s="25">
        <f>IF($A366="","",MAX(0,$Q366-INDEX('Cenários'!$K$6:$K$105,INT((ROW()-6)/12)+1)))</f>
        <v/>
      </c>
      <c r="V366" s="24">
        <f>IF($A366="","",IF($Y366&lt;&gt;"OK","Dados inválidos",IF($X366="Pausado","Pausado",IF($T366&gt;0,"Ruptura",IF($U366&gt;0,"Excesso de capacidade",IF($M366&gt;INDEX('Cenários'!$K$6:$K$105,INT((ROW()-6)/12)+1),"Capacidade insuficiente",IF(AND($E366&lt;=0,$S366&lt;INDEX('Cenários'!$H$6:$H$105,INT((ROW()-6)/12)+1)),"Atenção",IF($R366&gt;0,"Desmobilizar","Adequado"))))))))</f>
        <v/>
      </c>
      <c r="W366" s="24">
        <f>IF($A366="","",IF($Y366&lt;&gt;"OK","Corrigir cadastro do cenário",IF($X366="Pausado","",IF($T366&gt;0,"Ruptura projetada de "&amp;TEXT($T366,"0")&amp;" un.",IF($U366&gt;0,"Reduzir entrada ou transferir "&amp;TEXT($U366,"0")&amp;" un.",IF($M366&gt;INDEX('Cenários'!$K$6:$K$105,INT((ROW()-6)/12)+1),"Capacidade abaixo do saldo-alvo em "&amp;TEXT($M366-INDEX('Cenários'!$K$6:$K$105,INT((ROW()-6)/12)+1),"0")&amp;" un.",IF(AND($O366&gt;0,$E366-INDEX('Cenários'!$J$6:$J$105,INT((ROW()-6)/12)+1)&lt;-4),"Recebimento depende de pedido anterior ao horizonte",IF($R366&gt;0,"Desmobilizar "&amp;TEXT($R366,"0")&amp;" un. nesta semana",IF($P366&gt;0,"Emitir pedido de "&amp;TEXT($P366,"0")&amp;" un. nesta semana",IF($O366&gt;0,"Programar recebimento de "&amp;TEXT($O366,"0")&amp;" un.","Sem ação imediata")))))))))</f>
        <v/>
      </c>
      <c r="X366" s="24">
        <f>IF($A366="","",INDEX('Cenários'!$M$6:$M$105,INT((ROW()-6)/12)+1))</f>
        <v/>
      </c>
      <c r="Y366" s="24">
        <f>IF($A366="","",INDEX('Cenários'!$Z$6:$Z$105,INT((ROW()-6)/12)+1))</f>
        <v/>
      </c>
    </row>
    <row r="367" ht="19" customHeight="1">
      <c r="A367" s="24">
        <f>IF(INDEX('Cenários'!$A$6:$A$105,INT((ROW()-6)/12)+1)="","",INDEX('Cenários'!$A$6:$A$105,INT((ROW()-6)/12)+1))</f>
        <v/>
      </c>
      <c r="B367" s="24">
        <f>IF($A367="","",INDEX('Cenários'!$B$6:$B$105,INT((ROW()-6)/12)+1))</f>
        <v/>
      </c>
      <c r="C367" s="24">
        <f>IF($A367="","",INDEX('Cenários'!$C$6:$C$105,INT((ROW()-6)/12)+1))</f>
        <v/>
      </c>
      <c r="D367" s="24">
        <f>IF($A367="","",INDEX('Cenários'!$D$6:$D$105,INT((ROW()-6)/12)+1))</f>
        <v/>
      </c>
      <c r="E367" s="25">
        <f>IF($A367="","",MOD(ROW()-6,12)-4)</f>
        <v/>
      </c>
      <c r="F367" s="24">
        <f>IF($A367="","",IF($E367&lt;0,"Antes do pico",IF($E367=0,"Semana de pico","Depois do pico")))</f>
        <v/>
      </c>
      <c r="G367" s="36">
        <f>IF($A367="","",IFERROR(IF(INDEX('Cenários'!$E$6:$E$105,INT((ROW()-6)/12)+1)="","",INDEX('Cenários'!$E$6:$E$105,INT((ROW()-6)/12)+1)+7*$E367),""))</f>
        <v/>
      </c>
      <c r="H367" s="37">
        <f>IF($A367="","",INDEX('Cenários'!$N$6:$Y$105,INT((ROW()-6)/12)+1,$E367+5))</f>
        <v/>
      </c>
      <c r="I367" s="25">
        <f>IF(OR($A367="",$H367=""),"",IFERROR(ROUNDUP(INDEX('Cenários'!$F$6:$F$105,INT((ROW()-6)/12)+1)*$H367,0),""))</f>
        <v/>
      </c>
      <c r="J367" s="19" t="n"/>
      <c r="K367" s="25">
        <f>IF($A367="","",IF($E367=-4,INDEX('Cenários'!$G$6:$G$105,INT((ROW()-6)/12)+1),$S366))</f>
        <v/>
      </c>
      <c r="L367" s="25">
        <f>IF($A367="","",$K367+IF($J367="",0,$J367)-IF($I367="",0,$I367))</f>
        <v/>
      </c>
      <c r="M367" s="25">
        <f>IF($A367="","",IF($E367&lt;=0,INDEX('Cenários'!$H$6:$H$105,INT((ROW()-6)/12)+1)+SUMIFS($I$6:$I$1205,$A$6:$A$1205,$A367,$E$6:$E$1205,"&gt;"&amp;$E367,$E$6:$E$1205,"&lt;="&amp;($E367+INDEX('Cenários'!$J$6:$J$105,INT((ROW()-6)/12)+1))),INDEX('Cenários'!$L$6:$L$105,INT((ROW()-6)/12)+1)+SUMIFS($I$6:$I$1205,$A$6:$A$1205,$A367,$E$6:$E$1205,"&gt;"&amp;$E367,$E$6:$E$1205,"&lt;=7")))</f>
        <v/>
      </c>
      <c r="N367" s="25">
        <f>IF($A367="","",MIN(INDEX('Cenários'!$K$6:$K$105,INT((ROW()-6)/12)+1),MAX(0,$M367)))</f>
        <v/>
      </c>
      <c r="O367" s="25">
        <f>IF($A367="","",IFERROR(IF($L367&gt;=$N367,0,MIN(CEILING(MAX(0,$N367-$L367),INDEX('Cenários'!$I$6:$I$105,INT((ROW()-6)/12)+1)),FLOOR(MAX(0,INDEX('Cenários'!$K$6:$K$105,INT((ROW()-6)/12)+1)-$L367),INDEX('Cenários'!$I$6:$I$105,INT((ROW()-6)/12)+1)))),0))</f>
        <v/>
      </c>
      <c r="P367" s="25">
        <f>IF($A367="","",IFERROR(IF($E367+INDEX('Cenários'!$J$6:$J$105,INT((ROW()-6)/12)+1)&gt;7,0,SUMIFS($O$6:$O$1205,$A$6:$A$1205,$A367,$E$6:$E$1205,$E367+INDEX('Cenários'!$J$6:$J$105,INT((ROW()-6)/12)+1))),0))</f>
        <v/>
      </c>
      <c r="Q367" s="25">
        <f>IF($A367="","",$L367+$O367)</f>
        <v/>
      </c>
      <c r="R367" s="25">
        <f>IF($A367="","",IF($E367&gt;0,MAX(0,$Q367-$N367),0))</f>
        <v/>
      </c>
      <c r="S367" s="25">
        <f>IF($A367="","",$Q367-$R367)</f>
        <v/>
      </c>
      <c r="T367" s="25">
        <f>IF($A367="","",MAX(0,-$S367))</f>
        <v/>
      </c>
      <c r="U367" s="25">
        <f>IF($A367="","",MAX(0,$Q367-INDEX('Cenários'!$K$6:$K$105,INT((ROW()-6)/12)+1)))</f>
        <v/>
      </c>
      <c r="V367" s="24">
        <f>IF($A367="","",IF($Y367&lt;&gt;"OK","Dados inválidos",IF($X367="Pausado","Pausado",IF($T367&gt;0,"Ruptura",IF($U367&gt;0,"Excesso de capacidade",IF($M367&gt;INDEX('Cenários'!$K$6:$K$105,INT((ROW()-6)/12)+1),"Capacidade insuficiente",IF(AND($E367&lt;=0,$S367&lt;INDEX('Cenários'!$H$6:$H$105,INT((ROW()-6)/12)+1)),"Atenção",IF($R367&gt;0,"Desmobilizar","Adequado"))))))))</f>
        <v/>
      </c>
      <c r="W367" s="24">
        <f>IF($A367="","",IF($Y367&lt;&gt;"OK","Corrigir cadastro do cenário",IF($X367="Pausado","",IF($T367&gt;0,"Ruptura projetada de "&amp;TEXT($T367,"0")&amp;" un.",IF($U367&gt;0,"Reduzir entrada ou transferir "&amp;TEXT($U367,"0")&amp;" un.",IF($M367&gt;INDEX('Cenários'!$K$6:$K$105,INT((ROW()-6)/12)+1),"Capacidade abaixo do saldo-alvo em "&amp;TEXT($M367-INDEX('Cenários'!$K$6:$K$105,INT((ROW()-6)/12)+1),"0")&amp;" un.",IF(AND($O367&gt;0,$E367-INDEX('Cenários'!$J$6:$J$105,INT((ROW()-6)/12)+1)&lt;-4),"Recebimento depende de pedido anterior ao horizonte",IF($R367&gt;0,"Desmobilizar "&amp;TEXT($R367,"0")&amp;" un. nesta semana",IF($P367&gt;0,"Emitir pedido de "&amp;TEXT($P367,"0")&amp;" un. nesta semana",IF($O367&gt;0,"Programar recebimento de "&amp;TEXT($O367,"0")&amp;" un.","Sem ação imediata")))))))))</f>
        <v/>
      </c>
      <c r="X367" s="24">
        <f>IF($A367="","",INDEX('Cenários'!$M$6:$M$105,INT((ROW()-6)/12)+1))</f>
        <v/>
      </c>
      <c r="Y367" s="24">
        <f>IF($A367="","",INDEX('Cenários'!$Z$6:$Z$105,INT((ROW()-6)/12)+1))</f>
        <v/>
      </c>
    </row>
    <row r="368" ht="19" customHeight="1">
      <c r="A368" s="24">
        <f>IF(INDEX('Cenários'!$A$6:$A$105,INT((ROW()-6)/12)+1)="","",INDEX('Cenários'!$A$6:$A$105,INT((ROW()-6)/12)+1))</f>
        <v/>
      </c>
      <c r="B368" s="24">
        <f>IF($A368="","",INDEX('Cenários'!$B$6:$B$105,INT((ROW()-6)/12)+1))</f>
        <v/>
      </c>
      <c r="C368" s="24">
        <f>IF($A368="","",INDEX('Cenários'!$C$6:$C$105,INT((ROW()-6)/12)+1))</f>
        <v/>
      </c>
      <c r="D368" s="24">
        <f>IF($A368="","",INDEX('Cenários'!$D$6:$D$105,INT((ROW()-6)/12)+1))</f>
        <v/>
      </c>
      <c r="E368" s="25">
        <f>IF($A368="","",MOD(ROW()-6,12)-4)</f>
        <v/>
      </c>
      <c r="F368" s="24">
        <f>IF($A368="","",IF($E368&lt;0,"Antes do pico",IF($E368=0,"Semana de pico","Depois do pico")))</f>
        <v/>
      </c>
      <c r="G368" s="36">
        <f>IF($A368="","",IFERROR(IF(INDEX('Cenários'!$E$6:$E$105,INT((ROW()-6)/12)+1)="","",INDEX('Cenários'!$E$6:$E$105,INT((ROW()-6)/12)+1)+7*$E368),""))</f>
        <v/>
      </c>
      <c r="H368" s="37">
        <f>IF($A368="","",INDEX('Cenários'!$N$6:$Y$105,INT((ROW()-6)/12)+1,$E368+5))</f>
        <v/>
      </c>
      <c r="I368" s="25">
        <f>IF(OR($A368="",$H368=""),"",IFERROR(ROUNDUP(INDEX('Cenários'!$F$6:$F$105,INT((ROW()-6)/12)+1)*$H368,0),""))</f>
        <v/>
      </c>
      <c r="J368" s="19" t="n"/>
      <c r="K368" s="25">
        <f>IF($A368="","",IF($E368=-4,INDEX('Cenários'!$G$6:$G$105,INT((ROW()-6)/12)+1),$S367))</f>
        <v/>
      </c>
      <c r="L368" s="25">
        <f>IF($A368="","",$K368+IF($J368="",0,$J368)-IF($I368="",0,$I368))</f>
        <v/>
      </c>
      <c r="M368" s="25">
        <f>IF($A368="","",IF($E368&lt;=0,INDEX('Cenários'!$H$6:$H$105,INT((ROW()-6)/12)+1)+SUMIFS($I$6:$I$1205,$A$6:$A$1205,$A368,$E$6:$E$1205,"&gt;"&amp;$E368,$E$6:$E$1205,"&lt;="&amp;($E368+INDEX('Cenários'!$J$6:$J$105,INT((ROW()-6)/12)+1))),INDEX('Cenários'!$L$6:$L$105,INT((ROW()-6)/12)+1)+SUMIFS($I$6:$I$1205,$A$6:$A$1205,$A368,$E$6:$E$1205,"&gt;"&amp;$E368,$E$6:$E$1205,"&lt;=7")))</f>
        <v/>
      </c>
      <c r="N368" s="25">
        <f>IF($A368="","",MIN(INDEX('Cenários'!$K$6:$K$105,INT((ROW()-6)/12)+1),MAX(0,$M368)))</f>
        <v/>
      </c>
      <c r="O368" s="25">
        <f>IF($A368="","",IFERROR(IF($L368&gt;=$N368,0,MIN(CEILING(MAX(0,$N368-$L368),INDEX('Cenários'!$I$6:$I$105,INT((ROW()-6)/12)+1)),FLOOR(MAX(0,INDEX('Cenários'!$K$6:$K$105,INT((ROW()-6)/12)+1)-$L368),INDEX('Cenários'!$I$6:$I$105,INT((ROW()-6)/12)+1)))),0))</f>
        <v/>
      </c>
      <c r="P368" s="25">
        <f>IF($A368="","",IFERROR(IF($E368+INDEX('Cenários'!$J$6:$J$105,INT((ROW()-6)/12)+1)&gt;7,0,SUMIFS($O$6:$O$1205,$A$6:$A$1205,$A368,$E$6:$E$1205,$E368+INDEX('Cenários'!$J$6:$J$105,INT((ROW()-6)/12)+1))),0))</f>
        <v/>
      </c>
      <c r="Q368" s="25">
        <f>IF($A368="","",$L368+$O368)</f>
        <v/>
      </c>
      <c r="R368" s="25">
        <f>IF($A368="","",IF($E368&gt;0,MAX(0,$Q368-$N368),0))</f>
        <v/>
      </c>
      <c r="S368" s="25">
        <f>IF($A368="","",$Q368-$R368)</f>
        <v/>
      </c>
      <c r="T368" s="25">
        <f>IF($A368="","",MAX(0,-$S368))</f>
        <v/>
      </c>
      <c r="U368" s="25">
        <f>IF($A368="","",MAX(0,$Q368-INDEX('Cenários'!$K$6:$K$105,INT((ROW()-6)/12)+1)))</f>
        <v/>
      </c>
      <c r="V368" s="24">
        <f>IF($A368="","",IF($Y368&lt;&gt;"OK","Dados inválidos",IF($X368="Pausado","Pausado",IF($T368&gt;0,"Ruptura",IF($U368&gt;0,"Excesso de capacidade",IF($M368&gt;INDEX('Cenários'!$K$6:$K$105,INT((ROW()-6)/12)+1),"Capacidade insuficiente",IF(AND($E368&lt;=0,$S368&lt;INDEX('Cenários'!$H$6:$H$105,INT((ROW()-6)/12)+1)),"Atenção",IF($R368&gt;0,"Desmobilizar","Adequado"))))))))</f>
        <v/>
      </c>
      <c r="W368" s="24">
        <f>IF($A368="","",IF($Y368&lt;&gt;"OK","Corrigir cadastro do cenário",IF($X368="Pausado","",IF($T368&gt;0,"Ruptura projetada de "&amp;TEXT($T368,"0")&amp;" un.",IF($U368&gt;0,"Reduzir entrada ou transferir "&amp;TEXT($U368,"0")&amp;" un.",IF($M368&gt;INDEX('Cenários'!$K$6:$K$105,INT((ROW()-6)/12)+1),"Capacidade abaixo do saldo-alvo em "&amp;TEXT($M368-INDEX('Cenários'!$K$6:$K$105,INT((ROW()-6)/12)+1),"0")&amp;" un.",IF(AND($O368&gt;0,$E368-INDEX('Cenários'!$J$6:$J$105,INT((ROW()-6)/12)+1)&lt;-4),"Recebimento depende de pedido anterior ao horizonte",IF($R368&gt;0,"Desmobilizar "&amp;TEXT($R368,"0")&amp;" un. nesta semana",IF($P368&gt;0,"Emitir pedido de "&amp;TEXT($P368,"0")&amp;" un. nesta semana",IF($O368&gt;0,"Programar recebimento de "&amp;TEXT($O368,"0")&amp;" un.","Sem ação imediata")))))))))</f>
        <v/>
      </c>
      <c r="X368" s="24">
        <f>IF($A368="","",INDEX('Cenários'!$M$6:$M$105,INT((ROW()-6)/12)+1))</f>
        <v/>
      </c>
      <c r="Y368" s="24">
        <f>IF($A368="","",INDEX('Cenários'!$Z$6:$Z$105,INT((ROW()-6)/12)+1))</f>
        <v/>
      </c>
    </row>
    <row r="369" ht="19" customHeight="1">
      <c r="A369" s="24">
        <f>IF(INDEX('Cenários'!$A$6:$A$105,INT((ROW()-6)/12)+1)="","",INDEX('Cenários'!$A$6:$A$105,INT((ROW()-6)/12)+1))</f>
        <v/>
      </c>
      <c r="B369" s="24">
        <f>IF($A369="","",INDEX('Cenários'!$B$6:$B$105,INT((ROW()-6)/12)+1))</f>
        <v/>
      </c>
      <c r="C369" s="24">
        <f>IF($A369="","",INDEX('Cenários'!$C$6:$C$105,INT((ROW()-6)/12)+1))</f>
        <v/>
      </c>
      <c r="D369" s="24">
        <f>IF($A369="","",INDEX('Cenários'!$D$6:$D$105,INT((ROW()-6)/12)+1))</f>
        <v/>
      </c>
      <c r="E369" s="25">
        <f>IF($A369="","",MOD(ROW()-6,12)-4)</f>
        <v/>
      </c>
      <c r="F369" s="24">
        <f>IF($A369="","",IF($E369&lt;0,"Antes do pico",IF($E369=0,"Semana de pico","Depois do pico")))</f>
        <v/>
      </c>
      <c r="G369" s="36">
        <f>IF($A369="","",IFERROR(IF(INDEX('Cenários'!$E$6:$E$105,INT((ROW()-6)/12)+1)="","",INDEX('Cenários'!$E$6:$E$105,INT((ROW()-6)/12)+1)+7*$E369),""))</f>
        <v/>
      </c>
      <c r="H369" s="37">
        <f>IF($A369="","",INDEX('Cenários'!$N$6:$Y$105,INT((ROW()-6)/12)+1,$E369+5))</f>
        <v/>
      </c>
      <c r="I369" s="25">
        <f>IF(OR($A369="",$H369=""),"",IFERROR(ROUNDUP(INDEX('Cenários'!$F$6:$F$105,INT((ROW()-6)/12)+1)*$H369,0),""))</f>
        <v/>
      </c>
      <c r="J369" s="19" t="n"/>
      <c r="K369" s="25">
        <f>IF($A369="","",IF($E369=-4,INDEX('Cenários'!$G$6:$G$105,INT((ROW()-6)/12)+1),$S368))</f>
        <v/>
      </c>
      <c r="L369" s="25">
        <f>IF($A369="","",$K369+IF($J369="",0,$J369)-IF($I369="",0,$I369))</f>
        <v/>
      </c>
      <c r="M369" s="25">
        <f>IF($A369="","",IF($E369&lt;=0,INDEX('Cenários'!$H$6:$H$105,INT((ROW()-6)/12)+1)+SUMIFS($I$6:$I$1205,$A$6:$A$1205,$A369,$E$6:$E$1205,"&gt;"&amp;$E369,$E$6:$E$1205,"&lt;="&amp;($E369+INDEX('Cenários'!$J$6:$J$105,INT((ROW()-6)/12)+1))),INDEX('Cenários'!$L$6:$L$105,INT((ROW()-6)/12)+1)+SUMIFS($I$6:$I$1205,$A$6:$A$1205,$A369,$E$6:$E$1205,"&gt;"&amp;$E369,$E$6:$E$1205,"&lt;=7")))</f>
        <v/>
      </c>
      <c r="N369" s="25">
        <f>IF($A369="","",MIN(INDEX('Cenários'!$K$6:$K$105,INT((ROW()-6)/12)+1),MAX(0,$M369)))</f>
        <v/>
      </c>
      <c r="O369" s="25">
        <f>IF($A369="","",IFERROR(IF($L369&gt;=$N369,0,MIN(CEILING(MAX(0,$N369-$L369),INDEX('Cenários'!$I$6:$I$105,INT((ROW()-6)/12)+1)),FLOOR(MAX(0,INDEX('Cenários'!$K$6:$K$105,INT((ROW()-6)/12)+1)-$L369),INDEX('Cenários'!$I$6:$I$105,INT((ROW()-6)/12)+1)))),0))</f>
        <v/>
      </c>
      <c r="P369" s="25">
        <f>IF($A369="","",IFERROR(IF($E369+INDEX('Cenários'!$J$6:$J$105,INT((ROW()-6)/12)+1)&gt;7,0,SUMIFS($O$6:$O$1205,$A$6:$A$1205,$A369,$E$6:$E$1205,$E369+INDEX('Cenários'!$J$6:$J$105,INT((ROW()-6)/12)+1))),0))</f>
        <v/>
      </c>
      <c r="Q369" s="25">
        <f>IF($A369="","",$L369+$O369)</f>
        <v/>
      </c>
      <c r="R369" s="25">
        <f>IF($A369="","",IF($E369&gt;0,MAX(0,$Q369-$N369),0))</f>
        <v/>
      </c>
      <c r="S369" s="25">
        <f>IF($A369="","",$Q369-$R369)</f>
        <v/>
      </c>
      <c r="T369" s="25">
        <f>IF($A369="","",MAX(0,-$S369))</f>
        <v/>
      </c>
      <c r="U369" s="25">
        <f>IF($A369="","",MAX(0,$Q369-INDEX('Cenários'!$K$6:$K$105,INT((ROW()-6)/12)+1)))</f>
        <v/>
      </c>
      <c r="V369" s="24">
        <f>IF($A369="","",IF($Y369&lt;&gt;"OK","Dados inválidos",IF($X369="Pausado","Pausado",IF($T369&gt;0,"Ruptura",IF($U369&gt;0,"Excesso de capacidade",IF($M369&gt;INDEX('Cenários'!$K$6:$K$105,INT((ROW()-6)/12)+1),"Capacidade insuficiente",IF(AND($E369&lt;=0,$S369&lt;INDEX('Cenários'!$H$6:$H$105,INT((ROW()-6)/12)+1)),"Atenção",IF($R369&gt;0,"Desmobilizar","Adequado"))))))))</f>
        <v/>
      </c>
      <c r="W369" s="24">
        <f>IF($A369="","",IF($Y369&lt;&gt;"OK","Corrigir cadastro do cenário",IF($X369="Pausado","",IF($T369&gt;0,"Ruptura projetada de "&amp;TEXT($T369,"0")&amp;" un.",IF($U369&gt;0,"Reduzir entrada ou transferir "&amp;TEXT($U369,"0")&amp;" un.",IF($M369&gt;INDEX('Cenários'!$K$6:$K$105,INT((ROW()-6)/12)+1),"Capacidade abaixo do saldo-alvo em "&amp;TEXT($M369-INDEX('Cenários'!$K$6:$K$105,INT((ROW()-6)/12)+1),"0")&amp;" un.",IF(AND($O369&gt;0,$E369-INDEX('Cenários'!$J$6:$J$105,INT((ROW()-6)/12)+1)&lt;-4),"Recebimento depende de pedido anterior ao horizonte",IF($R369&gt;0,"Desmobilizar "&amp;TEXT($R369,"0")&amp;" un. nesta semana",IF($P369&gt;0,"Emitir pedido de "&amp;TEXT($P369,"0")&amp;" un. nesta semana",IF($O369&gt;0,"Programar recebimento de "&amp;TEXT($O369,"0")&amp;" un.","Sem ação imediata")))))))))</f>
        <v/>
      </c>
      <c r="X369" s="24">
        <f>IF($A369="","",INDEX('Cenários'!$M$6:$M$105,INT((ROW()-6)/12)+1))</f>
        <v/>
      </c>
      <c r="Y369" s="24">
        <f>IF($A369="","",INDEX('Cenários'!$Z$6:$Z$105,INT((ROW()-6)/12)+1))</f>
        <v/>
      </c>
    </row>
    <row r="370" ht="19" customHeight="1">
      <c r="A370" s="24">
        <f>IF(INDEX('Cenários'!$A$6:$A$105,INT((ROW()-6)/12)+1)="","",INDEX('Cenários'!$A$6:$A$105,INT((ROW()-6)/12)+1))</f>
        <v/>
      </c>
      <c r="B370" s="24">
        <f>IF($A370="","",INDEX('Cenários'!$B$6:$B$105,INT((ROW()-6)/12)+1))</f>
        <v/>
      </c>
      <c r="C370" s="24">
        <f>IF($A370="","",INDEX('Cenários'!$C$6:$C$105,INT((ROW()-6)/12)+1))</f>
        <v/>
      </c>
      <c r="D370" s="24">
        <f>IF($A370="","",INDEX('Cenários'!$D$6:$D$105,INT((ROW()-6)/12)+1))</f>
        <v/>
      </c>
      <c r="E370" s="25">
        <f>IF($A370="","",MOD(ROW()-6,12)-4)</f>
        <v/>
      </c>
      <c r="F370" s="24">
        <f>IF($A370="","",IF($E370&lt;0,"Antes do pico",IF($E370=0,"Semana de pico","Depois do pico")))</f>
        <v/>
      </c>
      <c r="G370" s="36">
        <f>IF($A370="","",IFERROR(IF(INDEX('Cenários'!$E$6:$E$105,INT((ROW()-6)/12)+1)="","",INDEX('Cenários'!$E$6:$E$105,INT((ROW()-6)/12)+1)+7*$E370),""))</f>
        <v/>
      </c>
      <c r="H370" s="37">
        <f>IF($A370="","",INDEX('Cenários'!$N$6:$Y$105,INT((ROW()-6)/12)+1,$E370+5))</f>
        <v/>
      </c>
      <c r="I370" s="25">
        <f>IF(OR($A370="",$H370=""),"",IFERROR(ROUNDUP(INDEX('Cenários'!$F$6:$F$105,INT((ROW()-6)/12)+1)*$H370,0),""))</f>
        <v/>
      </c>
      <c r="J370" s="19" t="n"/>
      <c r="K370" s="25">
        <f>IF($A370="","",IF($E370=-4,INDEX('Cenários'!$G$6:$G$105,INT((ROW()-6)/12)+1),$S369))</f>
        <v/>
      </c>
      <c r="L370" s="25">
        <f>IF($A370="","",$K370+IF($J370="",0,$J370)-IF($I370="",0,$I370))</f>
        <v/>
      </c>
      <c r="M370" s="25">
        <f>IF($A370="","",IF($E370&lt;=0,INDEX('Cenários'!$H$6:$H$105,INT((ROW()-6)/12)+1)+SUMIFS($I$6:$I$1205,$A$6:$A$1205,$A370,$E$6:$E$1205,"&gt;"&amp;$E370,$E$6:$E$1205,"&lt;="&amp;($E370+INDEX('Cenários'!$J$6:$J$105,INT((ROW()-6)/12)+1))),INDEX('Cenários'!$L$6:$L$105,INT((ROW()-6)/12)+1)+SUMIFS($I$6:$I$1205,$A$6:$A$1205,$A370,$E$6:$E$1205,"&gt;"&amp;$E370,$E$6:$E$1205,"&lt;=7")))</f>
        <v/>
      </c>
      <c r="N370" s="25">
        <f>IF($A370="","",MIN(INDEX('Cenários'!$K$6:$K$105,INT((ROW()-6)/12)+1),MAX(0,$M370)))</f>
        <v/>
      </c>
      <c r="O370" s="25">
        <f>IF($A370="","",IFERROR(IF($L370&gt;=$N370,0,MIN(CEILING(MAX(0,$N370-$L370),INDEX('Cenários'!$I$6:$I$105,INT((ROW()-6)/12)+1)),FLOOR(MAX(0,INDEX('Cenários'!$K$6:$K$105,INT((ROW()-6)/12)+1)-$L370),INDEX('Cenários'!$I$6:$I$105,INT((ROW()-6)/12)+1)))),0))</f>
        <v/>
      </c>
      <c r="P370" s="25">
        <f>IF($A370="","",IFERROR(IF($E370+INDEX('Cenários'!$J$6:$J$105,INT((ROW()-6)/12)+1)&gt;7,0,SUMIFS($O$6:$O$1205,$A$6:$A$1205,$A370,$E$6:$E$1205,$E370+INDEX('Cenários'!$J$6:$J$105,INT((ROW()-6)/12)+1))),0))</f>
        <v/>
      </c>
      <c r="Q370" s="25">
        <f>IF($A370="","",$L370+$O370)</f>
        <v/>
      </c>
      <c r="R370" s="25">
        <f>IF($A370="","",IF($E370&gt;0,MAX(0,$Q370-$N370),0))</f>
        <v/>
      </c>
      <c r="S370" s="25">
        <f>IF($A370="","",$Q370-$R370)</f>
        <v/>
      </c>
      <c r="T370" s="25">
        <f>IF($A370="","",MAX(0,-$S370))</f>
        <v/>
      </c>
      <c r="U370" s="25">
        <f>IF($A370="","",MAX(0,$Q370-INDEX('Cenários'!$K$6:$K$105,INT((ROW()-6)/12)+1)))</f>
        <v/>
      </c>
      <c r="V370" s="24">
        <f>IF($A370="","",IF($Y370&lt;&gt;"OK","Dados inválidos",IF($X370="Pausado","Pausado",IF($T370&gt;0,"Ruptura",IF($U370&gt;0,"Excesso de capacidade",IF($M370&gt;INDEX('Cenários'!$K$6:$K$105,INT((ROW()-6)/12)+1),"Capacidade insuficiente",IF(AND($E370&lt;=0,$S370&lt;INDEX('Cenários'!$H$6:$H$105,INT((ROW()-6)/12)+1)),"Atenção",IF($R370&gt;0,"Desmobilizar","Adequado"))))))))</f>
        <v/>
      </c>
      <c r="W370" s="24">
        <f>IF($A370="","",IF($Y370&lt;&gt;"OK","Corrigir cadastro do cenário",IF($X370="Pausado","",IF($T370&gt;0,"Ruptura projetada de "&amp;TEXT($T370,"0")&amp;" un.",IF($U370&gt;0,"Reduzir entrada ou transferir "&amp;TEXT($U370,"0")&amp;" un.",IF($M370&gt;INDEX('Cenários'!$K$6:$K$105,INT((ROW()-6)/12)+1),"Capacidade abaixo do saldo-alvo em "&amp;TEXT($M370-INDEX('Cenários'!$K$6:$K$105,INT((ROW()-6)/12)+1),"0")&amp;" un.",IF(AND($O370&gt;0,$E370-INDEX('Cenários'!$J$6:$J$105,INT((ROW()-6)/12)+1)&lt;-4),"Recebimento depende de pedido anterior ao horizonte",IF($R370&gt;0,"Desmobilizar "&amp;TEXT($R370,"0")&amp;" un. nesta semana",IF($P370&gt;0,"Emitir pedido de "&amp;TEXT($P370,"0")&amp;" un. nesta semana",IF($O370&gt;0,"Programar recebimento de "&amp;TEXT($O370,"0")&amp;" un.","Sem ação imediata")))))))))</f>
        <v/>
      </c>
      <c r="X370" s="24">
        <f>IF($A370="","",INDEX('Cenários'!$M$6:$M$105,INT((ROW()-6)/12)+1))</f>
        <v/>
      </c>
      <c r="Y370" s="24">
        <f>IF($A370="","",INDEX('Cenários'!$Z$6:$Z$105,INT((ROW()-6)/12)+1))</f>
        <v/>
      </c>
    </row>
    <row r="371" ht="19" customHeight="1">
      <c r="A371" s="24">
        <f>IF(INDEX('Cenários'!$A$6:$A$105,INT((ROW()-6)/12)+1)="","",INDEX('Cenários'!$A$6:$A$105,INT((ROW()-6)/12)+1))</f>
        <v/>
      </c>
      <c r="B371" s="24">
        <f>IF($A371="","",INDEX('Cenários'!$B$6:$B$105,INT((ROW()-6)/12)+1))</f>
        <v/>
      </c>
      <c r="C371" s="24">
        <f>IF($A371="","",INDEX('Cenários'!$C$6:$C$105,INT((ROW()-6)/12)+1))</f>
        <v/>
      </c>
      <c r="D371" s="24">
        <f>IF($A371="","",INDEX('Cenários'!$D$6:$D$105,INT((ROW()-6)/12)+1))</f>
        <v/>
      </c>
      <c r="E371" s="25">
        <f>IF($A371="","",MOD(ROW()-6,12)-4)</f>
        <v/>
      </c>
      <c r="F371" s="24">
        <f>IF($A371="","",IF($E371&lt;0,"Antes do pico",IF($E371=0,"Semana de pico","Depois do pico")))</f>
        <v/>
      </c>
      <c r="G371" s="36">
        <f>IF($A371="","",IFERROR(IF(INDEX('Cenários'!$E$6:$E$105,INT((ROW()-6)/12)+1)="","",INDEX('Cenários'!$E$6:$E$105,INT((ROW()-6)/12)+1)+7*$E371),""))</f>
        <v/>
      </c>
      <c r="H371" s="37">
        <f>IF($A371="","",INDEX('Cenários'!$N$6:$Y$105,INT((ROW()-6)/12)+1,$E371+5))</f>
        <v/>
      </c>
      <c r="I371" s="25">
        <f>IF(OR($A371="",$H371=""),"",IFERROR(ROUNDUP(INDEX('Cenários'!$F$6:$F$105,INT((ROW()-6)/12)+1)*$H371,0),""))</f>
        <v/>
      </c>
      <c r="J371" s="19" t="n"/>
      <c r="K371" s="25">
        <f>IF($A371="","",IF($E371=-4,INDEX('Cenários'!$G$6:$G$105,INT((ROW()-6)/12)+1),$S370))</f>
        <v/>
      </c>
      <c r="L371" s="25">
        <f>IF($A371="","",$K371+IF($J371="",0,$J371)-IF($I371="",0,$I371))</f>
        <v/>
      </c>
      <c r="M371" s="25">
        <f>IF($A371="","",IF($E371&lt;=0,INDEX('Cenários'!$H$6:$H$105,INT((ROW()-6)/12)+1)+SUMIFS($I$6:$I$1205,$A$6:$A$1205,$A371,$E$6:$E$1205,"&gt;"&amp;$E371,$E$6:$E$1205,"&lt;="&amp;($E371+INDEX('Cenários'!$J$6:$J$105,INT((ROW()-6)/12)+1))),INDEX('Cenários'!$L$6:$L$105,INT((ROW()-6)/12)+1)+SUMIFS($I$6:$I$1205,$A$6:$A$1205,$A371,$E$6:$E$1205,"&gt;"&amp;$E371,$E$6:$E$1205,"&lt;=7")))</f>
        <v/>
      </c>
      <c r="N371" s="25">
        <f>IF($A371="","",MIN(INDEX('Cenários'!$K$6:$K$105,INT((ROW()-6)/12)+1),MAX(0,$M371)))</f>
        <v/>
      </c>
      <c r="O371" s="25">
        <f>IF($A371="","",IFERROR(IF($L371&gt;=$N371,0,MIN(CEILING(MAX(0,$N371-$L371),INDEX('Cenários'!$I$6:$I$105,INT((ROW()-6)/12)+1)),FLOOR(MAX(0,INDEX('Cenários'!$K$6:$K$105,INT((ROW()-6)/12)+1)-$L371),INDEX('Cenários'!$I$6:$I$105,INT((ROW()-6)/12)+1)))),0))</f>
        <v/>
      </c>
      <c r="P371" s="25">
        <f>IF($A371="","",IFERROR(IF($E371+INDEX('Cenários'!$J$6:$J$105,INT((ROW()-6)/12)+1)&gt;7,0,SUMIFS($O$6:$O$1205,$A$6:$A$1205,$A371,$E$6:$E$1205,$E371+INDEX('Cenários'!$J$6:$J$105,INT((ROW()-6)/12)+1))),0))</f>
        <v/>
      </c>
      <c r="Q371" s="25">
        <f>IF($A371="","",$L371+$O371)</f>
        <v/>
      </c>
      <c r="R371" s="25">
        <f>IF($A371="","",IF($E371&gt;0,MAX(0,$Q371-$N371),0))</f>
        <v/>
      </c>
      <c r="S371" s="25">
        <f>IF($A371="","",$Q371-$R371)</f>
        <v/>
      </c>
      <c r="T371" s="25">
        <f>IF($A371="","",MAX(0,-$S371))</f>
        <v/>
      </c>
      <c r="U371" s="25">
        <f>IF($A371="","",MAX(0,$Q371-INDEX('Cenários'!$K$6:$K$105,INT((ROW()-6)/12)+1)))</f>
        <v/>
      </c>
      <c r="V371" s="24">
        <f>IF($A371="","",IF($Y371&lt;&gt;"OK","Dados inválidos",IF($X371="Pausado","Pausado",IF($T371&gt;0,"Ruptura",IF($U371&gt;0,"Excesso de capacidade",IF($M371&gt;INDEX('Cenários'!$K$6:$K$105,INT((ROW()-6)/12)+1),"Capacidade insuficiente",IF(AND($E371&lt;=0,$S371&lt;INDEX('Cenários'!$H$6:$H$105,INT((ROW()-6)/12)+1)),"Atenção",IF($R371&gt;0,"Desmobilizar","Adequado"))))))))</f>
        <v/>
      </c>
      <c r="W371" s="24">
        <f>IF($A371="","",IF($Y371&lt;&gt;"OK","Corrigir cadastro do cenário",IF($X371="Pausado","",IF($T371&gt;0,"Ruptura projetada de "&amp;TEXT($T371,"0")&amp;" un.",IF($U371&gt;0,"Reduzir entrada ou transferir "&amp;TEXT($U371,"0")&amp;" un.",IF($M371&gt;INDEX('Cenários'!$K$6:$K$105,INT((ROW()-6)/12)+1),"Capacidade abaixo do saldo-alvo em "&amp;TEXT($M371-INDEX('Cenários'!$K$6:$K$105,INT((ROW()-6)/12)+1),"0")&amp;" un.",IF(AND($O371&gt;0,$E371-INDEX('Cenários'!$J$6:$J$105,INT((ROW()-6)/12)+1)&lt;-4),"Recebimento depende de pedido anterior ao horizonte",IF($R371&gt;0,"Desmobilizar "&amp;TEXT($R371,"0")&amp;" un. nesta semana",IF($P371&gt;0,"Emitir pedido de "&amp;TEXT($P371,"0")&amp;" un. nesta semana",IF($O371&gt;0,"Programar recebimento de "&amp;TEXT($O371,"0")&amp;" un.","Sem ação imediata")))))))))</f>
        <v/>
      </c>
      <c r="X371" s="24">
        <f>IF($A371="","",INDEX('Cenários'!$M$6:$M$105,INT((ROW()-6)/12)+1))</f>
        <v/>
      </c>
      <c r="Y371" s="24">
        <f>IF($A371="","",INDEX('Cenários'!$Z$6:$Z$105,INT((ROW()-6)/12)+1))</f>
        <v/>
      </c>
    </row>
    <row r="372" ht="19" customHeight="1">
      <c r="A372" s="24">
        <f>IF(INDEX('Cenários'!$A$6:$A$105,INT((ROW()-6)/12)+1)="","",INDEX('Cenários'!$A$6:$A$105,INT((ROW()-6)/12)+1))</f>
        <v/>
      </c>
      <c r="B372" s="24">
        <f>IF($A372="","",INDEX('Cenários'!$B$6:$B$105,INT((ROW()-6)/12)+1))</f>
        <v/>
      </c>
      <c r="C372" s="24">
        <f>IF($A372="","",INDEX('Cenários'!$C$6:$C$105,INT((ROW()-6)/12)+1))</f>
        <v/>
      </c>
      <c r="D372" s="24">
        <f>IF($A372="","",INDEX('Cenários'!$D$6:$D$105,INT((ROW()-6)/12)+1))</f>
        <v/>
      </c>
      <c r="E372" s="25">
        <f>IF($A372="","",MOD(ROW()-6,12)-4)</f>
        <v/>
      </c>
      <c r="F372" s="24">
        <f>IF($A372="","",IF($E372&lt;0,"Antes do pico",IF($E372=0,"Semana de pico","Depois do pico")))</f>
        <v/>
      </c>
      <c r="G372" s="36">
        <f>IF($A372="","",IFERROR(IF(INDEX('Cenários'!$E$6:$E$105,INT((ROW()-6)/12)+1)="","",INDEX('Cenários'!$E$6:$E$105,INT((ROW()-6)/12)+1)+7*$E372),""))</f>
        <v/>
      </c>
      <c r="H372" s="37">
        <f>IF($A372="","",INDEX('Cenários'!$N$6:$Y$105,INT((ROW()-6)/12)+1,$E372+5))</f>
        <v/>
      </c>
      <c r="I372" s="25">
        <f>IF(OR($A372="",$H372=""),"",IFERROR(ROUNDUP(INDEX('Cenários'!$F$6:$F$105,INT((ROW()-6)/12)+1)*$H372,0),""))</f>
        <v/>
      </c>
      <c r="J372" s="19" t="n"/>
      <c r="K372" s="25">
        <f>IF($A372="","",IF($E372=-4,INDEX('Cenários'!$G$6:$G$105,INT((ROW()-6)/12)+1),$S371))</f>
        <v/>
      </c>
      <c r="L372" s="25">
        <f>IF($A372="","",$K372+IF($J372="",0,$J372)-IF($I372="",0,$I372))</f>
        <v/>
      </c>
      <c r="M372" s="25">
        <f>IF($A372="","",IF($E372&lt;=0,INDEX('Cenários'!$H$6:$H$105,INT((ROW()-6)/12)+1)+SUMIFS($I$6:$I$1205,$A$6:$A$1205,$A372,$E$6:$E$1205,"&gt;"&amp;$E372,$E$6:$E$1205,"&lt;="&amp;($E372+INDEX('Cenários'!$J$6:$J$105,INT((ROW()-6)/12)+1))),INDEX('Cenários'!$L$6:$L$105,INT((ROW()-6)/12)+1)+SUMIFS($I$6:$I$1205,$A$6:$A$1205,$A372,$E$6:$E$1205,"&gt;"&amp;$E372,$E$6:$E$1205,"&lt;=7")))</f>
        <v/>
      </c>
      <c r="N372" s="25">
        <f>IF($A372="","",MIN(INDEX('Cenários'!$K$6:$K$105,INT((ROW()-6)/12)+1),MAX(0,$M372)))</f>
        <v/>
      </c>
      <c r="O372" s="25">
        <f>IF($A372="","",IFERROR(IF($L372&gt;=$N372,0,MIN(CEILING(MAX(0,$N372-$L372),INDEX('Cenários'!$I$6:$I$105,INT((ROW()-6)/12)+1)),FLOOR(MAX(0,INDEX('Cenários'!$K$6:$K$105,INT((ROW()-6)/12)+1)-$L372),INDEX('Cenários'!$I$6:$I$105,INT((ROW()-6)/12)+1)))),0))</f>
        <v/>
      </c>
      <c r="P372" s="25">
        <f>IF($A372="","",IFERROR(IF($E372+INDEX('Cenários'!$J$6:$J$105,INT((ROW()-6)/12)+1)&gt;7,0,SUMIFS($O$6:$O$1205,$A$6:$A$1205,$A372,$E$6:$E$1205,$E372+INDEX('Cenários'!$J$6:$J$105,INT((ROW()-6)/12)+1))),0))</f>
        <v/>
      </c>
      <c r="Q372" s="25">
        <f>IF($A372="","",$L372+$O372)</f>
        <v/>
      </c>
      <c r="R372" s="25">
        <f>IF($A372="","",IF($E372&gt;0,MAX(0,$Q372-$N372),0))</f>
        <v/>
      </c>
      <c r="S372" s="25">
        <f>IF($A372="","",$Q372-$R372)</f>
        <v/>
      </c>
      <c r="T372" s="25">
        <f>IF($A372="","",MAX(0,-$S372))</f>
        <v/>
      </c>
      <c r="U372" s="25">
        <f>IF($A372="","",MAX(0,$Q372-INDEX('Cenários'!$K$6:$K$105,INT((ROW()-6)/12)+1)))</f>
        <v/>
      </c>
      <c r="V372" s="24">
        <f>IF($A372="","",IF($Y372&lt;&gt;"OK","Dados inválidos",IF($X372="Pausado","Pausado",IF($T372&gt;0,"Ruptura",IF($U372&gt;0,"Excesso de capacidade",IF($M372&gt;INDEX('Cenários'!$K$6:$K$105,INT((ROW()-6)/12)+1),"Capacidade insuficiente",IF(AND($E372&lt;=0,$S372&lt;INDEX('Cenários'!$H$6:$H$105,INT((ROW()-6)/12)+1)),"Atenção",IF($R372&gt;0,"Desmobilizar","Adequado"))))))))</f>
        <v/>
      </c>
      <c r="W372" s="24">
        <f>IF($A372="","",IF($Y372&lt;&gt;"OK","Corrigir cadastro do cenário",IF($X372="Pausado","",IF($T372&gt;0,"Ruptura projetada de "&amp;TEXT($T372,"0")&amp;" un.",IF($U372&gt;0,"Reduzir entrada ou transferir "&amp;TEXT($U372,"0")&amp;" un.",IF($M372&gt;INDEX('Cenários'!$K$6:$K$105,INT((ROW()-6)/12)+1),"Capacidade abaixo do saldo-alvo em "&amp;TEXT($M372-INDEX('Cenários'!$K$6:$K$105,INT((ROW()-6)/12)+1),"0")&amp;" un.",IF(AND($O372&gt;0,$E372-INDEX('Cenários'!$J$6:$J$105,INT((ROW()-6)/12)+1)&lt;-4),"Recebimento depende de pedido anterior ao horizonte",IF($R372&gt;0,"Desmobilizar "&amp;TEXT($R372,"0")&amp;" un. nesta semana",IF($P372&gt;0,"Emitir pedido de "&amp;TEXT($P372,"0")&amp;" un. nesta semana",IF($O372&gt;0,"Programar recebimento de "&amp;TEXT($O372,"0")&amp;" un.","Sem ação imediata")))))))))</f>
        <v/>
      </c>
      <c r="X372" s="24">
        <f>IF($A372="","",INDEX('Cenários'!$M$6:$M$105,INT((ROW()-6)/12)+1))</f>
        <v/>
      </c>
      <c r="Y372" s="24">
        <f>IF($A372="","",INDEX('Cenários'!$Z$6:$Z$105,INT((ROW()-6)/12)+1))</f>
        <v/>
      </c>
    </row>
    <row r="373" ht="19" customHeight="1">
      <c r="A373" s="24">
        <f>IF(INDEX('Cenários'!$A$6:$A$105,INT((ROW()-6)/12)+1)="","",INDEX('Cenários'!$A$6:$A$105,INT((ROW()-6)/12)+1))</f>
        <v/>
      </c>
      <c r="B373" s="24">
        <f>IF($A373="","",INDEX('Cenários'!$B$6:$B$105,INT((ROW()-6)/12)+1))</f>
        <v/>
      </c>
      <c r="C373" s="24">
        <f>IF($A373="","",INDEX('Cenários'!$C$6:$C$105,INT((ROW()-6)/12)+1))</f>
        <v/>
      </c>
      <c r="D373" s="24">
        <f>IF($A373="","",INDEX('Cenários'!$D$6:$D$105,INT((ROW()-6)/12)+1))</f>
        <v/>
      </c>
      <c r="E373" s="25">
        <f>IF($A373="","",MOD(ROW()-6,12)-4)</f>
        <v/>
      </c>
      <c r="F373" s="24">
        <f>IF($A373="","",IF($E373&lt;0,"Antes do pico",IF($E373=0,"Semana de pico","Depois do pico")))</f>
        <v/>
      </c>
      <c r="G373" s="36">
        <f>IF($A373="","",IFERROR(IF(INDEX('Cenários'!$E$6:$E$105,INT((ROW()-6)/12)+1)="","",INDEX('Cenários'!$E$6:$E$105,INT((ROW()-6)/12)+1)+7*$E373),""))</f>
        <v/>
      </c>
      <c r="H373" s="37">
        <f>IF($A373="","",INDEX('Cenários'!$N$6:$Y$105,INT((ROW()-6)/12)+1,$E373+5))</f>
        <v/>
      </c>
      <c r="I373" s="25">
        <f>IF(OR($A373="",$H373=""),"",IFERROR(ROUNDUP(INDEX('Cenários'!$F$6:$F$105,INT((ROW()-6)/12)+1)*$H373,0),""))</f>
        <v/>
      </c>
      <c r="J373" s="19" t="n"/>
      <c r="K373" s="25">
        <f>IF($A373="","",IF($E373=-4,INDEX('Cenários'!$G$6:$G$105,INT((ROW()-6)/12)+1),$S372))</f>
        <v/>
      </c>
      <c r="L373" s="25">
        <f>IF($A373="","",$K373+IF($J373="",0,$J373)-IF($I373="",0,$I373))</f>
        <v/>
      </c>
      <c r="M373" s="25">
        <f>IF($A373="","",IF($E373&lt;=0,INDEX('Cenários'!$H$6:$H$105,INT((ROW()-6)/12)+1)+SUMIFS($I$6:$I$1205,$A$6:$A$1205,$A373,$E$6:$E$1205,"&gt;"&amp;$E373,$E$6:$E$1205,"&lt;="&amp;($E373+INDEX('Cenários'!$J$6:$J$105,INT((ROW()-6)/12)+1))),INDEX('Cenários'!$L$6:$L$105,INT((ROW()-6)/12)+1)+SUMIFS($I$6:$I$1205,$A$6:$A$1205,$A373,$E$6:$E$1205,"&gt;"&amp;$E373,$E$6:$E$1205,"&lt;=7")))</f>
        <v/>
      </c>
      <c r="N373" s="25">
        <f>IF($A373="","",MIN(INDEX('Cenários'!$K$6:$K$105,INT((ROW()-6)/12)+1),MAX(0,$M373)))</f>
        <v/>
      </c>
      <c r="O373" s="25">
        <f>IF($A373="","",IFERROR(IF($L373&gt;=$N373,0,MIN(CEILING(MAX(0,$N373-$L373),INDEX('Cenários'!$I$6:$I$105,INT((ROW()-6)/12)+1)),FLOOR(MAX(0,INDEX('Cenários'!$K$6:$K$105,INT((ROW()-6)/12)+1)-$L373),INDEX('Cenários'!$I$6:$I$105,INT((ROW()-6)/12)+1)))),0))</f>
        <v/>
      </c>
      <c r="P373" s="25">
        <f>IF($A373="","",IFERROR(IF($E373+INDEX('Cenários'!$J$6:$J$105,INT((ROW()-6)/12)+1)&gt;7,0,SUMIFS($O$6:$O$1205,$A$6:$A$1205,$A373,$E$6:$E$1205,$E373+INDEX('Cenários'!$J$6:$J$105,INT((ROW()-6)/12)+1))),0))</f>
        <v/>
      </c>
      <c r="Q373" s="25">
        <f>IF($A373="","",$L373+$O373)</f>
        <v/>
      </c>
      <c r="R373" s="25">
        <f>IF($A373="","",IF($E373&gt;0,MAX(0,$Q373-$N373),0))</f>
        <v/>
      </c>
      <c r="S373" s="25">
        <f>IF($A373="","",$Q373-$R373)</f>
        <v/>
      </c>
      <c r="T373" s="25">
        <f>IF($A373="","",MAX(0,-$S373))</f>
        <v/>
      </c>
      <c r="U373" s="25">
        <f>IF($A373="","",MAX(0,$Q373-INDEX('Cenários'!$K$6:$K$105,INT((ROW()-6)/12)+1)))</f>
        <v/>
      </c>
      <c r="V373" s="24">
        <f>IF($A373="","",IF($Y373&lt;&gt;"OK","Dados inválidos",IF($X373="Pausado","Pausado",IF($T373&gt;0,"Ruptura",IF($U373&gt;0,"Excesso de capacidade",IF($M373&gt;INDEX('Cenários'!$K$6:$K$105,INT((ROW()-6)/12)+1),"Capacidade insuficiente",IF(AND($E373&lt;=0,$S373&lt;INDEX('Cenários'!$H$6:$H$105,INT((ROW()-6)/12)+1)),"Atenção",IF($R373&gt;0,"Desmobilizar","Adequado"))))))))</f>
        <v/>
      </c>
      <c r="W373" s="24">
        <f>IF($A373="","",IF($Y373&lt;&gt;"OK","Corrigir cadastro do cenário",IF($X373="Pausado","",IF($T373&gt;0,"Ruptura projetada de "&amp;TEXT($T373,"0")&amp;" un.",IF($U373&gt;0,"Reduzir entrada ou transferir "&amp;TEXT($U373,"0")&amp;" un.",IF($M373&gt;INDEX('Cenários'!$K$6:$K$105,INT((ROW()-6)/12)+1),"Capacidade abaixo do saldo-alvo em "&amp;TEXT($M373-INDEX('Cenários'!$K$6:$K$105,INT((ROW()-6)/12)+1),"0")&amp;" un.",IF(AND($O373&gt;0,$E373-INDEX('Cenários'!$J$6:$J$105,INT((ROW()-6)/12)+1)&lt;-4),"Recebimento depende de pedido anterior ao horizonte",IF($R373&gt;0,"Desmobilizar "&amp;TEXT($R373,"0")&amp;" un. nesta semana",IF($P373&gt;0,"Emitir pedido de "&amp;TEXT($P373,"0")&amp;" un. nesta semana",IF($O373&gt;0,"Programar recebimento de "&amp;TEXT($O373,"0")&amp;" un.","Sem ação imediata")))))))))</f>
        <v/>
      </c>
      <c r="X373" s="24">
        <f>IF($A373="","",INDEX('Cenários'!$M$6:$M$105,INT((ROW()-6)/12)+1))</f>
        <v/>
      </c>
      <c r="Y373" s="24">
        <f>IF($A373="","",INDEX('Cenários'!$Z$6:$Z$105,INT((ROW()-6)/12)+1))</f>
        <v/>
      </c>
    </row>
    <row r="374" ht="19" customHeight="1">
      <c r="A374" s="24">
        <f>IF(INDEX('Cenários'!$A$6:$A$105,INT((ROW()-6)/12)+1)="","",INDEX('Cenários'!$A$6:$A$105,INT((ROW()-6)/12)+1))</f>
        <v/>
      </c>
      <c r="B374" s="24">
        <f>IF($A374="","",INDEX('Cenários'!$B$6:$B$105,INT((ROW()-6)/12)+1))</f>
        <v/>
      </c>
      <c r="C374" s="24">
        <f>IF($A374="","",INDEX('Cenários'!$C$6:$C$105,INT((ROW()-6)/12)+1))</f>
        <v/>
      </c>
      <c r="D374" s="24">
        <f>IF($A374="","",INDEX('Cenários'!$D$6:$D$105,INT((ROW()-6)/12)+1))</f>
        <v/>
      </c>
      <c r="E374" s="25">
        <f>IF($A374="","",MOD(ROW()-6,12)-4)</f>
        <v/>
      </c>
      <c r="F374" s="24">
        <f>IF($A374="","",IF($E374&lt;0,"Antes do pico",IF($E374=0,"Semana de pico","Depois do pico")))</f>
        <v/>
      </c>
      <c r="G374" s="36">
        <f>IF($A374="","",IFERROR(IF(INDEX('Cenários'!$E$6:$E$105,INT((ROW()-6)/12)+1)="","",INDEX('Cenários'!$E$6:$E$105,INT((ROW()-6)/12)+1)+7*$E374),""))</f>
        <v/>
      </c>
      <c r="H374" s="37">
        <f>IF($A374="","",INDEX('Cenários'!$N$6:$Y$105,INT((ROW()-6)/12)+1,$E374+5))</f>
        <v/>
      </c>
      <c r="I374" s="25">
        <f>IF(OR($A374="",$H374=""),"",IFERROR(ROUNDUP(INDEX('Cenários'!$F$6:$F$105,INT((ROW()-6)/12)+1)*$H374,0),""))</f>
        <v/>
      </c>
      <c r="J374" s="19" t="n"/>
      <c r="K374" s="25">
        <f>IF($A374="","",IF($E374=-4,INDEX('Cenários'!$G$6:$G$105,INT((ROW()-6)/12)+1),$S373))</f>
        <v/>
      </c>
      <c r="L374" s="25">
        <f>IF($A374="","",$K374+IF($J374="",0,$J374)-IF($I374="",0,$I374))</f>
        <v/>
      </c>
      <c r="M374" s="25">
        <f>IF($A374="","",IF($E374&lt;=0,INDEX('Cenários'!$H$6:$H$105,INT((ROW()-6)/12)+1)+SUMIFS($I$6:$I$1205,$A$6:$A$1205,$A374,$E$6:$E$1205,"&gt;"&amp;$E374,$E$6:$E$1205,"&lt;="&amp;($E374+INDEX('Cenários'!$J$6:$J$105,INT((ROW()-6)/12)+1))),INDEX('Cenários'!$L$6:$L$105,INT((ROW()-6)/12)+1)+SUMIFS($I$6:$I$1205,$A$6:$A$1205,$A374,$E$6:$E$1205,"&gt;"&amp;$E374,$E$6:$E$1205,"&lt;=7")))</f>
        <v/>
      </c>
      <c r="N374" s="25">
        <f>IF($A374="","",MIN(INDEX('Cenários'!$K$6:$K$105,INT((ROW()-6)/12)+1),MAX(0,$M374)))</f>
        <v/>
      </c>
      <c r="O374" s="25">
        <f>IF($A374="","",IFERROR(IF($L374&gt;=$N374,0,MIN(CEILING(MAX(0,$N374-$L374),INDEX('Cenários'!$I$6:$I$105,INT((ROW()-6)/12)+1)),FLOOR(MAX(0,INDEX('Cenários'!$K$6:$K$105,INT((ROW()-6)/12)+1)-$L374),INDEX('Cenários'!$I$6:$I$105,INT((ROW()-6)/12)+1)))),0))</f>
        <v/>
      </c>
      <c r="P374" s="25">
        <f>IF($A374="","",IFERROR(IF($E374+INDEX('Cenários'!$J$6:$J$105,INT((ROW()-6)/12)+1)&gt;7,0,SUMIFS($O$6:$O$1205,$A$6:$A$1205,$A374,$E$6:$E$1205,$E374+INDEX('Cenários'!$J$6:$J$105,INT((ROW()-6)/12)+1))),0))</f>
        <v/>
      </c>
      <c r="Q374" s="25">
        <f>IF($A374="","",$L374+$O374)</f>
        <v/>
      </c>
      <c r="R374" s="25">
        <f>IF($A374="","",IF($E374&gt;0,MAX(0,$Q374-$N374),0))</f>
        <v/>
      </c>
      <c r="S374" s="25">
        <f>IF($A374="","",$Q374-$R374)</f>
        <v/>
      </c>
      <c r="T374" s="25">
        <f>IF($A374="","",MAX(0,-$S374))</f>
        <v/>
      </c>
      <c r="U374" s="25">
        <f>IF($A374="","",MAX(0,$Q374-INDEX('Cenários'!$K$6:$K$105,INT((ROW()-6)/12)+1)))</f>
        <v/>
      </c>
      <c r="V374" s="24">
        <f>IF($A374="","",IF($Y374&lt;&gt;"OK","Dados inválidos",IF($X374="Pausado","Pausado",IF($T374&gt;0,"Ruptura",IF($U374&gt;0,"Excesso de capacidade",IF($M374&gt;INDEX('Cenários'!$K$6:$K$105,INT((ROW()-6)/12)+1),"Capacidade insuficiente",IF(AND($E374&lt;=0,$S374&lt;INDEX('Cenários'!$H$6:$H$105,INT((ROW()-6)/12)+1)),"Atenção",IF($R374&gt;0,"Desmobilizar","Adequado"))))))))</f>
        <v/>
      </c>
      <c r="W374" s="24">
        <f>IF($A374="","",IF($Y374&lt;&gt;"OK","Corrigir cadastro do cenário",IF($X374="Pausado","",IF($T374&gt;0,"Ruptura projetada de "&amp;TEXT($T374,"0")&amp;" un.",IF($U374&gt;0,"Reduzir entrada ou transferir "&amp;TEXT($U374,"0")&amp;" un.",IF($M374&gt;INDEX('Cenários'!$K$6:$K$105,INT((ROW()-6)/12)+1),"Capacidade abaixo do saldo-alvo em "&amp;TEXT($M374-INDEX('Cenários'!$K$6:$K$105,INT((ROW()-6)/12)+1),"0")&amp;" un.",IF(AND($O374&gt;0,$E374-INDEX('Cenários'!$J$6:$J$105,INT((ROW()-6)/12)+1)&lt;-4),"Recebimento depende de pedido anterior ao horizonte",IF($R374&gt;0,"Desmobilizar "&amp;TEXT($R374,"0")&amp;" un. nesta semana",IF($P374&gt;0,"Emitir pedido de "&amp;TEXT($P374,"0")&amp;" un. nesta semana",IF($O374&gt;0,"Programar recebimento de "&amp;TEXT($O374,"0")&amp;" un.","Sem ação imediata")))))))))</f>
        <v/>
      </c>
      <c r="X374" s="24">
        <f>IF($A374="","",INDEX('Cenários'!$M$6:$M$105,INT((ROW()-6)/12)+1))</f>
        <v/>
      </c>
      <c r="Y374" s="24">
        <f>IF($A374="","",INDEX('Cenários'!$Z$6:$Z$105,INT((ROW()-6)/12)+1))</f>
        <v/>
      </c>
    </row>
    <row r="375" ht="19" customHeight="1">
      <c r="A375" s="24">
        <f>IF(INDEX('Cenários'!$A$6:$A$105,INT((ROW()-6)/12)+1)="","",INDEX('Cenários'!$A$6:$A$105,INT((ROW()-6)/12)+1))</f>
        <v/>
      </c>
      <c r="B375" s="24">
        <f>IF($A375="","",INDEX('Cenários'!$B$6:$B$105,INT((ROW()-6)/12)+1))</f>
        <v/>
      </c>
      <c r="C375" s="24">
        <f>IF($A375="","",INDEX('Cenários'!$C$6:$C$105,INT((ROW()-6)/12)+1))</f>
        <v/>
      </c>
      <c r="D375" s="24">
        <f>IF($A375="","",INDEX('Cenários'!$D$6:$D$105,INT((ROW()-6)/12)+1))</f>
        <v/>
      </c>
      <c r="E375" s="25">
        <f>IF($A375="","",MOD(ROW()-6,12)-4)</f>
        <v/>
      </c>
      <c r="F375" s="24">
        <f>IF($A375="","",IF($E375&lt;0,"Antes do pico",IF($E375=0,"Semana de pico","Depois do pico")))</f>
        <v/>
      </c>
      <c r="G375" s="36">
        <f>IF($A375="","",IFERROR(IF(INDEX('Cenários'!$E$6:$E$105,INT((ROW()-6)/12)+1)="","",INDEX('Cenários'!$E$6:$E$105,INT((ROW()-6)/12)+1)+7*$E375),""))</f>
        <v/>
      </c>
      <c r="H375" s="37">
        <f>IF($A375="","",INDEX('Cenários'!$N$6:$Y$105,INT((ROW()-6)/12)+1,$E375+5))</f>
        <v/>
      </c>
      <c r="I375" s="25">
        <f>IF(OR($A375="",$H375=""),"",IFERROR(ROUNDUP(INDEX('Cenários'!$F$6:$F$105,INT((ROW()-6)/12)+1)*$H375,0),""))</f>
        <v/>
      </c>
      <c r="J375" s="19" t="n"/>
      <c r="K375" s="25">
        <f>IF($A375="","",IF($E375=-4,INDEX('Cenários'!$G$6:$G$105,INT((ROW()-6)/12)+1),$S374))</f>
        <v/>
      </c>
      <c r="L375" s="25">
        <f>IF($A375="","",$K375+IF($J375="",0,$J375)-IF($I375="",0,$I375))</f>
        <v/>
      </c>
      <c r="M375" s="25">
        <f>IF($A375="","",IF($E375&lt;=0,INDEX('Cenários'!$H$6:$H$105,INT((ROW()-6)/12)+1)+SUMIFS($I$6:$I$1205,$A$6:$A$1205,$A375,$E$6:$E$1205,"&gt;"&amp;$E375,$E$6:$E$1205,"&lt;="&amp;($E375+INDEX('Cenários'!$J$6:$J$105,INT((ROW()-6)/12)+1))),INDEX('Cenários'!$L$6:$L$105,INT((ROW()-6)/12)+1)+SUMIFS($I$6:$I$1205,$A$6:$A$1205,$A375,$E$6:$E$1205,"&gt;"&amp;$E375,$E$6:$E$1205,"&lt;=7")))</f>
        <v/>
      </c>
      <c r="N375" s="25">
        <f>IF($A375="","",MIN(INDEX('Cenários'!$K$6:$K$105,INT((ROW()-6)/12)+1),MAX(0,$M375)))</f>
        <v/>
      </c>
      <c r="O375" s="25">
        <f>IF($A375="","",IFERROR(IF($L375&gt;=$N375,0,MIN(CEILING(MAX(0,$N375-$L375),INDEX('Cenários'!$I$6:$I$105,INT((ROW()-6)/12)+1)),FLOOR(MAX(0,INDEX('Cenários'!$K$6:$K$105,INT((ROW()-6)/12)+1)-$L375),INDEX('Cenários'!$I$6:$I$105,INT((ROW()-6)/12)+1)))),0))</f>
        <v/>
      </c>
      <c r="P375" s="25">
        <f>IF($A375="","",IFERROR(IF($E375+INDEX('Cenários'!$J$6:$J$105,INT((ROW()-6)/12)+1)&gt;7,0,SUMIFS($O$6:$O$1205,$A$6:$A$1205,$A375,$E$6:$E$1205,$E375+INDEX('Cenários'!$J$6:$J$105,INT((ROW()-6)/12)+1))),0))</f>
        <v/>
      </c>
      <c r="Q375" s="25">
        <f>IF($A375="","",$L375+$O375)</f>
        <v/>
      </c>
      <c r="R375" s="25">
        <f>IF($A375="","",IF($E375&gt;0,MAX(0,$Q375-$N375),0))</f>
        <v/>
      </c>
      <c r="S375" s="25">
        <f>IF($A375="","",$Q375-$R375)</f>
        <v/>
      </c>
      <c r="T375" s="25">
        <f>IF($A375="","",MAX(0,-$S375))</f>
        <v/>
      </c>
      <c r="U375" s="25">
        <f>IF($A375="","",MAX(0,$Q375-INDEX('Cenários'!$K$6:$K$105,INT((ROW()-6)/12)+1)))</f>
        <v/>
      </c>
      <c r="V375" s="24">
        <f>IF($A375="","",IF($Y375&lt;&gt;"OK","Dados inválidos",IF($X375="Pausado","Pausado",IF($T375&gt;0,"Ruptura",IF($U375&gt;0,"Excesso de capacidade",IF($M375&gt;INDEX('Cenários'!$K$6:$K$105,INT((ROW()-6)/12)+1),"Capacidade insuficiente",IF(AND($E375&lt;=0,$S375&lt;INDEX('Cenários'!$H$6:$H$105,INT((ROW()-6)/12)+1)),"Atenção",IF($R375&gt;0,"Desmobilizar","Adequado"))))))))</f>
        <v/>
      </c>
      <c r="W375" s="24">
        <f>IF($A375="","",IF($Y375&lt;&gt;"OK","Corrigir cadastro do cenário",IF($X375="Pausado","",IF($T375&gt;0,"Ruptura projetada de "&amp;TEXT($T375,"0")&amp;" un.",IF($U375&gt;0,"Reduzir entrada ou transferir "&amp;TEXT($U375,"0")&amp;" un.",IF($M375&gt;INDEX('Cenários'!$K$6:$K$105,INT((ROW()-6)/12)+1),"Capacidade abaixo do saldo-alvo em "&amp;TEXT($M375-INDEX('Cenários'!$K$6:$K$105,INT((ROW()-6)/12)+1),"0")&amp;" un.",IF(AND($O375&gt;0,$E375-INDEX('Cenários'!$J$6:$J$105,INT((ROW()-6)/12)+1)&lt;-4),"Recebimento depende de pedido anterior ao horizonte",IF($R375&gt;0,"Desmobilizar "&amp;TEXT($R375,"0")&amp;" un. nesta semana",IF($P375&gt;0,"Emitir pedido de "&amp;TEXT($P375,"0")&amp;" un. nesta semana",IF($O375&gt;0,"Programar recebimento de "&amp;TEXT($O375,"0")&amp;" un.","Sem ação imediata")))))))))</f>
        <v/>
      </c>
      <c r="X375" s="24">
        <f>IF($A375="","",INDEX('Cenários'!$M$6:$M$105,INT((ROW()-6)/12)+1))</f>
        <v/>
      </c>
      <c r="Y375" s="24">
        <f>IF($A375="","",INDEX('Cenários'!$Z$6:$Z$105,INT((ROW()-6)/12)+1))</f>
        <v/>
      </c>
    </row>
    <row r="376" ht="19" customHeight="1">
      <c r="A376" s="24">
        <f>IF(INDEX('Cenários'!$A$6:$A$105,INT((ROW()-6)/12)+1)="","",INDEX('Cenários'!$A$6:$A$105,INT((ROW()-6)/12)+1))</f>
        <v/>
      </c>
      <c r="B376" s="24">
        <f>IF($A376="","",INDEX('Cenários'!$B$6:$B$105,INT((ROW()-6)/12)+1))</f>
        <v/>
      </c>
      <c r="C376" s="24">
        <f>IF($A376="","",INDEX('Cenários'!$C$6:$C$105,INT((ROW()-6)/12)+1))</f>
        <v/>
      </c>
      <c r="D376" s="24">
        <f>IF($A376="","",INDEX('Cenários'!$D$6:$D$105,INT((ROW()-6)/12)+1))</f>
        <v/>
      </c>
      <c r="E376" s="25">
        <f>IF($A376="","",MOD(ROW()-6,12)-4)</f>
        <v/>
      </c>
      <c r="F376" s="24">
        <f>IF($A376="","",IF($E376&lt;0,"Antes do pico",IF($E376=0,"Semana de pico","Depois do pico")))</f>
        <v/>
      </c>
      <c r="G376" s="36">
        <f>IF($A376="","",IFERROR(IF(INDEX('Cenários'!$E$6:$E$105,INT((ROW()-6)/12)+1)="","",INDEX('Cenários'!$E$6:$E$105,INT((ROW()-6)/12)+1)+7*$E376),""))</f>
        <v/>
      </c>
      <c r="H376" s="37">
        <f>IF($A376="","",INDEX('Cenários'!$N$6:$Y$105,INT((ROW()-6)/12)+1,$E376+5))</f>
        <v/>
      </c>
      <c r="I376" s="25">
        <f>IF(OR($A376="",$H376=""),"",IFERROR(ROUNDUP(INDEX('Cenários'!$F$6:$F$105,INT((ROW()-6)/12)+1)*$H376,0),""))</f>
        <v/>
      </c>
      <c r="J376" s="19" t="n"/>
      <c r="K376" s="25">
        <f>IF($A376="","",IF($E376=-4,INDEX('Cenários'!$G$6:$G$105,INT((ROW()-6)/12)+1),$S375))</f>
        <v/>
      </c>
      <c r="L376" s="25">
        <f>IF($A376="","",$K376+IF($J376="",0,$J376)-IF($I376="",0,$I376))</f>
        <v/>
      </c>
      <c r="M376" s="25">
        <f>IF($A376="","",IF($E376&lt;=0,INDEX('Cenários'!$H$6:$H$105,INT((ROW()-6)/12)+1)+SUMIFS($I$6:$I$1205,$A$6:$A$1205,$A376,$E$6:$E$1205,"&gt;"&amp;$E376,$E$6:$E$1205,"&lt;="&amp;($E376+INDEX('Cenários'!$J$6:$J$105,INT((ROW()-6)/12)+1))),INDEX('Cenários'!$L$6:$L$105,INT((ROW()-6)/12)+1)+SUMIFS($I$6:$I$1205,$A$6:$A$1205,$A376,$E$6:$E$1205,"&gt;"&amp;$E376,$E$6:$E$1205,"&lt;=7")))</f>
        <v/>
      </c>
      <c r="N376" s="25">
        <f>IF($A376="","",MIN(INDEX('Cenários'!$K$6:$K$105,INT((ROW()-6)/12)+1),MAX(0,$M376)))</f>
        <v/>
      </c>
      <c r="O376" s="25">
        <f>IF($A376="","",IFERROR(IF($L376&gt;=$N376,0,MIN(CEILING(MAX(0,$N376-$L376),INDEX('Cenários'!$I$6:$I$105,INT((ROW()-6)/12)+1)),FLOOR(MAX(0,INDEX('Cenários'!$K$6:$K$105,INT((ROW()-6)/12)+1)-$L376),INDEX('Cenários'!$I$6:$I$105,INT((ROW()-6)/12)+1)))),0))</f>
        <v/>
      </c>
      <c r="P376" s="25">
        <f>IF($A376="","",IFERROR(IF($E376+INDEX('Cenários'!$J$6:$J$105,INT((ROW()-6)/12)+1)&gt;7,0,SUMIFS($O$6:$O$1205,$A$6:$A$1205,$A376,$E$6:$E$1205,$E376+INDEX('Cenários'!$J$6:$J$105,INT((ROW()-6)/12)+1))),0))</f>
        <v/>
      </c>
      <c r="Q376" s="25">
        <f>IF($A376="","",$L376+$O376)</f>
        <v/>
      </c>
      <c r="R376" s="25">
        <f>IF($A376="","",IF($E376&gt;0,MAX(0,$Q376-$N376),0))</f>
        <v/>
      </c>
      <c r="S376" s="25">
        <f>IF($A376="","",$Q376-$R376)</f>
        <v/>
      </c>
      <c r="T376" s="25">
        <f>IF($A376="","",MAX(0,-$S376))</f>
        <v/>
      </c>
      <c r="U376" s="25">
        <f>IF($A376="","",MAX(0,$Q376-INDEX('Cenários'!$K$6:$K$105,INT((ROW()-6)/12)+1)))</f>
        <v/>
      </c>
      <c r="V376" s="24">
        <f>IF($A376="","",IF($Y376&lt;&gt;"OK","Dados inválidos",IF($X376="Pausado","Pausado",IF($T376&gt;0,"Ruptura",IF($U376&gt;0,"Excesso de capacidade",IF($M376&gt;INDEX('Cenários'!$K$6:$K$105,INT((ROW()-6)/12)+1),"Capacidade insuficiente",IF(AND($E376&lt;=0,$S376&lt;INDEX('Cenários'!$H$6:$H$105,INT((ROW()-6)/12)+1)),"Atenção",IF($R376&gt;0,"Desmobilizar","Adequado"))))))))</f>
        <v/>
      </c>
      <c r="W376" s="24">
        <f>IF($A376="","",IF($Y376&lt;&gt;"OK","Corrigir cadastro do cenário",IF($X376="Pausado","",IF($T376&gt;0,"Ruptura projetada de "&amp;TEXT($T376,"0")&amp;" un.",IF($U376&gt;0,"Reduzir entrada ou transferir "&amp;TEXT($U376,"0")&amp;" un.",IF($M376&gt;INDEX('Cenários'!$K$6:$K$105,INT((ROW()-6)/12)+1),"Capacidade abaixo do saldo-alvo em "&amp;TEXT($M376-INDEX('Cenários'!$K$6:$K$105,INT((ROW()-6)/12)+1),"0")&amp;" un.",IF(AND($O376&gt;0,$E376-INDEX('Cenários'!$J$6:$J$105,INT((ROW()-6)/12)+1)&lt;-4),"Recebimento depende de pedido anterior ao horizonte",IF($R376&gt;0,"Desmobilizar "&amp;TEXT($R376,"0")&amp;" un. nesta semana",IF($P376&gt;0,"Emitir pedido de "&amp;TEXT($P376,"0")&amp;" un. nesta semana",IF($O376&gt;0,"Programar recebimento de "&amp;TEXT($O376,"0")&amp;" un.","Sem ação imediata")))))))))</f>
        <v/>
      </c>
      <c r="X376" s="24">
        <f>IF($A376="","",INDEX('Cenários'!$M$6:$M$105,INT((ROW()-6)/12)+1))</f>
        <v/>
      </c>
      <c r="Y376" s="24">
        <f>IF($A376="","",INDEX('Cenários'!$Z$6:$Z$105,INT((ROW()-6)/12)+1))</f>
        <v/>
      </c>
    </row>
    <row r="377" ht="19" customHeight="1">
      <c r="A377" s="24">
        <f>IF(INDEX('Cenários'!$A$6:$A$105,INT((ROW()-6)/12)+1)="","",INDEX('Cenários'!$A$6:$A$105,INT((ROW()-6)/12)+1))</f>
        <v/>
      </c>
      <c r="B377" s="24">
        <f>IF($A377="","",INDEX('Cenários'!$B$6:$B$105,INT((ROW()-6)/12)+1))</f>
        <v/>
      </c>
      <c r="C377" s="24">
        <f>IF($A377="","",INDEX('Cenários'!$C$6:$C$105,INT((ROW()-6)/12)+1))</f>
        <v/>
      </c>
      <c r="D377" s="24">
        <f>IF($A377="","",INDEX('Cenários'!$D$6:$D$105,INT((ROW()-6)/12)+1))</f>
        <v/>
      </c>
      <c r="E377" s="25">
        <f>IF($A377="","",MOD(ROW()-6,12)-4)</f>
        <v/>
      </c>
      <c r="F377" s="24">
        <f>IF($A377="","",IF($E377&lt;0,"Antes do pico",IF($E377=0,"Semana de pico","Depois do pico")))</f>
        <v/>
      </c>
      <c r="G377" s="36">
        <f>IF($A377="","",IFERROR(IF(INDEX('Cenários'!$E$6:$E$105,INT((ROW()-6)/12)+1)="","",INDEX('Cenários'!$E$6:$E$105,INT((ROW()-6)/12)+1)+7*$E377),""))</f>
        <v/>
      </c>
      <c r="H377" s="37">
        <f>IF($A377="","",INDEX('Cenários'!$N$6:$Y$105,INT((ROW()-6)/12)+1,$E377+5))</f>
        <v/>
      </c>
      <c r="I377" s="25">
        <f>IF(OR($A377="",$H377=""),"",IFERROR(ROUNDUP(INDEX('Cenários'!$F$6:$F$105,INT((ROW()-6)/12)+1)*$H377,0),""))</f>
        <v/>
      </c>
      <c r="J377" s="19" t="n"/>
      <c r="K377" s="25">
        <f>IF($A377="","",IF($E377=-4,INDEX('Cenários'!$G$6:$G$105,INT((ROW()-6)/12)+1),$S376))</f>
        <v/>
      </c>
      <c r="L377" s="25">
        <f>IF($A377="","",$K377+IF($J377="",0,$J377)-IF($I377="",0,$I377))</f>
        <v/>
      </c>
      <c r="M377" s="25">
        <f>IF($A377="","",IF($E377&lt;=0,INDEX('Cenários'!$H$6:$H$105,INT((ROW()-6)/12)+1)+SUMIFS($I$6:$I$1205,$A$6:$A$1205,$A377,$E$6:$E$1205,"&gt;"&amp;$E377,$E$6:$E$1205,"&lt;="&amp;($E377+INDEX('Cenários'!$J$6:$J$105,INT((ROW()-6)/12)+1))),INDEX('Cenários'!$L$6:$L$105,INT((ROW()-6)/12)+1)+SUMIFS($I$6:$I$1205,$A$6:$A$1205,$A377,$E$6:$E$1205,"&gt;"&amp;$E377,$E$6:$E$1205,"&lt;=7")))</f>
        <v/>
      </c>
      <c r="N377" s="25">
        <f>IF($A377="","",MIN(INDEX('Cenários'!$K$6:$K$105,INT((ROW()-6)/12)+1),MAX(0,$M377)))</f>
        <v/>
      </c>
      <c r="O377" s="25">
        <f>IF($A377="","",IFERROR(IF($L377&gt;=$N377,0,MIN(CEILING(MAX(0,$N377-$L377),INDEX('Cenários'!$I$6:$I$105,INT((ROW()-6)/12)+1)),FLOOR(MAX(0,INDEX('Cenários'!$K$6:$K$105,INT((ROW()-6)/12)+1)-$L377),INDEX('Cenários'!$I$6:$I$105,INT((ROW()-6)/12)+1)))),0))</f>
        <v/>
      </c>
      <c r="P377" s="25">
        <f>IF($A377="","",IFERROR(IF($E377+INDEX('Cenários'!$J$6:$J$105,INT((ROW()-6)/12)+1)&gt;7,0,SUMIFS($O$6:$O$1205,$A$6:$A$1205,$A377,$E$6:$E$1205,$E377+INDEX('Cenários'!$J$6:$J$105,INT((ROW()-6)/12)+1))),0))</f>
        <v/>
      </c>
      <c r="Q377" s="25">
        <f>IF($A377="","",$L377+$O377)</f>
        <v/>
      </c>
      <c r="R377" s="25">
        <f>IF($A377="","",IF($E377&gt;0,MAX(0,$Q377-$N377),0))</f>
        <v/>
      </c>
      <c r="S377" s="25">
        <f>IF($A377="","",$Q377-$R377)</f>
        <v/>
      </c>
      <c r="T377" s="25">
        <f>IF($A377="","",MAX(0,-$S377))</f>
        <v/>
      </c>
      <c r="U377" s="25">
        <f>IF($A377="","",MAX(0,$Q377-INDEX('Cenários'!$K$6:$K$105,INT((ROW()-6)/12)+1)))</f>
        <v/>
      </c>
      <c r="V377" s="24">
        <f>IF($A377="","",IF($Y377&lt;&gt;"OK","Dados inválidos",IF($X377="Pausado","Pausado",IF($T377&gt;0,"Ruptura",IF($U377&gt;0,"Excesso de capacidade",IF($M377&gt;INDEX('Cenários'!$K$6:$K$105,INT((ROW()-6)/12)+1),"Capacidade insuficiente",IF(AND($E377&lt;=0,$S377&lt;INDEX('Cenários'!$H$6:$H$105,INT((ROW()-6)/12)+1)),"Atenção",IF($R377&gt;0,"Desmobilizar","Adequado"))))))))</f>
        <v/>
      </c>
      <c r="W377" s="24">
        <f>IF($A377="","",IF($Y377&lt;&gt;"OK","Corrigir cadastro do cenário",IF($X377="Pausado","",IF($T377&gt;0,"Ruptura projetada de "&amp;TEXT($T377,"0")&amp;" un.",IF($U377&gt;0,"Reduzir entrada ou transferir "&amp;TEXT($U377,"0")&amp;" un.",IF($M377&gt;INDEX('Cenários'!$K$6:$K$105,INT((ROW()-6)/12)+1),"Capacidade abaixo do saldo-alvo em "&amp;TEXT($M377-INDEX('Cenários'!$K$6:$K$105,INT((ROW()-6)/12)+1),"0")&amp;" un.",IF(AND($O377&gt;0,$E377-INDEX('Cenários'!$J$6:$J$105,INT((ROW()-6)/12)+1)&lt;-4),"Recebimento depende de pedido anterior ao horizonte",IF($R377&gt;0,"Desmobilizar "&amp;TEXT($R377,"0")&amp;" un. nesta semana",IF($P377&gt;0,"Emitir pedido de "&amp;TEXT($P377,"0")&amp;" un. nesta semana",IF($O377&gt;0,"Programar recebimento de "&amp;TEXT($O377,"0")&amp;" un.","Sem ação imediata")))))))))</f>
        <v/>
      </c>
      <c r="X377" s="24">
        <f>IF($A377="","",INDEX('Cenários'!$M$6:$M$105,INT((ROW()-6)/12)+1))</f>
        <v/>
      </c>
      <c r="Y377" s="24">
        <f>IF($A377="","",INDEX('Cenários'!$Z$6:$Z$105,INT((ROW()-6)/12)+1))</f>
        <v/>
      </c>
    </row>
    <row r="378" ht="19" customHeight="1">
      <c r="A378" s="24">
        <f>IF(INDEX('Cenários'!$A$6:$A$105,INT((ROW()-6)/12)+1)="","",INDEX('Cenários'!$A$6:$A$105,INT((ROW()-6)/12)+1))</f>
        <v/>
      </c>
      <c r="B378" s="24">
        <f>IF($A378="","",INDEX('Cenários'!$B$6:$B$105,INT((ROW()-6)/12)+1))</f>
        <v/>
      </c>
      <c r="C378" s="24">
        <f>IF($A378="","",INDEX('Cenários'!$C$6:$C$105,INT((ROW()-6)/12)+1))</f>
        <v/>
      </c>
      <c r="D378" s="24">
        <f>IF($A378="","",INDEX('Cenários'!$D$6:$D$105,INT((ROW()-6)/12)+1))</f>
        <v/>
      </c>
      <c r="E378" s="25">
        <f>IF($A378="","",MOD(ROW()-6,12)-4)</f>
        <v/>
      </c>
      <c r="F378" s="24">
        <f>IF($A378="","",IF($E378&lt;0,"Antes do pico",IF($E378=0,"Semana de pico","Depois do pico")))</f>
        <v/>
      </c>
      <c r="G378" s="36">
        <f>IF($A378="","",IFERROR(IF(INDEX('Cenários'!$E$6:$E$105,INT((ROW()-6)/12)+1)="","",INDEX('Cenários'!$E$6:$E$105,INT((ROW()-6)/12)+1)+7*$E378),""))</f>
        <v/>
      </c>
      <c r="H378" s="37">
        <f>IF($A378="","",INDEX('Cenários'!$N$6:$Y$105,INT((ROW()-6)/12)+1,$E378+5))</f>
        <v/>
      </c>
      <c r="I378" s="25">
        <f>IF(OR($A378="",$H378=""),"",IFERROR(ROUNDUP(INDEX('Cenários'!$F$6:$F$105,INT((ROW()-6)/12)+1)*$H378,0),""))</f>
        <v/>
      </c>
      <c r="J378" s="19" t="n"/>
      <c r="K378" s="25">
        <f>IF($A378="","",IF($E378=-4,INDEX('Cenários'!$G$6:$G$105,INT((ROW()-6)/12)+1),$S377))</f>
        <v/>
      </c>
      <c r="L378" s="25">
        <f>IF($A378="","",$K378+IF($J378="",0,$J378)-IF($I378="",0,$I378))</f>
        <v/>
      </c>
      <c r="M378" s="25">
        <f>IF($A378="","",IF($E378&lt;=0,INDEX('Cenários'!$H$6:$H$105,INT((ROW()-6)/12)+1)+SUMIFS($I$6:$I$1205,$A$6:$A$1205,$A378,$E$6:$E$1205,"&gt;"&amp;$E378,$E$6:$E$1205,"&lt;="&amp;($E378+INDEX('Cenários'!$J$6:$J$105,INT((ROW()-6)/12)+1))),INDEX('Cenários'!$L$6:$L$105,INT((ROW()-6)/12)+1)+SUMIFS($I$6:$I$1205,$A$6:$A$1205,$A378,$E$6:$E$1205,"&gt;"&amp;$E378,$E$6:$E$1205,"&lt;=7")))</f>
        <v/>
      </c>
      <c r="N378" s="25">
        <f>IF($A378="","",MIN(INDEX('Cenários'!$K$6:$K$105,INT((ROW()-6)/12)+1),MAX(0,$M378)))</f>
        <v/>
      </c>
      <c r="O378" s="25">
        <f>IF($A378="","",IFERROR(IF($L378&gt;=$N378,0,MIN(CEILING(MAX(0,$N378-$L378),INDEX('Cenários'!$I$6:$I$105,INT((ROW()-6)/12)+1)),FLOOR(MAX(0,INDEX('Cenários'!$K$6:$K$105,INT((ROW()-6)/12)+1)-$L378),INDEX('Cenários'!$I$6:$I$105,INT((ROW()-6)/12)+1)))),0))</f>
        <v/>
      </c>
      <c r="P378" s="25">
        <f>IF($A378="","",IFERROR(IF($E378+INDEX('Cenários'!$J$6:$J$105,INT((ROW()-6)/12)+1)&gt;7,0,SUMIFS($O$6:$O$1205,$A$6:$A$1205,$A378,$E$6:$E$1205,$E378+INDEX('Cenários'!$J$6:$J$105,INT((ROW()-6)/12)+1))),0))</f>
        <v/>
      </c>
      <c r="Q378" s="25">
        <f>IF($A378="","",$L378+$O378)</f>
        <v/>
      </c>
      <c r="R378" s="25">
        <f>IF($A378="","",IF($E378&gt;0,MAX(0,$Q378-$N378),0))</f>
        <v/>
      </c>
      <c r="S378" s="25">
        <f>IF($A378="","",$Q378-$R378)</f>
        <v/>
      </c>
      <c r="T378" s="25">
        <f>IF($A378="","",MAX(0,-$S378))</f>
        <v/>
      </c>
      <c r="U378" s="25">
        <f>IF($A378="","",MAX(0,$Q378-INDEX('Cenários'!$K$6:$K$105,INT((ROW()-6)/12)+1)))</f>
        <v/>
      </c>
      <c r="V378" s="24">
        <f>IF($A378="","",IF($Y378&lt;&gt;"OK","Dados inválidos",IF($X378="Pausado","Pausado",IF($T378&gt;0,"Ruptura",IF($U378&gt;0,"Excesso de capacidade",IF($M378&gt;INDEX('Cenários'!$K$6:$K$105,INT((ROW()-6)/12)+1),"Capacidade insuficiente",IF(AND($E378&lt;=0,$S378&lt;INDEX('Cenários'!$H$6:$H$105,INT((ROW()-6)/12)+1)),"Atenção",IF($R378&gt;0,"Desmobilizar","Adequado"))))))))</f>
        <v/>
      </c>
      <c r="W378" s="24">
        <f>IF($A378="","",IF($Y378&lt;&gt;"OK","Corrigir cadastro do cenário",IF($X378="Pausado","",IF($T378&gt;0,"Ruptura projetada de "&amp;TEXT($T378,"0")&amp;" un.",IF($U378&gt;0,"Reduzir entrada ou transferir "&amp;TEXT($U378,"0")&amp;" un.",IF($M378&gt;INDEX('Cenários'!$K$6:$K$105,INT((ROW()-6)/12)+1),"Capacidade abaixo do saldo-alvo em "&amp;TEXT($M378-INDEX('Cenários'!$K$6:$K$105,INT((ROW()-6)/12)+1),"0")&amp;" un.",IF(AND($O378&gt;0,$E378-INDEX('Cenários'!$J$6:$J$105,INT((ROW()-6)/12)+1)&lt;-4),"Recebimento depende de pedido anterior ao horizonte",IF($R378&gt;0,"Desmobilizar "&amp;TEXT($R378,"0")&amp;" un. nesta semana",IF($P378&gt;0,"Emitir pedido de "&amp;TEXT($P378,"0")&amp;" un. nesta semana",IF($O378&gt;0,"Programar recebimento de "&amp;TEXT($O378,"0")&amp;" un.","Sem ação imediata")))))))))</f>
        <v/>
      </c>
      <c r="X378" s="24">
        <f>IF($A378="","",INDEX('Cenários'!$M$6:$M$105,INT((ROW()-6)/12)+1))</f>
        <v/>
      </c>
      <c r="Y378" s="24">
        <f>IF($A378="","",INDEX('Cenários'!$Z$6:$Z$105,INT((ROW()-6)/12)+1))</f>
        <v/>
      </c>
    </row>
    <row r="379" ht="19" customHeight="1">
      <c r="A379" s="24">
        <f>IF(INDEX('Cenários'!$A$6:$A$105,INT((ROW()-6)/12)+1)="","",INDEX('Cenários'!$A$6:$A$105,INT((ROW()-6)/12)+1))</f>
        <v/>
      </c>
      <c r="B379" s="24">
        <f>IF($A379="","",INDEX('Cenários'!$B$6:$B$105,INT((ROW()-6)/12)+1))</f>
        <v/>
      </c>
      <c r="C379" s="24">
        <f>IF($A379="","",INDEX('Cenários'!$C$6:$C$105,INT((ROW()-6)/12)+1))</f>
        <v/>
      </c>
      <c r="D379" s="24">
        <f>IF($A379="","",INDEX('Cenários'!$D$6:$D$105,INT((ROW()-6)/12)+1))</f>
        <v/>
      </c>
      <c r="E379" s="25">
        <f>IF($A379="","",MOD(ROW()-6,12)-4)</f>
        <v/>
      </c>
      <c r="F379" s="24">
        <f>IF($A379="","",IF($E379&lt;0,"Antes do pico",IF($E379=0,"Semana de pico","Depois do pico")))</f>
        <v/>
      </c>
      <c r="G379" s="36">
        <f>IF($A379="","",IFERROR(IF(INDEX('Cenários'!$E$6:$E$105,INT((ROW()-6)/12)+1)="","",INDEX('Cenários'!$E$6:$E$105,INT((ROW()-6)/12)+1)+7*$E379),""))</f>
        <v/>
      </c>
      <c r="H379" s="37">
        <f>IF($A379="","",INDEX('Cenários'!$N$6:$Y$105,INT((ROW()-6)/12)+1,$E379+5))</f>
        <v/>
      </c>
      <c r="I379" s="25">
        <f>IF(OR($A379="",$H379=""),"",IFERROR(ROUNDUP(INDEX('Cenários'!$F$6:$F$105,INT((ROW()-6)/12)+1)*$H379,0),""))</f>
        <v/>
      </c>
      <c r="J379" s="19" t="n"/>
      <c r="K379" s="25">
        <f>IF($A379="","",IF($E379=-4,INDEX('Cenários'!$G$6:$G$105,INT((ROW()-6)/12)+1),$S378))</f>
        <v/>
      </c>
      <c r="L379" s="25">
        <f>IF($A379="","",$K379+IF($J379="",0,$J379)-IF($I379="",0,$I379))</f>
        <v/>
      </c>
      <c r="M379" s="25">
        <f>IF($A379="","",IF($E379&lt;=0,INDEX('Cenários'!$H$6:$H$105,INT((ROW()-6)/12)+1)+SUMIFS($I$6:$I$1205,$A$6:$A$1205,$A379,$E$6:$E$1205,"&gt;"&amp;$E379,$E$6:$E$1205,"&lt;="&amp;($E379+INDEX('Cenários'!$J$6:$J$105,INT((ROW()-6)/12)+1))),INDEX('Cenários'!$L$6:$L$105,INT((ROW()-6)/12)+1)+SUMIFS($I$6:$I$1205,$A$6:$A$1205,$A379,$E$6:$E$1205,"&gt;"&amp;$E379,$E$6:$E$1205,"&lt;=7")))</f>
        <v/>
      </c>
      <c r="N379" s="25">
        <f>IF($A379="","",MIN(INDEX('Cenários'!$K$6:$K$105,INT((ROW()-6)/12)+1),MAX(0,$M379)))</f>
        <v/>
      </c>
      <c r="O379" s="25">
        <f>IF($A379="","",IFERROR(IF($L379&gt;=$N379,0,MIN(CEILING(MAX(0,$N379-$L379),INDEX('Cenários'!$I$6:$I$105,INT((ROW()-6)/12)+1)),FLOOR(MAX(0,INDEX('Cenários'!$K$6:$K$105,INT((ROW()-6)/12)+1)-$L379),INDEX('Cenários'!$I$6:$I$105,INT((ROW()-6)/12)+1)))),0))</f>
        <v/>
      </c>
      <c r="P379" s="25">
        <f>IF($A379="","",IFERROR(IF($E379+INDEX('Cenários'!$J$6:$J$105,INT((ROW()-6)/12)+1)&gt;7,0,SUMIFS($O$6:$O$1205,$A$6:$A$1205,$A379,$E$6:$E$1205,$E379+INDEX('Cenários'!$J$6:$J$105,INT((ROW()-6)/12)+1))),0))</f>
        <v/>
      </c>
      <c r="Q379" s="25">
        <f>IF($A379="","",$L379+$O379)</f>
        <v/>
      </c>
      <c r="R379" s="25">
        <f>IF($A379="","",IF($E379&gt;0,MAX(0,$Q379-$N379),0))</f>
        <v/>
      </c>
      <c r="S379" s="25">
        <f>IF($A379="","",$Q379-$R379)</f>
        <v/>
      </c>
      <c r="T379" s="25">
        <f>IF($A379="","",MAX(0,-$S379))</f>
        <v/>
      </c>
      <c r="U379" s="25">
        <f>IF($A379="","",MAX(0,$Q379-INDEX('Cenários'!$K$6:$K$105,INT((ROW()-6)/12)+1)))</f>
        <v/>
      </c>
      <c r="V379" s="24">
        <f>IF($A379="","",IF($Y379&lt;&gt;"OK","Dados inválidos",IF($X379="Pausado","Pausado",IF($T379&gt;0,"Ruptura",IF($U379&gt;0,"Excesso de capacidade",IF($M379&gt;INDEX('Cenários'!$K$6:$K$105,INT((ROW()-6)/12)+1),"Capacidade insuficiente",IF(AND($E379&lt;=0,$S379&lt;INDEX('Cenários'!$H$6:$H$105,INT((ROW()-6)/12)+1)),"Atenção",IF($R379&gt;0,"Desmobilizar","Adequado"))))))))</f>
        <v/>
      </c>
      <c r="W379" s="24">
        <f>IF($A379="","",IF($Y379&lt;&gt;"OK","Corrigir cadastro do cenário",IF($X379="Pausado","",IF($T379&gt;0,"Ruptura projetada de "&amp;TEXT($T379,"0")&amp;" un.",IF($U379&gt;0,"Reduzir entrada ou transferir "&amp;TEXT($U379,"0")&amp;" un.",IF($M379&gt;INDEX('Cenários'!$K$6:$K$105,INT((ROW()-6)/12)+1),"Capacidade abaixo do saldo-alvo em "&amp;TEXT($M379-INDEX('Cenários'!$K$6:$K$105,INT((ROW()-6)/12)+1),"0")&amp;" un.",IF(AND($O379&gt;0,$E379-INDEX('Cenários'!$J$6:$J$105,INT((ROW()-6)/12)+1)&lt;-4),"Recebimento depende de pedido anterior ao horizonte",IF($R379&gt;0,"Desmobilizar "&amp;TEXT($R379,"0")&amp;" un. nesta semana",IF($P379&gt;0,"Emitir pedido de "&amp;TEXT($P379,"0")&amp;" un. nesta semana",IF($O379&gt;0,"Programar recebimento de "&amp;TEXT($O379,"0")&amp;" un.","Sem ação imediata")))))))))</f>
        <v/>
      </c>
      <c r="X379" s="24">
        <f>IF($A379="","",INDEX('Cenários'!$M$6:$M$105,INT((ROW()-6)/12)+1))</f>
        <v/>
      </c>
      <c r="Y379" s="24">
        <f>IF($A379="","",INDEX('Cenários'!$Z$6:$Z$105,INT((ROW()-6)/12)+1))</f>
        <v/>
      </c>
    </row>
    <row r="380" ht="19" customHeight="1">
      <c r="A380" s="24">
        <f>IF(INDEX('Cenários'!$A$6:$A$105,INT((ROW()-6)/12)+1)="","",INDEX('Cenários'!$A$6:$A$105,INT((ROW()-6)/12)+1))</f>
        <v/>
      </c>
      <c r="B380" s="24">
        <f>IF($A380="","",INDEX('Cenários'!$B$6:$B$105,INT((ROW()-6)/12)+1))</f>
        <v/>
      </c>
      <c r="C380" s="24">
        <f>IF($A380="","",INDEX('Cenários'!$C$6:$C$105,INT((ROW()-6)/12)+1))</f>
        <v/>
      </c>
      <c r="D380" s="24">
        <f>IF($A380="","",INDEX('Cenários'!$D$6:$D$105,INT((ROW()-6)/12)+1))</f>
        <v/>
      </c>
      <c r="E380" s="25">
        <f>IF($A380="","",MOD(ROW()-6,12)-4)</f>
        <v/>
      </c>
      <c r="F380" s="24">
        <f>IF($A380="","",IF($E380&lt;0,"Antes do pico",IF($E380=0,"Semana de pico","Depois do pico")))</f>
        <v/>
      </c>
      <c r="G380" s="36">
        <f>IF($A380="","",IFERROR(IF(INDEX('Cenários'!$E$6:$E$105,INT((ROW()-6)/12)+1)="","",INDEX('Cenários'!$E$6:$E$105,INT((ROW()-6)/12)+1)+7*$E380),""))</f>
        <v/>
      </c>
      <c r="H380" s="37">
        <f>IF($A380="","",INDEX('Cenários'!$N$6:$Y$105,INT((ROW()-6)/12)+1,$E380+5))</f>
        <v/>
      </c>
      <c r="I380" s="25">
        <f>IF(OR($A380="",$H380=""),"",IFERROR(ROUNDUP(INDEX('Cenários'!$F$6:$F$105,INT((ROW()-6)/12)+1)*$H380,0),""))</f>
        <v/>
      </c>
      <c r="J380" s="19" t="n"/>
      <c r="K380" s="25">
        <f>IF($A380="","",IF($E380=-4,INDEX('Cenários'!$G$6:$G$105,INT((ROW()-6)/12)+1),$S379))</f>
        <v/>
      </c>
      <c r="L380" s="25">
        <f>IF($A380="","",$K380+IF($J380="",0,$J380)-IF($I380="",0,$I380))</f>
        <v/>
      </c>
      <c r="M380" s="25">
        <f>IF($A380="","",IF($E380&lt;=0,INDEX('Cenários'!$H$6:$H$105,INT((ROW()-6)/12)+1)+SUMIFS($I$6:$I$1205,$A$6:$A$1205,$A380,$E$6:$E$1205,"&gt;"&amp;$E380,$E$6:$E$1205,"&lt;="&amp;($E380+INDEX('Cenários'!$J$6:$J$105,INT((ROW()-6)/12)+1))),INDEX('Cenários'!$L$6:$L$105,INT((ROW()-6)/12)+1)+SUMIFS($I$6:$I$1205,$A$6:$A$1205,$A380,$E$6:$E$1205,"&gt;"&amp;$E380,$E$6:$E$1205,"&lt;=7")))</f>
        <v/>
      </c>
      <c r="N380" s="25">
        <f>IF($A380="","",MIN(INDEX('Cenários'!$K$6:$K$105,INT((ROW()-6)/12)+1),MAX(0,$M380)))</f>
        <v/>
      </c>
      <c r="O380" s="25">
        <f>IF($A380="","",IFERROR(IF($L380&gt;=$N380,0,MIN(CEILING(MAX(0,$N380-$L380),INDEX('Cenários'!$I$6:$I$105,INT((ROW()-6)/12)+1)),FLOOR(MAX(0,INDEX('Cenários'!$K$6:$K$105,INT((ROW()-6)/12)+1)-$L380),INDEX('Cenários'!$I$6:$I$105,INT((ROW()-6)/12)+1)))),0))</f>
        <v/>
      </c>
      <c r="P380" s="25">
        <f>IF($A380="","",IFERROR(IF($E380+INDEX('Cenários'!$J$6:$J$105,INT((ROW()-6)/12)+1)&gt;7,0,SUMIFS($O$6:$O$1205,$A$6:$A$1205,$A380,$E$6:$E$1205,$E380+INDEX('Cenários'!$J$6:$J$105,INT((ROW()-6)/12)+1))),0))</f>
        <v/>
      </c>
      <c r="Q380" s="25">
        <f>IF($A380="","",$L380+$O380)</f>
        <v/>
      </c>
      <c r="R380" s="25">
        <f>IF($A380="","",IF($E380&gt;0,MAX(0,$Q380-$N380),0))</f>
        <v/>
      </c>
      <c r="S380" s="25">
        <f>IF($A380="","",$Q380-$R380)</f>
        <v/>
      </c>
      <c r="T380" s="25">
        <f>IF($A380="","",MAX(0,-$S380))</f>
        <v/>
      </c>
      <c r="U380" s="25">
        <f>IF($A380="","",MAX(0,$Q380-INDEX('Cenários'!$K$6:$K$105,INT((ROW()-6)/12)+1)))</f>
        <v/>
      </c>
      <c r="V380" s="24">
        <f>IF($A380="","",IF($Y380&lt;&gt;"OK","Dados inválidos",IF($X380="Pausado","Pausado",IF($T380&gt;0,"Ruptura",IF($U380&gt;0,"Excesso de capacidade",IF($M380&gt;INDEX('Cenários'!$K$6:$K$105,INT((ROW()-6)/12)+1),"Capacidade insuficiente",IF(AND($E380&lt;=0,$S380&lt;INDEX('Cenários'!$H$6:$H$105,INT((ROW()-6)/12)+1)),"Atenção",IF($R380&gt;0,"Desmobilizar","Adequado"))))))))</f>
        <v/>
      </c>
      <c r="W380" s="24">
        <f>IF($A380="","",IF($Y380&lt;&gt;"OK","Corrigir cadastro do cenário",IF($X380="Pausado","",IF($T380&gt;0,"Ruptura projetada de "&amp;TEXT($T380,"0")&amp;" un.",IF($U380&gt;0,"Reduzir entrada ou transferir "&amp;TEXT($U380,"0")&amp;" un.",IF($M380&gt;INDEX('Cenários'!$K$6:$K$105,INT((ROW()-6)/12)+1),"Capacidade abaixo do saldo-alvo em "&amp;TEXT($M380-INDEX('Cenários'!$K$6:$K$105,INT((ROW()-6)/12)+1),"0")&amp;" un.",IF(AND($O380&gt;0,$E380-INDEX('Cenários'!$J$6:$J$105,INT((ROW()-6)/12)+1)&lt;-4),"Recebimento depende de pedido anterior ao horizonte",IF($R380&gt;0,"Desmobilizar "&amp;TEXT($R380,"0")&amp;" un. nesta semana",IF($P380&gt;0,"Emitir pedido de "&amp;TEXT($P380,"0")&amp;" un. nesta semana",IF($O380&gt;0,"Programar recebimento de "&amp;TEXT($O380,"0")&amp;" un.","Sem ação imediata")))))))))</f>
        <v/>
      </c>
      <c r="X380" s="24">
        <f>IF($A380="","",INDEX('Cenários'!$M$6:$M$105,INT((ROW()-6)/12)+1))</f>
        <v/>
      </c>
      <c r="Y380" s="24">
        <f>IF($A380="","",INDEX('Cenários'!$Z$6:$Z$105,INT((ROW()-6)/12)+1))</f>
        <v/>
      </c>
    </row>
    <row r="381" ht="19" customHeight="1">
      <c r="A381" s="24">
        <f>IF(INDEX('Cenários'!$A$6:$A$105,INT((ROW()-6)/12)+1)="","",INDEX('Cenários'!$A$6:$A$105,INT((ROW()-6)/12)+1))</f>
        <v/>
      </c>
      <c r="B381" s="24">
        <f>IF($A381="","",INDEX('Cenários'!$B$6:$B$105,INT((ROW()-6)/12)+1))</f>
        <v/>
      </c>
      <c r="C381" s="24">
        <f>IF($A381="","",INDEX('Cenários'!$C$6:$C$105,INT((ROW()-6)/12)+1))</f>
        <v/>
      </c>
      <c r="D381" s="24">
        <f>IF($A381="","",INDEX('Cenários'!$D$6:$D$105,INT((ROW()-6)/12)+1))</f>
        <v/>
      </c>
      <c r="E381" s="25">
        <f>IF($A381="","",MOD(ROW()-6,12)-4)</f>
        <v/>
      </c>
      <c r="F381" s="24">
        <f>IF($A381="","",IF($E381&lt;0,"Antes do pico",IF($E381=0,"Semana de pico","Depois do pico")))</f>
        <v/>
      </c>
      <c r="G381" s="36">
        <f>IF($A381="","",IFERROR(IF(INDEX('Cenários'!$E$6:$E$105,INT((ROW()-6)/12)+1)="","",INDEX('Cenários'!$E$6:$E$105,INT((ROW()-6)/12)+1)+7*$E381),""))</f>
        <v/>
      </c>
      <c r="H381" s="37">
        <f>IF($A381="","",INDEX('Cenários'!$N$6:$Y$105,INT((ROW()-6)/12)+1,$E381+5))</f>
        <v/>
      </c>
      <c r="I381" s="25">
        <f>IF(OR($A381="",$H381=""),"",IFERROR(ROUNDUP(INDEX('Cenários'!$F$6:$F$105,INT((ROW()-6)/12)+1)*$H381,0),""))</f>
        <v/>
      </c>
      <c r="J381" s="19" t="n"/>
      <c r="K381" s="25">
        <f>IF($A381="","",IF($E381=-4,INDEX('Cenários'!$G$6:$G$105,INT((ROW()-6)/12)+1),$S380))</f>
        <v/>
      </c>
      <c r="L381" s="25">
        <f>IF($A381="","",$K381+IF($J381="",0,$J381)-IF($I381="",0,$I381))</f>
        <v/>
      </c>
      <c r="M381" s="25">
        <f>IF($A381="","",IF($E381&lt;=0,INDEX('Cenários'!$H$6:$H$105,INT((ROW()-6)/12)+1)+SUMIFS($I$6:$I$1205,$A$6:$A$1205,$A381,$E$6:$E$1205,"&gt;"&amp;$E381,$E$6:$E$1205,"&lt;="&amp;($E381+INDEX('Cenários'!$J$6:$J$105,INT((ROW()-6)/12)+1))),INDEX('Cenários'!$L$6:$L$105,INT((ROW()-6)/12)+1)+SUMIFS($I$6:$I$1205,$A$6:$A$1205,$A381,$E$6:$E$1205,"&gt;"&amp;$E381,$E$6:$E$1205,"&lt;=7")))</f>
        <v/>
      </c>
      <c r="N381" s="25">
        <f>IF($A381="","",MIN(INDEX('Cenários'!$K$6:$K$105,INT((ROW()-6)/12)+1),MAX(0,$M381)))</f>
        <v/>
      </c>
      <c r="O381" s="25">
        <f>IF($A381="","",IFERROR(IF($L381&gt;=$N381,0,MIN(CEILING(MAX(0,$N381-$L381),INDEX('Cenários'!$I$6:$I$105,INT((ROW()-6)/12)+1)),FLOOR(MAX(0,INDEX('Cenários'!$K$6:$K$105,INT((ROW()-6)/12)+1)-$L381),INDEX('Cenários'!$I$6:$I$105,INT((ROW()-6)/12)+1)))),0))</f>
        <v/>
      </c>
      <c r="P381" s="25">
        <f>IF($A381="","",IFERROR(IF($E381+INDEX('Cenários'!$J$6:$J$105,INT((ROW()-6)/12)+1)&gt;7,0,SUMIFS($O$6:$O$1205,$A$6:$A$1205,$A381,$E$6:$E$1205,$E381+INDEX('Cenários'!$J$6:$J$105,INT((ROW()-6)/12)+1))),0))</f>
        <v/>
      </c>
      <c r="Q381" s="25">
        <f>IF($A381="","",$L381+$O381)</f>
        <v/>
      </c>
      <c r="R381" s="25">
        <f>IF($A381="","",IF($E381&gt;0,MAX(0,$Q381-$N381),0))</f>
        <v/>
      </c>
      <c r="S381" s="25">
        <f>IF($A381="","",$Q381-$R381)</f>
        <v/>
      </c>
      <c r="T381" s="25">
        <f>IF($A381="","",MAX(0,-$S381))</f>
        <v/>
      </c>
      <c r="U381" s="25">
        <f>IF($A381="","",MAX(0,$Q381-INDEX('Cenários'!$K$6:$K$105,INT((ROW()-6)/12)+1)))</f>
        <v/>
      </c>
      <c r="V381" s="24">
        <f>IF($A381="","",IF($Y381&lt;&gt;"OK","Dados inválidos",IF($X381="Pausado","Pausado",IF($T381&gt;0,"Ruptura",IF($U381&gt;0,"Excesso de capacidade",IF($M381&gt;INDEX('Cenários'!$K$6:$K$105,INT((ROW()-6)/12)+1),"Capacidade insuficiente",IF(AND($E381&lt;=0,$S381&lt;INDEX('Cenários'!$H$6:$H$105,INT((ROW()-6)/12)+1)),"Atenção",IF($R381&gt;0,"Desmobilizar","Adequado"))))))))</f>
        <v/>
      </c>
      <c r="W381" s="24">
        <f>IF($A381="","",IF($Y381&lt;&gt;"OK","Corrigir cadastro do cenário",IF($X381="Pausado","",IF($T381&gt;0,"Ruptura projetada de "&amp;TEXT($T381,"0")&amp;" un.",IF($U381&gt;0,"Reduzir entrada ou transferir "&amp;TEXT($U381,"0")&amp;" un.",IF($M381&gt;INDEX('Cenários'!$K$6:$K$105,INT((ROW()-6)/12)+1),"Capacidade abaixo do saldo-alvo em "&amp;TEXT($M381-INDEX('Cenários'!$K$6:$K$105,INT((ROW()-6)/12)+1),"0")&amp;" un.",IF(AND($O381&gt;0,$E381-INDEX('Cenários'!$J$6:$J$105,INT((ROW()-6)/12)+1)&lt;-4),"Recebimento depende de pedido anterior ao horizonte",IF($R381&gt;0,"Desmobilizar "&amp;TEXT($R381,"0")&amp;" un. nesta semana",IF($P381&gt;0,"Emitir pedido de "&amp;TEXT($P381,"0")&amp;" un. nesta semana",IF($O381&gt;0,"Programar recebimento de "&amp;TEXT($O381,"0")&amp;" un.","Sem ação imediata")))))))))</f>
        <v/>
      </c>
      <c r="X381" s="24">
        <f>IF($A381="","",INDEX('Cenários'!$M$6:$M$105,INT((ROW()-6)/12)+1))</f>
        <v/>
      </c>
      <c r="Y381" s="24">
        <f>IF($A381="","",INDEX('Cenários'!$Z$6:$Z$105,INT((ROW()-6)/12)+1))</f>
        <v/>
      </c>
    </row>
    <row r="382" ht="19" customHeight="1">
      <c r="A382" s="24">
        <f>IF(INDEX('Cenários'!$A$6:$A$105,INT((ROW()-6)/12)+1)="","",INDEX('Cenários'!$A$6:$A$105,INT((ROW()-6)/12)+1))</f>
        <v/>
      </c>
      <c r="B382" s="24">
        <f>IF($A382="","",INDEX('Cenários'!$B$6:$B$105,INT((ROW()-6)/12)+1))</f>
        <v/>
      </c>
      <c r="C382" s="24">
        <f>IF($A382="","",INDEX('Cenários'!$C$6:$C$105,INT((ROW()-6)/12)+1))</f>
        <v/>
      </c>
      <c r="D382" s="24">
        <f>IF($A382="","",INDEX('Cenários'!$D$6:$D$105,INT((ROW()-6)/12)+1))</f>
        <v/>
      </c>
      <c r="E382" s="25">
        <f>IF($A382="","",MOD(ROW()-6,12)-4)</f>
        <v/>
      </c>
      <c r="F382" s="24">
        <f>IF($A382="","",IF($E382&lt;0,"Antes do pico",IF($E382=0,"Semana de pico","Depois do pico")))</f>
        <v/>
      </c>
      <c r="G382" s="36">
        <f>IF($A382="","",IFERROR(IF(INDEX('Cenários'!$E$6:$E$105,INT((ROW()-6)/12)+1)="","",INDEX('Cenários'!$E$6:$E$105,INT((ROW()-6)/12)+1)+7*$E382),""))</f>
        <v/>
      </c>
      <c r="H382" s="37">
        <f>IF($A382="","",INDEX('Cenários'!$N$6:$Y$105,INT((ROW()-6)/12)+1,$E382+5))</f>
        <v/>
      </c>
      <c r="I382" s="25">
        <f>IF(OR($A382="",$H382=""),"",IFERROR(ROUNDUP(INDEX('Cenários'!$F$6:$F$105,INT((ROW()-6)/12)+1)*$H382,0),""))</f>
        <v/>
      </c>
      <c r="J382" s="19" t="n"/>
      <c r="K382" s="25">
        <f>IF($A382="","",IF($E382=-4,INDEX('Cenários'!$G$6:$G$105,INT((ROW()-6)/12)+1),$S381))</f>
        <v/>
      </c>
      <c r="L382" s="25">
        <f>IF($A382="","",$K382+IF($J382="",0,$J382)-IF($I382="",0,$I382))</f>
        <v/>
      </c>
      <c r="M382" s="25">
        <f>IF($A382="","",IF($E382&lt;=0,INDEX('Cenários'!$H$6:$H$105,INT((ROW()-6)/12)+1)+SUMIFS($I$6:$I$1205,$A$6:$A$1205,$A382,$E$6:$E$1205,"&gt;"&amp;$E382,$E$6:$E$1205,"&lt;="&amp;($E382+INDEX('Cenários'!$J$6:$J$105,INT((ROW()-6)/12)+1))),INDEX('Cenários'!$L$6:$L$105,INT((ROW()-6)/12)+1)+SUMIFS($I$6:$I$1205,$A$6:$A$1205,$A382,$E$6:$E$1205,"&gt;"&amp;$E382,$E$6:$E$1205,"&lt;=7")))</f>
        <v/>
      </c>
      <c r="N382" s="25">
        <f>IF($A382="","",MIN(INDEX('Cenários'!$K$6:$K$105,INT((ROW()-6)/12)+1),MAX(0,$M382)))</f>
        <v/>
      </c>
      <c r="O382" s="25">
        <f>IF($A382="","",IFERROR(IF($L382&gt;=$N382,0,MIN(CEILING(MAX(0,$N382-$L382),INDEX('Cenários'!$I$6:$I$105,INT((ROW()-6)/12)+1)),FLOOR(MAX(0,INDEX('Cenários'!$K$6:$K$105,INT((ROW()-6)/12)+1)-$L382),INDEX('Cenários'!$I$6:$I$105,INT((ROW()-6)/12)+1)))),0))</f>
        <v/>
      </c>
      <c r="P382" s="25">
        <f>IF($A382="","",IFERROR(IF($E382+INDEX('Cenários'!$J$6:$J$105,INT((ROW()-6)/12)+1)&gt;7,0,SUMIFS($O$6:$O$1205,$A$6:$A$1205,$A382,$E$6:$E$1205,$E382+INDEX('Cenários'!$J$6:$J$105,INT((ROW()-6)/12)+1))),0))</f>
        <v/>
      </c>
      <c r="Q382" s="25">
        <f>IF($A382="","",$L382+$O382)</f>
        <v/>
      </c>
      <c r="R382" s="25">
        <f>IF($A382="","",IF($E382&gt;0,MAX(0,$Q382-$N382),0))</f>
        <v/>
      </c>
      <c r="S382" s="25">
        <f>IF($A382="","",$Q382-$R382)</f>
        <v/>
      </c>
      <c r="T382" s="25">
        <f>IF($A382="","",MAX(0,-$S382))</f>
        <v/>
      </c>
      <c r="U382" s="25">
        <f>IF($A382="","",MAX(0,$Q382-INDEX('Cenários'!$K$6:$K$105,INT((ROW()-6)/12)+1)))</f>
        <v/>
      </c>
      <c r="V382" s="24">
        <f>IF($A382="","",IF($Y382&lt;&gt;"OK","Dados inválidos",IF($X382="Pausado","Pausado",IF($T382&gt;0,"Ruptura",IF($U382&gt;0,"Excesso de capacidade",IF($M382&gt;INDEX('Cenários'!$K$6:$K$105,INT((ROW()-6)/12)+1),"Capacidade insuficiente",IF(AND($E382&lt;=0,$S382&lt;INDEX('Cenários'!$H$6:$H$105,INT((ROW()-6)/12)+1)),"Atenção",IF($R382&gt;0,"Desmobilizar","Adequado"))))))))</f>
        <v/>
      </c>
      <c r="W382" s="24">
        <f>IF($A382="","",IF($Y382&lt;&gt;"OK","Corrigir cadastro do cenário",IF($X382="Pausado","",IF($T382&gt;0,"Ruptura projetada de "&amp;TEXT($T382,"0")&amp;" un.",IF($U382&gt;0,"Reduzir entrada ou transferir "&amp;TEXT($U382,"0")&amp;" un.",IF($M382&gt;INDEX('Cenários'!$K$6:$K$105,INT((ROW()-6)/12)+1),"Capacidade abaixo do saldo-alvo em "&amp;TEXT($M382-INDEX('Cenários'!$K$6:$K$105,INT((ROW()-6)/12)+1),"0")&amp;" un.",IF(AND($O382&gt;0,$E382-INDEX('Cenários'!$J$6:$J$105,INT((ROW()-6)/12)+1)&lt;-4),"Recebimento depende de pedido anterior ao horizonte",IF($R382&gt;0,"Desmobilizar "&amp;TEXT($R382,"0")&amp;" un. nesta semana",IF($P382&gt;0,"Emitir pedido de "&amp;TEXT($P382,"0")&amp;" un. nesta semana",IF($O382&gt;0,"Programar recebimento de "&amp;TEXT($O382,"0")&amp;" un.","Sem ação imediata")))))))))</f>
        <v/>
      </c>
      <c r="X382" s="24">
        <f>IF($A382="","",INDEX('Cenários'!$M$6:$M$105,INT((ROW()-6)/12)+1))</f>
        <v/>
      </c>
      <c r="Y382" s="24">
        <f>IF($A382="","",INDEX('Cenários'!$Z$6:$Z$105,INT((ROW()-6)/12)+1))</f>
        <v/>
      </c>
    </row>
    <row r="383" ht="19" customHeight="1">
      <c r="A383" s="24">
        <f>IF(INDEX('Cenários'!$A$6:$A$105,INT((ROW()-6)/12)+1)="","",INDEX('Cenários'!$A$6:$A$105,INT((ROW()-6)/12)+1))</f>
        <v/>
      </c>
      <c r="B383" s="24">
        <f>IF($A383="","",INDEX('Cenários'!$B$6:$B$105,INT((ROW()-6)/12)+1))</f>
        <v/>
      </c>
      <c r="C383" s="24">
        <f>IF($A383="","",INDEX('Cenários'!$C$6:$C$105,INT((ROW()-6)/12)+1))</f>
        <v/>
      </c>
      <c r="D383" s="24">
        <f>IF($A383="","",INDEX('Cenários'!$D$6:$D$105,INT((ROW()-6)/12)+1))</f>
        <v/>
      </c>
      <c r="E383" s="25">
        <f>IF($A383="","",MOD(ROW()-6,12)-4)</f>
        <v/>
      </c>
      <c r="F383" s="24">
        <f>IF($A383="","",IF($E383&lt;0,"Antes do pico",IF($E383=0,"Semana de pico","Depois do pico")))</f>
        <v/>
      </c>
      <c r="G383" s="36">
        <f>IF($A383="","",IFERROR(IF(INDEX('Cenários'!$E$6:$E$105,INT((ROW()-6)/12)+1)="","",INDEX('Cenários'!$E$6:$E$105,INT((ROW()-6)/12)+1)+7*$E383),""))</f>
        <v/>
      </c>
      <c r="H383" s="37">
        <f>IF($A383="","",INDEX('Cenários'!$N$6:$Y$105,INT((ROW()-6)/12)+1,$E383+5))</f>
        <v/>
      </c>
      <c r="I383" s="25">
        <f>IF(OR($A383="",$H383=""),"",IFERROR(ROUNDUP(INDEX('Cenários'!$F$6:$F$105,INT((ROW()-6)/12)+1)*$H383,0),""))</f>
        <v/>
      </c>
      <c r="J383" s="19" t="n"/>
      <c r="K383" s="25">
        <f>IF($A383="","",IF($E383=-4,INDEX('Cenários'!$G$6:$G$105,INT((ROW()-6)/12)+1),$S382))</f>
        <v/>
      </c>
      <c r="L383" s="25">
        <f>IF($A383="","",$K383+IF($J383="",0,$J383)-IF($I383="",0,$I383))</f>
        <v/>
      </c>
      <c r="M383" s="25">
        <f>IF($A383="","",IF($E383&lt;=0,INDEX('Cenários'!$H$6:$H$105,INT((ROW()-6)/12)+1)+SUMIFS($I$6:$I$1205,$A$6:$A$1205,$A383,$E$6:$E$1205,"&gt;"&amp;$E383,$E$6:$E$1205,"&lt;="&amp;($E383+INDEX('Cenários'!$J$6:$J$105,INT((ROW()-6)/12)+1))),INDEX('Cenários'!$L$6:$L$105,INT((ROW()-6)/12)+1)+SUMIFS($I$6:$I$1205,$A$6:$A$1205,$A383,$E$6:$E$1205,"&gt;"&amp;$E383,$E$6:$E$1205,"&lt;=7")))</f>
        <v/>
      </c>
      <c r="N383" s="25">
        <f>IF($A383="","",MIN(INDEX('Cenários'!$K$6:$K$105,INT((ROW()-6)/12)+1),MAX(0,$M383)))</f>
        <v/>
      </c>
      <c r="O383" s="25">
        <f>IF($A383="","",IFERROR(IF($L383&gt;=$N383,0,MIN(CEILING(MAX(0,$N383-$L383),INDEX('Cenários'!$I$6:$I$105,INT((ROW()-6)/12)+1)),FLOOR(MAX(0,INDEX('Cenários'!$K$6:$K$105,INT((ROW()-6)/12)+1)-$L383),INDEX('Cenários'!$I$6:$I$105,INT((ROW()-6)/12)+1)))),0))</f>
        <v/>
      </c>
      <c r="P383" s="25">
        <f>IF($A383="","",IFERROR(IF($E383+INDEX('Cenários'!$J$6:$J$105,INT((ROW()-6)/12)+1)&gt;7,0,SUMIFS($O$6:$O$1205,$A$6:$A$1205,$A383,$E$6:$E$1205,$E383+INDEX('Cenários'!$J$6:$J$105,INT((ROW()-6)/12)+1))),0))</f>
        <v/>
      </c>
      <c r="Q383" s="25">
        <f>IF($A383="","",$L383+$O383)</f>
        <v/>
      </c>
      <c r="R383" s="25">
        <f>IF($A383="","",IF($E383&gt;0,MAX(0,$Q383-$N383),0))</f>
        <v/>
      </c>
      <c r="S383" s="25">
        <f>IF($A383="","",$Q383-$R383)</f>
        <v/>
      </c>
      <c r="T383" s="25">
        <f>IF($A383="","",MAX(0,-$S383))</f>
        <v/>
      </c>
      <c r="U383" s="25">
        <f>IF($A383="","",MAX(0,$Q383-INDEX('Cenários'!$K$6:$K$105,INT((ROW()-6)/12)+1)))</f>
        <v/>
      </c>
      <c r="V383" s="24">
        <f>IF($A383="","",IF($Y383&lt;&gt;"OK","Dados inválidos",IF($X383="Pausado","Pausado",IF($T383&gt;0,"Ruptura",IF($U383&gt;0,"Excesso de capacidade",IF($M383&gt;INDEX('Cenários'!$K$6:$K$105,INT((ROW()-6)/12)+1),"Capacidade insuficiente",IF(AND($E383&lt;=0,$S383&lt;INDEX('Cenários'!$H$6:$H$105,INT((ROW()-6)/12)+1)),"Atenção",IF($R383&gt;0,"Desmobilizar","Adequado"))))))))</f>
        <v/>
      </c>
      <c r="W383" s="24">
        <f>IF($A383="","",IF($Y383&lt;&gt;"OK","Corrigir cadastro do cenário",IF($X383="Pausado","",IF($T383&gt;0,"Ruptura projetada de "&amp;TEXT($T383,"0")&amp;" un.",IF($U383&gt;0,"Reduzir entrada ou transferir "&amp;TEXT($U383,"0")&amp;" un.",IF($M383&gt;INDEX('Cenários'!$K$6:$K$105,INT((ROW()-6)/12)+1),"Capacidade abaixo do saldo-alvo em "&amp;TEXT($M383-INDEX('Cenários'!$K$6:$K$105,INT((ROW()-6)/12)+1),"0")&amp;" un.",IF(AND($O383&gt;0,$E383-INDEX('Cenários'!$J$6:$J$105,INT((ROW()-6)/12)+1)&lt;-4),"Recebimento depende de pedido anterior ao horizonte",IF($R383&gt;0,"Desmobilizar "&amp;TEXT($R383,"0")&amp;" un. nesta semana",IF($P383&gt;0,"Emitir pedido de "&amp;TEXT($P383,"0")&amp;" un. nesta semana",IF($O383&gt;0,"Programar recebimento de "&amp;TEXT($O383,"0")&amp;" un.","Sem ação imediata")))))))))</f>
        <v/>
      </c>
      <c r="X383" s="24">
        <f>IF($A383="","",INDEX('Cenários'!$M$6:$M$105,INT((ROW()-6)/12)+1))</f>
        <v/>
      </c>
      <c r="Y383" s="24">
        <f>IF($A383="","",INDEX('Cenários'!$Z$6:$Z$105,INT((ROW()-6)/12)+1))</f>
        <v/>
      </c>
    </row>
    <row r="384" ht="19" customHeight="1">
      <c r="A384" s="24">
        <f>IF(INDEX('Cenários'!$A$6:$A$105,INT((ROW()-6)/12)+1)="","",INDEX('Cenários'!$A$6:$A$105,INT((ROW()-6)/12)+1))</f>
        <v/>
      </c>
      <c r="B384" s="24">
        <f>IF($A384="","",INDEX('Cenários'!$B$6:$B$105,INT((ROW()-6)/12)+1))</f>
        <v/>
      </c>
      <c r="C384" s="24">
        <f>IF($A384="","",INDEX('Cenários'!$C$6:$C$105,INT((ROW()-6)/12)+1))</f>
        <v/>
      </c>
      <c r="D384" s="24">
        <f>IF($A384="","",INDEX('Cenários'!$D$6:$D$105,INT((ROW()-6)/12)+1))</f>
        <v/>
      </c>
      <c r="E384" s="25">
        <f>IF($A384="","",MOD(ROW()-6,12)-4)</f>
        <v/>
      </c>
      <c r="F384" s="24">
        <f>IF($A384="","",IF($E384&lt;0,"Antes do pico",IF($E384=0,"Semana de pico","Depois do pico")))</f>
        <v/>
      </c>
      <c r="G384" s="36">
        <f>IF($A384="","",IFERROR(IF(INDEX('Cenários'!$E$6:$E$105,INT((ROW()-6)/12)+1)="","",INDEX('Cenários'!$E$6:$E$105,INT((ROW()-6)/12)+1)+7*$E384),""))</f>
        <v/>
      </c>
      <c r="H384" s="37">
        <f>IF($A384="","",INDEX('Cenários'!$N$6:$Y$105,INT((ROW()-6)/12)+1,$E384+5))</f>
        <v/>
      </c>
      <c r="I384" s="25">
        <f>IF(OR($A384="",$H384=""),"",IFERROR(ROUNDUP(INDEX('Cenários'!$F$6:$F$105,INT((ROW()-6)/12)+1)*$H384,0),""))</f>
        <v/>
      </c>
      <c r="J384" s="19" t="n"/>
      <c r="K384" s="25">
        <f>IF($A384="","",IF($E384=-4,INDEX('Cenários'!$G$6:$G$105,INT((ROW()-6)/12)+1),$S383))</f>
        <v/>
      </c>
      <c r="L384" s="25">
        <f>IF($A384="","",$K384+IF($J384="",0,$J384)-IF($I384="",0,$I384))</f>
        <v/>
      </c>
      <c r="M384" s="25">
        <f>IF($A384="","",IF($E384&lt;=0,INDEX('Cenários'!$H$6:$H$105,INT((ROW()-6)/12)+1)+SUMIFS($I$6:$I$1205,$A$6:$A$1205,$A384,$E$6:$E$1205,"&gt;"&amp;$E384,$E$6:$E$1205,"&lt;="&amp;($E384+INDEX('Cenários'!$J$6:$J$105,INT((ROW()-6)/12)+1))),INDEX('Cenários'!$L$6:$L$105,INT((ROW()-6)/12)+1)+SUMIFS($I$6:$I$1205,$A$6:$A$1205,$A384,$E$6:$E$1205,"&gt;"&amp;$E384,$E$6:$E$1205,"&lt;=7")))</f>
        <v/>
      </c>
      <c r="N384" s="25">
        <f>IF($A384="","",MIN(INDEX('Cenários'!$K$6:$K$105,INT((ROW()-6)/12)+1),MAX(0,$M384)))</f>
        <v/>
      </c>
      <c r="O384" s="25">
        <f>IF($A384="","",IFERROR(IF($L384&gt;=$N384,0,MIN(CEILING(MAX(0,$N384-$L384),INDEX('Cenários'!$I$6:$I$105,INT((ROW()-6)/12)+1)),FLOOR(MAX(0,INDEX('Cenários'!$K$6:$K$105,INT((ROW()-6)/12)+1)-$L384),INDEX('Cenários'!$I$6:$I$105,INT((ROW()-6)/12)+1)))),0))</f>
        <v/>
      </c>
      <c r="P384" s="25">
        <f>IF($A384="","",IFERROR(IF($E384+INDEX('Cenários'!$J$6:$J$105,INT((ROW()-6)/12)+1)&gt;7,0,SUMIFS($O$6:$O$1205,$A$6:$A$1205,$A384,$E$6:$E$1205,$E384+INDEX('Cenários'!$J$6:$J$105,INT((ROW()-6)/12)+1))),0))</f>
        <v/>
      </c>
      <c r="Q384" s="25">
        <f>IF($A384="","",$L384+$O384)</f>
        <v/>
      </c>
      <c r="R384" s="25">
        <f>IF($A384="","",IF($E384&gt;0,MAX(0,$Q384-$N384),0))</f>
        <v/>
      </c>
      <c r="S384" s="25">
        <f>IF($A384="","",$Q384-$R384)</f>
        <v/>
      </c>
      <c r="T384" s="25">
        <f>IF($A384="","",MAX(0,-$S384))</f>
        <v/>
      </c>
      <c r="U384" s="25">
        <f>IF($A384="","",MAX(0,$Q384-INDEX('Cenários'!$K$6:$K$105,INT((ROW()-6)/12)+1)))</f>
        <v/>
      </c>
      <c r="V384" s="24">
        <f>IF($A384="","",IF($Y384&lt;&gt;"OK","Dados inválidos",IF($X384="Pausado","Pausado",IF($T384&gt;0,"Ruptura",IF($U384&gt;0,"Excesso de capacidade",IF($M384&gt;INDEX('Cenários'!$K$6:$K$105,INT((ROW()-6)/12)+1),"Capacidade insuficiente",IF(AND($E384&lt;=0,$S384&lt;INDEX('Cenários'!$H$6:$H$105,INT((ROW()-6)/12)+1)),"Atenção",IF($R384&gt;0,"Desmobilizar","Adequado"))))))))</f>
        <v/>
      </c>
      <c r="W384" s="24">
        <f>IF($A384="","",IF($Y384&lt;&gt;"OK","Corrigir cadastro do cenário",IF($X384="Pausado","",IF($T384&gt;0,"Ruptura projetada de "&amp;TEXT($T384,"0")&amp;" un.",IF($U384&gt;0,"Reduzir entrada ou transferir "&amp;TEXT($U384,"0")&amp;" un.",IF($M384&gt;INDEX('Cenários'!$K$6:$K$105,INT((ROW()-6)/12)+1),"Capacidade abaixo do saldo-alvo em "&amp;TEXT($M384-INDEX('Cenários'!$K$6:$K$105,INT((ROW()-6)/12)+1),"0")&amp;" un.",IF(AND($O384&gt;0,$E384-INDEX('Cenários'!$J$6:$J$105,INT((ROW()-6)/12)+1)&lt;-4),"Recebimento depende de pedido anterior ao horizonte",IF($R384&gt;0,"Desmobilizar "&amp;TEXT($R384,"0")&amp;" un. nesta semana",IF($P384&gt;0,"Emitir pedido de "&amp;TEXT($P384,"0")&amp;" un. nesta semana",IF($O384&gt;0,"Programar recebimento de "&amp;TEXT($O384,"0")&amp;" un.","Sem ação imediata")))))))))</f>
        <v/>
      </c>
      <c r="X384" s="24">
        <f>IF($A384="","",INDEX('Cenários'!$M$6:$M$105,INT((ROW()-6)/12)+1))</f>
        <v/>
      </c>
      <c r="Y384" s="24">
        <f>IF($A384="","",INDEX('Cenários'!$Z$6:$Z$105,INT((ROW()-6)/12)+1))</f>
        <v/>
      </c>
    </row>
    <row r="385" ht="19" customHeight="1">
      <c r="A385" s="24">
        <f>IF(INDEX('Cenários'!$A$6:$A$105,INT((ROW()-6)/12)+1)="","",INDEX('Cenários'!$A$6:$A$105,INT((ROW()-6)/12)+1))</f>
        <v/>
      </c>
      <c r="B385" s="24">
        <f>IF($A385="","",INDEX('Cenários'!$B$6:$B$105,INT((ROW()-6)/12)+1))</f>
        <v/>
      </c>
      <c r="C385" s="24">
        <f>IF($A385="","",INDEX('Cenários'!$C$6:$C$105,INT((ROW()-6)/12)+1))</f>
        <v/>
      </c>
      <c r="D385" s="24">
        <f>IF($A385="","",INDEX('Cenários'!$D$6:$D$105,INT((ROW()-6)/12)+1))</f>
        <v/>
      </c>
      <c r="E385" s="25">
        <f>IF($A385="","",MOD(ROW()-6,12)-4)</f>
        <v/>
      </c>
      <c r="F385" s="24">
        <f>IF($A385="","",IF($E385&lt;0,"Antes do pico",IF($E385=0,"Semana de pico","Depois do pico")))</f>
        <v/>
      </c>
      <c r="G385" s="36">
        <f>IF($A385="","",IFERROR(IF(INDEX('Cenários'!$E$6:$E$105,INT((ROW()-6)/12)+1)="","",INDEX('Cenários'!$E$6:$E$105,INT((ROW()-6)/12)+1)+7*$E385),""))</f>
        <v/>
      </c>
      <c r="H385" s="37">
        <f>IF($A385="","",INDEX('Cenários'!$N$6:$Y$105,INT((ROW()-6)/12)+1,$E385+5))</f>
        <v/>
      </c>
      <c r="I385" s="25">
        <f>IF(OR($A385="",$H385=""),"",IFERROR(ROUNDUP(INDEX('Cenários'!$F$6:$F$105,INT((ROW()-6)/12)+1)*$H385,0),""))</f>
        <v/>
      </c>
      <c r="J385" s="19" t="n"/>
      <c r="K385" s="25">
        <f>IF($A385="","",IF($E385=-4,INDEX('Cenários'!$G$6:$G$105,INT((ROW()-6)/12)+1),$S384))</f>
        <v/>
      </c>
      <c r="L385" s="25">
        <f>IF($A385="","",$K385+IF($J385="",0,$J385)-IF($I385="",0,$I385))</f>
        <v/>
      </c>
      <c r="M385" s="25">
        <f>IF($A385="","",IF($E385&lt;=0,INDEX('Cenários'!$H$6:$H$105,INT((ROW()-6)/12)+1)+SUMIFS($I$6:$I$1205,$A$6:$A$1205,$A385,$E$6:$E$1205,"&gt;"&amp;$E385,$E$6:$E$1205,"&lt;="&amp;($E385+INDEX('Cenários'!$J$6:$J$105,INT((ROW()-6)/12)+1))),INDEX('Cenários'!$L$6:$L$105,INT((ROW()-6)/12)+1)+SUMIFS($I$6:$I$1205,$A$6:$A$1205,$A385,$E$6:$E$1205,"&gt;"&amp;$E385,$E$6:$E$1205,"&lt;=7")))</f>
        <v/>
      </c>
      <c r="N385" s="25">
        <f>IF($A385="","",MIN(INDEX('Cenários'!$K$6:$K$105,INT((ROW()-6)/12)+1),MAX(0,$M385)))</f>
        <v/>
      </c>
      <c r="O385" s="25">
        <f>IF($A385="","",IFERROR(IF($L385&gt;=$N385,0,MIN(CEILING(MAX(0,$N385-$L385),INDEX('Cenários'!$I$6:$I$105,INT((ROW()-6)/12)+1)),FLOOR(MAX(0,INDEX('Cenários'!$K$6:$K$105,INT((ROW()-6)/12)+1)-$L385),INDEX('Cenários'!$I$6:$I$105,INT((ROW()-6)/12)+1)))),0))</f>
        <v/>
      </c>
      <c r="P385" s="25">
        <f>IF($A385="","",IFERROR(IF($E385+INDEX('Cenários'!$J$6:$J$105,INT((ROW()-6)/12)+1)&gt;7,0,SUMIFS($O$6:$O$1205,$A$6:$A$1205,$A385,$E$6:$E$1205,$E385+INDEX('Cenários'!$J$6:$J$105,INT((ROW()-6)/12)+1))),0))</f>
        <v/>
      </c>
      <c r="Q385" s="25">
        <f>IF($A385="","",$L385+$O385)</f>
        <v/>
      </c>
      <c r="R385" s="25">
        <f>IF($A385="","",IF($E385&gt;0,MAX(0,$Q385-$N385),0))</f>
        <v/>
      </c>
      <c r="S385" s="25">
        <f>IF($A385="","",$Q385-$R385)</f>
        <v/>
      </c>
      <c r="T385" s="25">
        <f>IF($A385="","",MAX(0,-$S385))</f>
        <v/>
      </c>
      <c r="U385" s="25">
        <f>IF($A385="","",MAX(0,$Q385-INDEX('Cenários'!$K$6:$K$105,INT((ROW()-6)/12)+1)))</f>
        <v/>
      </c>
      <c r="V385" s="24">
        <f>IF($A385="","",IF($Y385&lt;&gt;"OK","Dados inválidos",IF($X385="Pausado","Pausado",IF($T385&gt;0,"Ruptura",IF($U385&gt;0,"Excesso de capacidade",IF($M385&gt;INDEX('Cenários'!$K$6:$K$105,INT((ROW()-6)/12)+1),"Capacidade insuficiente",IF(AND($E385&lt;=0,$S385&lt;INDEX('Cenários'!$H$6:$H$105,INT((ROW()-6)/12)+1)),"Atenção",IF($R385&gt;0,"Desmobilizar","Adequado"))))))))</f>
        <v/>
      </c>
      <c r="W385" s="24">
        <f>IF($A385="","",IF($Y385&lt;&gt;"OK","Corrigir cadastro do cenário",IF($X385="Pausado","",IF($T385&gt;0,"Ruptura projetada de "&amp;TEXT($T385,"0")&amp;" un.",IF($U385&gt;0,"Reduzir entrada ou transferir "&amp;TEXT($U385,"0")&amp;" un.",IF($M385&gt;INDEX('Cenários'!$K$6:$K$105,INT((ROW()-6)/12)+1),"Capacidade abaixo do saldo-alvo em "&amp;TEXT($M385-INDEX('Cenários'!$K$6:$K$105,INT((ROW()-6)/12)+1),"0")&amp;" un.",IF(AND($O385&gt;0,$E385-INDEX('Cenários'!$J$6:$J$105,INT((ROW()-6)/12)+1)&lt;-4),"Recebimento depende de pedido anterior ao horizonte",IF($R385&gt;0,"Desmobilizar "&amp;TEXT($R385,"0")&amp;" un. nesta semana",IF($P385&gt;0,"Emitir pedido de "&amp;TEXT($P385,"0")&amp;" un. nesta semana",IF($O385&gt;0,"Programar recebimento de "&amp;TEXT($O385,"0")&amp;" un.","Sem ação imediata")))))))))</f>
        <v/>
      </c>
      <c r="X385" s="24">
        <f>IF($A385="","",INDEX('Cenários'!$M$6:$M$105,INT((ROW()-6)/12)+1))</f>
        <v/>
      </c>
      <c r="Y385" s="24">
        <f>IF($A385="","",INDEX('Cenários'!$Z$6:$Z$105,INT((ROW()-6)/12)+1))</f>
        <v/>
      </c>
    </row>
    <row r="386" ht="19" customHeight="1">
      <c r="A386" s="24">
        <f>IF(INDEX('Cenários'!$A$6:$A$105,INT((ROW()-6)/12)+1)="","",INDEX('Cenários'!$A$6:$A$105,INT((ROW()-6)/12)+1))</f>
        <v/>
      </c>
      <c r="B386" s="24">
        <f>IF($A386="","",INDEX('Cenários'!$B$6:$B$105,INT((ROW()-6)/12)+1))</f>
        <v/>
      </c>
      <c r="C386" s="24">
        <f>IF($A386="","",INDEX('Cenários'!$C$6:$C$105,INT((ROW()-6)/12)+1))</f>
        <v/>
      </c>
      <c r="D386" s="24">
        <f>IF($A386="","",INDEX('Cenários'!$D$6:$D$105,INT((ROW()-6)/12)+1))</f>
        <v/>
      </c>
      <c r="E386" s="25">
        <f>IF($A386="","",MOD(ROW()-6,12)-4)</f>
        <v/>
      </c>
      <c r="F386" s="24">
        <f>IF($A386="","",IF($E386&lt;0,"Antes do pico",IF($E386=0,"Semana de pico","Depois do pico")))</f>
        <v/>
      </c>
      <c r="G386" s="36">
        <f>IF($A386="","",IFERROR(IF(INDEX('Cenários'!$E$6:$E$105,INT((ROW()-6)/12)+1)="","",INDEX('Cenários'!$E$6:$E$105,INT((ROW()-6)/12)+1)+7*$E386),""))</f>
        <v/>
      </c>
      <c r="H386" s="37">
        <f>IF($A386="","",INDEX('Cenários'!$N$6:$Y$105,INT((ROW()-6)/12)+1,$E386+5))</f>
        <v/>
      </c>
      <c r="I386" s="25">
        <f>IF(OR($A386="",$H386=""),"",IFERROR(ROUNDUP(INDEX('Cenários'!$F$6:$F$105,INT((ROW()-6)/12)+1)*$H386,0),""))</f>
        <v/>
      </c>
      <c r="J386" s="19" t="n"/>
      <c r="K386" s="25">
        <f>IF($A386="","",IF($E386=-4,INDEX('Cenários'!$G$6:$G$105,INT((ROW()-6)/12)+1),$S385))</f>
        <v/>
      </c>
      <c r="L386" s="25">
        <f>IF($A386="","",$K386+IF($J386="",0,$J386)-IF($I386="",0,$I386))</f>
        <v/>
      </c>
      <c r="M386" s="25">
        <f>IF($A386="","",IF($E386&lt;=0,INDEX('Cenários'!$H$6:$H$105,INT((ROW()-6)/12)+1)+SUMIFS($I$6:$I$1205,$A$6:$A$1205,$A386,$E$6:$E$1205,"&gt;"&amp;$E386,$E$6:$E$1205,"&lt;="&amp;($E386+INDEX('Cenários'!$J$6:$J$105,INT((ROW()-6)/12)+1))),INDEX('Cenários'!$L$6:$L$105,INT((ROW()-6)/12)+1)+SUMIFS($I$6:$I$1205,$A$6:$A$1205,$A386,$E$6:$E$1205,"&gt;"&amp;$E386,$E$6:$E$1205,"&lt;=7")))</f>
        <v/>
      </c>
      <c r="N386" s="25">
        <f>IF($A386="","",MIN(INDEX('Cenários'!$K$6:$K$105,INT((ROW()-6)/12)+1),MAX(0,$M386)))</f>
        <v/>
      </c>
      <c r="O386" s="25">
        <f>IF($A386="","",IFERROR(IF($L386&gt;=$N386,0,MIN(CEILING(MAX(0,$N386-$L386),INDEX('Cenários'!$I$6:$I$105,INT((ROW()-6)/12)+1)),FLOOR(MAX(0,INDEX('Cenários'!$K$6:$K$105,INT((ROW()-6)/12)+1)-$L386),INDEX('Cenários'!$I$6:$I$105,INT((ROW()-6)/12)+1)))),0))</f>
        <v/>
      </c>
      <c r="P386" s="25">
        <f>IF($A386="","",IFERROR(IF($E386+INDEX('Cenários'!$J$6:$J$105,INT((ROW()-6)/12)+1)&gt;7,0,SUMIFS($O$6:$O$1205,$A$6:$A$1205,$A386,$E$6:$E$1205,$E386+INDEX('Cenários'!$J$6:$J$105,INT((ROW()-6)/12)+1))),0))</f>
        <v/>
      </c>
      <c r="Q386" s="25">
        <f>IF($A386="","",$L386+$O386)</f>
        <v/>
      </c>
      <c r="R386" s="25">
        <f>IF($A386="","",IF($E386&gt;0,MAX(0,$Q386-$N386),0))</f>
        <v/>
      </c>
      <c r="S386" s="25">
        <f>IF($A386="","",$Q386-$R386)</f>
        <v/>
      </c>
      <c r="T386" s="25">
        <f>IF($A386="","",MAX(0,-$S386))</f>
        <v/>
      </c>
      <c r="U386" s="25">
        <f>IF($A386="","",MAX(0,$Q386-INDEX('Cenários'!$K$6:$K$105,INT((ROW()-6)/12)+1)))</f>
        <v/>
      </c>
      <c r="V386" s="24">
        <f>IF($A386="","",IF($Y386&lt;&gt;"OK","Dados inválidos",IF($X386="Pausado","Pausado",IF($T386&gt;0,"Ruptura",IF($U386&gt;0,"Excesso de capacidade",IF($M386&gt;INDEX('Cenários'!$K$6:$K$105,INT((ROW()-6)/12)+1),"Capacidade insuficiente",IF(AND($E386&lt;=0,$S386&lt;INDEX('Cenários'!$H$6:$H$105,INT((ROW()-6)/12)+1)),"Atenção",IF($R386&gt;0,"Desmobilizar","Adequado"))))))))</f>
        <v/>
      </c>
      <c r="W386" s="24">
        <f>IF($A386="","",IF($Y386&lt;&gt;"OK","Corrigir cadastro do cenário",IF($X386="Pausado","",IF($T386&gt;0,"Ruptura projetada de "&amp;TEXT($T386,"0")&amp;" un.",IF($U386&gt;0,"Reduzir entrada ou transferir "&amp;TEXT($U386,"0")&amp;" un.",IF($M386&gt;INDEX('Cenários'!$K$6:$K$105,INT((ROW()-6)/12)+1),"Capacidade abaixo do saldo-alvo em "&amp;TEXT($M386-INDEX('Cenários'!$K$6:$K$105,INT((ROW()-6)/12)+1),"0")&amp;" un.",IF(AND($O386&gt;0,$E386-INDEX('Cenários'!$J$6:$J$105,INT((ROW()-6)/12)+1)&lt;-4),"Recebimento depende de pedido anterior ao horizonte",IF($R386&gt;0,"Desmobilizar "&amp;TEXT($R386,"0")&amp;" un. nesta semana",IF($P386&gt;0,"Emitir pedido de "&amp;TEXT($P386,"0")&amp;" un. nesta semana",IF($O386&gt;0,"Programar recebimento de "&amp;TEXT($O386,"0")&amp;" un.","Sem ação imediata")))))))))</f>
        <v/>
      </c>
      <c r="X386" s="24">
        <f>IF($A386="","",INDEX('Cenários'!$M$6:$M$105,INT((ROW()-6)/12)+1))</f>
        <v/>
      </c>
      <c r="Y386" s="24">
        <f>IF($A386="","",INDEX('Cenários'!$Z$6:$Z$105,INT((ROW()-6)/12)+1))</f>
        <v/>
      </c>
    </row>
    <row r="387" ht="19" customHeight="1">
      <c r="A387" s="24">
        <f>IF(INDEX('Cenários'!$A$6:$A$105,INT((ROW()-6)/12)+1)="","",INDEX('Cenários'!$A$6:$A$105,INT((ROW()-6)/12)+1))</f>
        <v/>
      </c>
      <c r="B387" s="24">
        <f>IF($A387="","",INDEX('Cenários'!$B$6:$B$105,INT((ROW()-6)/12)+1))</f>
        <v/>
      </c>
      <c r="C387" s="24">
        <f>IF($A387="","",INDEX('Cenários'!$C$6:$C$105,INT((ROW()-6)/12)+1))</f>
        <v/>
      </c>
      <c r="D387" s="24">
        <f>IF($A387="","",INDEX('Cenários'!$D$6:$D$105,INT((ROW()-6)/12)+1))</f>
        <v/>
      </c>
      <c r="E387" s="25">
        <f>IF($A387="","",MOD(ROW()-6,12)-4)</f>
        <v/>
      </c>
      <c r="F387" s="24">
        <f>IF($A387="","",IF($E387&lt;0,"Antes do pico",IF($E387=0,"Semana de pico","Depois do pico")))</f>
        <v/>
      </c>
      <c r="G387" s="36">
        <f>IF($A387="","",IFERROR(IF(INDEX('Cenários'!$E$6:$E$105,INT((ROW()-6)/12)+1)="","",INDEX('Cenários'!$E$6:$E$105,INT((ROW()-6)/12)+1)+7*$E387),""))</f>
        <v/>
      </c>
      <c r="H387" s="37">
        <f>IF($A387="","",INDEX('Cenários'!$N$6:$Y$105,INT((ROW()-6)/12)+1,$E387+5))</f>
        <v/>
      </c>
      <c r="I387" s="25">
        <f>IF(OR($A387="",$H387=""),"",IFERROR(ROUNDUP(INDEX('Cenários'!$F$6:$F$105,INT((ROW()-6)/12)+1)*$H387,0),""))</f>
        <v/>
      </c>
      <c r="J387" s="19" t="n"/>
      <c r="K387" s="25">
        <f>IF($A387="","",IF($E387=-4,INDEX('Cenários'!$G$6:$G$105,INT((ROW()-6)/12)+1),$S386))</f>
        <v/>
      </c>
      <c r="L387" s="25">
        <f>IF($A387="","",$K387+IF($J387="",0,$J387)-IF($I387="",0,$I387))</f>
        <v/>
      </c>
      <c r="M387" s="25">
        <f>IF($A387="","",IF($E387&lt;=0,INDEX('Cenários'!$H$6:$H$105,INT((ROW()-6)/12)+1)+SUMIFS($I$6:$I$1205,$A$6:$A$1205,$A387,$E$6:$E$1205,"&gt;"&amp;$E387,$E$6:$E$1205,"&lt;="&amp;($E387+INDEX('Cenários'!$J$6:$J$105,INT((ROW()-6)/12)+1))),INDEX('Cenários'!$L$6:$L$105,INT((ROW()-6)/12)+1)+SUMIFS($I$6:$I$1205,$A$6:$A$1205,$A387,$E$6:$E$1205,"&gt;"&amp;$E387,$E$6:$E$1205,"&lt;=7")))</f>
        <v/>
      </c>
      <c r="N387" s="25">
        <f>IF($A387="","",MIN(INDEX('Cenários'!$K$6:$K$105,INT((ROW()-6)/12)+1),MAX(0,$M387)))</f>
        <v/>
      </c>
      <c r="O387" s="25">
        <f>IF($A387="","",IFERROR(IF($L387&gt;=$N387,0,MIN(CEILING(MAX(0,$N387-$L387),INDEX('Cenários'!$I$6:$I$105,INT((ROW()-6)/12)+1)),FLOOR(MAX(0,INDEX('Cenários'!$K$6:$K$105,INT((ROW()-6)/12)+1)-$L387),INDEX('Cenários'!$I$6:$I$105,INT((ROW()-6)/12)+1)))),0))</f>
        <v/>
      </c>
      <c r="P387" s="25">
        <f>IF($A387="","",IFERROR(IF($E387+INDEX('Cenários'!$J$6:$J$105,INT((ROW()-6)/12)+1)&gt;7,0,SUMIFS($O$6:$O$1205,$A$6:$A$1205,$A387,$E$6:$E$1205,$E387+INDEX('Cenários'!$J$6:$J$105,INT((ROW()-6)/12)+1))),0))</f>
        <v/>
      </c>
      <c r="Q387" s="25">
        <f>IF($A387="","",$L387+$O387)</f>
        <v/>
      </c>
      <c r="R387" s="25">
        <f>IF($A387="","",IF($E387&gt;0,MAX(0,$Q387-$N387),0))</f>
        <v/>
      </c>
      <c r="S387" s="25">
        <f>IF($A387="","",$Q387-$R387)</f>
        <v/>
      </c>
      <c r="T387" s="25">
        <f>IF($A387="","",MAX(0,-$S387))</f>
        <v/>
      </c>
      <c r="U387" s="25">
        <f>IF($A387="","",MAX(0,$Q387-INDEX('Cenários'!$K$6:$K$105,INT((ROW()-6)/12)+1)))</f>
        <v/>
      </c>
      <c r="V387" s="24">
        <f>IF($A387="","",IF($Y387&lt;&gt;"OK","Dados inválidos",IF($X387="Pausado","Pausado",IF($T387&gt;0,"Ruptura",IF($U387&gt;0,"Excesso de capacidade",IF($M387&gt;INDEX('Cenários'!$K$6:$K$105,INT((ROW()-6)/12)+1),"Capacidade insuficiente",IF(AND($E387&lt;=0,$S387&lt;INDEX('Cenários'!$H$6:$H$105,INT((ROW()-6)/12)+1)),"Atenção",IF($R387&gt;0,"Desmobilizar","Adequado"))))))))</f>
        <v/>
      </c>
      <c r="W387" s="24">
        <f>IF($A387="","",IF($Y387&lt;&gt;"OK","Corrigir cadastro do cenário",IF($X387="Pausado","",IF($T387&gt;0,"Ruptura projetada de "&amp;TEXT($T387,"0")&amp;" un.",IF($U387&gt;0,"Reduzir entrada ou transferir "&amp;TEXT($U387,"0")&amp;" un.",IF($M387&gt;INDEX('Cenários'!$K$6:$K$105,INT((ROW()-6)/12)+1),"Capacidade abaixo do saldo-alvo em "&amp;TEXT($M387-INDEX('Cenários'!$K$6:$K$105,INT((ROW()-6)/12)+1),"0")&amp;" un.",IF(AND($O387&gt;0,$E387-INDEX('Cenários'!$J$6:$J$105,INT((ROW()-6)/12)+1)&lt;-4),"Recebimento depende de pedido anterior ao horizonte",IF($R387&gt;0,"Desmobilizar "&amp;TEXT($R387,"0")&amp;" un. nesta semana",IF($P387&gt;0,"Emitir pedido de "&amp;TEXT($P387,"0")&amp;" un. nesta semana",IF($O387&gt;0,"Programar recebimento de "&amp;TEXT($O387,"0")&amp;" un.","Sem ação imediata")))))))))</f>
        <v/>
      </c>
      <c r="X387" s="24">
        <f>IF($A387="","",INDEX('Cenários'!$M$6:$M$105,INT((ROW()-6)/12)+1))</f>
        <v/>
      </c>
      <c r="Y387" s="24">
        <f>IF($A387="","",INDEX('Cenários'!$Z$6:$Z$105,INT((ROW()-6)/12)+1))</f>
        <v/>
      </c>
    </row>
    <row r="388" ht="19" customHeight="1">
      <c r="A388" s="24">
        <f>IF(INDEX('Cenários'!$A$6:$A$105,INT((ROW()-6)/12)+1)="","",INDEX('Cenários'!$A$6:$A$105,INT((ROW()-6)/12)+1))</f>
        <v/>
      </c>
      <c r="B388" s="24">
        <f>IF($A388="","",INDEX('Cenários'!$B$6:$B$105,INT((ROW()-6)/12)+1))</f>
        <v/>
      </c>
      <c r="C388" s="24">
        <f>IF($A388="","",INDEX('Cenários'!$C$6:$C$105,INT((ROW()-6)/12)+1))</f>
        <v/>
      </c>
      <c r="D388" s="24">
        <f>IF($A388="","",INDEX('Cenários'!$D$6:$D$105,INT((ROW()-6)/12)+1))</f>
        <v/>
      </c>
      <c r="E388" s="25">
        <f>IF($A388="","",MOD(ROW()-6,12)-4)</f>
        <v/>
      </c>
      <c r="F388" s="24">
        <f>IF($A388="","",IF($E388&lt;0,"Antes do pico",IF($E388=0,"Semana de pico","Depois do pico")))</f>
        <v/>
      </c>
      <c r="G388" s="36">
        <f>IF($A388="","",IFERROR(IF(INDEX('Cenários'!$E$6:$E$105,INT((ROW()-6)/12)+1)="","",INDEX('Cenários'!$E$6:$E$105,INT((ROW()-6)/12)+1)+7*$E388),""))</f>
        <v/>
      </c>
      <c r="H388" s="37">
        <f>IF($A388="","",INDEX('Cenários'!$N$6:$Y$105,INT((ROW()-6)/12)+1,$E388+5))</f>
        <v/>
      </c>
      <c r="I388" s="25">
        <f>IF(OR($A388="",$H388=""),"",IFERROR(ROUNDUP(INDEX('Cenários'!$F$6:$F$105,INT((ROW()-6)/12)+1)*$H388,0),""))</f>
        <v/>
      </c>
      <c r="J388" s="19" t="n"/>
      <c r="K388" s="25">
        <f>IF($A388="","",IF($E388=-4,INDEX('Cenários'!$G$6:$G$105,INT((ROW()-6)/12)+1),$S387))</f>
        <v/>
      </c>
      <c r="L388" s="25">
        <f>IF($A388="","",$K388+IF($J388="",0,$J388)-IF($I388="",0,$I388))</f>
        <v/>
      </c>
      <c r="M388" s="25">
        <f>IF($A388="","",IF($E388&lt;=0,INDEX('Cenários'!$H$6:$H$105,INT((ROW()-6)/12)+1)+SUMIFS($I$6:$I$1205,$A$6:$A$1205,$A388,$E$6:$E$1205,"&gt;"&amp;$E388,$E$6:$E$1205,"&lt;="&amp;($E388+INDEX('Cenários'!$J$6:$J$105,INT((ROW()-6)/12)+1))),INDEX('Cenários'!$L$6:$L$105,INT((ROW()-6)/12)+1)+SUMIFS($I$6:$I$1205,$A$6:$A$1205,$A388,$E$6:$E$1205,"&gt;"&amp;$E388,$E$6:$E$1205,"&lt;=7")))</f>
        <v/>
      </c>
      <c r="N388" s="25">
        <f>IF($A388="","",MIN(INDEX('Cenários'!$K$6:$K$105,INT((ROW()-6)/12)+1),MAX(0,$M388)))</f>
        <v/>
      </c>
      <c r="O388" s="25">
        <f>IF($A388="","",IFERROR(IF($L388&gt;=$N388,0,MIN(CEILING(MAX(0,$N388-$L388),INDEX('Cenários'!$I$6:$I$105,INT((ROW()-6)/12)+1)),FLOOR(MAX(0,INDEX('Cenários'!$K$6:$K$105,INT((ROW()-6)/12)+1)-$L388),INDEX('Cenários'!$I$6:$I$105,INT((ROW()-6)/12)+1)))),0))</f>
        <v/>
      </c>
      <c r="P388" s="25">
        <f>IF($A388="","",IFERROR(IF($E388+INDEX('Cenários'!$J$6:$J$105,INT((ROW()-6)/12)+1)&gt;7,0,SUMIFS($O$6:$O$1205,$A$6:$A$1205,$A388,$E$6:$E$1205,$E388+INDEX('Cenários'!$J$6:$J$105,INT((ROW()-6)/12)+1))),0))</f>
        <v/>
      </c>
      <c r="Q388" s="25">
        <f>IF($A388="","",$L388+$O388)</f>
        <v/>
      </c>
      <c r="R388" s="25">
        <f>IF($A388="","",IF($E388&gt;0,MAX(0,$Q388-$N388),0))</f>
        <v/>
      </c>
      <c r="S388" s="25">
        <f>IF($A388="","",$Q388-$R388)</f>
        <v/>
      </c>
      <c r="T388" s="25">
        <f>IF($A388="","",MAX(0,-$S388))</f>
        <v/>
      </c>
      <c r="U388" s="25">
        <f>IF($A388="","",MAX(0,$Q388-INDEX('Cenários'!$K$6:$K$105,INT((ROW()-6)/12)+1)))</f>
        <v/>
      </c>
      <c r="V388" s="24">
        <f>IF($A388="","",IF($Y388&lt;&gt;"OK","Dados inválidos",IF($X388="Pausado","Pausado",IF($T388&gt;0,"Ruptura",IF($U388&gt;0,"Excesso de capacidade",IF($M388&gt;INDEX('Cenários'!$K$6:$K$105,INT((ROW()-6)/12)+1),"Capacidade insuficiente",IF(AND($E388&lt;=0,$S388&lt;INDEX('Cenários'!$H$6:$H$105,INT((ROW()-6)/12)+1)),"Atenção",IF($R388&gt;0,"Desmobilizar","Adequado"))))))))</f>
        <v/>
      </c>
      <c r="W388" s="24">
        <f>IF($A388="","",IF($Y388&lt;&gt;"OK","Corrigir cadastro do cenário",IF($X388="Pausado","",IF($T388&gt;0,"Ruptura projetada de "&amp;TEXT($T388,"0")&amp;" un.",IF($U388&gt;0,"Reduzir entrada ou transferir "&amp;TEXT($U388,"0")&amp;" un.",IF($M388&gt;INDEX('Cenários'!$K$6:$K$105,INT((ROW()-6)/12)+1),"Capacidade abaixo do saldo-alvo em "&amp;TEXT($M388-INDEX('Cenários'!$K$6:$K$105,INT((ROW()-6)/12)+1),"0")&amp;" un.",IF(AND($O388&gt;0,$E388-INDEX('Cenários'!$J$6:$J$105,INT((ROW()-6)/12)+1)&lt;-4),"Recebimento depende de pedido anterior ao horizonte",IF($R388&gt;0,"Desmobilizar "&amp;TEXT($R388,"0")&amp;" un. nesta semana",IF($P388&gt;0,"Emitir pedido de "&amp;TEXT($P388,"0")&amp;" un. nesta semana",IF($O388&gt;0,"Programar recebimento de "&amp;TEXT($O388,"0")&amp;" un.","Sem ação imediata")))))))))</f>
        <v/>
      </c>
      <c r="X388" s="24">
        <f>IF($A388="","",INDEX('Cenários'!$M$6:$M$105,INT((ROW()-6)/12)+1))</f>
        <v/>
      </c>
      <c r="Y388" s="24">
        <f>IF($A388="","",INDEX('Cenários'!$Z$6:$Z$105,INT((ROW()-6)/12)+1))</f>
        <v/>
      </c>
    </row>
    <row r="389" ht="19" customHeight="1">
      <c r="A389" s="24">
        <f>IF(INDEX('Cenários'!$A$6:$A$105,INT((ROW()-6)/12)+1)="","",INDEX('Cenários'!$A$6:$A$105,INT((ROW()-6)/12)+1))</f>
        <v/>
      </c>
      <c r="B389" s="24">
        <f>IF($A389="","",INDEX('Cenários'!$B$6:$B$105,INT((ROW()-6)/12)+1))</f>
        <v/>
      </c>
      <c r="C389" s="24">
        <f>IF($A389="","",INDEX('Cenários'!$C$6:$C$105,INT((ROW()-6)/12)+1))</f>
        <v/>
      </c>
      <c r="D389" s="24">
        <f>IF($A389="","",INDEX('Cenários'!$D$6:$D$105,INT((ROW()-6)/12)+1))</f>
        <v/>
      </c>
      <c r="E389" s="25">
        <f>IF($A389="","",MOD(ROW()-6,12)-4)</f>
        <v/>
      </c>
      <c r="F389" s="24">
        <f>IF($A389="","",IF($E389&lt;0,"Antes do pico",IF($E389=0,"Semana de pico","Depois do pico")))</f>
        <v/>
      </c>
      <c r="G389" s="36">
        <f>IF($A389="","",IFERROR(IF(INDEX('Cenários'!$E$6:$E$105,INT((ROW()-6)/12)+1)="","",INDEX('Cenários'!$E$6:$E$105,INT((ROW()-6)/12)+1)+7*$E389),""))</f>
        <v/>
      </c>
      <c r="H389" s="37">
        <f>IF($A389="","",INDEX('Cenários'!$N$6:$Y$105,INT((ROW()-6)/12)+1,$E389+5))</f>
        <v/>
      </c>
      <c r="I389" s="25">
        <f>IF(OR($A389="",$H389=""),"",IFERROR(ROUNDUP(INDEX('Cenários'!$F$6:$F$105,INT((ROW()-6)/12)+1)*$H389,0),""))</f>
        <v/>
      </c>
      <c r="J389" s="19" t="n"/>
      <c r="K389" s="25">
        <f>IF($A389="","",IF($E389=-4,INDEX('Cenários'!$G$6:$G$105,INT((ROW()-6)/12)+1),$S388))</f>
        <v/>
      </c>
      <c r="L389" s="25">
        <f>IF($A389="","",$K389+IF($J389="",0,$J389)-IF($I389="",0,$I389))</f>
        <v/>
      </c>
      <c r="M389" s="25">
        <f>IF($A389="","",IF($E389&lt;=0,INDEX('Cenários'!$H$6:$H$105,INT((ROW()-6)/12)+1)+SUMIFS($I$6:$I$1205,$A$6:$A$1205,$A389,$E$6:$E$1205,"&gt;"&amp;$E389,$E$6:$E$1205,"&lt;="&amp;($E389+INDEX('Cenários'!$J$6:$J$105,INT((ROW()-6)/12)+1))),INDEX('Cenários'!$L$6:$L$105,INT((ROW()-6)/12)+1)+SUMIFS($I$6:$I$1205,$A$6:$A$1205,$A389,$E$6:$E$1205,"&gt;"&amp;$E389,$E$6:$E$1205,"&lt;=7")))</f>
        <v/>
      </c>
      <c r="N389" s="25">
        <f>IF($A389="","",MIN(INDEX('Cenários'!$K$6:$K$105,INT((ROW()-6)/12)+1),MAX(0,$M389)))</f>
        <v/>
      </c>
      <c r="O389" s="25">
        <f>IF($A389="","",IFERROR(IF($L389&gt;=$N389,0,MIN(CEILING(MAX(0,$N389-$L389),INDEX('Cenários'!$I$6:$I$105,INT((ROW()-6)/12)+1)),FLOOR(MAX(0,INDEX('Cenários'!$K$6:$K$105,INT((ROW()-6)/12)+1)-$L389),INDEX('Cenários'!$I$6:$I$105,INT((ROW()-6)/12)+1)))),0))</f>
        <v/>
      </c>
      <c r="P389" s="25">
        <f>IF($A389="","",IFERROR(IF($E389+INDEX('Cenários'!$J$6:$J$105,INT((ROW()-6)/12)+1)&gt;7,0,SUMIFS($O$6:$O$1205,$A$6:$A$1205,$A389,$E$6:$E$1205,$E389+INDEX('Cenários'!$J$6:$J$105,INT((ROW()-6)/12)+1))),0))</f>
        <v/>
      </c>
      <c r="Q389" s="25">
        <f>IF($A389="","",$L389+$O389)</f>
        <v/>
      </c>
      <c r="R389" s="25">
        <f>IF($A389="","",IF($E389&gt;0,MAX(0,$Q389-$N389),0))</f>
        <v/>
      </c>
      <c r="S389" s="25">
        <f>IF($A389="","",$Q389-$R389)</f>
        <v/>
      </c>
      <c r="T389" s="25">
        <f>IF($A389="","",MAX(0,-$S389))</f>
        <v/>
      </c>
      <c r="U389" s="25">
        <f>IF($A389="","",MAX(0,$Q389-INDEX('Cenários'!$K$6:$K$105,INT((ROW()-6)/12)+1)))</f>
        <v/>
      </c>
      <c r="V389" s="24">
        <f>IF($A389="","",IF($Y389&lt;&gt;"OK","Dados inválidos",IF($X389="Pausado","Pausado",IF($T389&gt;0,"Ruptura",IF($U389&gt;0,"Excesso de capacidade",IF($M389&gt;INDEX('Cenários'!$K$6:$K$105,INT((ROW()-6)/12)+1),"Capacidade insuficiente",IF(AND($E389&lt;=0,$S389&lt;INDEX('Cenários'!$H$6:$H$105,INT((ROW()-6)/12)+1)),"Atenção",IF($R389&gt;0,"Desmobilizar","Adequado"))))))))</f>
        <v/>
      </c>
      <c r="W389" s="24">
        <f>IF($A389="","",IF($Y389&lt;&gt;"OK","Corrigir cadastro do cenário",IF($X389="Pausado","",IF($T389&gt;0,"Ruptura projetada de "&amp;TEXT($T389,"0")&amp;" un.",IF($U389&gt;0,"Reduzir entrada ou transferir "&amp;TEXT($U389,"0")&amp;" un.",IF($M389&gt;INDEX('Cenários'!$K$6:$K$105,INT((ROW()-6)/12)+1),"Capacidade abaixo do saldo-alvo em "&amp;TEXT($M389-INDEX('Cenários'!$K$6:$K$105,INT((ROW()-6)/12)+1),"0")&amp;" un.",IF(AND($O389&gt;0,$E389-INDEX('Cenários'!$J$6:$J$105,INT((ROW()-6)/12)+1)&lt;-4),"Recebimento depende de pedido anterior ao horizonte",IF($R389&gt;0,"Desmobilizar "&amp;TEXT($R389,"0")&amp;" un. nesta semana",IF($P389&gt;0,"Emitir pedido de "&amp;TEXT($P389,"0")&amp;" un. nesta semana",IF($O389&gt;0,"Programar recebimento de "&amp;TEXT($O389,"0")&amp;" un.","Sem ação imediata")))))))))</f>
        <v/>
      </c>
      <c r="X389" s="24">
        <f>IF($A389="","",INDEX('Cenários'!$M$6:$M$105,INT((ROW()-6)/12)+1))</f>
        <v/>
      </c>
      <c r="Y389" s="24">
        <f>IF($A389="","",INDEX('Cenários'!$Z$6:$Z$105,INT((ROW()-6)/12)+1))</f>
        <v/>
      </c>
    </row>
    <row r="390" ht="19" customHeight="1">
      <c r="A390" s="24">
        <f>IF(INDEX('Cenários'!$A$6:$A$105,INT((ROW()-6)/12)+1)="","",INDEX('Cenários'!$A$6:$A$105,INT((ROW()-6)/12)+1))</f>
        <v/>
      </c>
      <c r="B390" s="24">
        <f>IF($A390="","",INDEX('Cenários'!$B$6:$B$105,INT((ROW()-6)/12)+1))</f>
        <v/>
      </c>
      <c r="C390" s="24">
        <f>IF($A390="","",INDEX('Cenários'!$C$6:$C$105,INT((ROW()-6)/12)+1))</f>
        <v/>
      </c>
      <c r="D390" s="24">
        <f>IF($A390="","",INDEX('Cenários'!$D$6:$D$105,INT((ROW()-6)/12)+1))</f>
        <v/>
      </c>
      <c r="E390" s="25">
        <f>IF($A390="","",MOD(ROW()-6,12)-4)</f>
        <v/>
      </c>
      <c r="F390" s="24">
        <f>IF($A390="","",IF($E390&lt;0,"Antes do pico",IF($E390=0,"Semana de pico","Depois do pico")))</f>
        <v/>
      </c>
      <c r="G390" s="36">
        <f>IF($A390="","",IFERROR(IF(INDEX('Cenários'!$E$6:$E$105,INT((ROW()-6)/12)+1)="","",INDEX('Cenários'!$E$6:$E$105,INT((ROW()-6)/12)+1)+7*$E390),""))</f>
        <v/>
      </c>
      <c r="H390" s="37">
        <f>IF($A390="","",INDEX('Cenários'!$N$6:$Y$105,INT((ROW()-6)/12)+1,$E390+5))</f>
        <v/>
      </c>
      <c r="I390" s="25">
        <f>IF(OR($A390="",$H390=""),"",IFERROR(ROUNDUP(INDEX('Cenários'!$F$6:$F$105,INT((ROW()-6)/12)+1)*$H390,0),""))</f>
        <v/>
      </c>
      <c r="J390" s="19" t="n"/>
      <c r="K390" s="25">
        <f>IF($A390="","",IF($E390=-4,INDEX('Cenários'!$G$6:$G$105,INT((ROW()-6)/12)+1),$S389))</f>
        <v/>
      </c>
      <c r="L390" s="25">
        <f>IF($A390="","",$K390+IF($J390="",0,$J390)-IF($I390="",0,$I390))</f>
        <v/>
      </c>
      <c r="M390" s="25">
        <f>IF($A390="","",IF($E390&lt;=0,INDEX('Cenários'!$H$6:$H$105,INT((ROW()-6)/12)+1)+SUMIFS($I$6:$I$1205,$A$6:$A$1205,$A390,$E$6:$E$1205,"&gt;"&amp;$E390,$E$6:$E$1205,"&lt;="&amp;($E390+INDEX('Cenários'!$J$6:$J$105,INT((ROW()-6)/12)+1))),INDEX('Cenários'!$L$6:$L$105,INT((ROW()-6)/12)+1)+SUMIFS($I$6:$I$1205,$A$6:$A$1205,$A390,$E$6:$E$1205,"&gt;"&amp;$E390,$E$6:$E$1205,"&lt;=7")))</f>
        <v/>
      </c>
      <c r="N390" s="25">
        <f>IF($A390="","",MIN(INDEX('Cenários'!$K$6:$K$105,INT((ROW()-6)/12)+1),MAX(0,$M390)))</f>
        <v/>
      </c>
      <c r="O390" s="25">
        <f>IF($A390="","",IFERROR(IF($L390&gt;=$N390,0,MIN(CEILING(MAX(0,$N390-$L390),INDEX('Cenários'!$I$6:$I$105,INT((ROW()-6)/12)+1)),FLOOR(MAX(0,INDEX('Cenários'!$K$6:$K$105,INT((ROW()-6)/12)+1)-$L390),INDEX('Cenários'!$I$6:$I$105,INT((ROW()-6)/12)+1)))),0))</f>
        <v/>
      </c>
      <c r="P390" s="25">
        <f>IF($A390="","",IFERROR(IF($E390+INDEX('Cenários'!$J$6:$J$105,INT((ROW()-6)/12)+1)&gt;7,0,SUMIFS($O$6:$O$1205,$A$6:$A$1205,$A390,$E$6:$E$1205,$E390+INDEX('Cenários'!$J$6:$J$105,INT((ROW()-6)/12)+1))),0))</f>
        <v/>
      </c>
      <c r="Q390" s="25">
        <f>IF($A390="","",$L390+$O390)</f>
        <v/>
      </c>
      <c r="R390" s="25">
        <f>IF($A390="","",IF($E390&gt;0,MAX(0,$Q390-$N390),0))</f>
        <v/>
      </c>
      <c r="S390" s="25">
        <f>IF($A390="","",$Q390-$R390)</f>
        <v/>
      </c>
      <c r="T390" s="25">
        <f>IF($A390="","",MAX(0,-$S390))</f>
        <v/>
      </c>
      <c r="U390" s="25">
        <f>IF($A390="","",MAX(0,$Q390-INDEX('Cenários'!$K$6:$K$105,INT((ROW()-6)/12)+1)))</f>
        <v/>
      </c>
      <c r="V390" s="24">
        <f>IF($A390="","",IF($Y390&lt;&gt;"OK","Dados inválidos",IF($X390="Pausado","Pausado",IF($T390&gt;0,"Ruptura",IF($U390&gt;0,"Excesso de capacidade",IF($M390&gt;INDEX('Cenários'!$K$6:$K$105,INT((ROW()-6)/12)+1),"Capacidade insuficiente",IF(AND($E390&lt;=0,$S390&lt;INDEX('Cenários'!$H$6:$H$105,INT((ROW()-6)/12)+1)),"Atenção",IF($R390&gt;0,"Desmobilizar","Adequado"))))))))</f>
        <v/>
      </c>
      <c r="W390" s="24">
        <f>IF($A390="","",IF($Y390&lt;&gt;"OK","Corrigir cadastro do cenário",IF($X390="Pausado","",IF($T390&gt;0,"Ruptura projetada de "&amp;TEXT($T390,"0")&amp;" un.",IF($U390&gt;0,"Reduzir entrada ou transferir "&amp;TEXT($U390,"0")&amp;" un.",IF($M390&gt;INDEX('Cenários'!$K$6:$K$105,INT((ROW()-6)/12)+1),"Capacidade abaixo do saldo-alvo em "&amp;TEXT($M390-INDEX('Cenários'!$K$6:$K$105,INT((ROW()-6)/12)+1),"0")&amp;" un.",IF(AND($O390&gt;0,$E390-INDEX('Cenários'!$J$6:$J$105,INT((ROW()-6)/12)+1)&lt;-4),"Recebimento depende de pedido anterior ao horizonte",IF($R390&gt;0,"Desmobilizar "&amp;TEXT($R390,"0")&amp;" un. nesta semana",IF($P390&gt;0,"Emitir pedido de "&amp;TEXT($P390,"0")&amp;" un. nesta semana",IF($O390&gt;0,"Programar recebimento de "&amp;TEXT($O390,"0")&amp;" un.","Sem ação imediata")))))))))</f>
        <v/>
      </c>
      <c r="X390" s="24">
        <f>IF($A390="","",INDEX('Cenários'!$M$6:$M$105,INT((ROW()-6)/12)+1))</f>
        <v/>
      </c>
      <c r="Y390" s="24">
        <f>IF($A390="","",INDEX('Cenários'!$Z$6:$Z$105,INT((ROW()-6)/12)+1))</f>
        <v/>
      </c>
    </row>
    <row r="391" ht="19" customHeight="1">
      <c r="A391" s="24">
        <f>IF(INDEX('Cenários'!$A$6:$A$105,INT((ROW()-6)/12)+1)="","",INDEX('Cenários'!$A$6:$A$105,INT((ROW()-6)/12)+1))</f>
        <v/>
      </c>
      <c r="B391" s="24">
        <f>IF($A391="","",INDEX('Cenários'!$B$6:$B$105,INT((ROW()-6)/12)+1))</f>
        <v/>
      </c>
      <c r="C391" s="24">
        <f>IF($A391="","",INDEX('Cenários'!$C$6:$C$105,INT((ROW()-6)/12)+1))</f>
        <v/>
      </c>
      <c r="D391" s="24">
        <f>IF($A391="","",INDEX('Cenários'!$D$6:$D$105,INT((ROW()-6)/12)+1))</f>
        <v/>
      </c>
      <c r="E391" s="25">
        <f>IF($A391="","",MOD(ROW()-6,12)-4)</f>
        <v/>
      </c>
      <c r="F391" s="24">
        <f>IF($A391="","",IF($E391&lt;0,"Antes do pico",IF($E391=0,"Semana de pico","Depois do pico")))</f>
        <v/>
      </c>
      <c r="G391" s="36">
        <f>IF($A391="","",IFERROR(IF(INDEX('Cenários'!$E$6:$E$105,INT((ROW()-6)/12)+1)="","",INDEX('Cenários'!$E$6:$E$105,INT((ROW()-6)/12)+1)+7*$E391),""))</f>
        <v/>
      </c>
      <c r="H391" s="37">
        <f>IF($A391="","",INDEX('Cenários'!$N$6:$Y$105,INT((ROW()-6)/12)+1,$E391+5))</f>
        <v/>
      </c>
      <c r="I391" s="25">
        <f>IF(OR($A391="",$H391=""),"",IFERROR(ROUNDUP(INDEX('Cenários'!$F$6:$F$105,INT((ROW()-6)/12)+1)*$H391,0),""))</f>
        <v/>
      </c>
      <c r="J391" s="19" t="n"/>
      <c r="K391" s="25">
        <f>IF($A391="","",IF($E391=-4,INDEX('Cenários'!$G$6:$G$105,INT((ROW()-6)/12)+1),$S390))</f>
        <v/>
      </c>
      <c r="L391" s="25">
        <f>IF($A391="","",$K391+IF($J391="",0,$J391)-IF($I391="",0,$I391))</f>
        <v/>
      </c>
      <c r="M391" s="25">
        <f>IF($A391="","",IF($E391&lt;=0,INDEX('Cenários'!$H$6:$H$105,INT((ROW()-6)/12)+1)+SUMIFS($I$6:$I$1205,$A$6:$A$1205,$A391,$E$6:$E$1205,"&gt;"&amp;$E391,$E$6:$E$1205,"&lt;="&amp;($E391+INDEX('Cenários'!$J$6:$J$105,INT((ROW()-6)/12)+1))),INDEX('Cenários'!$L$6:$L$105,INT((ROW()-6)/12)+1)+SUMIFS($I$6:$I$1205,$A$6:$A$1205,$A391,$E$6:$E$1205,"&gt;"&amp;$E391,$E$6:$E$1205,"&lt;=7")))</f>
        <v/>
      </c>
      <c r="N391" s="25">
        <f>IF($A391="","",MIN(INDEX('Cenários'!$K$6:$K$105,INT((ROW()-6)/12)+1),MAX(0,$M391)))</f>
        <v/>
      </c>
      <c r="O391" s="25">
        <f>IF($A391="","",IFERROR(IF($L391&gt;=$N391,0,MIN(CEILING(MAX(0,$N391-$L391),INDEX('Cenários'!$I$6:$I$105,INT((ROW()-6)/12)+1)),FLOOR(MAX(0,INDEX('Cenários'!$K$6:$K$105,INT((ROW()-6)/12)+1)-$L391),INDEX('Cenários'!$I$6:$I$105,INT((ROW()-6)/12)+1)))),0))</f>
        <v/>
      </c>
      <c r="P391" s="25">
        <f>IF($A391="","",IFERROR(IF($E391+INDEX('Cenários'!$J$6:$J$105,INT((ROW()-6)/12)+1)&gt;7,0,SUMIFS($O$6:$O$1205,$A$6:$A$1205,$A391,$E$6:$E$1205,$E391+INDEX('Cenários'!$J$6:$J$105,INT((ROW()-6)/12)+1))),0))</f>
        <v/>
      </c>
      <c r="Q391" s="25">
        <f>IF($A391="","",$L391+$O391)</f>
        <v/>
      </c>
      <c r="R391" s="25">
        <f>IF($A391="","",IF($E391&gt;0,MAX(0,$Q391-$N391),0))</f>
        <v/>
      </c>
      <c r="S391" s="25">
        <f>IF($A391="","",$Q391-$R391)</f>
        <v/>
      </c>
      <c r="T391" s="25">
        <f>IF($A391="","",MAX(0,-$S391))</f>
        <v/>
      </c>
      <c r="U391" s="25">
        <f>IF($A391="","",MAX(0,$Q391-INDEX('Cenários'!$K$6:$K$105,INT((ROW()-6)/12)+1)))</f>
        <v/>
      </c>
      <c r="V391" s="24">
        <f>IF($A391="","",IF($Y391&lt;&gt;"OK","Dados inválidos",IF($X391="Pausado","Pausado",IF($T391&gt;0,"Ruptura",IF($U391&gt;0,"Excesso de capacidade",IF($M391&gt;INDEX('Cenários'!$K$6:$K$105,INT((ROW()-6)/12)+1),"Capacidade insuficiente",IF(AND($E391&lt;=0,$S391&lt;INDEX('Cenários'!$H$6:$H$105,INT((ROW()-6)/12)+1)),"Atenção",IF($R391&gt;0,"Desmobilizar","Adequado"))))))))</f>
        <v/>
      </c>
      <c r="W391" s="24">
        <f>IF($A391="","",IF($Y391&lt;&gt;"OK","Corrigir cadastro do cenário",IF($X391="Pausado","",IF($T391&gt;0,"Ruptura projetada de "&amp;TEXT($T391,"0")&amp;" un.",IF($U391&gt;0,"Reduzir entrada ou transferir "&amp;TEXT($U391,"0")&amp;" un.",IF($M391&gt;INDEX('Cenários'!$K$6:$K$105,INT((ROW()-6)/12)+1),"Capacidade abaixo do saldo-alvo em "&amp;TEXT($M391-INDEX('Cenários'!$K$6:$K$105,INT((ROW()-6)/12)+1),"0")&amp;" un.",IF(AND($O391&gt;0,$E391-INDEX('Cenários'!$J$6:$J$105,INT((ROW()-6)/12)+1)&lt;-4),"Recebimento depende de pedido anterior ao horizonte",IF($R391&gt;0,"Desmobilizar "&amp;TEXT($R391,"0")&amp;" un. nesta semana",IF($P391&gt;0,"Emitir pedido de "&amp;TEXT($P391,"0")&amp;" un. nesta semana",IF($O391&gt;0,"Programar recebimento de "&amp;TEXT($O391,"0")&amp;" un.","Sem ação imediata")))))))))</f>
        <v/>
      </c>
      <c r="X391" s="24">
        <f>IF($A391="","",INDEX('Cenários'!$M$6:$M$105,INT((ROW()-6)/12)+1))</f>
        <v/>
      </c>
      <c r="Y391" s="24">
        <f>IF($A391="","",INDEX('Cenários'!$Z$6:$Z$105,INT((ROW()-6)/12)+1))</f>
        <v/>
      </c>
    </row>
    <row r="392" ht="19" customHeight="1">
      <c r="A392" s="24">
        <f>IF(INDEX('Cenários'!$A$6:$A$105,INT((ROW()-6)/12)+1)="","",INDEX('Cenários'!$A$6:$A$105,INT((ROW()-6)/12)+1))</f>
        <v/>
      </c>
      <c r="B392" s="24">
        <f>IF($A392="","",INDEX('Cenários'!$B$6:$B$105,INT((ROW()-6)/12)+1))</f>
        <v/>
      </c>
      <c r="C392" s="24">
        <f>IF($A392="","",INDEX('Cenários'!$C$6:$C$105,INT((ROW()-6)/12)+1))</f>
        <v/>
      </c>
      <c r="D392" s="24">
        <f>IF($A392="","",INDEX('Cenários'!$D$6:$D$105,INT((ROW()-6)/12)+1))</f>
        <v/>
      </c>
      <c r="E392" s="25">
        <f>IF($A392="","",MOD(ROW()-6,12)-4)</f>
        <v/>
      </c>
      <c r="F392" s="24">
        <f>IF($A392="","",IF($E392&lt;0,"Antes do pico",IF($E392=0,"Semana de pico","Depois do pico")))</f>
        <v/>
      </c>
      <c r="G392" s="36">
        <f>IF($A392="","",IFERROR(IF(INDEX('Cenários'!$E$6:$E$105,INT((ROW()-6)/12)+1)="","",INDEX('Cenários'!$E$6:$E$105,INT((ROW()-6)/12)+1)+7*$E392),""))</f>
        <v/>
      </c>
      <c r="H392" s="37">
        <f>IF($A392="","",INDEX('Cenários'!$N$6:$Y$105,INT((ROW()-6)/12)+1,$E392+5))</f>
        <v/>
      </c>
      <c r="I392" s="25">
        <f>IF(OR($A392="",$H392=""),"",IFERROR(ROUNDUP(INDEX('Cenários'!$F$6:$F$105,INT((ROW()-6)/12)+1)*$H392,0),""))</f>
        <v/>
      </c>
      <c r="J392" s="19" t="n"/>
      <c r="K392" s="25">
        <f>IF($A392="","",IF($E392=-4,INDEX('Cenários'!$G$6:$G$105,INT((ROW()-6)/12)+1),$S391))</f>
        <v/>
      </c>
      <c r="L392" s="25">
        <f>IF($A392="","",$K392+IF($J392="",0,$J392)-IF($I392="",0,$I392))</f>
        <v/>
      </c>
      <c r="M392" s="25">
        <f>IF($A392="","",IF($E392&lt;=0,INDEX('Cenários'!$H$6:$H$105,INT((ROW()-6)/12)+1)+SUMIFS($I$6:$I$1205,$A$6:$A$1205,$A392,$E$6:$E$1205,"&gt;"&amp;$E392,$E$6:$E$1205,"&lt;="&amp;($E392+INDEX('Cenários'!$J$6:$J$105,INT((ROW()-6)/12)+1))),INDEX('Cenários'!$L$6:$L$105,INT((ROW()-6)/12)+1)+SUMIFS($I$6:$I$1205,$A$6:$A$1205,$A392,$E$6:$E$1205,"&gt;"&amp;$E392,$E$6:$E$1205,"&lt;=7")))</f>
        <v/>
      </c>
      <c r="N392" s="25">
        <f>IF($A392="","",MIN(INDEX('Cenários'!$K$6:$K$105,INT((ROW()-6)/12)+1),MAX(0,$M392)))</f>
        <v/>
      </c>
      <c r="O392" s="25">
        <f>IF($A392="","",IFERROR(IF($L392&gt;=$N392,0,MIN(CEILING(MAX(0,$N392-$L392),INDEX('Cenários'!$I$6:$I$105,INT((ROW()-6)/12)+1)),FLOOR(MAX(0,INDEX('Cenários'!$K$6:$K$105,INT((ROW()-6)/12)+1)-$L392),INDEX('Cenários'!$I$6:$I$105,INT((ROW()-6)/12)+1)))),0))</f>
        <v/>
      </c>
      <c r="P392" s="25">
        <f>IF($A392="","",IFERROR(IF($E392+INDEX('Cenários'!$J$6:$J$105,INT((ROW()-6)/12)+1)&gt;7,0,SUMIFS($O$6:$O$1205,$A$6:$A$1205,$A392,$E$6:$E$1205,$E392+INDEX('Cenários'!$J$6:$J$105,INT((ROW()-6)/12)+1))),0))</f>
        <v/>
      </c>
      <c r="Q392" s="25">
        <f>IF($A392="","",$L392+$O392)</f>
        <v/>
      </c>
      <c r="R392" s="25">
        <f>IF($A392="","",IF($E392&gt;0,MAX(0,$Q392-$N392),0))</f>
        <v/>
      </c>
      <c r="S392" s="25">
        <f>IF($A392="","",$Q392-$R392)</f>
        <v/>
      </c>
      <c r="T392" s="25">
        <f>IF($A392="","",MAX(0,-$S392))</f>
        <v/>
      </c>
      <c r="U392" s="25">
        <f>IF($A392="","",MAX(0,$Q392-INDEX('Cenários'!$K$6:$K$105,INT((ROW()-6)/12)+1)))</f>
        <v/>
      </c>
      <c r="V392" s="24">
        <f>IF($A392="","",IF($Y392&lt;&gt;"OK","Dados inválidos",IF($X392="Pausado","Pausado",IF($T392&gt;0,"Ruptura",IF($U392&gt;0,"Excesso de capacidade",IF($M392&gt;INDEX('Cenários'!$K$6:$K$105,INT((ROW()-6)/12)+1),"Capacidade insuficiente",IF(AND($E392&lt;=0,$S392&lt;INDEX('Cenários'!$H$6:$H$105,INT((ROW()-6)/12)+1)),"Atenção",IF($R392&gt;0,"Desmobilizar","Adequado"))))))))</f>
        <v/>
      </c>
      <c r="W392" s="24">
        <f>IF($A392="","",IF($Y392&lt;&gt;"OK","Corrigir cadastro do cenário",IF($X392="Pausado","",IF($T392&gt;0,"Ruptura projetada de "&amp;TEXT($T392,"0")&amp;" un.",IF($U392&gt;0,"Reduzir entrada ou transferir "&amp;TEXT($U392,"0")&amp;" un.",IF($M392&gt;INDEX('Cenários'!$K$6:$K$105,INT((ROW()-6)/12)+1),"Capacidade abaixo do saldo-alvo em "&amp;TEXT($M392-INDEX('Cenários'!$K$6:$K$105,INT((ROW()-6)/12)+1),"0")&amp;" un.",IF(AND($O392&gt;0,$E392-INDEX('Cenários'!$J$6:$J$105,INT((ROW()-6)/12)+1)&lt;-4),"Recebimento depende de pedido anterior ao horizonte",IF($R392&gt;0,"Desmobilizar "&amp;TEXT($R392,"0")&amp;" un. nesta semana",IF($P392&gt;0,"Emitir pedido de "&amp;TEXT($P392,"0")&amp;" un. nesta semana",IF($O392&gt;0,"Programar recebimento de "&amp;TEXT($O392,"0")&amp;" un.","Sem ação imediata")))))))))</f>
        <v/>
      </c>
      <c r="X392" s="24">
        <f>IF($A392="","",INDEX('Cenários'!$M$6:$M$105,INT((ROW()-6)/12)+1))</f>
        <v/>
      </c>
      <c r="Y392" s="24">
        <f>IF($A392="","",INDEX('Cenários'!$Z$6:$Z$105,INT((ROW()-6)/12)+1))</f>
        <v/>
      </c>
    </row>
    <row r="393" ht="19" customHeight="1">
      <c r="A393" s="24">
        <f>IF(INDEX('Cenários'!$A$6:$A$105,INT((ROW()-6)/12)+1)="","",INDEX('Cenários'!$A$6:$A$105,INT((ROW()-6)/12)+1))</f>
        <v/>
      </c>
      <c r="B393" s="24">
        <f>IF($A393="","",INDEX('Cenários'!$B$6:$B$105,INT((ROW()-6)/12)+1))</f>
        <v/>
      </c>
      <c r="C393" s="24">
        <f>IF($A393="","",INDEX('Cenários'!$C$6:$C$105,INT((ROW()-6)/12)+1))</f>
        <v/>
      </c>
      <c r="D393" s="24">
        <f>IF($A393="","",INDEX('Cenários'!$D$6:$D$105,INT((ROW()-6)/12)+1))</f>
        <v/>
      </c>
      <c r="E393" s="25">
        <f>IF($A393="","",MOD(ROW()-6,12)-4)</f>
        <v/>
      </c>
      <c r="F393" s="24">
        <f>IF($A393="","",IF($E393&lt;0,"Antes do pico",IF($E393=0,"Semana de pico","Depois do pico")))</f>
        <v/>
      </c>
      <c r="G393" s="36">
        <f>IF($A393="","",IFERROR(IF(INDEX('Cenários'!$E$6:$E$105,INT((ROW()-6)/12)+1)="","",INDEX('Cenários'!$E$6:$E$105,INT((ROW()-6)/12)+1)+7*$E393),""))</f>
        <v/>
      </c>
      <c r="H393" s="37">
        <f>IF($A393="","",INDEX('Cenários'!$N$6:$Y$105,INT((ROW()-6)/12)+1,$E393+5))</f>
        <v/>
      </c>
      <c r="I393" s="25">
        <f>IF(OR($A393="",$H393=""),"",IFERROR(ROUNDUP(INDEX('Cenários'!$F$6:$F$105,INT((ROW()-6)/12)+1)*$H393,0),""))</f>
        <v/>
      </c>
      <c r="J393" s="19" t="n"/>
      <c r="K393" s="25">
        <f>IF($A393="","",IF($E393=-4,INDEX('Cenários'!$G$6:$G$105,INT((ROW()-6)/12)+1),$S392))</f>
        <v/>
      </c>
      <c r="L393" s="25">
        <f>IF($A393="","",$K393+IF($J393="",0,$J393)-IF($I393="",0,$I393))</f>
        <v/>
      </c>
      <c r="M393" s="25">
        <f>IF($A393="","",IF($E393&lt;=0,INDEX('Cenários'!$H$6:$H$105,INT((ROW()-6)/12)+1)+SUMIFS($I$6:$I$1205,$A$6:$A$1205,$A393,$E$6:$E$1205,"&gt;"&amp;$E393,$E$6:$E$1205,"&lt;="&amp;($E393+INDEX('Cenários'!$J$6:$J$105,INT((ROW()-6)/12)+1))),INDEX('Cenários'!$L$6:$L$105,INT((ROW()-6)/12)+1)+SUMIFS($I$6:$I$1205,$A$6:$A$1205,$A393,$E$6:$E$1205,"&gt;"&amp;$E393,$E$6:$E$1205,"&lt;=7")))</f>
        <v/>
      </c>
      <c r="N393" s="25">
        <f>IF($A393="","",MIN(INDEX('Cenários'!$K$6:$K$105,INT((ROW()-6)/12)+1),MAX(0,$M393)))</f>
        <v/>
      </c>
      <c r="O393" s="25">
        <f>IF($A393="","",IFERROR(IF($L393&gt;=$N393,0,MIN(CEILING(MAX(0,$N393-$L393),INDEX('Cenários'!$I$6:$I$105,INT((ROW()-6)/12)+1)),FLOOR(MAX(0,INDEX('Cenários'!$K$6:$K$105,INT((ROW()-6)/12)+1)-$L393),INDEX('Cenários'!$I$6:$I$105,INT((ROW()-6)/12)+1)))),0))</f>
        <v/>
      </c>
      <c r="P393" s="25">
        <f>IF($A393="","",IFERROR(IF($E393+INDEX('Cenários'!$J$6:$J$105,INT((ROW()-6)/12)+1)&gt;7,0,SUMIFS($O$6:$O$1205,$A$6:$A$1205,$A393,$E$6:$E$1205,$E393+INDEX('Cenários'!$J$6:$J$105,INT((ROW()-6)/12)+1))),0))</f>
        <v/>
      </c>
      <c r="Q393" s="25">
        <f>IF($A393="","",$L393+$O393)</f>
        <v/>
      </c>
      <c r="R393" s="25">
        <f>IF($A393="","",IF($E393&gt;0,MAX(0,$Q393-$N393),0))</f>
        <v/>
      </c>
      <c r="S393" s="25">
        <f>IF($A393="","",$Q393-$R393)</f>
        <v/>
      </c>
      <c r="T393" s="25">
        <f>IF($A393="","",MAX(0,-$S393))</f>
        <v/>
      </c>
      <c r="U393" s="25">
        <f>IF($A393="","",MAX(0,$Q393-INDEX('Cenários'!$K$6:$K$105,INT((ROW()-6)/12)+1)))</f>
        <v/>
      </c>
      <c r="V393" s="24">
        <f>IF($A393="","",IF($Y393&lt;&gt;"OK","Dados inválidos",IF($X393="Pausado","Pausado",IF($T393&gt;0,"Ruptura",IF($U393&gt;0,"Excesso de capacidade",IF($M393&gt;INDEX('Cenários'!$K$6:$K$105,INT((ROW()-6)/12)+1),"Capacidade insuficiente",IF(AND($E393&lt;=0,$S393&lt;INDEX('Cenários'!$H$6:$H$105,INT((ROW()-6)/12)+1)),"Atenção",IF($R393&gt;0,"Desmobilizar","Adequado"))))))))</f>
        <v/>
      </c>
      <c r="W393" s="24">
        <f>IF($A393="","",IF($Y393&lt;&gt;"OK","Corrigir cadastro do cenário",IF($X393="Pausado","",IF($T393&gt;0,"Ruptura projetada de "&amp;TEXT($T393,"0")&amp;" un.",IF($U393&gt;0,"Reduzir entrada ou transferir "&amp;TEXT($U393,"0")&amp;" un.",IF($M393&gt;INDEX('Cenários'!$K$6:$K$105,INT((ROW()-6)/12)+1),"Capacidade abaixo do saldo-alvo em "&amp;TEXT($M393-INDEX('Cenários'!$K$6:$K$105,INT((ROW()-6)/12)+1),"0")&amp;" un.",IF(AND($O393&gt;0,$E393-INDEX('Cenários'!$J$6:$J$105,INT((ROW()-6)/12)+1)&lt;-4),"Recebimento depende de pedido anterior ao horizonte",IF($R393&gt;0,"Desmobilizar "&amp;TEXT($R393,"0")&amp;" un. nesta semana",IF($P393&gt;0,"Emitir pedido de "&amp;TEXT($P393,"0")&amp;" un. nesta semana",IF($O393&gt;0,"Programar recebimento de "&amp;TEXT($O393,"0")&amp;" un.","Sem ação imediata")))))))))</f>
        <v/>
      </c>
      <c r="X393" s="24">
        <f>IF($A393="","",INDEX('Cenários'!$M$6:$M$105,INT((ROW()-6)/12)+1))</f>
        <v/>
      </c>
      <c r="Y393" s="24">
        <f>IF($A393="","",INDEX('Cenários'!$Z$6:$Z$105,INT((ROW()-6)/12)+1))</f>
        <v/>
      </c>
    </row>
    <row r="394" ht="19" customHeight="1">
      <c r="A394" s="24">
        <f>IF(INDEX('Cenários'!$A$6:$A$105,INT((ROW()-6)/12)+1)="","",INDEX('Cenários'!$A$6:$A$105,INT((ROW()-6)/12)+1))</f>
        <v/>
      </c>
      <c r="B394" s="24">
        <f>IF($A394="","",INDEX('Cenários'!$B$6:$B$105,INT((ROW()-6)/12)+1))</f>
        <v/>
      </c>
      <c r="C394" s="24">
        <f>IF($A394="","",INDEX('Cenários'!$C$6:$C$105,INT((ROW()-6)/12)+1))</f>
        <v/>
      </c>
      <c r="D394" s="24">
        <f>IF($A394="","",INDEX('Cenários'!$D$6:$D$105,INT((ROW()-6)/12)+1))</f>
        <v/>
      </c>
      <c r="E394" s="25">
        <f>IF($A394="","",MOD(ROW()-6,12)-4)</f>
        <v/>
      </c>
      <c r="F394" s="24">
        <f>IF($A394="","",IF($E394&lt;0,"Antes do pico",IF($E394=0,"Semana de pico","Depois do pico")))</f>
        <v/>
      </c>
      <c r="G394" s="36">
        <f>IF($A394="","",IFERROR(IF(INDEX('Cenários'!$E$6:$E$105,INT((ROW()-6)/12)+1)="","",INDEX('Cenários'!$E$6:$E$105,INT((ROW()-6)/12)+1)+7*$E394),""))</f>
        <v/>
      </c>
      <c r="H394" s="37">
        <f>IF($A394="","",INDEX('Cenários'!$N$6:$Y$105,INT((ROW()-6)/12)+1,$E394+5))</f>
        <v/>
      </c>
      <c r="I394" s="25">
        <f>IF(OR($A394="",$H394=""),"",IFERROR(ROUNDUP(INDEX('Cenários'!$F$6:$F$105,INT((ROW()-6)/12)+1)*$H394,0),""))</f>
        <v/>
      </c>
      <c r="J394" s="19" t="n"/>
      <c r="K394" s="25">
        <f>IF($A394="","",IF($E394=-4,INDEX('Cenários'!$G$6:$G$105,INT((ROW()-6)/12)+1),$S393))</f>
        <v/>
      </c>
      <c r="L394" s="25">
        <f>IF($A394="","",$K394+IF($J394="",0,$J394)-IF($I394="",0,$I394))</f>
        <v/>
      </c>
      <c r="M394" s="25">
        <f>IF($A394="","",IF($E394&lt;=0,INDEX('Cenários'!$H$6:$H$105,INT((ROW()-6)/12)+1)+SUMIFS($I$6:$I$1205,$A$6:$A$1205,$A394,$E$6:$E$1205,"&gt;"&amp;$E394,$E$6:$E$1205,"&lt;="&amp;($E394+INDEX('Cenários'!$J$6:$J$105,INT((ROW()-6)/12)+1))),INDEX('Cenários'!$L$6:$L$105,INT((ROW()-6)/12)+1)+SUMIFS($I$6:$I$1205,$A$6:$A$1205,$A394,$E$6:$E$1205,"&gt;"&amp;$E394,$E$6:$E$1205,"&lt;=7")))</f>
        <v/>
      </c>
      <c r="N394" s="25">
        <f>IF($A394="","",MIN(INDEX('Cenários'!$K$6:$K$105,INT((ROW()-6)/12)+1),MAX(0,$M394)))</f>
        <v/>
      </c>
      <c r="O394" s="25">
        <f>IF($A394="","",IFERROR(IF($L394&gt;=$N394,0,MIN(CEILING(MAX(0,$N394-$L394),INDEX('Cenários'!$I$6:$I$105,INT((ROW()-6)/12)+1)),FLOOR(MAX(0,INDEX('Cenários'!$K$6:$K$105,INT((ROW()-6)/12)+1)-$L394),INDEX('Cenários'!$I$6:$I$105,INT((ROW()-6)/12)+1)))),0))</f>
        <v/>
      </c>
      <c r="P394" s="25">
        <f>IF($A394="","",IFERROR(IF($E394+INDEX('Cenários'!$J$6:$J$105,INT((ROW()-6)/12)+1)&gt;7,0,SUMIFS($O$6:$O$1205,$A$6:$A$1205,$A394,$E$6:$E$1205,$E394+INDEX('Cenários'!$J$6:$J$105,INT((ROW()-6)/12)+1))),0))</f>
        <v/>
      </c>
      <c r="Q394" s="25">
        <f>IF($A394="","",$L394+$O394)</f>
        <v/>
      </c>
      <c r="R394" s="25">
        <f>IF($A394="","",IF($E394&gt;0,MAX(0,$Q394-$N394),0))</f>
        <v/>
      </c>
      <c r="S394" s="25">
        <f>IF($A394="","",$Q394-$R394)</f>
        <v/>
      </c>
      <c r="T394" s="25">
        <f>IF($A394="","",MAX(0,-$S394))</f>
        <v/>
      </c>
      <c r="U394" s="25">
        <f>IF($A394="","",MAX(0,$Q394-INDEX('Cenários'!$K$6:$K$105,INT((ROW()-6)/12)+1)))</f>
        <v/>
      </c>
      <c r="V394" s="24">
        <f>IF($A394="","",IF($Y394&lt;&gt;"OK","Dados inválidos",IF($X394="Pausado","Pausado",IF($T394&gt;0,"Ruptura",IF($U394&gt;0,"Excesso de capacidade",IF($M394&gt;INDEX('Cenários'!$K$6:$K$105,INT((ROW()-6)/12)+1),"Capacidade insuficiente",IF(AND($E394&lt;=0,$S394&lt;INDEX('Cenários'!$H$6:$H$105,INT((ROW()-6)/12)+1)),"Atenção",IF($R394&gt;0,"Desmobilizar","Adequado"))))))))</f>
        <v/>
      </c>
      <c r="W394" s="24">
        <f>IF($A394="","",IF($Y394&lt;&gt;"OK","Corrigir cadastro do cenário",IF($X394="Pausado","",IF($T394&gt;0,"Ruptura projetada de "&amp;TEXT($T394,"0")&amp;" un.",IF($U394&gt;0,"Reduzir entrada ou transferir "&amp;TEXT($U394,"0")&amp;" un.",IF($M394&gt;INDEX('Cenários'!$K$6:$K$105,INT((ROW()-6)/12)+1),"Capacidade abaixo do saldo-alvo em "&amp;TEXT($M394-INDEX('Cenários'!$K$6:$K$105,INT((ROW()-6)/12)+1),"0")&amp;" un.",IF(AND($O394&gt;0,$E394-INDEX('Cenários'!$J$6:$J$105,INT((ROW()-6)/12)+1)&lt;-4),"Recebimento depende de pedido anterior ao horizonte",IF($R394&gt;0,"Desmobilizar "&amp;TEXT($R394,"0")&amp;" un. nesta semana",IF($P394&gt;0,"Emitir pedido de "&amp;TEXT($P394,"0")&amp;" un. nesta semana",IF($O394&gt;0,"Programar recebimento de "&amp;TEXT($O394,"0")&amp;" un.","Sem ação imediata")))))))))</f>
        <v/>
      </c>
      <c r="X394" s="24">
        <f>IF($A394="","",INDEX('Cenários'!$M$6:$M$105,INT((ROW()-6)/12)+1))</f>
        <v/>
      </c>
      <c r="Y394" s="24">
        <f>IF($A394="","",INDEX('Cenários'!$Z$6:$Z$105,INT((ROW()-6)/12)+1))</f>
        <v/>
      </c>
    </row>
    <row r="395" ht="19" customHeight="1">
      <c r="A395" s="24">
        <f>IF(INDEX('Cenários'!$A$6:$A$105,INT((ROW()-6)/12)+1)="","",INDEX('Cenários'!$A$6:$A$105,INT((ROW()-6)/12)+1))</f>
        <v/>
      </c>
      <c r="B395" s="24">
        <f>IF($A395="","",INDEX('Cenários'!$B$6:$B$105,INT((ROW()-6)/12)+1))</f>
        <v/>
      </c>
      <c r="C395" s="24">
        <f>IF($A395="","",INDEX('Cenários'!$C$6:$C$105,INT((ROW()-6)/12)+1))</f>
        <v/>
      </c>
      <c r="D395" s="24">
        <f>IF($A395="","",INDEX('Cenários'!$D$6:$D$105,INT((ROW()-6)/12)+1))</f>
        <v/>
      </c>
      <c r="E395" s="25">
        <f>IF($A395="","",MOD(ROW()-6,12)-4)</f>
        <v/>
      </c>
      <c r="F395" s="24">
        <f>IF($A395="","",IF($E395&lt;0,"Antes do pico",IF($E395=0,"Semana de pico","Depois do pico")))</f>
        <v/>
      </c>
      <c r="G395" s="36">
        <f>IF($A395="","",IFERROR(IF(INDEX('Cenários'!$E$6:$E$105,INT((ROW()-6)/12)+1)="","",INDEX('Cenários'!$E$6:$E$105,INT((ROW()-6)/12)+1)+7*$E395),""))</f>
        <v/>
      </c>
      <c r="H395" s="37">
        <f>IF($A395="","",INDEX('Cenários'!$N$6:$Y$105,INT((ROW()-6)/12)+1,$E395+5))</f>
        <v/>
      </c>
      <c r="I395" s="25">
        <f>IF(OR($A395="",$H395=""),"",IFERROR(ROUNDUP(INDEX('Cenários'!$F$6:$F$105,INT((ROW()-6)/12)+1)*$H395,0),""))</f>
        <v/>
      </c>
      <c r="J395" s="19" t="n"/>
      <c r="K395" s="25">
        <f>IF($A395="","",IF($E395=-4,INDEX('Cenários'!$G$6:$G$105,INT((ROW()-6)/12)+1),$S394))</f>
        <v/>
      </c>
      <c r="L395" s="25">
        <f>IF($A395="","",$K395+IF($J395="",0,$J395)-IF($I395="",0,$I395))</f>
        <v/>
      </c>
      <c r="M395" s="25">
        <f>IF($A395="","",IF($E395&lt;=0,INDEX('Cenários'!$H$6:$H$105,INT((ROW()-6)/12)+1)+SUMIFS($I$6:$I$1205,$A$6:$A$1205,$A395,$E$6:$E$1205,"&gt;"&amp;$E395,$E$6:$E$1205,"&lt;="&amp;($E395+INDEX('Cenários'!$J$6:$J$105,INT((ROW()-6)/12)+1))),INDEX('Cenários'!$L$6:$L$105,INT((ROW()-6)/12)+1)+SUMIFS($I$6:$I$1205,$A$6:$A$1205,$A395,$E$6:$E$1205,"&gt;"&amp;$E395,$E$6:$E$1205,"&lt;=7")))</f>
        <v/>
      </c>
      <c r="N395" s="25">
        <f>IF($A395="","",MIN(INDEX('Cenários'!$K$6:$K$105,INT((ROW()-6)/12)+1),MAX(0,$M395)))</f>
        <v/>
      </c>
      <c r="O395" s="25">
        <f>IF($A395="","",IFERROR(IF($L395&gt;=$N395,0,MIN(CEILING(MAX(0,$N395-$L395),INDEX('Cenários'!$I$6:$I$105,INT((ROW()-6)/12)+1)),FLOOR(MAX(0,INDEX('Cenários'!$K$6:$K$105,INT((ROW()-6)/12)+1)-$L395),INDEX('Cenários'!$I$6:$I$105,INT((ROW()-6)/12)+1)))),0))</f>
        <v/>
      </c>
      <c r="P395" s="25">
        <f>IF($A395="","",IFERROR(IF($E395+INDEX('Cenários'!$J$6:$J$105,INT((ROW()-6)/12)+1)&gt;7,0,SUMIFS($O$6:$O$1205,$A$6:$A$1205,$A395,$E$6:$E$1205,$E395+INDEX('Cenários'!$J$6:$J$105,INT((ROW()-6)/12)+1))),0))</f>
        <v/>
      </c>
      <c r="Q395" s="25">
        <f>IF($A395="","",$L395+$O395)</f>
        <v/>
      </c>
      <c r="R395" s="25">
        <f>IF($A395="","",IF($E395&gt;0,MAX(0,$Q395-$N395),0))</f>
        <v/>
      </c>
      <c r="S395" s="25">
        <f>IF($A395="","",$Q395-$R395)</f>
        <v/>
      </c>
      <c r="T395" s="25">
        <f>IF($A395="","",MAX(0,-$S395))</f>
        <v/>
      </c>
      <c r="U395" s="25">
        <f>IF($A395="","",MAX(0,$Q395-INDEX('Cenários'!$K$6:$K$105,INT((ROW()-6)/12)+1)))</f>
        <v/>
      </c>
      <c r="V395" s="24">
        <f>IF($A395="","",IF($Y395&lt;&gt;"OK","Dados inválidos",IF($X395="Pausado","Pausado",IF($T395&gt;0,"Ruptura",IF($U395&gt;0,"Excesso de capacidade",IF($M395&gt;INDEX('Cenários'!$K$6:$K$105,INT((ROW()-6)/12)+1),"Capacidade insuficiente",IF(AND($E395&lt;=0,$S395&lt;INDEX('Cenários'!$H$6:$H$105,INT((ROW()-6)/12)+1)),"Atenção",IF($R395&gt;0,"Desmobilizar","Adequado"))))))))</f>
        <v/>
      </c>
      <c r="W395" s="24">
        <f>IF($A395="","",IF($Y395&lt;&gt;"OK","Corrigir cadastro do cenário",IF($X395="Pausado","",IF($T395&gt;0,"Ruptura projetada de "&amp;TEXT($T395,"0")&amp;" un.",IF($U395&gt;0,"Reduzir entrada ou transferir "&amp;TEXT($U395,"0")&amp;" un.",IF($M395&gt;INDEX('Cenários'!$K$6:$K$105,INT((ROW()-6)/12)+1),"Capacidade abaixo do saldo-alvo em "&amp;TEXT($M395-INDEX('Cenários'!$K$6:$K$105,INT((ROW()-6)/12)+1),"0")&amp;" un.",IF(AND($O395&gt;0,$E395-INDEX('Cenários'!$J$6:$J$105,INT((ROW()-6)/12)+1)&lt;-4),"Recebimento depende de pedido anterior ao horizonte",IF($R395&gt;0,"Desmobilizar "&amp;TEXT($R395,"0")&amp;" un. nesta semana",IF($P395&gt;0,"Emitir pedido de "&amp;TEXT($P395,"0")&amp;" un. nesta semana",IF($O395&gt;0,"Programar recebimento de "&amp;TEXT($O395,"0")&amp;" un.","Sem ação imediata")))))))))</f>
        <v/>
      </c>
      <c r="X395" s="24">
        <f>IF($A395="","",INDEX('Cenários'!$M$6:$M$105,INT((ROW()-6)/12)+1))</f>
        <v/>
      </c>
      <c r="Y395" s="24">
        <f>IF($A395="","",INDEX('Cenários'!$Z$6:$Z$105,INT((ROW()-6)/12)+1))</f>
        <v/>
      </c>
    </row>
    <row r="396" ht="19" customHeight="1">
      <c r="A396" s="24">
        <f>IF(INDEX('Cenários'!$A$6:$A$105,INT((ROW()-6)/12)+1)="","",INDEX('Cenários'!$A$6:$A$105,INT((ROW()-6)/12)+1))</f>
        <v/>
      </c>
      <c r="B396" s="24">
        <f>IF($A396="","",INDEX('Cenários'!$B$6:$B$105,INT((ROW()-6)/12)+1))</f>
        <v/>
      </c>
      <c r="C396" s="24">
        <f>IF($A396="","",INDEX('Cenários'!$C$6:$C$105,INT((ROW()-6)/12)+1))</f>
        <v/>
      </c>
      <c r="D396" s="24">
        <f>IF($A396="","",INDEX('Cenários'!$D$6:$D$105,INT((ROW()-6)/12)+1))</f>
        <v/>
      </c>
      <c r="E396" s="25">
        <f>IF($A396="","",MOD(ROW()-6,12)-4)</f>
        <v/>
      </c>
      <c r="F396" s="24">
        <f>IF($A396="","",IF($E396&lt;0,"Antes do pico",IF($E396=0,"Semana de pico","Depois do pico")))</f>
        <v/>
      </c>
      <c r="G396" s="36">
        <f>IF($A396="","",IFERROR(IF(INDEX('Cenários'!$E$6:$E$105,INT((ROW()-6)/12)+1)="","",INDEX('Cenários'!$E$6:$E$105,INT((ROW()-6)/12)+1)+7*$E396),""))</f>
        <v/>
      </c>
      <c r="H396" s="37">
        <f>IF($A396="","",INDEX('Cenários'!$N$6:$Y$105,INT((ROW()-6)/12)+1,$E396+5))</f>
        <v/>
      </c>
      <c r="I396" s="25">
        <f>IF(OR($A396="",$H396=""),"",IFERROR(ROUNDUP(INDEX('Cenários'!$F$6:$F$105,INT((ROW()-6)/12)+1)*$H396,0),""))</f>
        <v/>
      </c>
      <c r="J396" s="19" t="n"/>
      <c r="K396" s="25">
        <f>IF($A396="","",IF($E396=-4,INDEX('Cenários'!$G$6:$G$105,INT((ROW()-6)/12)+1),$S395))</f>
        <v/>
      </c>
      <c r="L396" s="25">
        <f>IF($A396="","",$K396+IF($J396="",0,$J396)-IF($I396="",0,$I396))</f>
        <v/>
      </c>
      <c r="M396" s="25">
        <f>IF($A396="","",IF($E396&lt;=0,INDEX('Cenários'!$H$6:$H$105,INT((ROW()-6)/12)+1)+SUMIFS($I$6:$I$1205,$A$6:$A$1205,$A396,$E$6:$E$1205,"&gt;"&amp;$E396,$E$6:$E$1205,"&lt;="&amp;($E396+INDEX('Cenários'!$J$6:$J$105,INT((ROW()-6)/12)+1))),INDEX('Cenários'!$L$6:$L$105,INT((ROW()-6)/12)+1)+SUMIFS($I$6:$I$1205,$A$6:$A$1205,$A396,$E$6:$E$1205,"&gt;"&amp;$E396,$E$6:$E$1205,"&lt;=7")))</f>
        <v/>
      </c>
      <c r="N396" s="25">
        <f>IF($A396="","",MIN(INDEX('Cenários'!$K$6:$K$105,INT((ROW()-6)/12)+1),MAX(0,$M396)))</f>
        <v/>
      </c>
      <c r="O396" s="25">
        <f>IF($A396="","",IFERROR(IF($L396&gt;=$N396,0,MIN(CEILING(MAX(0,$N396-$L396),INDEX('Cenários'!$I$6:$I$105,INT((ROW()-6)/12)+1)),FLOOR(MAX(0,INDEX('Cenários'!$K$6:$K$105,INT((ROW()-6)/12)+1)-$L396),INDEX('Cenários'!$I$6:$I$105,INT((ROW()-6)/12)+1)))),0))</f>
        <v/>
      </c>
      <c r="P396" s="25">
        <f>IF($A396="","",IFERROR(IF($E396+INDEX('Cenários'!$J$6:$J$105,INT((ROW()-6)/12)+1)&gt;7,0,SUMIFS($O$6:$O$1205,$A$6:$A$1205,$A396,$E$6:$E$1205,$E396+INDEX('Cenários'!$J$6:$J$105,INT((ROW()-6)/12)+1))),0))</f>
        <v/>
      </c>
      <c r="Q396" s="25">
        <f>IF($A396="","",$L396+$O396)</f>
        <v/>
      </c>
      <c r="R396" s="25">
        <f>IF($A396="","",IF($E396&gt;0,MAX(0,$Q396-$N396),0))</f>
        <v/>
      </c>
      <c r="S396" s="25">
        <f>IF($A396="","",$Q396-$R396)</f>
        <v/>
      </c>
      <c r="T396" s="25">
        <f>IF($A396="","",MAX(0,-$S396))</f>
        <v/>
      </c>
      <c r="U396" s="25">
        <f>IF($A396="","",MAX(0,$Q396-INDEX('Cenários'!$K$6:$K$105,INT((ROW()-6)/12)+1)))</f>
        <v/>
      </c>
      <c r="V396" s="24">
        <f>IF($A396="","",IF($Y396&lt;&gt;"OK","Dados inválidos",IF($X396="Pausado","Pausado",IF($T396&gt;0,"Ruptura",IF($U396&gt;0,"Excesso de capacidade",IF($M396&gt;INDEX('Cenários'!$K$6:$K$105,INT((ROW()-6)/12)+1),"Capacidade insuficiente",IF(AND($E396&lt;=0,$S396&lt;INDEX('Cenários'!$H$6:$H$105,INT((ROW()-6)/12)+1)),"Atenção",IF($R396&gt;0,"Desmobilizar","Adequado"))))))))</f>
        <v/>
      </c>
      <c r="W396" s="24">
        <f>IF($A396="","",IF($Y396&lt;&gt;"OK","Corrigir cadastro do cenário",IF($X396="Pausado","",IF($T396&gt;0,"Ruptura projetada de "&amp;TEXT($T396,"0")&amp;" un.",IF($U396&gt;0,"Reduzir entrada ou transferir "&amp;TEXT($U396,"0")&amp;" un.",IF($M396&gt;INDEX('Cenários'!$K$6:$K$105,INT((ROW()-6)/12)+1),"Capacidade abaixo do saldo-alvo em "&amp;TEXT($M396-INDEX('Cenários'!$K$6:$K$105,INT((ROW()-6)/12)+1),"0")&amp;" un.",IF(AND($O396&gt;0,$E396-INDEX('Cenários'!$J$6:$J$105,INT((ROW()-6)/12)+1)&lt;-4),"Recebimento depende de pedido anterior ao horizonte",IF($R396&gt;0,"Desmobilizar "&amp;TEXT($R396,"0")&amp;" un. nesta semana",IF($P396&gt;0,"Emitir pedido de "&amp;TEXT($P396,"0")&amp;" un. nesta semana",IF($O396&gt;0,"Programar recebimento de "&amp;TEXT($O396,"0")&amp;" un.","Sem ação imediata")))))))))</f>
        <v/>
      </c>
      <c r="X396" s="24">
        <f>IF($A396="","",INDEX('Cenários'!$M$6:$M$105,INT((ROW()-6)/12)+1))</f>
        <v/>
      </c>
      <c r="Y396" s="24">
        <f>IF($A396="","",INDEX('Cenários'!$Z$6:$Z$105,INT((ROW()-6)/12)+1))</f>
        <v/>
      </c>
    </row>
    <row r="397" ht="19" customHeight="1">
      <c r="A397" s="24">
        <f>IF(INDEX('Cenários'!$A$6:$A$105,INT((ROW()-6)/12)+1)="","",INDEX('Cenários'!$A$6:$A$105,INT((ROW()-6)/12)+1))</f>
        <v/>
      </c>
      <c r="B397" s="24">
        <f>IF($A397="","",INDEX('Cenários'!$B$6:$B$105,INT((ROW()-6)/12)+1))</f>
        <v/>
      </c>
      <c r="C397" s="24">
        <f>IF($A397="","",INDEX('Cenários'!$C$6:$C$105,INT((ROW()-6)/12)+1))</f>
        <v/>
      </c>
      <c r="D397" s="24">
        <f>IF($A397="","",INDEX('Cenários'!$D$6:$D$105,INT((ROW()-6)/12)+1))</f>
        <v/>
      </c>
      <c r="E397" s="25">
        <f>IF($A397="","",MOD(ROW()-6,12)-4)</f>
        <v/>
      </c>
      <c r="F397" s="24">
        <f>IF($A397="","",IF($E397&lt;0,"Antes do pico",IF($E397=0,"Semana de pico","Depois do pico")))</f>
        <v/>
      </c>
      <c r="G397" s="36">
        <f>IF($A397="","",IFERROR(IF(INDEX('Cenários'!$E$6:$E$105,INT((ROW()-6)/12)+1)="","",INDEX('Cenários'!$E$6:$E$105,INT((ROW()-6)/12)+1)+7*$E397),""))</f>
        <v/>
      </c>
      <c r="H397" s="37">
        <f>IF($A397="","",INDEX('Cenários'!$N$6:$Y$105,INT((ROW()-6)/12)+1,$E397+5))</f>
        <v/>
      </c>
      <c r="I397" s="25">
        <f>IF(OR($A397="",$H397=""),"",IFERROR(ROUNDUP(INDEX('Cenários'!$F$6:$F$105,INT((ROW()-6)/12)+1)*$H397,0),""))</f>
        <v/>
      </c>
      <c r="J397" s="19" t="n"/>
      <c r="K397" s="25">
        <f>IF($A397="","",IF($E397=-4,INDEX('Cenários'!$G$6:$G$105,INT((ROW()-6)/12)+1),$S396))</f>
        <v/>
      </c>
      <c r="L397" s="25">
        <f>IF($A397="","",$K397+IF($J397="",0,$J397)-IF($I397="",0,$I397))</f>
        <v/>
      </c>
      <c r="M397" s="25">
        <f>IF($A397="","",IF($E397&lt;=0,INDEX('Cenários'!$H$6:$H$105,INT((ROW()-6)/12)+1)+SUMIFS($I$6:$I$1205,$A$6:$A$1205,$A397,$E$6:$E$1205,"&gt;"&amp;$E397,$E$6:$E$1205,"&lt;="&amp;($E397+INDEX('Cenários'!$J$6:$J$105,INT((ROW()-6)/12)+1))),INDEX('Cenários'!$L$6:$L$105,INT((ROW()-6)/12)+1)+SUMIFS($I$6:$I$1205,$A$6:$A$1205,$A397,$E$6:$E$1205,"&gt;"&amp;$E397,$E$6:$E$1205,"&lt;=7")))</f>
        <v/>
      </c>
      <c r="N397" s="25">
        <f>IF($A397="","",MIN(INDEX('Cenários'!$K$6:$K$105,INT((ROW()-6)/12)+1),MAX(0,$M397)))</f>
        <v/>
      </c>
      <c r="O397" s="25">
        <f>IF($A397="","",IFERROR(IF($L397&gt;=$N397,0,MIN(CEILING(MAX(0,$N397-$L397),INDEX('Cenários'!$I$6:$I$105,INT((ROW()-6)/12)+1)),FLOOR(MAX(0,INDEX('Cenários'!$K$6:$K$105,INT((ROW()-6)/12)+1)-$L397),INDEX('Cenários'!$I$6:$I$105,INT((ROW()-6)/12)+1)))),0))</f>
        <v/>
      </c>
      <c r="P397" s="25">
        <f>IF($A397="","",IFERROR(IF($E397+INDEX('Cenários'!$J$6:$J$105,INT((ROW()-6)/12)+1)&gt;7,0,SUMIFS($O$6:$O$1205,$A$6:$A$1205,$A397,$E$6:$E$1205,$E397+INDEX('Cenários'!$J$6:$J$105,INT((ROW()-6)/12)+1))),0))</f>
        <v/>
      </c>
      <c r="Q397" s="25">
        <f>IF($A397="","",$L397+$O397)</f>
        <v/>
      </c>
      <c r="R397" s="25">
        <f>IF($A397="","",IF($E397&gt;0,MAX(0,$Q397-$N397),0))</f>
        <v/>
      </c>
      <c r="S397" s="25">
        <f>IF($A397="","",$Q397-$R397)</f>
        <v/>
      </c>
      <c r="T397" s="25">
        <f>IF($A397="","",MAX(0,-$S397))</f>
        <v/>
      </c>
      <c r="U397" s="25">
        <f>IF($A397="","",MAX(0,$Q397-INDEX('Cenários'!$K$6:$K$105,INT((ROW()-6)/12)+1)))</f>
        <v/>
      </c>
      <c r="V397" s="24">
        <f>IF($A397="","",IF($Y397&lt;&gt;"OK","Dados inválidos",IF($X397="Pausado","Pausado",IF($T397&gt;0,"Ruptura",IF($U397&gt;0,"Excesso de capacidade",IF($M397&gt;INDEX('Cenários'!$K$6:$K$105,INT((ROW()-6)/12)+1),"Capacidade insuficiente",IF(AND($E397&lt;=0,$S397&lt;INDEX('Cenários'!$H$6:$H$105,INT((ROW()-6)/12)+1)),"Atenção",IF($R397&gt;0,"Desmobilizar","Adequado"))))))))</f>
        <v/>
      </c>
      <c r="W397" s="24">
        <f>IF($A397="","",IF($Y397&lt;&gt;"OK","Corrigir cadastro do cenário",IF($X397="Pausado","",IF($T397&gt;0,"Ruptura projetada de "&amp;TEXT($T397,"0")&amp;" un.",IF($U397&gt;0,"Reduzir entrada ou transferir "&amp;TEXT($U397,"0")&amp;" un.",IF($M397&gt;INDEX('Cenários'!$K$6:$K$105,INT((ROW()-6)/12)+1),"Capacidade abaixo do saldo-alvo em "&amp;TEXT($M397-INDEX('Cenários'!$K$6:$K$105,INT((ROW()-6)/12)+1),"0")&amp;" un.",IF(AND($O397&gt;0,$E397-INDEX('Cenários'!$J$6:$J$105,INT((ROW()-6)/12)+1)&lt;-4),"Recebimento depende de pedido anterior ao horizonte",IF($R397&gt;0,"Desmobilizar "&amp;TEXT($R397,"0")&amp;" un. nesta semana",IF($P397&gt;0,"Emitir pedido de "&amp;TEXT($P397,"0")&amp;" un. nesta semana",IF($O397&gt;0,"Programar recebimento de "&amp;TEXT($O397,"0")&amp;" un.","Sem ação imediata")))))))))</f>
        <v/>
      </c>
      <c r="X397" s="24">
        <f>IF($A397="","",INDEX('Cenários'!$M$6:$M$105,INT((ROW()-6)/12)+1))</f>
        <v/>
      </c>
      <c r="Y397" s="24">
        <f>IF($A397="","",INDEX('Cenários'!$Z$6:$Z$105,INT((ROW()-6)/12)+1))</f>
        <v/>
      </c>
    </row>
    <row r="398" ht="19" customHeight="1">
      <c r="A398" s="24">
        <f>IF(INDEX('Cenários'!$A$6:$A$105,INT((ROW()-6)/12)+1)="","",INDEX('Cenários'!$A$6:$A$105,INT((ROW()-6)/12)+1))</f>
        <v/>
      </c>
      <c r="B398" s="24">
        <f>IF($A398="","",INDEX('Cenários'!$B$6:$B$105,INT((ROW()-6)/12)+1))</f>
        <v/>
      </c>
      <c r="C398" s="24">
        <f>IF($A398="","",INDEX('Cenários'!$C$6:$C$105,INT((ROW()-6)/12)+1))</f>
        <v/>
      </c>
      <c r="D398" s="24">
        <f>IF($A398="","",INDEX('Cenários'!$D$6:$D$105,INT((ROW()-6)/12)+1))</f>
        <v/>
      </c>
      <c r="E398" s="25">
        <f>IF($A398="","",MOD(ROW()-6,12)-4)</f>
        <v/>
      </c>
      <c r="F398" s="24">
        <f>IF($A398="","",IF($E398&lt;0,"Antes do pico",IF($E398=0,"Semana de pico","Depois do pico")))</f>
        <v/>
      </c>
      <c r="G398" s="36">
        <f>IF($A398="","",IFERROR(IF(INDEX('Cenários'!$E$6:$E$105,INT((ROW()-6)/12)+1)="","",INDEX('Cenários'!$E$6:$E$105,INT((ROW()-6)/12)+1)+7*$E398),""))</f>
        <v/>
      </c>
      <c r="H398" s="37">
        <f>IF($A398="","",INDEX('Cenários'!$N$6:$Y$105,INT((ROW()-6)/12)+1,$E398+5))</f>
        <v/>
      </c>
      <c r="I398" s="25">
        <f>IF(OR($A398="",$H398=""),"",IFERROR(ROUNDUP(INDEX('Cenários'!$F$6:$F$105,INT((ROW()-6)/12)+1)*$H398,0),""))</f>
        <v/>
      </c>
      <c r="J398" s="19" t="n"/>
      <c r="K398" s="25">
        <f>IF($A398="","",IF($E398=-4,INDEX('Cenários'!$G$6:$G$105,INT((ROW()-6)/12)+1),$S397))</f>
        <v/>
      </c>
      <c r="L398" s="25">
        <f>IF($A398="","",$K398+IF($J398="",0,$J398)-IF($I398="",0,$I398))</f>
        <v/>
      </c>
      <c r="M398" s="25">
        <f>IF($A398="","",IF($E398&lt;=0,INDEX('Cenários'!$H$6:$H$105,INT((ROW()-6)/12)+1)+SUMIFS($I$6:$I$1205,$A$6:$A$1205,$A398,$E$6:$E$1205,"&gt;"&amp;$E398,$E$6:$E$1205,"&lt;="&amp;($E398+INDEX('Cenários'!$J$6:$J$105,INT((ROW()-6)/12)+1))),INDEX('Cenários'!$L$6:$L$105,INT((ROW()-6)/12)+1)+SUMIFS($I$6:$I$1205,$A$6:$A$1205,$A398,$E$6:$E$1205,"&gt;"&amp;$E398,$E$6:$E$1205,"&lt;=7")))</f>
        <v/>
      </c>
      <c r="N398" s="25">
        <f>IF($A398="","",MIN(INDEX('Cenários'!$K$6:$K$105,INT((ROW()-6)/12)+1),MAX(0,$M398)))</f>
        <v/>
      </c>
      <c r="O398" s="25">
        <f>IF($A398="","",IFERROR(IF($L398&gt;=$N398,0,MIN(CEILING(MAX(0,$N398-$L398),INDEX('Cenários'!$I$6:$I$105,INT((ROW()-6)/12)+1)),FLOOR(MAX(0,INDEX('Cenários'!$K$6:$K$105,INT((ROW()-6)/12)+1)-$L398),INDEX('Cenários'!$I$6:$I$105,INT((ROW()-6)/12)+1)))),0))</f>
        <v/>
      </c>
      <c r="P398" s="25">
        <f>IF($A398="","",IFERROR(IF($E398+INDEX('Cenários'!$J$6:$J$105,INT((ROW()-6)/12)+1)&gt;7,0,SUMIFS($O$6:$O$1205,$A$6:$A$1205,$A398,$E$6:$E$1205,$E398+INDEX('Cenários'!$J$6:$J$105,INT((ROW()-6)/12)+1))),0))</f>
        <v/>
      </c>
      <c r="Q398" s="25">
        <f>IF($A398="","",$L398+$O398)</f>
        <v/>
      </c>
      <c r="R398" s="25">
        <f>IF($A398="","",IF($E398&gt;0,MAX(0,$Q398-$N398),0))</f>
        <v/>
      </c>
      <c r="S398" s="25">
        <f>IF($A398="","",$Q398-$R398)</f>
        <v/>
      </c>
      <c r="T398" s="25">
        <f>IF($A398="","",MAX(0,-$S398))</f>
        <v/>
      </c>
      <c r="U398" s="25">
        <f>IF($A398="","",MAX(0,$Q398-INDEX('Cenários'!$K$6:$K$105,INT((ROW()-6)/12)+1)))</f>
        <v/>
      </c>
      <c r="V398" s="24">
        <f>IF($A398="","",IF($Y398&lt;&gt;"OK","Dados inválidos",IF($X398="Pausado","Pausado",IF($T398&gt;0,"Ruptura",IF($U398&gt;0,"Excesso de capacidade",IF($M398&gt;INDEX('Cenários'!$K$6:$K$105,INT((ROW()-6)/12)+1),"Capacidade insuficiente",IF(AND($E398&lt;=0,$S398&lt;INDEX('Cenários'!$H$6:$H$105,INT((ROW()-6)/12)+1)),"Atenção",IF($R398&gt;0,"Desmobilizar","Adequado"))))))))</f>
        <v/>
      </c>
      <c r="W398" s="24">
        <f>IF($A398="","",IF($Y398&lt;&gt;"OK","Corrigir cadastro do cenário",IF($X398="Pausado","",IF($T398&gt;0,"Ruptura projetada de "&amp;TEXT($T398,"0")&amp;" un.",IF($U398&gt;0,"Reduzir entrada ou transferir "&amp;TEXT($U398,"0")&amp;" un.",IF($M398&gt;INDEX('Cenários'!$K$6:$K$105,INT((ROW()-6)/12)+1),"Capacidade abaixo do saldo-alvo em "&amp;TEXT($M398-INDEX('Cenários'!$K$6:$K$105,INT((ROW()-6)/12)+1),"0")&amp;" un.",IF(AND($O398&gt;0,$E398-INDEX('Cenários'!$J$6:$J$105,INT((ROW()-6)/12)+1)&lt;-4),"Recebimento depende de pedido anterior ao horizonte",IF($R398&gt;0,"Desmobilizar "&amp;TEXT($R398,"0")&amp;" un. nesta semana",IF($P398&gt;0,"Emitir pedido de "&amp;TEXT($P398,"0")&amp;" un. nesta semana",IF($O398&gt;0,"Programar recebimento de "&amp;TEXT($O398,"0")&amp;" un.","Sem ação imediata")))))))))</f>
        <v/>
      </c>
      <c r="X398" s="24">
        <f>IF($A398="","",INDEX('Cenários'!$M$6:$M$105,INT((ROW()-6)/12)+1))</f>
        <v/>
      </c>
      <c r="Y398" s="24">
        <f>IF($A398="","",INDEX('Cenários'!$Z$6:$Z$105,INT((ROW()-6)/12)+1))</f>
        <v/>
      </c>
    </row>
    <row r="399" ht="19" customHeight="1">
      <c r="A399" s="24">
        <f>IF(INDEX('Cenários'!$A$6:$A$105,INT((ROW()-6)/12)+1)="","",INDEX('Cenários'!$A$6:$A$105,INT((ROW()-6)/12)+1))</f>
        <v/>
      </c>
      <c r="B399" s="24">
        <f>IF($A399="","",INDEX('Cenários'!$B$6:$B$105,INT((ROW()-6)/12)+1))</f>
        <v/>
      </c>
      <c r="C399" s="24">
        <f>IF($A399="","",INDEX('Cenários'!$C$6:$C$105,INT((ROW()-6)/12)+1))</f>
        <v/>
      </c>
      <c r="D399" s="24">
        <f>IF($A399="","",INDEX('Cenários'!$D$6:$D$105,INT((ROW()-6)/12)+1))</f>
        <v/>
      </c>
      <c r="E399" s="25">
        <f>IF($A399="","",MOD(ROW()-6,12)-4)</f>
        <v/>
      </c>
      <c r="F399" s="24">
        <f>IF($A399="","",IF($E399&lt;0,"Antes do pico",IF($E399=0,"Semana de pico","Depois do pico")))</f>
        <v/>
      </c>
      <c r="G399" s="36">
        <f>IF($A399="","",IFERROR(IF(INDEX('Cenários'!$E$6:$E$105,INT((ROW()-6)/12)+1)="","",INDEX('Cenários'!$E$6:$E$105,INT((ROW()-6)/12)+1)+7*$E399),""))</f>
        <v/>
      </c>
      <c r="H399" s="37">
        <f>IF($A399="","",INDEX('Cenários'!$N$6:$Y$105,INT((ROW()-6)/12)+1,$E399+5))</f>
        <v/>
      </c>
      <c r="I399" s="25">
        <f>IF(OR($A399="",$H399=""),"",IFERROR(ROUNDUP(INDEX('Cenários'!$F$6:$F$105,INT((ROW()-6)/12)+1)*$H399,0),""))</f>
        <v/>
      </c>
      <c r="J399" s="19" t="n"/>
      <c r="K399" s="25">
        <f>IF($A399="","",IF($E399=-4,INDEX('Cenários'!$G$6:$G$105,INT((ROW()-6)/12)+1),$S398))</f>
        <v/>
      </c>
      <c r="L399" s="25">
        <f>IF($A399="","",$K399+IF($J399="",0,$J399)-IF($I399="",0,$I399))</f>
        <v/>
      </c>
      <c r="M399" s="25">
        <f>IF($A399="","",IF($E399&lt;=0,INDEX('Cenários'!$H$6:$H$105,INT((ROW()-6)/12)+1)+SUMIFS($I$6:$I$1205,$A$6:$A$1205,$A399,$E$6:$E$1205,"&gt;"&amp;$E399,$E$6:$E$1205,"&lt;="&amp;($E399+INDEX('Cenários'!$J$6:$J$105,INT((ROW()-6)/12)+1))),INDEX('Cenários'!$L$6:$L$105,INT((ROW()-6)/12)+1)+SUMIFS($I$6:$I$1205,$A$6:$A$1205,$A399,$E$6:$E$1205,"&gt;"&amp;$E399,$E$6:$E$1205,"&lt;=7")))</f>
        <v/>
      </c>
      <c r="N399" s="25">
        <f>IF($A399="","",MIN(INDEX('Cenários'!$K$6:$K$105,INT((ROW()-6)/12)+1),MAX(0,$M399)))</f>
        <v/>
      </c>
      <c r="O399" s="25">
        <f>IF($A399="","",IFERROR(IF($L399&gt;=$N399,0,MIN(CEILING(MAX(0,$N399-$L399),INDEX('Cenários'!$I$6:$I$105,INT((ROW()-6)/12)+1)),FLOOR(MAX(0,INDEX('Cenários'!$K$6:$K$105,INT((ROW()-6)/12)+1)-$L399),INDEX('Cenários'!$I$6:$I$105,INT((ROW()-6)/12)+1)))),0))</f>
        <v/>
      </c>
      <c r="P399" s="25">
        <f>IF($A399="","",IFERROR(IF($E399+INDEX('Cenários'!$J$6:$J$105,INT((ROW()-6)/12)+1)&gt;7,0,SUMIFS($O$6:$O$1205,$A$6:$A$1205,$A399,$E$6:$E$1205,$E399+INDEX('Cenários'!$J$6:$J$105,INT((ROW()-6)/12)+1))),0))</f>
        <v/>
      </c>
      <c r="Q399" s="25">
        <f>IF($A399="","",$L399+$O399)</f>
        <v/>
      </c>
      <c r="R399" s="25">
        <f>IF($A399="","",IF($E399&gt;0,MAX(0,$Q399-$N399),0))</f>
        <v/>
      </c>
      <c r="S399" s="25">
        <f>IF($A399="","",$Q399-$R399)</f>
        <v/>
      </c>
      <c r="T399" s="25">
        <f>IF($A399="","",MAX(0,-$S399))</f>
        <v/>
      </c>
      <c r="U399" s="25">
        <f>IF($A399="","",MAX(0,$Q399-INDEX('Cenários'!$K$6:$K$105,INT((ROW()-6)/12)+1)))</f>
        <v/>
      </c>
      <c r="V399" s="24">
        <f>IF($A399="","",IF($Y399&lt;&gt;"OK","Dados inválidos",IF($X399="Pausado","Pausado",IF($T399&gt;0,"Ruptura",IF($U399&gt;0,"Excesso de capacidade",IF($M399&gt;INDEX('Cenários'!$K$6:$K$105,INT((ROW()-6)/12)+1),"Capacidade insuficiente",IF(AND($E399&lt;=0,$S399&lt;INDEX('Cenários'!$H$6:$H$105,INT((ROW()-6)/12)+1)),"Atenção",IF($R399&gt;0,"Desmobilizar","Adequado"))))))))</f>
        <v/>
      </c>
      <c r="W399" s="24">
        <f>IF($A399="","",IF($Y399&lt;&gt;"OK","Corrigir cadastro do cenário",IF($X399="Pausado","",IF($T399&gt;0,"Ruptura projetada de "&amp;TEXT($T399,"0")&amp;" un.",IF($U399&gt;0,"Reduzir entrada ou transferir "&amp;TEXT($U399,"0")&amp;" un.",IF($M399&gt;INDEX('Cenários'!$K$6:$K$105,INT((ROW()-6)/12)+1),"Capacidade abaixo do saldo-alvo em "&amp;TEXT($M399-INDEX('Cenários'!$K$6:$K$105,INT((ROW()-6)/12)+1),"0")&amp;" un.",IF(AND($O399&gt;0,$E399-INDEX('Cenários'!$J$6:$J$105,INT((ROW()-6)/12)+1)&lt;-4),"Recebimento depende de pedido anterior ao horizonte",IF($R399&gt;0,"Desmobilizar "&amp;TEXT($R399,"0")&amp;" un. nesta semana",IF($P399&gt;0,"Emitir pedido de "&amp;TEXT($P399,"0")&amp;" un. nesta semana",IF($O399&gt;0,"Programar recebimento de "&amp;TEXT($O399,"0")&amp;" un.","Sem ação imediata")))))))))</f>
        <v/>
      </c>
      <c r="X399" s="24">
        <f>IF($A399="","",INDEX('Cenários'!$M$6:$M$105,INT((ROW()-6)/12)+1))</f>
        <v/>
      </c>
      <c r="Y399" s="24">
        <f>IF($A399="","",INDEX('Cenários'!$Z$6:$Z$105,INT((ROW()-6)/12)+1))</f>
        <v/>
      </c>
    </row>
    <row r="400" ht="19" customHeight="1">
      <c r="A400" s="24">
        <f>IF(INDEX('Cenários'!$A$6:$A$105,INT((ROW()-6)/12)+1)="","",INDEX('Cenários'!$A$6:$A$105,INT((ROW()-6)/12)+1))</f>
        <v/>
      </c>
      <c r="B400" s="24">
        <f>IF($A400="","",INDEX('Cenários'!$B$6:$B$105,INT((ROW()-6)/12)+1))</f>
        <v/>
      </c>
      <c r="C400" s="24">
        <f>IF($A400="","",INDEX('Cenários'!$C$6:$C$105,INT((ROW()-6)/12)+1))</f>
        <v/>
      </c>
      <c r="D400" s="24">
        <f>IF($A400="","",INDEX('Cenários'!$D$6:$D$105,INT((ROW()-6)/12)+1))</f>
        <v/>
      </c>
      <c r="E400" s="25">
        <f>IF($A400="","",MOD(ROW()-6,12)-4)</f>
        <v/>
      </c>
      <c r="F400" s="24">
        <f>IF($A400="","",IF($E400&lt;0,"Antes do pico",IF($E400=0,"Semana de pico","Depois do pico")))</f>
        <v/>
      </c>
      <c r="G400" s="36">
        <f>IF($A400="","",IFERROR(IF(INDEX('Cenários'!$E$6:$E$105,INT((ROW()-6)/12)+1)="","",INDEX('Cenários'!$E$6:$E$105,INT((ROW()-6)/12)+1)+7*$E400),""))</f>
        <v/>
      </c>
      <c r="H400" s="37">
        <f>IF($A400="","",INDEX('Cenários'!$N$6:$Y$105,INT((ROW()-6)/12)+1,$E400+5))</f>
        <v/>
      </c>
      <c r="I400" s="25">
        <f>IF(OR($A400="",$H400=""),"",IFERROR(ROUNDUP(INDEX('Cenários'!$F$6:$F$105,INT((ROW()-6)/12)+1)*$H400,0),""))</f>
        <v/>
      </c>
      <c r="J400" s="19" t="n"/>
      <c r="K400" s="25">
        <f>IF($A400="","",IF($E400=-4,INDEX('Cenários'!$G$6:$G$105,INT((ROW()-6)/12)+1),$S399))</f>
        <v/>
      </c>
      <c r="L400" s="25">
        <f>IF($A400="","",$K400+IF($J400="",0,$J400)-IF($I400="",0,$I400))</f>
        <v/>
      </c>
      <c r="M400" s="25">
        <f>IF($A400="","",IF($E400&lt;=0,INDEX('Cenários'!$H$6:$H$105,INT((ROW()-6)/12)+1)+SUMIFS($I$6:$I$1205,$A$6:$A$1205,$A400,$E$6:$E$1205,"&gt;"&amp;$E400,$E$6:$E$1205,"&lt;="&amp;($E400+INDEX('Cenários'!$J$6:$J$105,INT((ROW()-6)/12)+1))),INDEX('Cenários'!$L$6:$L$105,INT((ROW()-6)/12)+1)+SUMIFS($I$6:$I$1205,$A$6:$A$1205,$A400,$E$6:$E$1205,"&gt;"&amp;$E400,$E$6:$E$1205,"&lt;=7")))</f>
        <v/>
      </c>
      <c r="N400" s="25">
        <f>IF($A400="","",MIN(INDEX('Cenários'!$K$6:$K$105,INT((ROW()-6)/12)+1),MAX(0,$M400)))</f>
        <v/>
      </c>
      <c r="O400" s="25">
        <f>IF($A400="","",IFERROR(IF($L400&gt;=$N400,0,MIN(CEILING(MAX(0,$N400-$L400),INDEX('Cenários'!$I$6:$I$105,INT((ROW()-6)/12)+1)),FLOOR(MAX(0,INDEX('Cenários'!$K$6:$K$105,INT((ROW()-6)/12)+1)-$L400),INDEX('Cenários'!$I$6:$I$105,INT((ROW()-6)/12)+1)))),0))</f>
        <v/>
      </c>
      <c r="P400" s="25">
        <f>IF($A400="","",IFERROR(IF($E400+INDEX('Cenários'!$J$6:$J$105,INT((ROW()-6)/12)+1)&gt;7,0,SUMIFS($O$6:$O$1205,$A$6:$A$1205,$A400,$E$6:$E$1205,$E400+INDEX('Cenários'!$J$6:$J$105,INT((ROW()-6)/12)+1))),0))</f>
        <v/>
      </c>
      <c r="Q400" s="25">
        <f>IF($A400="","",$L400+$O400)</f>
        <v/>
      </c>
      <c r="R400" s="25">
        <f>IF($A400="","",IF($E400&gt;0,MAX(0,$Q400-$N400),0))</f>
        <v/>
      </c>
      <c r="S400" s="25">
        <f>IF($A400="","",$Q400-$R400)</f>
        <v/>
      </c>
      <c r="T400" s="25">
        <f>IF($A400="","",MAX(0,-$S400))</f>
        <v/>
      </c>
      <c r="U400" s="25">
        <f>IF($A400="","",MAX(0,$Q400-INDEX('Cenários'!$K$6:$K$105,INT((ROW()-6)/12)+1)))</f>
        <v/>
      </c>
      <c r="V400" s="24">
        <f>IF($A400="","",IF($Y400&lt;&gt;"OK","Dados inválidos",IF($X400="Pausado","Pausado",IF($T400&gt;0,"Ruptura",IF($U400&gt;0,"Excesso de capacidade",IF($M400&gt;INDEX('Cenários'!$K$6:$K$105,INT((ROW()-6)/12)+1),"Capacidade insuficiente",IF(AND($E400&lt;=0,$S400&lt;INDEX('Cenários'!$H$6:$H$105,INT((ROW()-6)/12)+1)),"Atenção",IF($R400&gt;0,"Desmobilizar","Adequado"))))))))</f>
        <v/>
      </c>
      <c r="W400" s="24">
        <f>IF($A400="","",IF($Y400&lt;&gt;"OK","Corrigir cadastro do cenário",IF($X400="Pausado","",IF($T400&gt;0,"Ruptura projetada de "&amp;TEXT($T400,"0")&amp;" un.",IF($U400&gt;0,"Reduzir entrada ou transferir "&amp;TEXT($U400,"0")&amp;" un.",IF($M400&gt;INDEX('Cenários'!$K$6:$K$105,INT((ROW()-6)/12)+1),"Capacidade abaixo do saldo-alvo em "&amp;TEXT($M400-INDEX('Cenários'!$K$6:$K$105,INT((ROW()-6)/12)+1),"0")&amp;" un.",IF(AND($O400&gt;0,$E400-INDEX('Cenários'!$J$6:$J$105,INT((ROW()-6)/12)+1)&lt;-4),"Recebimento depende de pedido anterior ao horizonte",IF($R400&gt;0,"Desmobilizar "&amp;TEXT($R400,"0")&amp;" un. nesta semana",IF($P400&gt;0,"Emitir pedido de "&amp;TEXT($P400,"0")&amp;" un. nesta semana",IF($O400&gt;0,"Programar recebimento de "&amp;TEXT($O400,"0")&amp;" un.","Sem ação imediata")))))))))</f>
        <v/>
      </c>
      <c r="X400" s="24">
        <f>IF($A400="","",INDEX('Cenários'!$M$6:$M$105,INT((ROW()-6)/12)+1))</f>
        <v/>
      </c>
      <c r="Y400" s="24">
        <f>IF($A400="","",INDEX('Cenários'!$Z$6:$Z$105,INT((ROW()-6)/12)+1))</f>
        <v/>
      </c>
    </row>
    <row r="401" ht="19" customHeight="1">
      <c r="A401" s="24">
        <f>IF(INDEX('Cenários'!$A$6:$A$105,INT((ROW()-6)/12)+1)="","",INDEX('Cenários'!$A$6:$A$105,INT((ROW()-6)/12)+1))</f>
        <v/>
      </c>
      <c r="B401" s="24">
        <f>IF($A401="","",INDEX('Cenários'!$B$6:$B$105,INT((ROW()-6)/12)+1))</f>
        <v/>
      </c>
      <c r="C401" s="24">
        <f>IF($A401="","",INDEX('Cenários'!$C$6:$C$105,INT((ROW()-6)/12)+1))</f>
        <v/>
      </c>
      <c r="D401" s="24">
        <f>IF($A401="","",INDEX('Cenários'!$D$6:$D$105,INT((ROW()-6)/12)+1))</f>
        <v/>
      </c>
      <c r="E401" s="25">
        <f>IF($A401="","",MOD(ROW()-6,12)-4)</f>
        <v/>
      </c>
      <c r="F401" s="24">
        <f>IF($A401="","",IF($E401&lt;0,"Antes do pico",IF($E401=0,"Semana de pico","Depois do pico")))</f>
        <v/>
      </c>
      <c r="G401" s="36">
        <f>IF($A401="","",IFERROR(IF(INDEX('Cenários'!$E$6:$E$105,INT((ROW()-6)/12)+1)="","",INDEX('Cenários'!$E$6:$E$105,INT((ROW()-6)/12)+1)+7*$E401),""))</f>
        <v/>
      </c>
      <c r="H401" s="37">
        <f>IF($A401="","",INDEX('Cenários'!$N$6:$Y$105,INT((ROW()-6)/12)+1,$E401+5))</f>
        <v/>
      </c>
      <c r="I401" s="25">
        <f>IF(OR($A401="",$H401=""),"",IFERROR(ROUNDUP(INDEX('Cenários'!$F$6:$F$105,INT((ROW()-6)/12)+1)*$H401,0),""))</f>
        <v/>
      </c>
      <c r="J401" s="19" t="n"/>
      <c r="K401" s="25">
        <f>IF($A401="","",IF($E401=-4,INDEX('Cenários'!$G$6:$G$105,INT((ROW()-6)/12)+1),$S400))</f>
        <v/>
      </c>
      <c r="L401" s="25">
        <f>IF($A401="","",$K401+IF($J401="",0,$J401)-IF($I401="",0,$I401))</f>
        <v/>
      </c>
      <c r="M401" s="25">
        <f>IF($A401="","",IF($E401&lt;=0,INDEX('Cenários'!$H$6:$H$105,INT((ROW()-6)/12)+1)+SUMIFS($I$6:$I$1205,$A$6:$A$1205,$A401,$E$6:$E$1205,"&gt;"&amp;$E401,$E$6:$E$1205,"&lt;="&amp;($E401+INDEX('Cenários'!$J$6:$J$105,INT((ROW()-6)/12)+1))),INDEX('Cenários'!$L$6:$L$105,INT((ROW()-6)/12)+1)+SUMIFS($I$6:$I$1205,$A$6:$A$1205,$A401,$E$6:$E$1205,"&gt;"&amp;$E401,$E$6:$E$1205,"&lt;=7")))</f>
        <v/>
      </c>
      <c r="N401" s="25">
        <f>IF($A401="","",MIN(INDEX('Cenários'!$K$6:$K$105,INT((ROW()-6)/12)+1),MAX(0,$M401)))</f>
        <v/>
      </c>
      <c r="O401" s="25">
        <f>IF($A401="","",IFERROR(IF($L401&gt;=$N401,0,MIN(CEILING(MAX(0,$N401-$L401),INDEX('Cenários'!$I$6:$I$105,INT((ROW()-6)/12)+1)),FLOOR(MAX(0,INDEX('Cenários'!$K$6:$K$105,INT((ROW()-6)/12)+1)-$L401),INDEX('Cenários'!$I$6:$I$105,INT((ROW()-6)/12)+1)))),0))</f>
        <v/>
      </c>
      <c r="P401" s="25">
        <f>IF($A401="","",IFERROR(IF($E401+INDEX('Cenários'!$J$6:$J$105,INT((ROW()-6)/12)+1)&gt;7,0,SUMIFS($O$6:$O$1205,$A$6:$A$1205,$A401,$E$6:$E$1205,$E401+INDEX('Cenários'!$J$6:$J$105,INT((ROW()-6)/12)+1))),0))</f>
        <v/>
      </c>
      <c r="Q401" s="25">
        <f>IF($A401="","",$L401+$O401)</f>
        <v/>
      </c>
      <c r="R401" s="25">
        <f>IF($A401="","",IF($E401&gt;0,MAX(0,$Q401-$N401),0))</f>
        <v/>
      </c>
      <c r="S401" s="25">
        <f>IF($A401="","",$Q401-$R401)</f>
        <v/>
      </c>
      <c r="T401" s="25">
        <f>IF($A401="","",MAX(0,-$S401))</f>
        <v/>
      </c>
      <c r="U401" s="25">
        <f>IF($A401="","",MAX(0,$Q401-INDEX('Cenários'!$K$6:$K$105,INT((ROW()-6)/12)+1)))</f>
        <v/>
      </c>
      <c r="V401" s="24">
        <f>IF($A401="","",IF($Y401&lt;&gt;"OK","Dados inválidos",IF($X401="Pausado","Pausado",IF($T401&gt;0,"Ruptura",IF($U401&gt;0,"Excesso de capacidade",IF($M401&gt;INDEX('Cenários'!$K$6:$K$105,INT((ROW()-6)/12)+1),"Capacidade insuficiente",IF(AND($E401&lt;=0,$S401&lt;INDEX('Cenários'!$H$6:$H$105,INT((ROW()-6)/12)+1)),"Atenção",IF($R401&gt;0,"Desmobilizar","Adequado"))))))))</f>
        <v/>
      </c>
      <c r="W401" s="24">
        <f>IF($A401="","",IF($Y401&lt;&gt;"OK","Corrigir cadastro do cenário",IF($X401="Pausado","",IF($T401&gt;0,"Ruptura projetada de "&amp;TEXT($T401,"0")&amp;" un.",IF($U401&gt;0,"Reduzir entrada ou transferir "&amp;TEXT($U401,"0")&amp;" un.",IF($M401&gt;INDEX('Cenários'!$K$6:$K$105,INT((ROW()-6)/12)+1),"Capacidade abaixo do saldo-alvo em "&amp;TEXT($M401-INDEX('Cenários'!$K$6:$K$105,INT((ROW()-6)/12)+1),"0")&amp;" un.",IF(AND($O401&gt;0,$E401-INDEX('Cenários'!$J$6:$J$105,INT((ROW()-6)/12)+1)&lt;-4),"Recebimento depende de pedido anterior ao horizonte",IF($R401&gt;0,"Desmobilizar "&amp;TEXT($R401,"0")&amp;" un. nesta semana",IF($P401&gt;0,"Emitir pedido de "&amp;TEXT($P401,"0")&amp;" un. nesta semana",IF($O401&gt;0,"Programar recebimento de "&amp;TEXT($O401,"0")&amp;" un.","Sem ação imediata")))))))))</f>
        <v/>
      </c>
      <c r="X401" s="24">
        <f>IF($A401="","",INDEX('Cenários'!$M$6:$M$105,INT((ROW()-6)/12)+1))</f>
        <v/>
      </c>
      <c r="Y401" s="24">
        <f>IF($A401="","",INDEX('Cenários'!$Z$6:$Z$105,INT((ROW()-6)/12)+1))</f>
        <v/>
      </c>
    </row>
    <row r="402" ht="19" customHeight="1">
      <c r="A402" s="24">
        <f>IF(INDEX('Cenários'!$A$6:$A$105,INT((ROW()-6)/12)+1)="","",INDEX('Cenários'!$A$6:$A$105,INT((ROW()-6)/12)+1))</f>
        <v/>
      </c>
      <c r="B402" s="24">
        <f>IF($A402="","",INDEX('Cenários'!$B$6:$B$105,INT((ROW()-6)/12)+1))</f>
        <v/>
      </c>
      <c r="C402" s="24">
        <f>IF($A402="","",INDEX('Cenários'!$C$6:$C$105,INT((ROW()-6)/12)+1))</f>
        <v/>
      </c>
      <c r="D402" s="24">
        <f>IF($A402="","",INDEX('Cenários'!$D$6:$D$105,INT((ROW()-6)/12)+1))</f>
        <v/>
      </c>
      <c r="E402" s="25">
        <f>IF($A402="","",MOD(ROW()-6,12)-4)</f>
        <v/>
      </c>
      <c r="F402" s="24">
        <f>IF($A402="","",IF($E402&lt;0,"Antes do pico",IF($E402=0,"Semana de pico","Depois do pico")))</f>
        <v/>
      </c>
      <c r="G402" s="36">
        <f>IF($A402="","",IFERROR(IF(INDEX('Cenários'!$E$6:$E$105,INT((ROW()-6)/12)+1)="","",INDEX('Cenários'!$E$6:$E$105,INT((ROW()-6)/12)+1)+7*$E402),""))</f>
        <v/>
      </c>
      <c r="H402" s="37">
        <f>IF($A402="","",INDEX('Cenários'!$N$6:$Y$105,INT((ROW()-6)/12)+1,$E402+5))</f>
        <v/>
      </c>
      <c r="I402" s="25">
        <f>IF(OR($A402="",$H402=""),"",IFERROR(ROUNDUP(INDEX('Cenários'!$F$6:$F$105,INT((ROW()-6)/12)+1)*$H402,0),""))</f>
        <v/>
      </c>
      <c r="J402" s="19" t="n"/>
      <c r="K402" s="25">
        <f>IF($A402="","",IF($E402=-4,INDEX('Cenários'!$G$6:$G$105,INT((ROW()-6)/12)+1),$S401))</f>
        <v/>
      </c>
      <c r="L402" s="25">
        <f>IF($A402="","",$K402+IF($J402="",0,$J402)-IF($I402="",0,$I402))</f>
        <v/>
      </c>
      <c r="M402" s="25">
        <f>IF($A402="","",IF($E402&lt;=0,INDEX('Cenários'!$H$6:$H$105,INT((ROW()-6)/12)+1)+SUMIFS($I$6:$I$1205,$A$6:$A$1205,$A402,$E$6:$E$1205,"&gt;"&amp;$E402,$E$6:$E$1205,"&lt;="&amp;($E402+INDEX('Cenários'!$J$6:$J$105,INT((ROW()-6)/12)+1))),INDEX('Cenários'!$L$6:$L$105,INT((ROW()-6)/12)+1)+SUMIFS($I$6:$I$1205,$A$6:$A$1205,$A402,$E$6:$E$1205,"&gt;"&amp;$E402,$E$6:$E$1205,"&lt;=7")))</f>
        <v/>
      </c>
      <c r="N402" s="25">
        <f>IF($A402="","",MIN(INDEX('Cenários'!$K$6:$K$105,INT((ROW()-6)/12)+1),MAX(0,$M402)))</f>
        <v/>
      </c>
      <c r="O402" s="25">
        <f>IF($A402="","",IFERROR(IF($L402&gt;=$N402,0,MIN(CEILING(MAX(0,$N402-$L402),INDEX('Cenários'!$I$6:$I$105,INT((ROW()-6)/12)+1)),FLOOR(MAX(0,INDEX('Cenários'!$K$6:$K$105,INT((ROW()-6)/12)+1)-$L402),INDEX('Cenários'!$I$6:$I$105,INT((ROW()-6)/12)+1)))),0))</f>
        <v/>
      </c>
      <c r="P402" s="25">
        <f>IF($A402="","",IFERROR(IF($E402+INDEX('Cenários'!$J$6:$J$105,INT((ROW()-6)/12)+1)&gt;7,0,SUMIFS($O$6:$O$1205,$A$6:$A$1205,$A402,$E$6:$E$1205,$E402+INDEX('Cenários'!$J$6:$J$105,INT((ROW()-6)/12)+1))),0))</f>
        <v/>
      </c>
      <c r="Q402" s="25">
        <f>IF($A402="","",$L402+$O402)</f>
        <v/>
      </c>
      <c r="R402" s="25">
        <f>IF($A402="","",IF($E402&gt;0,MAX(0,$Q402-$N402),0))</f>
        <v/>
      </c>
      <c r="S402" s="25">
        <f>IF($A402="","",$Q402-$R402)</f>
        <v/>
      </c>
      <c r="T402" s="25">
        <f>IF($A402="","",MAX(0,-$S402))</f>
        <v/>
      </c>
      <c r="U402" s="25">
        <f>IF($A402="","",MAX(0,$Q402-INDEX('Cenários'!$K$6:$K$105,INT((ROW()-6)/12)+1)))</f>
        <v/>
      </c>
      <c r="V402" s="24">
        <f>IF($A402="","",IF($Y402&lt;&gt;"OK","Dados inválidos",IF($X402="Pausado","Pausado",IF($T402&gt;0,"Ruptura",IF($U402&gt;0,"Excesso de capacidade",IF($M402&gt;INDEX('Cenários'!$K$6:$K$105,INT((ROW()-6)/12)+1),"Capacidade insuficiente",IF(AND($E402&lt;=0,$S402&lt;INDEX('Cenários'!$H$6:$H$105,INT((ROW()-6)/12)+1)),"Atenção",IF($R402&gt;0,"Desmobilizar","Adequado"))))))))</f>
        <v/>
      </c>
      <c r="W402" s="24">
        <f>IF($A402="","",IF($Y402&lt;&gt;"OK","Corrigir cadastro do cenário",IF($X402="Pausado","",IF($T402&gt;0,"Ruptura projetada de "&amp;TEXT($T402,"0")&amp;" un.",IF($U402&gt;0,"Reduzir entrada ou transferir "&amp;TEXT($U402,"0")&amp;" un.",IF($M402&gt;INDEX('Cenários'!$K$6:$K$105,INT((ROW()-6)/12)+1),"Capacidade abaixo do saldo-alvo em "&amp;TEXT($M402-INDEX('Cenários'!$K$6:$K$105,INT((ROW()-6)/12)+1),"0")&amp;" un.",IF(AND($O402&gt;0,$E402-INDEX('Cenários'!$J$6:$J$105,INT((ROW()-6)/12)+1)&lt;-4),"Recebimento depende de pedido anterior ao horizonte",IF($R402&gt;0,"Desmobilizar "&amp;TEXT($R402,"0")&amp;" un. nesta semana",IF($P402&gt;0,"Emitir pedido de "&amp;TEXT($P402,"0")&amp;" un. nesta semana",IF($O402&gt;0,"Programar recebimento de "&amp;TEXT($O402,"0")&amp;" un.","Sem ação imediata")))))))))</f>
        <v/>
      </c>
      <c r="X402" s="24">
        <f>IF($A402="","",INDEX('Cenários'!$M$6:$M$105,INT((ROW()-6)/12)+1))</f>
        <v/>
      </c>
      <c r="Y402" s="24">
        <f>IF($A402="","",INDEX('Cenários'!$Z$6:$Z$105,INT((ROW()-6)/12)+1))</f>
        <v/>
      </c>
    </row>
    <row r="403" ht="19" customHeight="1">
      <c r="A403" s="24">
        <f>IF(INDEX('Cenários'!$A$6:$A$105,INT((ROW()-6)/12)+1)="","",INDEX('Cenários'!$A$6:$A$105,INT((ROW()-6)/12)+1))</f>
        <v/>
      </c>
      <c r="B403" s="24">
        <f>IF($A403="","",INDEX('Cenários'!$B$6:$B$105,INT((ROW()-6)/12)+1))</f>
        <v/>
      </c>
      <c r="C403" s="24">
        <f>IF($A403="","",INDEX('Cenários'!$C$6:$C$105,INT((ROW()-6)/12)+1))</f>
        <v/>
      </c>
      <c r="D403" s="24">
        <f>IF($A403="","",INDEX('Cenários'!$D$6:$D$105,INT((ROW()-6)/12)+1))</f>
        <v/>
      </c>
      <c r="E403" s="25">
        <f>IF($A403="","",MOD(ROW()-6,12)-4)</f>
        <v/>
      </c>
      <c r="F403" s="24">
        <f>IF($A403="","",IF($E403&lt;0,"Antes do pico",IF($E403=0,"Semana de pico","Depois do pico")))</f>
        <v/>
      </c>
      <c r="G403" s="36">
        <f>IF($A403="","",IFERROR(IF(INDEX('Cenários'!$E$6:$E$105,INT((ROW()-6)/12)+1)="","",INDEX('Cenários'!$E$6:$E$105,INT((ROW()-6)/12)+1)+7*$E403),""))</f>
        <v/>
      </c>
      <c r="H403" s="37">
        <f>IF($A403="","",INDEX('Cenários'!$N$6:$Y$105,INT((ROW()-6)/12)+1,$E403+5))</f>
        <v/>
      </c>
      <c r="I403" s="25">
        <f>IF(OR($A403="",$H403=""),"",IFERROR(ROUNDUP(INDEX('Cenários'!$F$6:$F$105,INT((ROW()-6)/12)+1)*$H403,0),""))</f>
        <v/>
      </c>
      <c r="J403" s="19" t="n"/>
      <c r="K403" s="25">
        <f>IF($A403="","",IF($E403=-4,INDEX('Cenários'!$G$6:$G$105,INT((ROW()-6)/12)+1),$S402))</f>
        <v/>
      </c>
      <c r="L403" s="25">
        <f>IF($A403="","",$K403+IF($J403="",0,$J403)-IF($I403="",0,$I403))</f>
        <v/>
      </c>
      <c r="M403" s="25">
        <f>IF($A403="","",IF($E403&lt;=0,INDEX('Cenários'!$H$6:$H$105,INT((ROW()-6)/12)+1)+SUMIFS($I$6:$I$1205,$A$6:$A$1205,$A403,$E$6:$E$1205,"&gt;"&amp;$E403,$E$6:$E$1205,"&lt;="&amp;($E403+INDEX('Cenários'!$J$6:$J$105,INT((ROW()-6)/12)+1))),INDEX('Cenários'!$L$6:$L$105,INT((ROW()-6)/12)+1)+SUMIFS($I$6:$I$1205,$A$6:$A$1205,$A403,$E$6:$E$1205,"&gt;"&amp;$E403,$E$6:$E$1205,"&lt;=7")))</f>
        <v/>
      </c>
      <c r="N403" s="25">
        <f>IF($A403="","",MIN(INDEX('Cenários'!$K$6:$K$105,INT((ROW()-6)/12)+1),MAX(0,$M403)))</f>
        <v/>
      </c>
      <c r="O403" s="25">
        <f>IF($A403="","",IFERROR(IF($L403&gt;=$N403,0,MIN(CEILING(MAX(0,$N403-$L403),INDEX('Cenários'!$I$6:$I$105,INT((ROW()-6)/12)+1)),FLOOR(MAX(0,INDEX('Cenários'!$K$6:$K$105,INT((ROW()-6)/12)+1)-$L403),INDEX('Cenários'!$I$6:$I$105,INT((ROW()-6)/12)+1)))),0))</f>
        <v/>
      </c>
      <c r="P403" s="25">
        <f>IF($A403="","",IFERROR(IF($E403+INDEX('Cenários'!$J$6:$J$105,INT((ROW()-6)/12)+1)&gt;7,0,SUMIFS($O$6:$O$1205,$A$6:$A$1205,$A403,$E$6:$E$1205,$E403+INDEX('Cenários'!$J$6:$J$105,INT((ROW()-6)/12)+1))),0))</f>
        <v/>
      </c>
      <c r="Q403" s="25">
        <f>IF($A403="","",$L403+$O403)</f>
        <v/>
      </c>
      <c r="R403" s="25">
        <f>IF($A403="","",IF($E403&gt;0,MAX(0,$Q403-$N403),0))</f>
        <v/>
      </c>
      <c r="S403" s="25">
        <f>IF($A403="","",$Q403-$R403)</f>
        <v/>
      </c>
      <c r="T403" s="25">
        <f>IF($A403="","",MAX(0,-$S403))</f>
        <v/>
      </c>
      <c r="U403" s="25">
        <f>IF($A403="","",MAX(0,$Q403-INDEX('Cenários'!$K$6:$K$105,INT((ROW()-6)/12)+1)))</f>
        <v/>
      </c>
      <c r="V403" s="24">
        <f>IF($A403="","",IF($Y403&lt;&gt;"OK","Dados inválidos",IF($X403="Pausado","Pausado",IF($T403&gt;0,"Ruptura",IF($U403&gt;0,"Excesso de capacidade",IF($M403&gt;INDEX('Cenários'!$K$6:$K$105,INT((ROW()-6)/12)+1),"Capacidade insuficiente",IF(AND($E403&lt;=0,$S403&lt;INDEX('Cenários'!$H$6:$H$105,INT((ROW()-6)/12)+1)),"Atenção",IF($R403&gt;0,"Desmobilizar","Adequado"))))))))</f>
        <v/>
      </c>
      <c r="W403" s="24">
        <f>IF($A403="","",IF($Y403&lt;&gt;"OK","Corrigir cadastro do cenário",IF($X403="Pausado","",IF($T403&gt;0,"Ruptura projetada de "&amp;TEXT($T403,"0")&amp;" un.",IF($U403&gt;0,"Reduzir entrada ou transferir "&amp;TEXT($U403,"0")&amp;" un.",IF($M403&gt;INDEX('Cenários'!$K$6:$K$105,INT((ROW()-6)/12)+1),"Capacidade abaixo do saldo-alvo em "&amp;TEXT($M403-INDEX('Cenários'!$K$6:$K$105,INT((ROW()-6)/12)+1),"0")&amp;" un.",IF(AND($O403&gt;0,$E403-INDEX('Cenários'!$J$6:$J$105,INT((ROW()-6)/12)+1)&lt;-4),"Recebimento depende de pedido anterior ao horizonte",IF($R403&gt;0,"Desmobilizar "&amp;TEXT($R403,"0")&amp;" un. nesta semana",IF($P403&gt;0,"Emitir pedido de "&amp;TEXT($P403,"0")&amp;" un. nesta semana",IF($O403&gt;0,"Programar recebimento de "&amp;TEXT($O403,"0")&amp;" un.","Sem ação imediata")))))))))</f>
        <v/>
      </c>
      <c r="X403" s="24">
        <f>IF($A403="","",INDEX('Cenários'!$M$6:$M$105,INT((ROW()-6)/12)+1))</f>
        <v/>
      </c>
      <c r="Y403" s="24">
        <f>IF($A403="","",INDEX('Cenários'!$Z$6:$Z$105,INT((ROW()-6)/12)+1))</f>
        <v/>
      </c>
    </row>
    <row r="404" ht="19" customHeight="1">
      <c r="A404" s="24">
        <f>IF(INDEX('Cenários'!$A$6:$A$105,INT((ROW()-6)/12)+1)="","",INDEX('Cenários'!$A$6:$A$105,INT((ROW()-6)/12)+1))</f>
        <v/>
      </c>
      <c r="B404" s="24">
        <f>IF($A404="","",INDEX('Cenários'!$B$6:$B$105,INT((ROW()-6)/12)+1))</f>
        <v/>
      </c>
      <c r="C404" s="24">
        <f>IF($A404="","",INDEX('Cenários'!$C$6:$C$105,INT((ROW()-6)/12)+1))</f>
        <v/>
      </c>
      <c r="D404" s="24">
        <f>IF($A404="","",INDEX('Cenários'!$D$6:$D$105,INT((ROW()-6)/12)+1))</f>
        <v/>
      </c>
      <c r="E404" s="25">
        <f>IF($A404="","",MOD(ROW()-6,12)-4)</f>
        <v/>
      </c>
      <c r="F404" s="24">
        <f>IF($A404="","",IF($E404&lt;0,"Antes do pico",IF($E404=0,"Semana de pico","Depois do pico")))</f>
        <v/>
      </c>
      <c r="G404" s="36">
        <f>IF($A404="","",IFERROR(IF(INDEX('Cenários'!$E$6:$E$105,INT((ROW()-6)/12)+1)="","",INDEX('Cenários'!$E$6:$E$105,INT((ROW()-6)/12)+1)+7*$E404),""))</f>
        <v/>
      </c>
      <c r="H404" s="37">
        <f>IF($A404="","",INDEX('Cenários'!$N$6:$Y$105,INT((ROW()-6)/12)+1,$E404+5))</f>
        <v/>
      </c>
      <c r="I404" s="25">
        <f>IF(OR($A404="",$H404=""),"",IFERROR(ROUNDUP(INDEX('Cenários'!$F$6:$F$105,INT((ROW()-6)/12)+1)*$H404,0),""))</f>
        <v/>
      </c>
      <c r="J404" s="19" t="n"/>
      <c r="K404" s="25">
        <f>IF($A404="","",IF($E404=-4,INDEX('Cenários'!$G$6:$G$105,INT((ROW()-6)/12)+1),$S403))</f>
        <v/>
      </c>
      <c r="L404" s="25">
        <f>IF($A404="","",$K404+IF($J404="",0,$J404)-IF($I404="",0,$I404))</f>
        <v/>
      </c>
      <c r="M404" s="25">
        <f>IF($A404="","",IF($E404&lt;=0,INDEX('Cenários'!$H$6:$H$105,INT((ROW()-6)/12)+1)+SUMIFS($I$6:$I$1205,$A$6:$A$1205,$A404,$E$6:$E$1205,"&gt;"&amp;$E404,$E$6:$E$1205,"&lt;="&amp;($E404+INDEX('Cenários'!$J$6:$J$105,INT((ROW()-6)/12)+1))),INDEX('Cenários'!$L$6:$L$105,INT((ROW()-6)/12)+1)+SUMIFS($I$6:$I$1205,$A$6:$A$1205,$A404,$E$6:$E$1205,"&gt;"&amp;$E404,$E$6:$E$1205,"&lt;=7")))</f>
        <v/>
      </c>
      <c r="N404" s="25">
        <f>IF($A404="","",MIN(INDEX('Cenários'!$K$6:$K$105,INT((ROW()-6)/12)+1),MAX(0,$M404)))</f>
        <v/>
      </c>
      <c r="O404" s="25">
        <f>IF($A404="","",IFERROR(IF($L404&gt;=$N404,0,MIN(CEILING(MAX(0,$N404-$L404),INDEX('Cenários'!$I$6:$I$105,INT((ROW()-6)/12)+1)),FLOOR(MAX(0,INDEX('Cenários'!$K$6:$K$105,INT((ROW()-6)/12)+1)-$L404),INDEX('Cenários'!$I$6:$I$105,INT((ROW()-6)/12)+1)))),0))</f>
        <v/>
      </c>
      <c r="P404" s="25">
        <f>IF($A404="","",IFERROR(IF($E404+INDEX('Cenários'!$J$6:$J$105,INT((ROW()-6)/12)+1)&gt;7,0,SUMIFS($O$6:$O$1205,$A$6:$A$1205,$A404,$E$6:$E$1205,$E404+INDEX('Cenários'!$J$6:$J$105,INT((ROW()-6)/12)+1))),0))</f>
        <v/>
      </c>
      <c r="Q404" s="25">
        <f>IF($A404="","",$L404+$O404)</f>
        <v/>
      </c>
      <c r="R404" s="25">
        <f>IF($A404="","",IF($E404&gt;0,MAX(0,$Q404-$N404),0))</f>
        <v/>
      </c>
      <c r="S404" s="25">
        <f>IF($A404="","",$Q404-$R404)</f>
        <v/>
      </c>
      <c r="T404" s="25">
        <f>IF($A404="","",MAX(0,-$S404))</f>
        <v/>
      </c>
      <c r="U404" s="25">
        <f>IF($A404="","",MAX(0,$Q404-INDEX('Cenários'!$K$6:$K$105,INT((ROW()-6)/12)+1)))</f>
        <v/>
      </c>
      <c r="V404" s="24">
        <f>IF($A404="","",IF($Y404&lt;&gt;"OK","Dados inválidos",IF($X404="Pausado","Pausado",IF($T404&gt;0,"Ruptura",IF($U404&gt;0,"Excesso de capacidade",IF($M404&gt;INDEX('Cenários'!$K$6:$K$105,INT((ROW()-6)/12)+1),"Capacidade insuficiente",IF(AND($E404&lt;=0,$S404&lt;INDEX('Cenários'!$H$6:$H$105,INT((ROW()-6)/12)+1)),"Atenção",IF($R404&gt;0,"Desmobilizar","Adequado"))))))))</f>
        <v/>
      </c>
      <c r="W404" s="24">
        <f>IF($A404="","",IF($Y404&lt;&gt;"OK","Corrigir cadastro do cenário",IF($X404="Pausado","",IF($T404&gt;0,"Ruptura projetada de "&amp;TEXT($T404,"0")&amp;" un.",IF($U404&gt;0,"Reduzir entrada ou transferir "&amp;TEXT($U404,"0")&amp;" un.",IF($M404&gt;INDEX('Cenários'!$K$6:$K$105,INT((ROW()-6)/12)+1),"Capacidade abaixo do saldo-alvo em "&amp;TEXT($M404-INDEX('Cenários'!$K$6:$K$105,INT((ROW()-6)/12)+1),"0")&amp;" un.",IF(AND($O404&gt;0,$E404-INDEX('Cenários'!$J$6:$J$105,INT((ROW()-6)/12)+1)&lt;-4),"Recebimento depende de pedido anterior ao horizonte",IF($R404&gt;0,"Desmobilizar "&amp;TEXT($R404,"0")&amp;" un. nesta semana",IF($P404&gt;0,"Emitir pedido de "&amp;TEXT($P404,"0")&amp;" un. nesta semana",IF($O404&gt;0,"Programar recebimento de "&amp;TEXT($O404,"0")&amp;" un.","Sem ação imediata")))))))))</f>
        <v/>
      </c>
      <c r="X404" s="24">
        <f>IF($A404="","",INDEX('Cenários'!$M$6:$M$105,INT((ROW()-6)/12)+1))</f>
        <v/>
      </c>
      <c r="Y404" s="24">
        <f>IF($A404="","",INDEX('Cenários'!$Z$6:$Z$105,INT((ROW()-6)/12)+1))</f>
        <v/>
      </c>
    </row>
    <row r="405" ht="19" customHeight="1">
      <c r="A405" s="24">
        <f>IF(INDEX('Cenários'!$A$6:$A$105,INT((ROW()-6)/12)+1)="","",INDEX('Cenários'!$A$6:$A$105,INT((ROW()-6)/12)+1))</f>
        <v/>
      </c>
      <c r="B405" s="24">
        <f>IF($A405="","",INDEX('Cenários'!$B$6:$B$105,INT((ROW()-6)/12)+1))</f>
        <v/>
      </c>
      <c r="C405" s="24">
        <f>IF($A405="","",INDEX('Cenários'!$C$6:$C$105,INT((ROW()-6)/12)+1))</f>
        <v/>
      </c>
      <c r="D405" s="24">
        <f>IF($A405="","",INDEX('Cenários'!$D$6:$D$105,INT((ROW()-6)/12)+1))</f>
        <v/>
      </c>
      <c r="E405" s="25">
        <f>IF($A405="","",MOD(ROW()-6,12)-4)</f>
        <v/>
      </c>
      <c r="F405" s="24">
        <f>IF($A405="","",IF($E405&lt;0,"Antes do pico",IF($E405=0,"Semana de pico","Depois do pico")))</f>
        <v/>
      </c>
      <c r="G405" s="36">
        <f>IF($A405="","",IFERROR(IF(INDEX('Cenários'!$E$6:$E$105,INT((ROW()-6)/12)+1)="","",INDEX('Cenários'!$E$6:$E$105,INT((ROW()-6)/12)+1)+7*$E405),""))</f>
        <v/>
      </c>
      <c r="H405" s="37">
        <f>IF($A405="","",INDEX('Cenários'!$N$6:$Y$105,INT((ROW()-6)/12)+1,$E405+5))</f>
        <v/>
      </c>
      <c r="I405" s="25">
        <f>IF(OR($A405="",$H405=""),"",IFERROR(ROUNDUP(INDEX('Cenários'!$F$6:$F$105,INT((ROW()-6)/12)+1)*$H405,0),""))</f>
        <v/>
      </c>
      <c r="J405" s="19" t="n"/>
      <c r="K405" s="25">
        <f>IF($A405="","",IF($E405=-4,INDEX('Cenários'!$G$6:$G$105,INT((ROW()-6)/12)+1),$S404))</f>
        <v/>
      </c>
      <c r="L405" s="25">
        <f>IF($A405="","",$K405+IF($J405="",0,$J405)-IF($I405="",0,$I405))</f>
        <v/>
      </c>
      <c r="M405" s="25">
        <f>IF($A405="","",IF($E405&lt;=0,INDEX('Cenários'!$H$6:$H$105,INT((ROW()-6)/12)+1)+SUMIFS($I$6:$I$1205,$A$6:$A$1205,$A405,$E$6:$E$1205,"&gt;"&amp;$E405,$E$6:$E$1205,"&lt;="&amp;($E405+INDEX('Cenários'!$J$6:$J$105,INT((ROW()-6)/12)+1))),INDEX('Cenários'!$L$6:$L$105,INT((ROW()-6)/12)+1)+SUMIFS($I$6:$I$1205,$A$6:$A$1205,$A405,$E$6:$E$1205,"&gt;"&amp;$E405,$E$6:$E$1205,"&lt;=7")))</f>
        <v/>
      </c>
      <c r="N405" s="25">
        <f>IF($A405="","",MIN(INDEX('Cenários'!$K$6:$K$105,INT((ROW()-6)/12)+1),MAX(0,$M405)))</f>
        <v/>
      </c>
      <c r="O405" s="25">
        <f>IF($A405="","",IFERROR(IF($L405&gt;=$N405,0,MIN(CEILING(MAX(0,$N405-$L405),INDEX('Cenários'!$I$6:$I$105,INT((ROW()-6)/12)+1)),FLOOR(MAX(0,INDEX('Cenários'!$K$6:$K$105,INT((ROW()-6)/12)+1)-$L405),INDEX('Cenários'!$I$6:$I$105,INT((ROW()-6)/12)+1)))),0))</f>
        <v/>
      </c>
      <c r="P405" s="25">
        <f>IF($A405="","",IFERROR(IF($E405+INDEX('Cenários'!$J$6:$J$105,INT((ROW()-6)/12)+1)&gt;7,0,SUMIFS($O$6:$O$1205,$A$6:$A$1205,$A405,$E$6:$E$1205,$E405+INDEX('Cenários'!$J$6:$J$105,INT((ROW()-6)/12)+1))),0))</f>
        <v/>
      </c>
      <c r="Q405" s="25">
        <f>IF($A405="","",$L405+$O405)</f>
        <v/>
      </c>
      <c r="R405" s="25">
        <f>IF($A405="","",IF($E405&gt;0,MAX(0,$Q405-$N405),0))</f>
        <v/>
      </c>
      <c r="S405" s="25">
        <f>IF($A405="","",$Q405-$R405)</f>
        <v/>
      </c>
      <c r="T405" s="25">
        <f>IF($A405="","",MAX(0,-$S405))</f>
        <v/>
      </c>
      <c r="U405" s="25">
        <f>IF($A405="","",MAX(0,$Q405-INDEX('Cenários'!$K$6:$K$105,INT((ROW()-6)/12)+1)))</f>
        <v/>
      </c>
      <c r="V405" s="24">
        <f>IF($A405="","",IF($Y405&lt;&gt;"OK","Dados inválidos",IF($X405="Pausado","Pausado",IF($T405&gt;0,"Ruptura",IF($U405&gt;0,"Excesso de capacidade",IF($M405&gt;INDEX('Cenários'!$K$6:$K$105,INT((ROW()-6)/12)+1),"Capacidade insuficiente",IF(AND($E405&lt;=0,$S405&lt;INDEX('Cenários'!$H$6:$H$105,INT((ROW()-6)/12)+1)),"Atenção",IF($R405&gt;0,"Desmobilizar","Adequado"))))))))</f>
        <v/>
      </c>
      <c r="W405" s="24">
        <f>IF($A405="","",IF($Y405&lt;&gt;"OK","Corrigir cadastro do cenário",IF($X405="Pausado","",IF($T405&gt;0,"Ruptura projetada de "&amp;TEXT($T405,"0")&amp;" un.",IF($U405&gt;0,"Reduzir entrada ou transferir "&amp;TEXT($U405,"0")&amp;" un.",IF($M405&gt;INDEX('Cenários'!$K$6:$K$105,INT((ROW()-6)/12)+1),"Capacidade abaixo do saldo-alvo em "&amp;TEXT($M405-INDEX('Cenários'!$K$6:$K$105,INT((ROW()-6)/12)+1),"0")&amp;" un.",IF(AND($O405&gt;0,$E405-INDEX('Cenários'!$J$6:$J$105,INT((ROW()-6)/12)+1)&lt;-4),"Recebimento depende de pedido anterior ao horizonte",IF($R405&gt;0,"Desmobilizar "&amp;TEXT($R405,"0")&amp;" un. nesta semana",IF($P405&gt;0,"Emitir pedido de "&amp;TEXT($P405,"0")&amp;" un. nesta semana",IF($O405&gt;0,"Programar recebimento de "&amp;TEXT($O405,"0")&amp;" un.","Sem ação imediata")))))))))</f>
        <v/>
      </c>
      <c r="X405" s="24">
        <f>IF($A405="","",INDEX('Cenários'!$M$6:$M$105,INT((ROW()-6)/12)+1))</f>
        <v/>
      </c>
      <c r="Y405" s="24">
        <f>IF($A405="","",INDEX('Cenários'!$Z$6:$Z$105,INT((ROW()-6)/12)+1))</f>
        <v/>
      </c>
    </row>
    <row r="406" ht="19" customHeight="1">
      <c r="A406" s="24">
        <f>IF(INDEX('Cenários'!$A$6:$A$105,INT((ROW()-6)/12)+1)="","",INDEX('Cenários'!$A$6:$A$105,INT((ROW()-6)/12)+1))</f>
        <v/>
      </c>
      <c r="B406" s="24">
        <f>IF($A406="","",INDEX('Cenários'!$B$6:$B$105,INT((ROW()-6)/12)+1))</f>
        <v/>
      </c>
      <c r="C406" s="24">
        <f>IF($A406="","",INDEX('Cenários'!$C$6:$C$105,INT((ROW()-6)/12)+1))</f>
        <v/>
      </c>
      <c r="D406" s="24">
        <f>IF($A406="","",INDEX('Cenários'!$D$6:$D$105,INT((ROW()-6)/12)+1))</f>
        <v/>
      </c>
      <c r="E406" s="25">
        <f>IF($A406="","",MOD(ROW()-6,12)-4)</f>
        <v/>
      </c>
      <c r="F406" s="24">
        <f>IF($A406="","",IF($E406&lt;0,"Antes do pico",IF($E406=0,"Semana de pico","Depois do pico")))</f>
        <v/>
      </c>
      <c r="G406" s="36">
        <f>IF($A406="","",IFERROR(IF(INDEX('Cenários'!$E$6:$E$105,INT((ROW()-6)/12)+1)="","",INDEX('Cenários'!$E$6:$E$105,INT((ROW()-6)/12)+1)+7*$E406),""))</f>
        <v/>
      </c>
      <c r="H406" s="37">
        <f>IF($A406="","",INDEX('Cenários'!$N$6:$Y$105,INT((ROW()-6)/12)+1,$E406+5))</f>
        <v/>
      </c>
      <c r="I406" s="25">
        <f>IF(OR($A406="",$H406=""),"",IFERROR(ROUNDUP(INDEX('Cenários'!$F$6:$F$105,INT((ROW()-6)/12)+1)*$H406,0),""))</f>
        <v/>
      </c>
      <c r="J406" s="19" t="n"/>
      <c r="K406" s="25">
        <f>IF($A406="","",IF($E406=-4,INDEX('Cenários'!$G$6:$G$105,INT((ROW()-6)/12)+1),$S405))</f>
        <v/>
      </c>
      <c r="L406" s="25">
        <f>IF($A406="","",$K406+IF($J406="",0,$J406)-IF($I406="",0,$I406))</f>
        <v/>
      </c>
      <c r="M406" s="25">
        <f>IF($A406="","",IF($E406&lt;=0,INDEX('Cenários'!$H$6:$H$105,INT((ROW()-6)/12)+1)+SUMIFS($I$6:$I$1205,$A$6:$A$1205,$A406,$E$6:$E$1205,"&gt;"&amp;$E406,$E$6:$E$1205,"&lt;="&amp;($E406+INDEX('Cenários'!$J$6:$J$105,INT((ROW()-6)/12)+1))),INDEX('Cenários'!$L$6:$L$105,INT((ROW()-6)/12)+1)+SUMIFS($I$6:$I$1205,$A$6:$A$1205,$A406,$E$6:$E$1205,"&gt;"&amp;$E406,$E$6:$E$1205,"&lt;=7")))</f>
        <v/>
      </c>
      <c r="N406" s="25">
        <f>IF($A406="","",MIN(INDEX('Cenários'!$K$6:$K$105,INT((ROW()-6)/12)+1),MAX(0,$M406)))</f>
        <v/>
      </c>
      <c r="O406" s="25">
        <f>IF($A406="","",IFERROR(IF($L406&gt;=$N406,0,MIN(CEILING(MAX(0,$N406-$L406),INDEX('Cenários'!$I$6:$I$105,INT((ROW()-6)/12)+1)),FLOOR(MAX(0,INDEX('Cenários'!$K$6:$K$105,INT((ROW()-6)/12)+1)-$L406),INDEX('Cenários'!$I$6:$I$105,INT((ROW()-6)/12)+1)))),0))</f>
        <v/>
      </c>
      <c r="P406" s="25">
        <f>IF($A406="","",IFERROR(IF($E406+INDEX('Cenários'!$J$6:$J$105,INT((ROW()-6)/12)+1)&gt;7,0,SUMIFS($O$6:$O$1205,$A$6:$A$1205,$A406,$E$6:$E$1205,$E406+INDEX('Cenários'!$J$6:$J$105,INT((ROW()-6)/12)+1))),0))</f>
        <v/>
      </c>
      <c r="Q406" s="25">
        <f>IF($A406="","",$L406+$O406)</f>
        <v/>
      </c>
      <c r="R406" s="25">
        <f>IF($A406="","",IF($E406&gt;0,MAX(0,$Q406-$N406),0))</f>
        <v/>
      </c>
      <c r="S406" s="25">
        <f>IF($A406="","",$Q406-$R406)</f>
        <v/>
      </c>
      <c r="T406" s="25">
        <f>IF($A406="","",MAX(0,-$S406))</f>
        <v/>
      </c>
      <c r="U406" s="25">
        <f>IF($A406="","",MAX(0,$Q406-INDEX('Cenários'!$K$6:$K$105,INT((ROW()-6)/12)+1)))</f>
        <v/>
      </c>
      <c r="V406" s="24">
        <f>IF($A406="","",IF($Y406&lt;&gt;"OK","Dados inválidos",IF($X406="Pausado","Pausado",IF($T406&gt;0,"Ruptura",IF($U406&gt;0,"Excesso de capacidade",IF($M406&gt;INDEX('Cenários'!$K$6:$K$105,INT((ROW()-6)/12)+1),"Capacidade insuficiente",IF(AND($E406&lt;=0,$S406&lt;INDEX('Cenários'!$H$6:$H$105,INT((ROW()-6)/12)+1)),"Atenção",IF($R406&gt;0,"Desmobilizar","Adequado"))))))))</f>
        <v/>
      </c>
      <c r="W406" s="24">
        <f>IF($A406="","",IF($Y406&lt;&gt;"OK","Corrigir cadastro do cenário",IF($X406="Pausado","",IF($T406&gt;0,"Ruptura projetada de "&amp;TEXT($T406,"0")&amp;" un.",IF($U406&gt;0,"Reduzir entrada ou transferir "&amp;TEXT($U406,"0")&amp;" un.",IF($M406&gt;INDEX('Cenários'!$K$6:$K$105,INT((ROW()-6)/12)+1),"Capacidade abaixo do saldo-alvo em "&amp;TEXT($M406-INDEX('Cenários'!$K$6:$K$105,INT((ROW()-6)/12)+1),"0")&amp;" un.",IF(AND($O406&gt;0,$E406-INDEX('Cenários'!$J$6:$J$105,INT((ROW()-6)/12)+1)&lt;-4),"Recebimento depende de pedido anterior ao horizonte",IF($R406&gt;0,"Desmobilizar "&amp;TEXT($R406,"0")&amp;" un. nesta semana",IF($P406&gt;0,"Emitir pedido de "&amp;TEXT($P406,"0")&amp;" un. nesta semana",IF($O406&gt;0,"Programar recebimento de "&amp;TEXT($O406,"0")&amp;" un.","Sem ação imediata")))))))))</f>
        <v/>
      </c>
      <c r="X406" s="24">
        <f>IF($A406="","",INDEX('Cenários'!$M$6:$M$105,INT((ROW()-6)/12)+1))</f>
        <v/>
      </c>
      <c r="Y406" s="24">
        <f>IF($A406="","",INDEX('Cenários'!$Z$6:$Z$105,INT((ROW()-6)/12)+1))</f>
        <v/>
      </c>
    </row>
    <row r="407" ht="19" customHeight="1">
      <c r="A407" s="24">
        <f>IF(INDEX('Cenários'!$A$6:$A$105,INT((ROW()-6)/12)+1)="","",INDEX('Cenários'!$A$6:$A$105,INT((ROW()-6)/12)+1))</f>
        <v/>
      </c>
      <c r="B407" s="24">
        <f>IF($A407="","",INDEX('Cenários'!$B$6:$B$105,INT((ROW()-6)/12)+1))</f>
        <v/>
      </c>
      <c r="C407" s="24">
        <f>IF($A407="","",INDEX('Cenários'!$C$6:$C$105,INT((ROW()-6)/12)+1))</f>
        <v/>
      </c>
      <c r="D407" s="24">
        <f>IF($A407="","",INDEX('Cenários'!$D$6:$D$105,INT((ROW()-6)/12)+1))</f>
        <v/>
      </c>
      <c r="E407" s="25">
        <f>IF($A407="","",MOD(ROW()-6,12)-4)</f>
        <v/>
      </c>
      <c r="F407" s="24">
        <f>IF($A407="","",IF($E407&lt;0,"Antes do pico",IF($E407=0,"Semana de pico","Depois do pico")))</f>
        <v/>
      </c>
      <c r="G407" s="36">
        <f>IF($A407="","",IFERROR(IF(INDEX('Cenários'!$E$6:$E$105,INT((ROW()-6)/12)+1)="","",INDEX('Cenários'!$E$6:$E$105,INT((ROW()-6)/12)+1)+7*$E407),""))</f>
        <v/>
      </c>
      <c r="H407" s="37">
        <f>IF($A407="","",INDEX('Cenários'!$N$6:$Y$105,INT((ROW()-6)/12)+1,$E407+5))</f>
        <v/>
      </c>
      <c r="I407" s="25">
        <f>IF(OR($A407="",$H407=""),"",IFERROR(ROUNDUP(INDEX('Cenários'!$F$6:$F$105,INT((ROW()-6)/12)+1)*$H407,0),""))</f>
        <v/>
      </c>
      <c r="J407" s="19" t="n"/>
      <c r="K407" s="25">
        <f>IF($A407="","",IF($E407=-4,INDEX('Cenários'!$G$6:$G$105,INT((ROW()-6)/12)+1),$S406))</f>
        <v/>
      </c>
      <c r="L407" s="25">
        <f>IF($A407="","",$K407+IF($J407="",0,$J407)-IF($I407="",0,$I407))</f>
        <v/>
      </c>
      <c r="M407" s="25">
        <f>IF($A407="","",IF($E407&lt;=0,INDEX('Cenários'!$H$6:$H$105,INT((ROW()-6)/12)+1)+SUMIFS($I$6:$I$1205,$A$6:$A$1205,$A407,$E$6:$E$1205,"&gt;"&amp;$E407,$E$6:$E$1205,"&lt;="&amp;($E407+INDEX('Cenários'!$J$6:$J$105,INT((ROW()-6)/12)+1))),INDEX('Cenários'!$L$6:$L$105,INT((ROW()-6)/12)+1)+SUMIFS($I$6:$I$1205,$A$6:$A$1205,$A407,$E$6:$E$1205,"&gt;"&amp;$E407,$E$6:$E$1205,"&lt;=7")))</f>
        <v/>
      </c>
      <c r="N407" s="25">
        <f>IF($A407="","",MIN(INDEX('Cenários'!$K$6:$K$105,INT((ROW()-6)/12)+1),MAX(0,$M407)))</f>
        <v/>
      </c>
      <c r="O407" s="25">
        <f>IF($A407="","",IFERROR(IF($L407&gt;=$N407,0,MIN(CEILING(MAX(0,$N407-$L407),INDEX('Cenários'!$I$6:$I$105,INT((ROW()-6)/12)+1)),FLOOR(MAX(0,INDEX('Cenários'!$K$6:$K$105,INT((ROW()-6)/12)+1)-$L407),INDEX('Cenários'!$I$6:$I$105,INT((ROW()-6)/12)+1)))),0))</f>
        <v/>
      </c>
      <c r="P407" s="25">
        <f>IF($A407="","",IFERROR(IF($E407+INDEX('Cenários'!$J$6:$J$105,INT((ROW()-6)/12)+1)&gt;7,0,SUMIFS($O$6:$O$1205,$A$6:$A$1205,$A407,$E$6:$E$1205,$E407+INDEX('Cenários'!$J$6:$J$105,INT((ROW()-6)/12)+1))),0))</f>
        <v/>
      </c>
      <c r="Q407" s="25">
        <f>IF($A407="","",$L407+$O407)</f>
        <v/>
      </c>
      <c r="R407" s="25">
        <f>IF($A407="","",IF($E407&gt;0,MAX(0,$Q407-$N407),0))</f>
        <v/>
      </c>
      <c r="S407" s="25">
        <f>IF($A407="","",$Q407-$R407)</f>
        <v/>
      </c>
      <c r="T407" s="25">
        <f>IF($A407="","",MAX(0,-$S407))</f>
        <v/>
      </c>
      <c r="U407" s="25">
        <f>IF($A407="","",MAX(0,$Q407-INDEX('Cenários'!$K$6:$K$105,INT((ROW()-6)/12)+1)))</f>
        <v/>
      </c>
      <c r="V407" s="24">
        <f>IF($A407="","",IF($Y407&lt;&gt;"OK","Dados inválidos",IF($X407="Pausado","Pausado",IF($T407&gt;0,"Ruptura",IF($U407&gt;0,"Excesso de capacidade",IF($M407&gt;INDEX('Cenários'!$K$6:$K$105,INT((ROW()-6)/12)+1),"Capacidade insuficiente",IF(AND($E407&lt;=0,$S407&lt;INDEX('Cenários'!$H$6:$H$105,INT((ROW()-6)/12)+1)),"Atenção",IF($R407&gt;0,"Desmobilizar","Adequado"))))))))</f>
        <v/>
      </c>
      <c r="W407" s="24">
        <f>IF($A407="","",IF($Y407&lt;&gt;"OK","Corrigir cadastro do cenário",IF($X407="Pausado","",IF($T407&gt;0,"Ruptura projetada de "&amp;TEXT($T407,"0")&amp;" un.",IF($U407&gt;0,"Reduzir entrada ou transferir "&amp;TEXT($U407,"0")&amp;" un.",IF($M407&gt;INDEX('Cenários'!$K$6:$K$105,INT((ROW()-6)/12)+1),"Capacidade abaixo do saldo-alvo em "&amp;TEXT($M407-INDEX('Cenários'!$K$6:$K$105,INT((ROW()-6)/12)+1),"0")&amp;" un.",IF(AND($O407&gt;0,$E407-INDEX('Cenários'!$J$6:$J$105,INT((ROW()-6)/12)+1)&lt;-4),"Recebimento depende de pedido anterior ao horizonte",IF($R407&gt;0,"Desmobilizar "&amp;TEXT($R407,"0")&amp;" un. nesta semana",IF($P407&gt;0,"Emitir pedido de "&amp;TEXT($P407,"0")&amp;" un. nesta semana",IF($O407&gt;0,"Programar recebimento de "&amp;TEXT($O407,"0")&amp;" un.","Sem ação imediata")))))))))</f>
        <v/>
      </c>
      <c r="X407" s="24">
        <f>IF($A407="","",INDEX('Cenários'!$M$6:$M$105,INT((ROW()-6)/12)+1))</f>
        <v/>
      </c>
      <c r="Y407" s="24">
        <f>IF($A407="","",INDEX('Cenários'!$Z$6:$Z$105,INT((ROW()-6)/12)+1))</f>
        <v/>
      </c>
    </row>
    <row r="408" ht="19" customHeight="1">
      <c r="A408" s="24">
        <f>IF(INDEX('Cenários'!$A$6:$A$105,INT((ROW()-6)/12)+1)="","",INDEX('Cenários'!$A$6:$A$105,INT((ROW()-6)/12)+1))</f>
        <v/>
      </c>
      <c r="B408" s="24">
        <f>IF($A408="","",INDEX('Cenários'!$B$6:$B$105,INT((ROW()-6)/12)+1))</f>
        <v/>
      </c>
      <c r="C408" s="24">
        <f>IF($A408="","",INDEX('Cenários'!$C$6:$C$105,INT((ROW()-6)/12)+1))</f>
        <v/>
      </c>
      <c r="D408" s="24">
        <f>IF($A408="","",INDEX('Cenários'!$D$6:$D$105,INT((ROW()-6)/12)+1))</f>
        <v/>
      </c>
      <c r="E408" s="25">
        <f>IF($A408="","",MOD(ROW()-6,12)-4)</f>
        <v/>
      </c>
      <c r="F408" s="24">
        <f>IF($A408="","",IF($E408&lt;0,"Antes do pico",IF($E408=0,"Semana de pico","Depois do pico")))</f>
        <v/>
      </c>
      <c r="G408" s="36">
        <f>IF($A408="","",IFERROR(IF(INDEX('Cenários'!$E$6:$E$105,INT((ROW()-6)/12)+1)="","",INDEX('Cenários'!$E$6:$E$105,INT((ROW()-6)/12)+1)+7*$E408),""))</f>
        <v/>
      </c>
      <c r="H408" s="37">
        <f>IF($A408="","",INDEX('Cenários'!$N$6:$Y$105,INT((ROW()-6)/12)+1,$E408+5))</f>
        <v/>
      </c>
      <c r="I408" s="25">
        <f>IF(OR($A408="",$H408=""),"",IFERROR(ROUNDUP(INDEX('Cenários'!$F$6:$F$105,INT((ROW()-6)/12)+1)*$H408,0),""))</f>
        <v/>
      </c>
      <c r="J408" s="19" t="n"/>
      <c r="K408" s="25">
        <f>IF($A408="","",IF($E408=-4,INDEX('Cenários'!$G$6:$G$105,INT((ROW()-6)/12)+1),$S407))</f>
        <v/>
      </c>
      <c r="L408" s="25">
        <f>IF($A408="","",$K408+IF($J408="",0,$J408)-IF($I408="",0,$I408))</f>
        <v/>
      </c>
      <c r="M408" s="25">
        <f>IF($A408="","",IF($E408&lt;=0,INDEX('Cenários'!$H$6:$H$105,INT((ROW()-6)/12)+1)+SUMIFS($I$6:$I$1205,$A$6:$A$1205,$A408,$E$6:$E$1205,"&gt;"&amp;$E408,$E$6:$E$1205,"&lt;="&amp;($E408+INDEX('Cenários'!$J$6:$J$105,INT((ROW()-6)/12)+1))),INDEX('Cenários'!$L$6:$L$105,INT((ROW()-6)/12)+1)+SUMIFS($I$6:$I$1205,$A$6:$A$1205,$A408,$E$6:$E$1205,"&gt;"&amp;$E408,$E$6:$E$1205,"&lt;=7")))</f>
        <v/>
      </c>
      <c r="N408" s="25">
        <f>IF($A408="","",MIN(INDEX('Cenários'!$K$6:$K$105,INT((ROW()-6)/12)+1),MAX(0,$M408)))</f>
        <v/>
      </c>
      <c r="O408" s="25">
        <f>IF($A408="","",IFERROR(IF($L408&gt;=$N408,0,MIN(CEILING(MAX(0,$N408-$L408),INDEX('Cenários'!$I$6:$I$105,INT((ROW()-6)/12)+1)),FLOOR(MAX(0,INDEX('Cenários'!$K$6:$K$105,INT((ROW()-6)/12)+1)-$L408),INDEX('Cenários'!$I$6:$I$105,INT((ROW()-6)/12)+1)))),0))</f>
        <v/>
      </c>
      <c r="P408" s="25">
        <f>IF($A408="","",IFERROR(IF($E408+INDEX('Cenários'!$J$6:$J$105,INT((ROW()-6)/12)+1)&gt;7,0,SUMIFS($O$6:$O$1205,$A$6:$A$1205,$A408,$E$6:$E$1205,$E408+INDEX('Cenários'!$J$6:$J$105,INT((ROW()-6)/12)+1))),0))</f>
        <v/>
      </c>
      <c r="Q408" s="25">
        <f>IF($A408="","",$L408+$O408)</f>
        <v/>
      </c>
      <c r="R408" s="25">
        <f>IF($A408="","",IF($E408&gt;0,MAX(0,$Q408-$N408),0))</f>
        <v/>
      </c>
      <c r="S408" s="25">
        <f>IF($A408="","",$Q408-$R408)</f>
        <v/>
      </c>
      <c r="T408" s="25">
        <f>IF($A408="","",MAX(0,-$S408))</f>
        <v/>
      </c>
      <c r="U408" s="25">
        <f>IF($A408="","",MAX(0,$Q408-INDEX('Cenários'!$K$6:$K$105,INT((ROW()-6)/12)+1)))</f>
        <v/>
      </c>
      <c r="V408" s="24">
        <f>IF($A408="","",IF($Y408&lt;&gt;"OK","Dados inválidos",IF($X408="Pausado","Pausado",IF($T408&gt;0,"Ruptura",IF($U408&gt;0,"Excesso de capacidade",IF($M408&gt;INDEX('Cenários'!$K$6:$K$105,INT((ROW()-6)/12)+1),"Capacidade insuficiente",IF(AND($E408&lt;=0,$S408&lt;INDEX('Cenários'!$H$6:$H$105,INT((ROW()-6)/12)+1)),"Atenção",IF($R408&gt;0,"Desmobilizar","Adequado"))))))))</f>
        <v/>
      </c>
      <c r="W408" s="24">
        <f>IF($A408="","",IF($Y408&lt;&gt;"OK","Corrigir cadastro do cenário",IF($X408="Pausado","",IF($T408&gt;0,"Ruptura projetada de "&amp;TEXT($T408,"0")&amp;" un.",IF($U408&gt;0,"Reduzir entrada ou transferir "&amp;TEXT($U408,"0")&amp;" un.",IF($M408&gt;INDEX('Cenários'!$K$6:$K$105,INT((ROW()-6)/12)+1),"Capacidade abaixo do saldo-alvo em "&amp;TEXT($M408-INDEX('Cenários'!$K$6:$K$105,INT((ROW()-6)/12)+1),"0")&amp;" un.",IF(AND($O408&gt;0,$E408-INDEX('Cenários'!$J$6:$J$105,INT((ROW()-6)/12)+1)&lt;-4),"Recebimento depende de pedido anterior ao horizonte",IF($R408&gt;0,"Desmobilizar "&amp;TEXT($R408,"0")&amp;" un. nesta semana",IF($P408&gt;0,"Emitir pedido de "&amp;TEXT($P408,"0")&amp;" un. nesta semana",IF($O408&gt;0,"Programar recebimento de "&amp;TEXT($O408,"0")&amp;" un.","Sem ação imediata")))))))))</f>
        <v/>
      </c>
      <c r="X408" s="24">
        <f>IF($A408="","",INDEX('Cenários'!$M$6:$M$105,INT((ROW()-6)/12)+1))</f>
        <v/>
      </c>
      <c r="Y408" s="24">
        <f>IF($A408="","",INDEX('Cenários'!$Z$6:$Z$105,INT((ROW()-6)/12)+1))</f>
        <v/>
      </c>
    </row>
    <row r="409" ht="19" customHeight="1">
      <c r="A409" s="24">
        <f>IF(INDEX('Cenários'!$A$6:$A$105,INT((ROW()-6)/12)+1)="","",INDEX('Cenários'!$A$6:$A$105,INT((ROW()-6)/12)+1))</f>
        <v/>
      </c>
      <c r="B409" s="24">
        <f>IF($A409="","",INDEX('Cenários'!$B$6:$B$105,INT((ROW()-6)/12)+1))</f>
        <v/>
      </c>
      <c r="C409" s="24">
        <f>IF($A409="","",INDEX('Cenários'!$C$6:$C$105,INT((ROW()-6)/12)+1))</f>
        <v/>
      </c>
      <c r="D409" s="24">
        <f>IF($A409="","",INDEX('Cenários'!$D$6:$D$105,INT((ROW()-6)/12)+1))</f>
        <v/>
      </c>
      <c r="E409" s="25">
        <f>IF($A409="","",MOD(ROW()-6,12)-4)</f>
        <v/>
      </c>
      <c r="F409" s="24">
        <f>IF($A409="","",IF($E409&lt;0,"Antes do pico",IF($E409=0,"Semana de pico","Depois do pico")))</f>
        <v/>
      </c>
      <c r="G409" s="36">
        <f>IF($A409="","",IFERROR(IF(INDEX('Cenários'!$E$6:$E$105,INT((ROW()-6)/12)+1)="","",INDEX('Cenários'!$E$6:$E$105,INT((ROW()-6)/12)+1)+7*$E409),""))</f>
        <v/>
      </c>
      <c r="H409" s="37">
        <f>IF($A409="","",INDEX('Cenários'!$N$6:$Y$105,INT((ROW()-6)/12)+1,$E409+5))</f>
        <v/>
      </c>
      <c r="I409" s="25">
        <f>IF(OR($A409="",$H409=""),"",IFERROR(ROUNDUP(INDEX('Cenários'!$F$6:$F$105,INT((ROW()-6)/12)+1)*$H409,0),""))</f>
        <v/>
      </c>
      <c r="J409" s="19" t="n"/>
      <c r="K409" s="25">
        <f>IF($A409="","",IF($E409=-4,INDEX('Cenários'!$G$6:$G$105,INT((ROW()-6)/12)+1),$S408))</f>
        <v/>
      </c>
      <c r="L409" s="25">
        <f>IF($A409="","",$K409+IF($J409="",0,$J409)-IF($I409="",0,$I409))</f>
        <v/>
      </c>
      <c r="M409" s="25">
        <f>IF($A409="","",IF($E409&lt;=0,INDEX('Cenários'!$H$6:$H$105,INT((ROW()-6)/12)+1)+SUMIFS($I$6:$I$1205,$A$6:$A$1205,$A409,$E$6:$E$1205,"&gt;"&amp;$E409,$E$6:$E$1205,"&lt;="&amp;($E409+INDEX('Cenários'!$J$6:$J$105,INT((ROW()-6)/12)+1))),INDEX('Cenários'!$L$6:$L$105,INT((ROW()-6)/12)+1)+SUMIFS($I$6:$I$1205,$A$6:$A$1205,$A409,$E$6:$E$1205,"&gt;"&amp;$E409,$E$6:$E$1205,"&lt;=7")))</f>
        <v/>
      </c>
      <c r="N409" s="25">
        <f>IF($A409="","",MIN(INDEX('Cenários'!$K$6:$K$105,INT((ROW()-6)/12)+1),MAX(0,$M409)))</f>
        <v/>
      </c>
      <c r="O409" s="25">
        <f>IF($A409="","",IFERROR(IF($L409&gt;=$N409,0,MIN(CEILING(MAX(0,$N409-$L409),INDEX('Cenários'!$I$6:$I$105,INT((ROW()-6)/12)+1)),FLOOR(MAX(0,INDEX('Cenários'!$K$6:$K$105,INT((ROW()-6)/12)+1)-$L409),INDEX('Cenários'!$I$6:$I$105,INT((ROW()-6)/12)+1)))),0))</f>
        <v/>
      </c>
      <c r="P409" s="25">
        <f>IF($A409="","",IFERROR(IF($E409+INDEX('Cenários'!$J$6:$J$105,INT((ROW()-6)/12)+1)&gt;7,0,SUMIFS($O$6:$O$1205,$A$6:$A$1205,$A409,$E$6:$E$1205,$E409+INDEX('Cenários'!$J$6:$J$105,INT((ROW()-6)/12)+1))),0))</f>
        <v/>
      </c>
      <c r="Q409" s="25">
        <f>IF($A409="","",$L409+$O409)</f>
        <v/>
      </c>
      <c r="R409" s="25">
        <f>IF($A409="","",IF($E409&gt;0,MAX(0,$Q409-$N409),0))</f>
        <v/>
      </c>
      <c r="S409" s="25">
        <f>IF($A409="","",$Q409-$R409)</f>
        <v/>
      </c>
      <c r="T409" s="25">
        <f>IF($A409="","",MAX(0,-$S409))</f>
        <v/>
      </c>
      <c r="U409" s="25">
        <f>IF($A409="","",MAX(0,$Q409-INDEX('Cenários'!$K$6:$K$105,INT((ROW()-6)/12)+1)))</f>
        <v/>
      </c>
      <c r="V409" s="24">
        <f>IF($A409="","",IF($Y409&lt;&gt;"OK","Dados inválidos",IF($X409="Pausado","Pausado",IF($T409&gt;0,"Ruptura",IF($U409&gt;0,"Excesso de capacidade",IF($M409&gt;INDEX('Cenários'!$K$6:$K$105,INT((ROW()-6)/12)+1),"Capacidade insuficiente",IF(AND($E409&lt;=0,$S409&lt;INDEX('Cenários'!$H$6:$H$105,INT((ROW()-6)/12)+1)),"Atenção",IF($R409&gt;0,"Desmobilizar","Adequado"))))))))</f>
        <v/>
      </c>
      <c r="W409" s="24">
        <f>IF($A409="","",IF($Y409&lt;&gt;"OK","Corrigir cadastro do cenário",IF($X409="Pausado","",IF($T409&gt;0,"Ruptura projetada de "&amp;TEXT($T409,"0")&amp;" un.",IF($U409&gt;0,"Reduzir entrada ou transferir "&amp;TEXT($U409,"0")&amp;" un.",IF($M409&gt;INDEX('Cenários'!$K$6:$K$105,INT((ROW()-6)/12)+1),"Capacidade abaixo do saldo-alvo em "&amp;TEXT($M409-INDEX('Cenários'!$K$6:$K$105,INT((ROW()-6)/12)+1),"0")&amp;" un.",IF(AND($O409&gt;0,$E409-INDEX('Cenários'!$J$6:$J$105,INT((ROW()-6)/12)+1)&lt;-4),"Recebimento depende de pedido anterior ao horizonte",IF($R409&gt;0,"Desmobilizar "&amp;TEXT($R409,"0")&amp;" un. nesta semana",IF($P409&gt;0,"Emitir pedido de "&amp;TEXT($P409,"0")&amp;" un. nesta semana",IF($O409&gt;0,"Programar recebimento de "&amp;TEXT($O409,"0")&amp;" un.","Sem ação imediata")))))))))</f>
        <v/>
      </c>
      <c r="X409" s="24">
        <f>IF($A409="","",INDEX('Cenários'!$M$6:$M$105,INT((ROW()-6)/12)+1))</f>
        <v/>
      </c>
      <c r="Y409" s="24">
        <f>IF($A409="","",INDEX('Cenários'!$Z$6:$Z$105,INT((ROW()-6)/12)+1))</f>
        <v/>
      </c>
    </row>
    <row r="410" ht="19" customHeight="1">
      <c r="A410" s="24">
        <f>IF(INDEX('Cenários'!$A$6:$A$105,INT((ROW()-6)/12)+1)="","",INDEX('Cenários'!$A$6:$A$105,INT((ROW()-6)/12)+1))</f>
        <v/>
      </c>
      <c r="B410" s="24">
        <f>IF($A410="","",INDEX('Cenários'!$B$6:$B$105,INT((ROW()-6)/12)+1))</f>
        <v/>
      </c>
      <c r="C410" s="24">
        <f>IF($A410="","",INDEX('Cenários'!$C$6:$C$105,INT((ROW()-6)/12)+1))</f>
        <v/>
      </c>
      <c r="D410" s="24">
        <f>IF($A410="","",INDEX('Cenários'!$D$6:$D$105,INT((ROW()-6)/12)+1))</f>
        <v/>
      </c>
      <c r="E410" s="25">
        <f>IF($A410="","",MOD(ROW()-6,12)-4)</f>
        <v/>
      </c>
      <c r="F410" s="24">
        <f>IF($A410="","",IF($E410&lt;0,"Antes do pico",IF($E410=0,"Semana de pico","Depois do pico")))</f>
        <v/>
      </c>
      <c r="G410" s="36">
        <f>IF($A410="","",IFERROR(IF(INDEX('Cenários'!$E$6:$E$105,INT((ROW()-6)/12)+1)="","",INDEX('Cenários'!$E$6:$E$105,INT((ROW()-6)/12)+1)+7*$E410),""))</f>
        <v/>
      </c>
      <c r="H410" s="37">
        <f>IF($A410="","",INDEX('Cenários'!$N$6:$Y$105,INT((ROW()-6)/12)+1,$E410+5))</f>
        <v/>
      </c>
      <c r="I410" s="25">
        <f>IF(OR($A410="",$H410=""),"",IFERROR(ROUNDUP(INDEX('Cenários'!$F$6:$F$105,INT((ROW()-6)/12)+1)*$H410,0),""))</f>
        <v/>
      </c>
      <c r="J410" s="19" t="n"/>
      <c r="K410" s="25">
        <f>IF($A410="","",IF($E410=-4,INDEX('Cenários'!$G$6:$G$105,INT((ROW()-6)/12)+1),$S409))</f>
        <v/>
      </c>
      <c r="L410" s="25">
        <f>IF($A410="","",$K410+IF($J410="",0,$J410)-IF($I410="",0,$I410))</f>
        <v/>
      </c>
      <c r="M410" s="25">
        <f>IF($A410="","",IF($E410&lt;=0,INDEX('Cenários'!$H$6:$H$105,INT((ROW()-6)/12)+1)+SUMIFS($I$6:$I$1205,$A$6:$A$1205,$A410,$E$6:$E$1205,"&gt;"&amp;$E410,$E$6:$E$1205,"&lt;="&amp;($E410+INDEX('Cenários'!$J$6:$J$105,INT((ROW()-6)/12)+1))),INDEX('Cenários'!$L$6:$L$105,INT((ROW()-6)/12)+1)+SUMIFS($I$6:$I$1205,$A$6:$A$1205,$A410,$E$6:$E$1205,"&gt;"&amp;$E410,$E$6:$E$1205,"&lt;=7")))</f>
        <v/>
      </c>
      <c r="N410" s="25">
        <f>IF($A410="","",MIN(INDEX('Cenários'!$K$6:$K$105,INT((ROW()-6)/12)+1),MAX(0,$M410)))</f>
        <v/>
      </c>
      <c r="O410" s="25">
        <f>IF($A410="","",IFERROR(IF($L410&gt;=$N410,0,MIN(CEILING(MAX(0,$N410-$L410),INDEX('Cenários'!$I$6:$I$105,INT((ROW()-6)/12)+1)),FLOOR(MAX(0,INDEX('Cenários'!$K$6:$K$105,INT((ROW()-6)/12)+1)-$L410),INDEX('Cenários'!$I$6:$I$105,INT((ROW()-6)/12)+1)))),0))</f>
        <v/>
      </c>
      <c r="P410" s="25">
        <f>IF($A410="","",IFERROR(IF($E410+INDEX('Cenários'!$J$6:$J$105,INT((ROW()-6)/12)+1)&gt;7,0,SUMIFS($O$6:$O$1205,$A$6:$A$1205,$A410,$E$6:$E$1205,$E410+INDEX('Cenários'!$J$6:$J$105,INT((ROW()-6)/12)+1))),0))</f>
        <v/>
      </c>
      <c r="Q410" s="25">
        <f>IF($A410="","",$L410+$O410)</f>
        <v/>
      </c>
      <c r="R410" s="25">
        <f>IF($A410="","",IF($E410&gt;0,MAX(0,$Q410-$N410),0))</f>
        <v/>
      </c>
      <c r="S410" s="25">
        <f>IF($A410="","",$Q410-$R410)</f>
        <v/>
      </c>
      <c r="T410" s="25">
        <f>IF($A410="","",MAX(0,-$S410))</f>
        <v/>
      </c>
      <c r="U410" s="25">
        <f>IF($A410="","",MAX(0,$Q410-INDEX('Cenários'!$K$6:$K$105,INT((ROW()-6)/12)+1)))</f>
        <v/>
      </c>
      <c r="V410" s="24">
        <f>IF($A410="","",IF($Y410&lt;&gt;"OK","Dados inválidos",IF($X410="Pausado","Pausado",IF($T410&gt;0,"Ruptura",IF($U410&gt;0,"Excesso de capacidade",IF($M410&gt;INDEX('Cenários'!$K$6:$K$105,INT((ROW()-6)/12)+1),"Capacidade insuficiente",IF(AND($E410&lt;=0,$S410&lt;INDEX('Cenários'!$H$6:$H$105,INT((ROW()-6)/12)+1)),"Atenção",IF($R410&gt;0,"Desmobilizar","Adequado"))))))))</f>
        <v/>
      </c>
      <c r="W410" s="24">
        <f>IF($A410="","",IF($Y410&lt;&gt;"OK","Corrigir cadastro do cenário",IF($X410="Pausado","",IF($T410&gt;0,"Ruptura projetada de "&amp;TEXT($T410,"0")&amp;" un.",IF($U410&gt;0,"Reduzir entrada ou transferir "&amp;TEXT($U410,"0")&amp;" un.",IF($M410&gt;INDEX('Cenários'!$K$6:$K$105,INT((ROW()-6)/12)+1),"Capacidade abaixo do saldo-alvo em "&amp;TEXT($M410-INDEX('Cenários'!$K$6:$K$105,INT((ROW()-6)/12)+1),"0")&amp;" un.",IF(AND($O410&gt;0,$E410-INDEX('Cenários'!$J$6:$J$105,INT((ROW()-6)/12)+1)&lt;-4),"Recebimento depende de pedido anterior ao horizonte",IF($R410&gt;0,"Desmobilizar "&amp;TEXT($R410,"0")&amp;" un. nesta semana",IF($P410&gt;0,"Emitir pedido de "&amp;TEXT($P410,"0")&amp;" un. nesta semana",IF($O410&gt;0,"Programar recebimento de "&amp;TEXT($O410,"0")&amp;" un.","Sem ação imediata")))))))))</f>
        <v/>
      </c>
      <c r="X410" s="24">
        <f>IF($A410="","",INDEX('Cenários'!$M$6:$M$105,INT((ROW()-6)/12)+1))</f>
        <v/>
      </c>
      <c r="Y410" s="24">
        <f>IF($A410="","",INDEX('Cenários'!$Z$6:$Z$105,INT((ROW()-6)/12)+1))</f>
        <v/>
      </c>
    </row>
    <row r="411" ht="19" customHeight="1">
      <c r="A411" s="24">
        <f>IF(INDEX('Cenários'!$A$6:$A$105,INT((ROW()-6)/12)+1)="","",INDEX('Cenários'!$A$6:$A$105,INT((ROW()-6)/12)+1))</f>
        <v/>
      </c>
      <c r="B411" s="24">
        <f>IF($A411="","",INDEX('Cenários'!$B$6:$B$105,INT((ROW()-6)/12)+1))</f>
        <v/>
      </c>
      <c r="C411" s="24">
        <f>IF($A411="","",INDEX('Cenários'!$C$6:$C$105,INT((ROW()-6)/12)+1))</f>
        <v/>
      </c>
      <c r="D411" s="24">
        <f>IF($A411="","",INDEX('Cenários'!$D$6:$D$105,INT((ROW()-6)/12)+1))</f>
        <v/>
      </c>
      <c r="E411" s="25">
        <f>IF($A411="","",MOD(ROW()-6,12)-4)</f>
        <v/>
      </c>
      <c r="F411" s="24">
        <f>IF($A411="","",IF($E411&lt;0,"Antes do pico",IF($E411=0,"Semana de pico","Depois do pico")))</f>
        <v/>
      </c>
      <c r="G411" s="36">
        <f>IF($A411="","",IFERROR(IF(INDEX('Cenários'!$E$6:$E$105,INT((ROW()-6)/12)+1)="","",INDEX('Cenários'!$E$6:$E$105,INT((ROW()-6)/12)+1)+7*$E411),""))</f>
        <v/>
      </c>
      <c r="H411" s="37">
        <f>IF($A411="","",INDEX('Cenários'!$N$6:$Y$105,INT((ROW()-6)/12)+1,$E411+5))</f>
        <v/>
      </c>
      <c r="I411" s="25">
        <f>IF(OR($A411="",$H411=""),"",IFERROR(ROUNDUP(INDEX('Cenários'!$F$6:$F$105,INT((ROW()-6)/12)+1)*$H411,0),""))</f>
        <v/>
      </c>
      <c r="J411" s="19" t="n"/>
      <c r="K411" s="25">
        <f>IF($A411="","",IF($E411=-4,INDEX('Cenários'!$G$6:$G$105,INT((ROW()-6)/12)+1),$S410))</f>
        <v/>
      </c>
      <c r="L411" s="25">
        <f>IF($A411="","",$K411+IF($J411="",0,$J411)-IF($I411="",0,$I411))</f>
        <v/>
      </c>
      <c r="M411" s="25">
        <f>IF($A411="","",IF($E411&lt;=0,INDEX('Cenários'!$H$6:$H$105,INT((ROW()-6)/12)+1)+SUMIFS($I$6:$I$1205,$A$6:$A$1205,$A411,$E$6:$E$1205,"&gt;"&amp;$E411,$E$6:$E$1205,"&lt;="&amp;($E411+INDEX('Cenários'!$J$6:$J$105,INT((ROW()-6)/12)+1))),INDEX('Cenários'!$L$6:$L$105,INT((ROW()-6)/12)+1)+SUMIFS($I$6:$I$1205,$A$6:$A$1205,$A411,$E$6:$E$1205,"&gt;"&amp;$E411,$E$6:$E$1205,"&lt;=7")))</f>
        <v/>
      </c>
      <c r="N411" s="25">
        <f>IF($A411="","",MIN(INDEX('Cenários'!$K$6:$K$105,INT((ROW()-6)/12)+1),MAX(0,$M411)))</f>
        <v/>
      </c>
      <c r="O411" s="25">
        <f>IF($A411="","",IFERROR(IF($L411&gt;=$N411,0,MIN(CEILING(MAX(0,$N411-$L411),INDEX('Cenários'!$I$6:$I$105,INT((ROW()-6)/12)+1)),FLOOR(MAX(0,INDEX('Cenários'!$K$6:$K$105,INT((ROW()-6)/12)+1)-$L411),INDEX('Cenários'!$I$6:$I$105,INT((ROW()-6)/12)+1)))),0))</f>
        <v/>
      </c>
      <c r="P411" s="25">
        <f>IF($A411="","",IFERROR(IF($E411+INDEX('Cenários'!$J$6:$J$105,INT((ROW()-6)/12)+1)&gt;7,0,SUMIFS($O$6:$O$1205,$A$6:$A$1205,$A411,$E$6:$E$1205,$E411+INDEX('Cenários'!$J$6:$J$105,INT((ROW()-6)/12)+1))),0))</f>
        <v/>
      </c>
      <c r="Q411" s="25">
        <f>IF($A411="","",$L411+$O411)</f>
        <v/>
      </c>
      <c r="R411" s="25">
        <f>IF($A411="","",IF($E411&gt;0,MAX(0,$Q411-$N411),0))</f>
        <v/>
      </c>
      <c r="S411" s="25">
        <f>IF($A411="","",$Q411-$R411)</f>
        <v/>
      </c>
      <c r="T411" s="25">
        <f>IF($A411="","",MAX(0,-$S411))</f>
        <v/>
      </c>
      <c r="U411" s="25">
        <f>IF($A411="","",MAX(0,$Q411-INDEX('Cenários'!$K$6:$K$105,INT((ROW()-6)/12)+1)))</f>
        <v/>
      </c>
      <c r="V411" s="24">
        <f>IF($A411="","",IF($Y411&lt;&gt;"OK","Dados inválidos",IF($X411="Pausado","Pausado",IF($T411&gt;0,"Ruptura",IF($U411&gt;0,"Excesso de capacidade",IF($M411&gt;INDEX('Cenários'!$K$6:$K$105,INT((ROW()-6)/12)+1),"Capacidade insuficiente",IF(AND($E411&lt;=0,$S411&lt;INDEX('Cenários'!$H$6:$H$105,INT((ROW()-6)/12)+1)),"Atenção",IF($R411&gt;0,"Desmobilizar","Adequado"))))))))</f>
        <v/>
      </c>
      <c r="W411" s="24">
        <f>IF($A411="","",IF($Y411&lt;&gt;"OK","Corrigir cadastro do cenário",IF($X411="Pausado","",IF($T411&gt;0,"Ruptura projetada de "&amp;TEXT($T411,"0")&amp;" un.",IF($U411&gt;0,"Reduzir entrada ou transferir "&amp;TEXT($U411,"0")&amp;" un.",IF($M411&gt;INDEX('Cenários'!$K$6:$K$105,INT((ROW()-6)/12)+1),"Capacidade abaixo do saldo-alvo em "&amp;TEXT($M411-INDEX('Cenários'!$K$6:$K$105,INT((ROW()-6)/12)+1),"0")&amp;" un.",IF(AND($O411&gt;0,$E411-INDEX('Cenários'!$J$6:$J$105,INT((ROW()-6)/12)+1)&lt;-4),"Recebimento depende de pedido anterior ao horizonte",IF($R411&gt;0,"Desmobilizar "&amp;TEXT($R411,"0")&amp;" un. nesta semana",IF($P411&gt;0,"Emitir pedido de "&amp;TEXT($P411,"0")&amp;" un. nesta semana",IF($O411&gt;0,"Programar recebimento de "&amp;TEXT($O411,"0")&amp;" un.","Sem ação imediata")))))))))</f>
        <v/>
      </c>
      <c r="X411" s="24">
        <f>IF($A411="","",INDEX('Cenários'!$M$6:$M$105,INT((ROW()-6)/12)+1))</f>
        <v/>
      </c>
      <c r="Y411" s="24">
        <f>IF($A411="","",INDEX('Cenários'!$Z$6:$Z$105,INT((ROW()-6)/12)+1))</f>
        <v/>
      </c>
    </row>
    <row r="412" ht="19" customHeight="1">
      <c r="A412" s="24">
        <f>IF(INDEX('Cenários'!$A$6:$A$105,INT((ROW()-6)/12)+1)="","",INDEX('Cenários'!$A$6:$A$105,INT((ROW()-6)/12)+1))</f>
        <v/>
      </c>
      <c r="B412" s="24">
        <f>IF($A412="","",INDEX('Cenários'!$B$6:$B$105,INT((ROW()-6)/12)+1))</f>
        <v/>
      </c>
      <c r="C412" s="24">
        <f>IF($A412="","",INDEX('Cenários'!$C$6:$C$105,INT((ROW()-6)/12)+1))</f>
        <v/>
      </c>
      <c r="D412" s="24">
        <f>IF($A412="","",INDEX('Cenários'!$D$6:$D$105,INT((ROW()-6)/12)+1))</f>
        <v/>
      </c>
      <c r="E412" s="25">
        <f>IF($A412="","",MOD(ROW()-6,12)-4)</f>
        <v/>
      </c>
      <c r="F412" s="24">
        <f>IF($A412="","",IF($E412&lt;0,"Antes do pico",IF($E412=0,"Semana de pico","Depois do pico")))</f>
        <v/>
      </c>
      <c r="G412" s="36">
        <f>IF($A412="","",IFERROR(IF(INDEX('Cenários'!$E$6:$E$105,INT((ROW()-6)/12)+1)="","",INDEX('Cenários'!$E$6:$E$105,INT((ROW()-6)/12)+1)+7*$E412),""))</f>
        <v/>
      </c>
      <c r="H412" s="37">
        <f>IF($A412="","",INDEX('Cenários'!$N$6:$Y$105,INT((ROW()-6)/12)+1,$E412+5))</f>
        <v/>
      </c>
      <c r="I412" s="25">
        <f>IF(OR($A412="",$H412=""),"",IFERROR(ROUNDUP(INDEX('Cenários'!$F$6:$F$105,INT((ROW()-6)/12)+1)*$H412,0),""))</f>
        <v/>
      </c>
      <c r="J412" s="19" t="n"/>
      <c r="K412" s="25">
        <f>IF($A412="","",IF($E412=-4,INDEX('Cenários'!$G$6:$G$105,INT((ROW()-6)/12)+1),$S411))</f>
        <v/>
      </c>
      <c r="L412" s="25">
        <f>IF($A412="","",$K412+IF($J412="",0,$J412)-IF($I412="",0,$I412))</f>
        <v/>
      </c>
      <c r="M412" s="25">
        <f>IF($A412="","",IF($E412&lt;=0,INDEX('Cenários'!$H$6:$H$105,INT((ROW()-6)/12)+1)+SUMIFS($I$6:$I$1205,$A$6:$A$1205,$A412,$E$6:$E$1205,"&gt;"&amp;$E412,$E$6:$E$1205,"&lt;="&amp;($E412+INDEX('Cenários'!$J$6:$J$105,INT((ROW()-6)/12)+1))),INDEX('Cenários'!$L$6:$L$105,INT((ROW()-6)/12)+1)+SUMIFS($I$6:$I$1205,$A$6:$A$1205,$A412,$E$6:$E$1205,"&gt;"&amp;$E412,$E$6:$E$1205,"&lt;=7")))</f>
        <v/>
      </c>
      <c r="N412" s="25">
        <f>IF($A412="","",MIN(INDEX('Cenários'!$K$6:$K$105,INT((ROW()-6)/12)+1),MAX(0,$M412)))</f>
        <v/>
      </c>
      <c r="O412" s="25">
        <f>IF($A412="","",IFERROR(IF($L412&gt;=$N412,0,MIN(CEILING(MAX(0,$N412-$L412),INDEX('Cenários'!$I$6:$I$105,INT((ROW()-6)/12)+1)),FLOOR(MAX(0,INDEX('Cenários'!$K$6:$K$105,INT((ROW()-6)/12)+1)-$L412),INDEX('Cenários'!$I$6:$I$105,INT((ROW()-6)/12)+1)))),0))</f>
        <v/>
      </c>
      <c r="P412" s="25">
        <f>IF($A412="","",IFERROR(IF($E412+INDEX('Cenários'!$J$6:$J$105,INT((ROW()-6)/12)+1)&gt;7,0,SUMIFS($O$6:$O$1205,$A$6:$A$1205,$A412,$E$6:$E$1205,$E412+INDEX('Cenários'!$J$6:$J$105,INT((ROW()-6)/12)+1))),0))</f>
        <v/>
      </c>
      <c r="Q412" s="25">
        <f>IF($A412="","",$L412+$O412)</f>
        <v/>
      </c>
      <c r="R412" s="25">
        <f>IF($A412="","",IF($E412&gt;0,MAX(0,$Q412-$N412),0))</f>
        <v/>
      </c>
      <c r="S412" s="25">
        <f>IF($A412="","",$Q412-$R412)</f>
        <v/>
      </c>
      <c r="T412" s="25">
        <f>IF($A412="","",MAX(0,-$S412))</f>
        <v/>
      </c>
      <c r="U412" s="25">
        <f>IF($A412="","",MAX(0,$Q412-INDEX('Cenários'!$K$6:$K$105,INT((ROW()-6)/12)+1)))</f>
        <v/>
      </c>
      <c r="V412" s="24">
        <f>IF($A412="","",IF($Y412&lt;&gt;"OK","Dados inválidos",IF($X412="Pausado","Pausado",IF($T412&gt;0,"Ruptura",IF($U412&gt;0,"Excesso de capacidade",IF($M412&gt;INDEX('Cenários'!$K$6:$K$105,INT((ROW()-6)/12)+1),"Capacidade insuficiente",IF(AND($E412&lt;=0,$S412&lt;INDEX('Cenários'!$H$6:$H$105,INT((ROW()-6)/12)+1)),"Atenção",IF($R412&gt;0,"Desmobilizar","Adequado"))))))))</f>
        <v/>
      </c>
      <c r="W412" s="24">
        <f>IF($A412="","",IF($Y412&lt;&gt;"OK","Corrigir cadastro do cenário",IF($X412="Pausado","",IF($T412&gt;0,"Ruptura projetada de "&amp;TEXT($T412,"0")&amp;" un.",IF($U412&gt;0,"Reduzir entrada ou transferir "&amp;TEXT($U412,"0")&amp;" un.",IF($M412&gt;INDEX('Cenários'!$K$6:$K$105,INT((ROW()-6)/12)+1),"Capacidade abaixo do saldo-alvo em "&amp;TEXT($M412-INDEX('Cenários'!$K$6:$K$105,INT((ROW()-6)/12)+1),"0")&amp;" un.",IF(AND($O412&gt;0,$E412-INDEX('Cenários'!$J$6:$J$105,INT((ROW()-6)/12)+1)&lt;-4),"Recebimento depende de pedido anterior ao horizonte",IF($R412&gt;0,"Desmobilizar "&amp;TEXT($R412,"0")&amp;" un. nesta semana",IF($P412&gt;0,"Emitir pedido de "&amp;TEXT($P412,"0")&amp;" un. nesta semana",IF($O412&gt;0,"Programar recebimento de "&amp;TEXT($O412,"0")&amp;" un.","Sem ação imediata")))))))))</f>
        <v/>
      </c>
      <c r="X412" s="24">
        <f>IF($A412="","",INDEX('Cenários'!$M$6:$M$105,INT((ROW()-6)/12)+1))</f>
        <v/>
      </c>
      <c r="Y412" s="24">
        <f>IF($A412="","",INDEX('Cenários'!$Z$6:$Z$105,INT((ROW()-6)/12)+1))</f>
        <v/>
      </c>
    </row>
    <row r="413" ht="19" customHeight="1">
      <c r="A413" s="24">
        <f>IF(INDEX('Cenários'!$A$6:$A$105,INT((ROW()-6)/12)+1)="","",INDEX('Cenários'!$A$6:$A$105,INT((ROW()-6)/12)+1))</f>
        <v/>
      </c>
      <c r="B413" s="24">
        <f>IF($A413="","",INDEX('Cenários'!$B$6:$B$105,INT((ROW()-6)/12)+1))</f>
        <v/>
      </c>
      <c r="C413" s="24">
        <f>IF($A413="","",INDEX('Cenários'!$C$6:$C$105,INT((ROW()-6)/12)+1))</f>
        <v/>
      </c>
      <c r="D413" s="24">
        <f>IF($A413="","",INDEX('Cenários'!$D$6:$D$105,INT((ROW()-6)/12)+1))</f>
        <v/>
      </c>
      <c r="E413" s="25">
        <f>IF($A413="","",MOD(ROW()-6,12)-4)</f>
        <v/>
      </c>
      <c r="F413" s="24">
        <f>IF($A413="","",IF($E413&lt;0,"Antes do pico",IF($E413=0,"Semana de pico","Depois do pico")))</f>
        <v/>
      </c>
      <c r="G413" s="36">
        <f>IF($A413="","",IFERROR(IF(INDEX('Cenários'!$E$6:$E$105,INT((ROW()-6)/12)+1)="","",INDEX('Cenários'!$E$6:$E$105,INT((ROW()-6)/12)+1)+7*$E413),""))</f>
        <v/>
      </c>
      <c r="H413" s="37">
        <f>IF($A413="","",INDEX('Cenários'!$N$6:$Y$105,INT((ROW()-6)/12)+1,$E413+5))</f>
        <v/>
      </c>
      <c r="I413" s="25">
        <f>IF(OR($A413="",$H413=""),"",IFERROR(ROUNDUP(INDEX('Cenários'!$F$6:$F$105,INT((ROW()-6)/12)+1)*$H413,0),""))</f>
        <v/>
      </c>
      <c r="J413" s="19" t="n"/>
      <c r="K413" s="25">
        <f>IF($A413="","",IF($E413=-4,INDEX('Cenários'!$G$6:$G$105,INT((ROW()-6)/12)+1),$S412))</f>
        <v/>
      </c>
      <c r="L413" s="25">
        <f>IF($A413="","",$K413+IF($J413="",0,$J413)-IF($I413="",0,$I413))</f>
        <v/>
      </c>
      <c r="M413" s="25">
        <f>IF($A413="","",IF($E413&lt;=0,INDEX('Cenários'!$H$6:$H$105,INT((ROW()-6)/12)+1)+SUMIFS($I$6:$I$1205,$A$6:$A$1205,$A413,$E$6:$E$1205,"&gt;"&amp;$E413,$E$6:$E$1205,"&lt;="&amp;($E413+INDEX('Cenários'!$J$6:$J$105,INT((ROW()-6)/12)+1))),INDEX('Cenários'!$L$6:$L$105,INT((ROW()-6)/12)+1)+SUMIFS($I$6:$I$1205,$A$6:$A$1205,$A413,$E$6:$E$1205,"&gt;"&amp;$E413,$E$6:$E$1205,"&lt;=7")))</f>
        <v/>
      </c>
      <c r="N413" s="25">
        <f>IF($A413="","",MIN(INDEX('Cenários'!$K$6:$K$105,INT((ROW()-6)/12)+1),MAX(0,$M413)))</f>
        <v/>
      </c>
      <c r="O413" s="25">
        <f>IF($A413="","",IFERROR(IF($L413&gt;=$N413,0,MIN(CEILING(MAX(0,$N413-$L413),INDEX('Cenários'!$I$6:$I$105,INT((ROW()-6)/12)+1)),FLOOR(MAX(0,INDEX('Cenários'!$K$6:$K$105,INT((ROW()-6)/12)+1)-$L413),INDEX('Cenários'!$I$6:$I$105,INT((ROW()-6)/12)+1)))),0))</f>
        <v/>
      </c>
      <c r="P413" s="25">
        <f>IF($A413="","",IFERROR(IF($E413+INDEX('Cenários'!$J$6:$J$105,INT((ROW()-6)/12)+1)&gt;7,0,SUMIFS($O$6:$O$1205,$A$6:$A$1205,$A413,$E$6:$E$1205,$E413+INDEX('Cenários'!$J$6:$J$105,INT((ROW()-6)/12)+1))),0))</f>
        <v/>
      </c>
      <c r="Q413" s="25">
        <f>IF($A413="","",$L413+$O413)</f>
        <v/>
      </c>
      <c r="R413" s="25">
        <f>IF($A413="","",IF($E413&gt;0,MAX(0,$Q413-$N413),0))</f>
        <v/>
      </c>
      <c r="S413" s="25">
        <f>IF($A413="","",$Q413-$R413)</f>
        <v/>
      </c>
      <c r="T413" s="25">
        <f>IF($A413="","",MAX(0,-$S413))</f>
        <v/>
      </c>
      <c r="U413" s="25">
        <f>IF($A413="","",MAX(0,$Q413-INDEX('Cenários'!$K$6:$K$105,INT((ROW()-6)/12)+1)))</f>
        <v/>
      </c>
      <c r="V413" s="24">
        <f>IF($A413="","",IF($Y413&lt;&gt;"OK","Dados inválidos",IF($X413="Pausado","Pausado",IF($T413&gt;0,"Ruptura",IF($U413&gt;0,"Excesso de capacidade",IF($M413&gt;INDEX('Cenários'!$K$6:$K$105,INT((ROW()-6)/12)+1),"Capacidade insuficiente",IF(AND($E413&lt;=0,$S413&lt;INDEX('Cenários'!$H$6:$H$105,INT((ROW()-6)/12)+1)),"Atenção",IF($R413&gt;0,"Desmobilizar","Adequado"))))))))</f>
        <v/>
      </c>
      <c r="W413" s="24">
        <f>IF($A413="","",IF($Y413&lt;&gt;"OK","Corrigir cadastro do cenário",IF($X413="Pausado","",IF($T413&gt;0,"Ruptura projetada de "&amp;TEXT($T413,"0")&amp;" un.",IF($U413&gt;0,"Reduzir entrada ou transferir "&amp;TEXT($U413,"0")&amp;" un.",IF($M413&gt;INDEX('Cenários'!$K$6:$K$105,INT((ROW()-6)/12)+1),"Capacidade abaixo do saldo-alvo em "&amp;TEXT($M413-INDEX('Cenários'!$K$6:$K$105,INT((ROW()-6)/12)+1),"0")&amp;" un.",IF(AND($O413&gt;0,$E413-INDEX('Cenários'!$J$6:$J$105,INT((ROW()-6)/12)+1)&lt;-4),"Recebimento depende de pedido anterior ao horizonte",IF($R413&gt;0,"Desmobilizar "&amp;TEXT($R413,"0")&amp;" un. nesta semana",IF($P413&gt;0,"Emitir pedido de "&amp;TEXT($P413,"0")&amp;" un. nesta semana",IF($O413&gt;0,"Programar recebimento de "&amp;TEXT($O413,"0")&amp;" un.","Sem ação imediata")))))))))</f>
        <v/>
      </c>
      <c r="X413" s="24">
        <f>IF($A413="","",INDEX('Cenários'!$M$6:$M$105,INT((ROW()-6)/12)+1))</f>
        <v/>
      </c>
      <c r="Y413" s="24">
        <f>IF($A413="","",INDEX('Cenários'!$Z$6:$Z$105,INT((ROW()-6)/12)+1))</f>
        <v/>
      </c>
    </row>
    <row r="414" ht="19" customHeight="1">
      <c r="A414" s="24">
        <f>IF(INDEX('Cenários'!$A$6:$A$105,INT((ROW()-6)/12)+1)="","",INDEX('Cenários'!$A$6:$A$105,INT((ROW()-6)/12)+1))</f>
        <v/>
      </c>
      <c r="B414" s="24">
        <f>IF($A414="","",INDEX('Cenários'!$B$6:$B$105,INT((ROW()-6)/12)+1))</f>
        <v/>
      </c>
      <c r="C414" s="24">
        <f>IF($A414="","",INDEX('Cenários'!$C$6:$C$105,INT((ROW()-6)/12)+1))</f>
        <v/>
      </c>
      <c r="D414" s="24">
        <f>IF($A414="","",INDEX('Cenários'!$D$6:$D$105,INT((ROW()-6)/12)+1))</f>
        <v/>
      </c>
      <c r="E414" s="25">
        <f>IF($A414="","",MOD(ROW()-6,12)-4)</f>
        <v/>
      </c>
      <c r="F414" s="24">
        <f>IF($A414="","",IF($E414&lt;0,"Antes do pico",IF($E414=0,"Semana de pico","Depois do pico")))</f>
        <v/>
      </c>
      <c r="G414" s="36">
        <f>IF($A414="","",IFERROR(IF(INDEX('Cenários'!$E$6:$E$105,INT((ROW()-6)/12)+1)="","",INDEX('Cenários'!$E$6:$E$105,INT((ROW()-6)/12)+1)+7*$E414),""))</f>
        <v/>
      </c>
      <c r="H414" s="37">
        <f>IF($A414="","",INDEX('Cenários'!$N$6:$Y$105,INT((ROW()-6)/12)+1,$E414+5))</f>
        <v/>
      </c>
      <c r="I414" s="25">
        <f>IF(OR($A414="",$H414=""),"",IFERROR(ROUNDUP(INDEX('Cenários'!$F$6:$F$105,INT((ROW()-6)/12)+1)*$H414,0),""))</f>
        <v/>
      </c>
      <c r="J414" s="19" t="n"/>
      <c r="K414" s="25">
        <f>IF($A414="","",IF($E414=-4,INDEX('Cenários'!$G$6:$G$105,INT((ROW()-6)/12)+1),$S413))</f>
        <v/>
      </c>
      <c r="L414" s="25">
        <f>IF($A414="","",$K414+IF($J414="",0,$J414)-IF($I414="",0,$I414))</f>
        <v/>
      </c>
      <c r="M414" s="25">
        <f>IF($A414="","",IF($E414&lt;=0,INDEX('Cenários'!$H$6:$H$105,INT((ROW()-6)/12)+1)+SUMIFS($I$6:$I$1205,$A$6:$A$1205,$A414,$E$6:$E$1205,"&gt;"&amp;$E414,$E$6:$E$1205,"&lt;="&amp;($E414+INDEX('Cenários'!$J$6:$J$105,INT((ROW()-6)/12)+1))),INDEX('Cenários'!$L$6:$L$105,INT((ROW()-6)/12)+1)+SUMIFS($I$6:$I$1205,$A$6:$A$1205,$A414,$E$6:$E$1205,"&gt;"&amp;$E414,$E$6:$E$1205,"&lt;=7")))</f>
        <v/>
      </c>
      <c r="N414" s="25">
        <f>IF($A414="","",MIN(INDEX('Cenários'!$K$6:$K$105,INT((ROW()-6)/12)+1),MAX(0,$M414)))</f>
        <v/>
      </c>
      <c r="O414" s="25">
        <f>IF($A414="","",IFERROR(IF($L414&gt;=$N414,0,MIN(CEILING(MAX(0,$N414-$L414),INDEX('Cenários'!$I$6:$I$105,INT((ROW()-6)/12)+1)),FLOOR(MAX(0,INDEX('Cenários'!$K$6:$K$105,INT((ROW()-6)/12)+1)-$L414),INDEX('Cenários'!$I$6:$I$105,INT((ROW()-6)/12)+1)))),0))</f>
        <v/>
      </c>
      <c r="P414" s="25">
        <f>IF($A414="","",IFERROR(IF($E414+INDEX('Cenários'!$J$6:$J$105,INT((ROW()-6)/12)+1)&gt;7,0,SUMIFS($O$6:$O$1205,$A$6:$A$1205,$A414,$E$6:$E$1205,$E414+INDEX('Cenários'!$J$6:$J$105,INT((ROW()-6)/12)+1))),0))</f>
        <v/>
      </c>
      <c r="Q414" s="25">
        <f>IF($A414="","",$L414+$O414)</f>
        <v/>
      </c>
      <c r="R414" s="25">
        <f>IF($A414="","",IF($E414&gt;0,MAX(0,$Q414-$N414),0))</f>
        <v/>
      </c>
      <c r="S414" s="25">
        <f>IF($A414="","",$Q414-$R414)</f>
        <v/>
      </c>
      <c r="T414" s="25">
        <f>IF($A414="","",MAX(0,-$S414))</f>
        <v/>
      </c>
      <c r="U414" s="25">
        <f>IF($A414="","",MAX(0,$Q414-INDEX('Cenários'!$K$6:$K$105,INT((ROW()-6)/12)+1)))</f>
        <v/>
      </c>
      <c r="V414" s="24">
        <f>IF($A414="","",IF($Y414&lt;&gt;"OK","Dados inválidos",IF($X414="Pausado","Pausado",IF($T414&gt;0,"Ruptura",IF($U414&gt;0,"Excesso de capacidade",IF($M414&gt;INDEX('Cenários'!$K$6:$K$105,INT((ROW()-6)/12)+1),"Capacidade insuficiente",IF(AND($E414&lt;=0,$S414&lt;INDEX('Cenários'!$H$6:$H$105,INT((ROW()-6)/12)+1)),"Atenção",IF($R414&gt;0,"Desmobilizar","Adequado"))))))))</f>
        <v/>
      </c>
      <c r="W414" s="24">
        <f>IF($A414="","",IF($Y414&lt;&gt;"OK","Corrigir cadastro do cenário",IF($X414="Pausado","",IF($T414&gt;0,"Ruptura projetada de "&amp;TEXT($T414,"0")&amp;" un.",IF($U414&gt;0,"Reduzir entrada ou transferir "&amp;TEXT($U414,"0")&amp;" un.",IF($M414&gt;INDEX('Cenários'!$K$6:$K$105,INT((ROW()-6)/12)+1),"Capacidade abaixo do saldo-alvo em "&amp;TEXT($M414-INDEX('Cenários'!$K$6:$K$105,INT((ROW()-6)/12)+1),"0")&amp;" un.",IF(AND($O414&gt;0,$E414-INDEX('Cenários'!$J$6:$J$105,INT((ROW()-6)/12)+1)&lt;-4),"Recebimento depende de pedido anterior ao horizonte",IF($R414&gt;0,"Desmobilizar "&amp;TEXT($R414,"0")&amp;" un. nesta semana",IF($P414&gt;0,"Emitir pedido de "&amp;TEXT($P414,"0")&amp;" un. nesta semana",IF($O414&gt;0,"Programar recebimento de "&amp;TEXT($O414,"0")&amp;" un.","Sem ação imediata")))))))))</f>
        <v/>
      </c>
      <c r="X414" s="24">
        <f>IF($A414="","",INDEX('Cenários'!$M$6:$M$105,INT((ROW()-6)/12)+1))</f>
        <v/>
      </c>
      <c r="Y414" s="24">
        <f>IF($A414="","",INDEX('Cenários'!$Z$6:$Z$105,INT((ROW()-6)/12)+1))</f>
        <v/>
      </c>
    </row>
    <row r="415" ht="19" customHeight="1">
      <c r="A415" s="24">
        <f>IF(INDEX('Cenários'!$A$6:$A$105,INT((ROW()-6)/12)+1)="","",INDEX('Cenários'!$A$6:$A$105,INT((ROW()-6)/12)+1))</f>
        <v/>
      </c>
      <c r="B415" s="24">
        <f>IF($A415="","",INDEX('Cenários'!$B$6:$B$105,INT((ROW()-6)/12)+1))</f>
        <v/>
      </c>
      <c r="C415" s="24">
        <f>IF($A415="","",INDEX('Cenários'!$C$6:$C$105,INT((ROW()-6)/12)+1))</f>
        <v/>
      </c>
      <c r="D415" s="24">
        <f>IF($A415="","",INDEX('Cenários'!$D$6:$D$105,INT((ROW()-6)/12)+1))</f>
        <v/>
      </c>
      <c r="E415" s="25">
        <f>IF($A415="","",MOD(ROW()-6,12)-4)</f>
        <v/>
      </c>
      <c r="F415" s="24">
        <f>IF($A415="","",IF($E415&lt;0,"Antes do pico",IF($E415=0,"Semana de pico","Depois do pico")))</f>
        <v/>
      </c>
      <c r="G415" s="36">
        <f>IF($A415="","",IFERROR(IF(INDEX('Cenários'!$E$6:$E$105,INT((ROW()-6)/12)+1)="","",INDEX('Cenários'!$E$6:$E$105,INT((ROW()-6)/12)+1)+7*$E415),""))</f>
        <v/>
      </c>
      <c r="H415" s="37">
        <f>IF($A415="","",INDEX('Cenários'!$N$6:$Y$105,INT((ROW()-6)/12)+1,$E415+5))</f>
        <v/>
      </c>
      <c r="I415" s="25">
        <f>IF(OR($A415="",$H415=""),"",IFERROR(ROUNDUP(INDEX('Cenários'!$F$6:$F$105,INT((ROW()-6)/12)+1)*$H415,0),""))</f>
        <v/>
      </c>
      <c r="J415" s="19" t="n"/>
      <c r="K415" s="25">
        <f>IF($A415="","",IF($E415=-4,INDEX('Cenários'!$G$6:$G$105,INT((ROW()-6)/12)+1),$S414))</f>
        <v/>
      </c>
      <c r="L415" s="25">
        <f>IF($A415="","",$K415+IF($J415="",0,$J415)-IF($I415="",0,$I415))</f>
        <v/>
      </c>
      <c r="M415" s="25">
        <f>IF($A415="","",IF($E415&lt;=0,INDEX('Cenários'!$H$6:$H$105,INT((ROW()-6)/12)+1)+SUMIFS($I$6:$I$1205,$A$6:$A$1205,$A415,$E$6:$E$1205,"&gt;"&amp;$E415,$E$6:$E$1205,"&lt;="&amp;($E415+INDEX('Cenários'!$J$6:$J$105,INT((ROW()-6)/12)+1))),INDEX('Cenários'!$L$6:$L$105,INT((ROW()-6)/12)+1)+SUMIFS($I$6:$I$1205,$A$6:$A$1205,$A415,$E$6:$E$1205,"&gt;"&amp;$E415,$E$6:$E$1205,"&lt;=7")))</f>
        <v/>
      </c>
      <c r="N415" s="25">
        <f>IF($A415="","",MIN(INDEX('Cenários'!$K$6:$K$105,INT((ROW()-6)/12)+1),MAX(0,$M415)))</f>
        <v/>
      </c>
      <c r="O415" s="25">
        <f>IF($A415="","",IFERROR(IF($L415&gt;=$N415,0,MIN(CEILING(MAX(0,$N415-$L415),INDEX('Cenários'!$I$6:$I$105,INT((ROW()-6)/12)+1)),FLOOR(MAX(0,INDEX('Cenários'!$K$6:$K$105,INT((ROW()-6)/12)+1)-$L415),INDEX('Cenários'!$I$6:$I$105,INT((ROW()-6)/12)+1)))),0))</f>
        <v/>
      </c>
      <c r="P415" s="25">
        <f>IF($A415="","",IFERROR(IF($E415+INDEX('Cenários'!$J$6:$J$105,INT((ROW()-6)/12)+1)&gt;7,0,SUMIFS($O$6:$O$1205,$A$6:$A$1205,$A415,$E$6:$E$1205,$E415+INDEX('Cenários'!$J$6:$J$105,INT((ROW()-6)/12)+1))),0))</f>
        <v/>
      </c>
      <c r="Q415" s="25">
        <f>IF($A415="","",$L415+$O415)</f>
        <v/>
      </c>
      <c r="R415" s="25">
        <f>IF($A415="","",IF($E415&gt;0,MAX(0,$Q415-$N415),0))</f>
        <v/>
      </c>
      <c r="S415" s="25">
        <f>IF($A415="","",$Q415-$R415)</f>
        <v/>
      </c>
      <c r="T415" s="25">
        <f>IF($A415="","",MAX(0,-$S415))</f>
        <v/>
      </c>
      <c r="U415" s="25">
        <f>IF($A415="","",MAX(0,$Q415-INDEX('Cenários'!$K$6:$K$105,INT((ROW()-6)/12)+1)))</f>
        <v/>
      </c>
      <c r="V415" s="24">
        <f>IF($A415="","",IF($Y415&lt;&gt;"OK","Dados inválidos",IF($X415="Pausado","Pausado",IF($T415&gt;0,"Ruptura",IF($U415&gt;0,"Excesso de capacidade",IF($M415&gt;INDEX('Cenários'!$K$6:$K$105,INT((ROW()-6)/12)+1),"Capacidade insuficiente",IF(AND($E415&lt;=0,$S415&lt;INDEX('Cenários'!$H$6:$H$105,INT((ROW()-6)/12)+1)),"Atenção",IF($R415&gt;0,"Desmobilizar","Adequado"))))))))</f>
        <v/>
      </c>
      <c r="W415" s="24">
        <f>IF($A415="","",IF($Y415&lt;&gt;"OK","Corrigir cadastro do cenário",IF($X415="Pausado","",IF($T415&gt;0,"Ruptura projetada de "&amp;TEXT($T415,"0")&amp;" un.",IF($U415&gt;0,"Reduzir entrada ou transferir "&amp;TEXT($U415,"0")&amp;" un.",IF($M415&gt;INDEX('Cenários'!$K$6:$K$105,INT((ROW()-6)/12)+1),"Capacidade abaixo do saldo-alvo em "&amp;TEXT($M415-INDEX('Cenários'!$K$6:$K$105,INT((ROW()-6)/12)+1),"0")&amp;" un.",IF(AND($O415&gt;0,$E415-INDEX('Cenários'!$J$6:$J$105,INT((ROW()-6)/12)+1)&lt;-4),"Recebimento depende de pedido anterior ao horizonte",IF($R415&gt;0,"Desmobilizar "&amp;TEXT($R415,"0")&amp;" un. nesta semana",IF($P415&gt;0,"Emitir pedido de "&amp;TEXT($P415,"0")&amp;" un. nesta semana",IF($O415&gt;0,"Programar recebimento de "&amp;TEXT($O415,"0")&amp;" un.","Sem ação imediata")))))))))</f>
        <v/>
      </c>
      <c r="X415" s="24">
        <f>IF($A415="","",INDEX('Cenários'!$M$6:$M$105,INT((ROW()-6)/12)+1))</f>
        <v/>
      </c>
      <c r="Y415" s="24">
        <f>IF($A415="","",INDEX('Cenários'!$Z$6:$Z$105,INT((ROW()-6)/12)+1))</f>
        <v/>
      </c>
    </row>
    <row r="416" ht="19" customHeight="1">
      <c r="A416" s="24">
        <f>IF(INDEX('Cenários'!$A$6:$A$105,INT((ROW()-6)/12)+1)="","",INDEX('Cenários'!$A$6:$A$105,INT((ROW()-6)/12)+1))</f>
        <v/>
      </c>
      <c r="B416" s="24">
        <f>IF($A416="","",INDEX('Cenários'!$B$6:$B$105,INT((ROW()-6)/12)+1))</f>
        <v/>
      </c>
      <c r="C416" s="24">
        <f>IF($A416="","",INDEX('Cenários'!$C$6:$C$105,INT((ROW()-6)/12)+1))</f>
        <v/>
      </c>
      <c r="D416" s="24">
        <f>IF($A416="","",INDEX('Cenários'!$D$6:$D$105,INT((ROW()-6)/12)+1))</f>
        <v/>
      </c>
      <c r="E416" s="25">
        <f>IF($A416="","",MOD(ROW()-6,12)-4)</f>
        <v/>
      </c>
      <c r="F416" s="24">
        <f>IF($A416="","",IF($E416&lt;0,"Antes do pico",IF($E416=0,"Semana de pico","Depois do pico")))</f>
        <v/>
      </c>
      <c r="G416" s="36">
        <f>IF($A416="","",IFERROR(IF(INDEX('Cenários'!$E$6:$E$105,INT((ROW()-6)/12)+1)="","",INDEX('Cenários'!$E$6:$E$105,INT((ROW()-6)/12)+1)+7*$E416),""))</f>
        <v/>
      </c>
      <c r="H416" s="37">
        <f>IF($A416="","",INDEX('Cenários'!$N$6:$Y$105,INT((ROW()-6)/12)+1,$E416+5))</f>
        <v/>
      </c>
      <c r="I416" s="25">
        <f>IF(OR($A416="",$H416=""),"",IFERROR(ROUNDUP(INDEX('Cenários'!$F$6:$F$105,INT((ROW()-6)/12)+1)*$H416,0),""))</f>
        <v/>
      </c>
      <c r="J416" s="19" t="n"/>
      <c r="K416" s="25">
        <f>IF($A416="","",IF($E416=-4,INDEX('Cenários'!$G$6:$G$105,INT((ROW()-6)/12)+1),$S415))</f>
        <v/>
      </c>
      <c r="L416" s="25">
        <f>IF($A416="","",$K416+IF($J416="",0,$J416)-IF($I416="",0,$I416))</f>
        <v/>
      </c>
      <c r="M416" s="25">
        <f>IF($A416="","",IF($E416&lt;=0,INDEX('Cenários'!$H$6:$H$105,INT((ROW()-6)/12)+1)+SUMIFS($I$6:$I$1205,$A$6:$A$1205,$A416,$E$6:$E$1205,"&gt;"&amp;$E416,$E$6:$E$1205,"&lt;="&amp;($E416+INDEX('Cenários'!$J$6:$J$105,INT((ROW()-6)/12)+1))),INDEX('Cenários'!$L$6:$L$105,INT((ROW()-6)/12)+1)+SUMIFS($I$6:$I$1205,$A$6:$A$1205,$A416,$E$6:$E$1205,"&gt;"&amp;$E416,$E$6:$E$1205,"&lt;=7")))</f>
        <v/>
      </c>
      <c r="N416" s="25">
        <f>IF($A416="","",MIN(INDEX('Cenários'!$K$6:$K$105,INT((ROW()-6)/12)+1),MAX(0,$M416)))</f>
        <v/>
      </c>
      <c r="O416" s="25">
        <f>IF($A416="","",IFERROR(IF($L416&gt;=$N416,0,MIN(CEILING(MAX(0,$N416-$L416),INDEX('Cenários'!$I$6:$I$105,INT((ROW()-6)/12)+1)),FLOOR(MAX(0,INDEX('Cenários'!$K$6:$K$105,INT((ROW()-6)/12)+1)-$L416),INDEX('Cenários'!$I$6:$I$105,INT((ROW()-6)/12)+1)))),0))</f>
        <v/>
      </c>
      <c r="P416" s="25">
        <f>IF($A416="","",IFERROR(IF($E416+INDEX('Cenários'!$J$6:$J$105,INT((ROW()-6)/12)+1)&gt;7,0,SUMIFS($O$6:$O$1205,$A$6:$A$1205,$A416,$E$6:$E$1205,$E416+INDEX('Cenários'!$J$6:$J$105,INT((ROW()-6)/12)+1))),0))</f>
        <v/>
      </c>
      <c r="Q416" s="25">
        <f>IF($A416="","",$L416+$O416)</f>
        <v/>
      </c>
      <c r="R416" s="25">
        <f>IF($A416="","",IF($E416&gt;0,MAX(0,$Q416-$N416),0))</f>
        <v/>
      </c>
      <c r="S416" s="25">
        <f>IF($A416="","",$Q416-$R416)</f>
        <v/>
      </c>
      <c r="T416" s="25">
        <f>IF($A416="","",MAX(0,-$S416))</f>
        <v/>
      </c>
      <c r="U416" s="25">
        <f>IF($A416="","",MAX(0,$Q416-INDEX('Cenários'!$K$6:$K$105,INT((ROW()-6)/12)+1)))</f>
        <v/>
      </c>
      <c r="V416" s="24">
        <f>IF($A416="","",IF($Y416&lt;&gt;"OK","Dados inválidos",IF($X416="Pausado","Pausado",IF($T416&gt;0,"Ruptura",IF($U416&gt;0,"Excesso de capacidade",IF($M416&gt;INDEX('Cenários'!$K$6:$K$105,INT((ROW()-6)/12)+1),"Capacidade insuficiente",IF(AND($E416&lt;=0,$S416&lt;INDEX('Cenários'!$H$6:$H$105,INT((ROW()-6)/12)+1)),"Atenção",IF($R416&gt;0,"Desmobilizar","Adequado"))))))))</f>
        <v/>
      </c>
      <c r="W416" s="24">
        <f>IF($A416="","",IF($Y416&lt;&gt;"OK","Corrigir cadastro do cenário",IF($X416="Pausado","",IF($T416&gt;0,"Ruptura projetada de "&amp;TEXT($T416,"0")&amp;" un.",IF($U416&gt;0,"Reduzir entrada ou transferir "&amp;TEXT($U416,"0")&amp;" un.",IF($M416&gt;INDEX('Cenários'!$K$6:$K$105,INT((ROW()-6)/12)+1),"Capacidade abaixo do saldo-alvo em "&amp;TEXT($M416-INDEX('Cenários'!$K$6:$K$105,INT((ROW()-6)/12)+1),"0")&amp;" un.",IF(AND($O416&gt;0,$E416-INDEX('Cenários'!$J$6:$J$105,INT((ROW()-6)/12)+1)&lt;-4),"Recebimento depende de pedido anterior ao horizonte",IF($R416&gt;0,"Desmobilizar "&amp;TEXT($R416,"0")&amp;" un. nesta semana",IF($P416&gt;0,"Emitir pedido de "&amp;TEXT($P416,"0")&amp;" un. nesta semana",IF($O416&gt;0,"Programar recebimento de "&amp;TEXT($O416,"0")&amp;" un.","Sem ação imediata")))))))))</f>
        <v/>
      </c>
      <c r="X416" s="24">
        <f>IF($A416="","",INDEX('Cenários'!$M$6:$M$105,INT((ROW()-6)/12)+1))</f>
        <v/>
      </c>
      <c r="Y416" s="24">
        <f>IF($A416="","",INDEX('Cenários'!$Z$6:$Z$105,INT((ROW()-6)/12)+1))</f>
        <v/>
      </c>
    </row>
    <row r="417" ht="19" customHeight="1">
      <c r="A417" s="24">
        <f>IF(INDEX('Cenários'!$A$6:$A$105,INT((ROW()-6)/12)+1)="","",INDEX('Cenários'!$A$6:$A$105,INT((ROW()-6)/12)+1))</f>
        <v/>
      </c>
      <c r="B417" s="24">
        <f>IF($A417="","",INDEX('Cenários'!$B$6:$B$105,INT((ROW()-6)/12)+1))</f>
        <v/>
      </c>
      <c r="C417" s="24">
        <f>IF($A417="","",INDEX('Cenários'!$C$6:$C$105,INT((ROW()-6)/12)+1))</f>
        <v/>
      </c>
      <c r="D417" s="24">
        <f>IF($A417="","",INDEX('Cenários'!$D$6:$D$105,INT((ROW()-6)/12)+1))</f>
        <v/>
      </c>
      <c r="E417" s="25">
        <f>IF($A417="","",MOD(ROW()-6,12)-4)</f>
        <v/>
      </c>
      <c r="F417" s="24">
        <f>IF($A417="","",IF($E417&lt;0,"Antes do pico",IF($E417=0,"Semana de pico","Depois do pico")))</f>
        <v/>
      </c>
      <c r="G417" s="36">
        <f>IF($A417="","",IFERROR(IF(INDEX('Cenários'!$E$6:$E$105,INT((ROW()-6)/12)+1)="","",INDEX('Cenários'!$E$6:$E$105,INT((ROW()-6)/12)+1)+7*$E417),""))</f>
        <v/>
      </c>
      <c r="H417" s="37">
        <f>IF($A417="","",INDEX('Cenários'!$N$6:$Y$105,INT((ROW()-6)/12)+1,$E417+5))</f>
        <v/>
      </c>
      <c r="I417" s="25">
        <f>IF(OR($A417="",$H417=""),"",IFERROR(ROUNDUP(INDEX('Cenários'!$F$6:$F$105,INT((ROW()-6)/12)+1)*$H417,0),""))</f>
        <v/>
      </c>
      <c r="J417" s="19" t="n"/>
      <c r="K417" s="25">
        <f>IF($A417="","",IF($E417=-4,INDEX('Cenários'!$G$6:$G$105,INT((ROW()-6)/12)+1),$S416))</f>
        <v/>
      </c>
      <c r="L417" s="25">
        <f>IF($A417="","",$K417+IF($J417="",0,$J417)-IF($I417="",0,$I417))</f>
        <v/>
      </c>
      <c r="M417" s="25">
        <f>IF($A417="","",IF($E417&lt;=0,INDEX('Cenários'!$H$6:$H$105,INT((ROW()-6)/12)+1)+SUMIFS($I$6:$I$1205,$A$6:$A$1205,$A417,$E$6:$E$1205,"&gt;"&amp;$E417,$E$6:$E$1205,"&lt;="&amp;($E417+INDEX('Cenários'!$J$6:$J$105,INT((ROW()-6)/12)+1))),INDEX('Cenários'!$L$6:$L$105,INT((ROW()-6)/12)+1)+SUMIFS($I$6:$I$1205,$A$6:$A$1205,$A417,$E$6:$E$1205,"&gt;"&amp;$E417,$E$6:$E$1205,"&lt;=7")))</f>
        <v/>
      </c>
      <c r="N417" s="25">
        <f>IF($A417="","",MIN(INDEX('Cenários'!$K$6:$K$105,INT((ROW()-6)/12)+1),MAX(0,$M417)))</f>
        <v/>
      </c>
      <c r="O417" s="25">
        <f>IF($A417="","",IFERROR(IF($L417&gt;=$N417,0,MIN(CEILING(MAX(0,$N417-$L417),INDEX('Cenários'!$I$6:$I$105,INT((ROW()-6)/12)+1)),FLOOR(MAX(0,INDEX('Cenários'!$K$6:$K$105,INT((ROW()-6)/12)+1)-$L417),INDEX('Cenários'!$I$6:$I$105,INT((ROW()-6)/12)+1)))),0))</f>
        <v/>
      </c>
      <c r="P417" s="25">
        <f>IF($A417="","",IFERROR(IF($E417+INDEX('Cenários'!$J$6:$J$105,INT((ROW()-6)/12)+1)&gt;7,0,SUMIFS($O$6:$O$1205,$A$6:$A$1205,$A417,$E$6:$E$1205,$E417+INDEX('Cenários'!$J$6:$J$105,INT((ROW()-6)/12)+1))),0))</f>
        <v/>
      </c>
      <c r="Q417" s="25">
        <f>IF($A417="","",$L417+$O417)</f>
        <v/>
      </c>
      <c r="R417" s="25">
        <f>IF($A417="","",IF($E417&gt;0,MAX(0,$Q417-$N417),0))</f>
        <v/>
      </c>
      <c r="S417" s="25">
        <f>IF($A417="","",$Q417-$R417)</f>
        <v/>
      </c>
      <c r="T417" s="25">
        <f>IF($A417="","",MAX(0,-$S417))</f>
        <v/>
      </c>
      <c r="U417" s="25">
        <f>IF($A417="","",MAX(0,$Q417-INDEX('Cenários'!$K$6:$K$105,INT((ROW()-6)/12)+1)))</f>
        <v/>
      </c>
      <c r="V417" s="24">
        <f>IF($A417="","",IF($Y417&lt;&gt;"OK","Dados inválidos",IF($X417="Pausado","Pausado",IF($T417&gt;0,"Ruptura",IF($U417&gt;0,"Excesso de capacidade",IF($M417&gt;INDEX('Cenários'!$K$6:$K$105,INT((ROW()-6)/12)+1),"Capacidade insuficiente",IF(AND($E417&lt;=0,$S417&lt;INDEX('Cenários'!$H$6:$H$105,INT((ROW()-6)/12)+1)),"Atenção",IF($R417&gt;0,"Desmobilizar","Adequado"))))))))</f>
        <v/>
      </c>
      <c r="W417" s="24">
        <f>IF($A417="","",IF($Y417&lt;&gt;"OK","Corrigir cadastro do cenário",IF($X417="Pausado","",IF($T417&gt;0,"Ruptura projetada de "&amp;TEXT($T417,"0")&amp;" un.",IF($U417&gt;0,"Reduzir entrada ou transferir "&amp;TEXT($U417,"0")&amp;" un.",IF($M417&gt;INDEX('Cenários'!$K$6:$K$105,INT((ROW()-6)/12)+1),"Capacidade abaixo do saldo-alvo em "&amp;TEXT($M417-INDEX('Cenários'!$K$6:$K$105,INT((ROW()-6)/12)+1),"0")&amp;" un.",IF(AND($O417&gt;0,$E417-INDEX('Cenários'!$J$6:$J$105,INT((ROW()-6)/12)+1)&lt;-4),"Recebimento depende de pedido anterior ao horizonte",IF($R417&gt;0,"Desmobilizar "&amp;TEXT($R417,"0")&amp;" un. nesta semana",IF($P417&gt;0,"Emitir pedido de "&amp;TEXT($P417,"0")&amp;" un. nesta semana",IF($O417&gt;0,"Programar recebimento de "&amp;TEXT($O417,"0")&amp;" un.","Sem ação imediata")))))))))</f>
        <v/>
      </c>
      <c r="X417" s="24">
        <f>IF($A417="","",INDEX('Cenários'!$M$6:$M$105,INT((ROW()-6)/12)+1))</f>
        <v/>
      </c>
      <c r="Y417" s="24">
        <f>IF($A417="","",INDEX('Cenários'!$Z$6:$Z$105,INT((ROW()-6)/12)+1))</f>
        <v/>
      </c>
    </row>
    <row r="418" ht="19" customHeight="1">
      <c r="A418" s="24">
        <f>IF(INDEX('Cenários'!$A$6:$A$105,INT((ROW()-6)/12)+1)="","",INDEX('Cenários'!$A$6:$A$105,INT((ROW()-6)/12)+1))</f>
        <v/>
      </c>
      <c r="B418" s="24">
        <f>IF($A418="","",INDEX('Cenários'!$B$6:$B$105,INT((ROW()-6)/12)+1))</f>
        <v/>
      </c>
      <c r="C418" s="24">
        <f>IF($A418="","",INDEX('Cenários'!$C$6:$C$105,INT((ROW()-6)/12)+1))</f>
        <v/>
      </c>
      <c r="D418" s="24">
        <f>IF($A418="","",INDEX('Cenários'!$D$6:$D$105,INT((ROW()-6)/12)+1))</f>
        <v/>
      </c>
      <c r="E418" s="25">
        <f>IF($A418="","",MOD(ROW()-6,12)-4)</f>
        <v/>
      </c>
      <c r="F418" s="24">
        <f>IF($A418="","",IF($E418&lt;0,"Antes do pico",IF($E418=0,"Semana de pico","Depois do pico")))</f>
        <v/>
      </c>
      <c r="G418" s="36">
        <f>IF($A418="","",IFERROR(IF(INDEX('Cenários'!$E$6:$E$105,INT((ROW()-6)/12)+1)="","",INDEX('Cenários'!$E$6:$E$105,INT((ROW()-6)/12)+1)+7*$E418),""))</f>
        <v/>
      </c>
      <c r="H418" s="37">
        <f>IF($A418="","",INDEX('Cenários'!$N$6:$Y$105,INT((ROW()-6)/12)+1,$E418+5))</f>
        <v/>
      </c>
      <c r="I418" s="25">
        <f>IF(OR($A418="",$H418=""),"",IFERROR(ROUNDUP(INDEX('Cenários'!$F$6:$F$105,INT((ROW()-6)/12)+1)*$H418,0),""))</f>
        <v/>
      </c>
      <c r="J418" s="19" t="n"/>
      <c r="K418" s="25">
        <f>IF($A418="","",IF($E418=-4,INDEX('Cenários'!$G$6:$G$105,INT((ROW()-6)/12)+1),$S417))</f>
        <v/>
      </c>
      <c r="L418" s="25">
        <f>IF($A418="","",$K418+IF($J418="",0,$J418)-IF($I418="",0,$I418))</f>
        <v/>
      </c>
      <c r="M418" s="25">
        <f>IF($A418="","",IF($E418&lt;=0,INDEX('Cenários'!$H$6:$H$105,INT((ROW()-6)/12)+1)+SUMIFS($I$6:$I$1205,$A$6:$A$1205,$A418,$E$6:$E$1205,"&gt;"&amp;$E418,$E$6:$E$1205,"&lt;="&amp;($E418+INDEX('Cenários'!$J$6:$J$105,INT((ROW()-6)/12)+1))),INDEX('Cenários'!$L$6:$L$105,INT((ROW()-6)/12)+1)+SUMIFS($I$6:$I$1205,$A$6:$A$1205,$A418,$E$6:$E$1205,"&gt;"&amp;$E418,$E$6:$E$1205,"&lt;=7")))</f>
        <v/>
      </c>
      <c r="N418" s="25">
        <f>IF($A418="","",MIN(INDEX('Cenários'!$K$6:$K$105,INT((ROW()-6)/12)+1),MAX(0,$M418)))</f>
        <v/>
      </c>
      <c r="O418" s="25">
        <f>IF($A418="","",IFERROR(IF($L418&gt;=$N418,0,MIN(CEILING(MAX(0,$N418-$L418),INDEX('Cenários'!$I$6:$I$105,INT((ROW()-6)/12)+1)),FLOOR(MAX(0,INDEX('Cenários'!$K$6:$K$105,INT((ROW()-6)/12)+1)-$L418),INDEX('Cenários'!$I$6:$I$105,INT((ROW()-6)/12)+1)))),0))</f>
        <v/>
      </c>
      <c r="P418" s="25">
        <f>IF($A418="","",IFERROR(IF($E418+INDEX('Cenários'!$J$6:$J$105,INT((ROW()-6)/12)+1)&gt;7,0,SUMIFS($O$6:$O$1205,$A$6:$A$1205,$A418,$E$6:$E$1205,$E418+INDEX('Cenários'!$J$6:$J$105,INT((ROW()-6)/12)+1))),0))</f>
        <v/>
      </c>
      <c r="Q418" s="25">
        <f>IF($A418="","",$L418+$O418)</f>
        <v/>
      </c>
      <c r="R418" s="25">
        <f>IF($A418="","",IF($E418&gt;0,MAX(0,$Q418-$N418),0))</f>
        <v/>
      </c>
      <c r="S418" s="25">
        <f>IF($A418="","",$Q418-$R418)</f>
        <v/>
      </c>
      <c r="T418" s="25">
        <f>IF($A418="","",MAX(0,-$S418))</f>
        <v/>
      </c>
      <c r="U418" s="25">
        <f>IF($A418="","",MAX(0,$Q418-INDEX('Cenários'!$K$6:$K$105,INT((ROW()-6)/12)+1)))</f>
        <v/>
      </c>
      <c r="V418" s="24">
        <f>IF($A418="","",IF($Y418&lt;&gt;"OK","Dados inválidos",IF($X418="Pausado","Pausado",IF($T418&gt;0,"Ruptura",IF($U418&gt;0,"Excesso de capacidade",IF($M418&gt;INDEX('Cenários'!$K$6:$K$105,INT((ROW()-6)/12)+1),"Capacidade insuficiente",IF(AND($E418&lt;=0,$S418&lt;INDEX('Cenários'!$H$6:$H$105,INT((ROW()-6)/12)+1)),"Atenção",IF($R418&gt;0,"Desmobilizar","Adequado"))))))))</f>
        <v/>
      </c>
      <c r="W418" s="24">
        <f>IF($A418="","",IF($Y418&lt;&gt;"OK","Corrigir cadastro do cenário",IF($X418="Pausado","",IF($T418&gt;0,"Ruptura projetada de "&amp;TEXT($T418,"0")&amp;" un.",IF($U418&gt;0,"Reduzir entrada ou transferir "&amp;TEXT($U418,"0")&amp;" un.",IF($M418&gt;INDEX('Cenários'!$K$6:$K$105,INT((ROW()-6)/12)+1),"Capacidade abaixo do saldo-alvo em "&amp;TEXT($M418-INDEX('Cenários'!$K$6:$K$105,INT((ROW()-6)/12)+1),"0")&amp;" un.",IF(AND($O418&gt;0,$E418-INDEX('Cenários'!$J$6:$J$105,INT((ROW()-6)/12)+1)&lt;-4),"Recebimento depende de pedido anterior ao horizonte",IF($R418&gt;0,"Desmobilizar "&amp;TEXT($R418,"0")&amp;" un. nesta semana",IF($P418&gt;0,"Emitir pedido de "&amp;TEXT($P418,"0")&amp;" un. nesta semana",IF($O418&gt;0,"Programar recebimento de "&amp;TEXT($O418,"0")&amp;" un.","Sem ação imediata")))))))))</f>
        <v/>
      </c>
      <c r="X418" s="24">
        <f>IF($A418="","",INDEX('Cenários'!$M$6:$M$105,INT((ROW()-6)/12)+1))</f>
        <v/>
      </c>
      <c r="Y418" s="24">
        <f>IF($A418="","",INDEX('Cenários'!$Z$6:$Z$105,INT((ROW()-6)/12)+1))</f>
        <v/>
      </c>
    </row>
    <row r="419" ht="19" customHeight="1">
      <c r="A419" s="24">
        <f>IF(INDEX('Cenários'!$A$6:$A$105,INT((ROW()-6)/12)+1)="","",INDEX('Cenários'!$A$6:$A$105,INT((ROW()-6)/12)+1))</f>
        <v/>
      </c>
      <c r="B419" s="24">
        <f>IF($A419="","",INDEX('Cenários'!$B$6:$B$105,INT((ROW()-6)/12)+1))</f>
        <v/>
      </c>
      <c r="C419" s="24">
        <f>IF($A419="","",INDEX('Cenários'!$C$6:$C$105,INT((ROW()-6)/12)+1))</f>
        <v/>
      </c>
      <c r="D419" s="24">
        <f>IF($A419="","",INDEX('Cenários'!$D$6:$D$105,INT((ROW()-6)/12)+1))</f>
        <v/>
      </c>
      <c r="E419" s="25">
        <f>IF($A419="","",MOD(ROW()-6,12)-4)</f>
        <v/>
      </c>
      <c r="F419" s="24">
        <f>IF($A419="","",IF($E419&lt;0,"Antes do pico",IF($E419=0,"Semana de pico","Depois do pico")))</f>
        <v/>
      </c>
      <c r="G419" s="36">
        <f>IF($A419="","",IFERROR(IF(INDEX('Cenários'!$E$6:$E$105,INT((ROW()-6)/12)+1)="","",INDEX('Cenários'!$E$6:$E$105,INT((ROW()-6)/12)+1)+7*$E419),""))</f>
        <v/>
      </c>
      <c r="H419" s="37">
        <f>IF($A419="","",INDEX('Cenários'!$N$6:$Y$105,INT((ROW()-6)/12)+1,$E419+5))</f>
        <v/>
      </c>
      <c r="I419" s="25">
        <f>IF(OR($A419="",$H419=""),"",IFERROR(ROUNDUP(INDEX('Cenários'!$F$6:$F$105,INT((ROW()-6)/12)+1)*$H419,0),""))</f>
        <v/>
      </c>
      <c r="J419" s="19" t="n"/>
      <c r="K419" s="25">
        <f>IF($A419="","",IF($E419=-4,INDEX('Cenários'!$G$6:$G$105,INT((ROW()-6)/12)+1),$S418))</f>
        <v/>
      </c>
      <c r="L419" s="25">
        <f>IF($A419="","",$K419+IF($J419="",0,$J419)-IF($I419="",0,$I419))</f>
        <v/>
      </c>
      <c r="M419" s="25">
        <f>IF($A419="","",IF($E419&lt;=0,INDEX('Cenários'!$H$6:$H$105,INT((ROW()-6)/12)+1)+SUMIFS($I$6:$I$1205,$A$6:$A$1205,$A419,$E$6:$E$1205,"&gt;"&amp;$E419,$E$6:$E$1205,"&lt;="&amp;($E419+INDEX('Cenários'!$J$6:$J$105,INT((ROW()-6)/12)+1))),INDEX('Cenários'!$L$6:$L$105,INT((ROW()-6)/12)+1)+SUMIFS($I$6:$I$1205,$A$6:$A$1205,$A419,$E$6:$E$1205,"&gt;"&amp;$E419,$E$6:$E$1205,"&lt;=7")))</f>
        <v/>
      </c>
      <c r="N419" s="25">
        <f>IF($A419="","",MIN(INDEX('Cenários'!$K$6:$K$105,INT((ROW()-6)/12)+1),MAX(0,$M419)))</f>
        <v/>
      </c>
      <c r="O419" s="25">
        <f>IF($A419="","",IFERROR(IF($L419&gt;=$N419,0,MIN(CEILING(MAX(0,$N419-$L419),INDEX('Cenários'!$I$6:$I$105,INT((ROW()-6)/12)+1)),FLOOR(MAX(0,INDEX('Cenários'!$K$6:$K$105,INT((ROW()-6)/12)+1)-$L419),INDEX('Cenários'!$I$6:$I$105,INT((ROW()-6)/12)+1)))),0))</f>
        <v/>
      </c>
      <c r="P419" s="25">
        <f>IF($A419="","",IFERROR(IF($E419+INDEX('Cenários'!$J$6:$J$105,INT((ROW()-6)/12)+1)&gt;7,0,SUMIFS($O$6:$O$1205,$A$6:$A$1205,$A419,$E$6:$E$1205,$E419+INDEX('Cenários'!$J$6:$J$105,INT((ROW()-6)/12)+1))),0))</f>
        <v/>
      </c>
      <c r="Q419" s="25">
        <f>IF($A419="","",$L419+$O419)</f>
        <v/>
      </c>
      <c r="R419" s="25">
        <f>IF($A419="","",IF($E419&gt;0,MAX(0,$Q419-$N419),0))</f>
        <v/>
      </c>
      <c r="S419" s="25">
        <f>IF($A419="","",$Q419-$R419)</f>
        <v/>
      </c>
      <c r="T419" s="25">
        <f>IF($A419="","",MAX(0,-$S419))</f>
        <v/>
      </c>
      <c r="U419" s="25">
        <f>IF($A419="","",MAX(0,$Q419-INDEX('Cenários'!$K$6:$K$105,INT((ROW()-6)/12)+1)))</f>
        <v/>
      </c>
      <c r="V419" s="24">
        <f>IF($A419="","",IF($Y419&lt;&gt;"OK","Dados inválidos",IF($X419="Pausado","Pausado",IF($T419&gt;0,"Ruptura",IF($U419&gt;0,"Excesso de capacidade",IF($M419&gt;INDEX('Cenários'!$K$6:$K$105,INT((ROW()-6)/12)+1),"Capacidade insuficiente",IF(AND($E419&lt;=0,$S419&lt;INDEX('Cenários'!$H$6:$H$105,INT((ROW()-6)/12)+1)),"Atenção",IF($R419&gt;0,"Desmobilizar","Adequado"))))))))</f>
        <v/>
      </c>
      <c r="W419" s="24">
        <f>IF($A419="","",IF($Y419&lt;&gt;"OK","Corrigir cadastro do cenário",IF($X419="Pausado","",IF($T419&gt;0,"Ruptura projetada de "&amp;TEXT($T419,"0")&amp;" un.",IF($U419&gt;0,"Reduzir entrada ou transferir "&amp;TEXT($U419,"0")&amp;" un.",IF($M419&gt;INDEX('Cenários'!$K$6:$K$105,INT((ROW()-6)/12)+1),"Capacidade abaixo do saldo-alvo em "&amp;TEXT($M419-INDEX('Cenários'!$K$6:$K$105,INT((ROW()-6)/12)+1),"0")&amp;" un.",IF(AND($O419&gt;0,$E419-INDEX('Cenários'!$J$6:$J$105,INT((ROW()-6)/12)+1)&lt;-4),"Recebimento depende de pedido anterior ao horizonte",IF($R419&gt;0,"Desmobilizar "&amp;TEXT($R419,"0")&amp;" un. nesta semana",IF($P419&gt;0,"Emitir pedido de "&amp;TEXT($P419,"0")&amp;" un. nesta semana",IF($O419&gt;0,"Programar recebimento de "&amp;TEXT($O419,"0")&amp;" un.","Sem ação imediata")))))))))</f>
        <v/>
      </c>
      <c r="X419" s="24">
        <f>IF($A419="","",INDEX('Cenários'!$M$6:$M$105,INT((ROW()-6)/12)+1))</f>
        <v/>
      </c>
      <c r="Y419" s="24">
        <f>IF($A419="","",INDEX('Cenários'!$Z$6:$Z$105,INT((ROW()-6)/12)+1))</f>
        <v/>
      </c>
    </row>
    <row r="420" ht="19" customHeight="1">
      <c r="A420" s="24">
        <f>IF(INDEX('Cenários'!$A$6:$A$105,INT((ROW()-6)/12)+1)="","",INDEX('Cenários'!$A$6:$A$105,INT((ROW()-6)/12)+1))</f>
        <v/>
      </c>
      <c r="B420" s="24">
        <f>IF($A420="","",INDEX('Cenários'!$B$6:$B$105,INT((ROW()-6)/12)+1))</f>
        <v/>
      </c>
      <c r="C420" s="24">
        <f>IF($A420="","",INDEX('Cenários'!$C$6:$C$105,INT((ROW()-6)/12)+1))</f>
        <v/>
      </c>
      <c r="D420" s="24">
        <f>IF($A420="","",INDEX('Cenários'!$D$6:$D$105,INT((ROW()-6)/12)+1))</f>
        <v/>
      </c>
      <c r="E420" s="25">
        <f>IF($A420="","",MOD(ROW()-6,12)-4)</f>
        <v/>
      </c>
      <c r="F420" s="24">
        <f>IF($A420="","",IF($E420&lt;0,"Antes do pico",IF($E420=0,"Semana de pico","Depois do pico")))</f>
        <v/>
      </c>
      <c r="G420" s="36">
        <f>IF($A420="","",IFERROR(IF(INDEX('Cenários'!$E$6:$E$105,INT((ROW()-6)/12)+1)="","",INDEX('Cenários'!$E$6:$E$105,INT((ROW()-6)/12)+1)+7*$E420),""))</f>
        <v/>
      </c>
      <c r="H420" s="37">
        <f>IF($A420="","",INDEX('Cenários'!$N$6:$Y$105,INT((ROW()-6)/12)+1,$E420+5))</f>
        <v/>
      </c>
      <c r="I420" s="25">
        <f>IF(OR($A420="",$H420=""),"",IFERROR(ROUNDUP(INDEX('Cenários'!$F$6:$F$105,INT((ROW()-6)/12)+1)*$H420,0),""))</f>
        <v/>
      </c>
      <c r="J420" s="19" t="n"/>
      <c r="K420" s="25">
        <f>IF($A420="","",IF($E420=-4,INDEX('Cenários'!$G$6:$G$105,INT((ROW()-6)/12)+1),$S419))</f>
        <v/>
      </c>
      <c r="L420" s="25">
        <f>IF($A420="","",$K420+IF($J420="",0,$J420)-IF($I420="",0,$I420))</f>
        <v/>
      </c>
      <c r="M420" s="25">
        <f>IF($A420="","",IF($E420&lt;=0,INDEX('Cenários'!$H$6:$H$105,INT((ROW()-6)/12)+1)+SUMIFS($I$6:$I$1205,$A$6:$A$1205,$A420,$E$6:$E$1205,"&gt;"&amp;$E420,$E$6:$E$1205,"&lt;="&amp;($E420+INDEX('Cenários'!$J$6:$J$105,INT((ROW()-6)/12)+1))),INDEX('Cenários'!$L$6:$L$105,INT((ROW()-6)/12)+1)+SUMIFS($I$6:$I$1205,$A$6:$A$1205,$A420,$E$6:$E$1205,"&gt;"&amp;$E420,$E$6:$E$1205,"&lt;=7")))</f>
        <v/>
      </c>
      <c r="N420" s="25">
        <f>IF($A420="","",MIN(INDEX('Cenários'!$K$6:$K$105,INT((ROW()-6)/12)+1),MAX(0,$M420)))</f>
        <v/>
      </c>
      <c r="O420" s="25">
        <f>IF($A420="","",IFERROR(IF($L420&gt;=$N420,0,MIN(CEILING(MAX(0,$N420-$L420),INDEX('Cenários'!$I$6:$I$105,INT((ROW()-6)/12)+1)),FLOOR(MAX(0,INDEX('Cenários'!$K$6:$K$105,INT((ROW()-6)/12)+1)-$L420),INDEX('Cenários'!$I$6:$I$105,INT((ROW()-6)/12)+1)))),0))</f>
        <v/>
      </c>
      <c r="P420" s="25">
        <f>IF($A420="","",IFERROR(IF($E420+INDEX('Cenários'!$J$6:$J$105,INT((ROW()-6)/12)+1)&gt;7,0,SUMIFS($O$6:$O$1205,$A$6:$A$1205,$A420,$E$6:$E$1205,$E420+INDEX('Cenários'!$J$6:$J$105,INT((ROW()-6)/12)+1))),0))</f>
        <v/>
      </c>
      <c r="Q420" s="25">
        <f>IF($A420="","",$L420+$O420)</f>
        <v/>
      </c>
      <c r="R420" s="25">
        <f>IF($A420="","",IF($E420&gt;0,MAX(0,$Q420-$N420),0))</f>
        <v/>
      </c>
      <c r="S420" s="25">
        <f>IF($A420="","",$Q420-$R420)</f>
        <v/>
      </c>
      <c r="T420" s="25">
        <f>IF($A420="","",MAX(0,-$S420))</f>
        <v/>
      </c>
      <c r="U420" s="25">
        <f>IF($A420="","",MAX(0,$Q420-INDEX('Cenários'!$K$6:$K$105,INT((ROW()-6)/12)+1)))</f>
        <v/>
      </c>
      <c r="V420" s="24">
        <f>IF($A420="","",IF($Y420&lt;&gt;"OK","Dados inválidos",IF($X420="Pausado","Pausado",IF($T420&gt;0,"Ruptura",IF($U420&gt;0,"Excesso de capacidade",IF($M420&gt;INDEX('Cenários'!$K$6:$K$105,INT((ROW()-6)/12)+1),"Capacidade insuficiente",IF(AND($E420&lt;=0,$S420&lt;INDEX('Cenários'!$H$6:$H$105,INT((ROW()-6)/12)+1)),"Atenção",IF($R420&gt;0,"Desmobilizar","Adequado"))))))))</f>
        <v/>
      </c>
      <c r="W420" s="24">
        <f>IF($A420="","",IF($Y420&lt;&gt;"OK","Corrigir cadastro do cenário",IF($X420="Pausado","",IF($T420&gt;0,"Ruptura projetada de "&amp;TEXT($T420,"0")&amp;" un.",IF($U420&gt;0,"Reduzir entrada ou transferir "&amp;TEXT($U420,"0")&amp;" un.",IF($M420&gt;INDEX('Cenários'!$K$6:$K$105,INT((ROW()-6)/12)+1),"Capacidade abaixo do saldo-alvo em "&amp;TEXT($M420-INDEX('Cenários'!$K$6:$K$105,INT((ROW()-6)/12)+1),"0")&amp;" un.",IF(AND($O420&gt;0,$E420-INDEX('Cenários'!$J$6:$J$105,INT((ROW()-6)/12)+1)&lt;-4),"Recebimento depende de pedido anterior ao horizonte",IF($R420&gt;0,"Desmobilizar "&amp;TEXT($R420,"0")&amp;" un. nesta semana",IF($P420&gt;0,"Emitir pedido de "&amp;TEXT($P420,"0")&amp;" un. nesta semana",IF($O420&gt;0,"Programar recebimento de "&amp;TEXT($O420,"0")&amp;" un.","Sem ação imediata")))))))))</f>
        <v/>
      </c>
      <c r="X420" s="24">
        <f>IF($A420="","",INDEX('Cenários'!$M$6:$M$105,INT((ROW()-6)/12)+1))</f>
        <v/>
      </c>
      <c r="Y420" s="24">
        <f>IF($A420="","",INDEX('Cenários'!$Z$6:$Z$105,INT((ROW()-6)/12)+1))</f>
        <v/>
      </c>
    </row>
    <row r="421" ht="19" customHeight="1">
      <c r="A421" s="24">
        <f>IF(INDEX('Cenários'!$A$6:$A$105,INT((ROW()-6)/12)+1)="","",INDEX('Cenários'!$A$6:$A$105,INT((ROW()-6)/12)+1))</f>
        <v/>
      </c>
      <c r="B421" s="24">
        <f>IF($A421="","",INDEX('Cenários'!$B$6:$B$105,INT((ROW()-6)/12)+1))</f>
        <v/>
      </c>
      <c r="C421" s="24">
        <f>IF($A421="","",INDEX('Cenários'!$C$6:$C$105,INT((ROW()-6)/12)+1))</f>
        <v/>
      </c>
      <c r="D421" s="24">
        <f>IF($A421="","",INDEX('Cenários'!$D$6:$D$105,INT((ROW()-6)/12)+1))</f>
        <v/>
      </c>
      <c r="E421" s="25">
        <f>IF($A421="","",MOD(ROW()-6,12)-4)</f>
        <v/>
      </c>
      <c r="F421" s="24">
        <f>IF($A421="","",IF($E421&lt;0,"Antes do pico",IF($E421=0,"Semana de pico","Depois do pico")))</f>
        <v/>
      </c>
      <c r="G421" s="36">
        <f>IF($A421="","",IFERROR(IF(INDEX('Cenários'!$E$6:$E$105,INT((ROW()-6)/12)+1)="","",INDEX('Cenários'!$E$6:$E$105,INT((ROW()-6)/12)+1)+7*$E421),""))</f>
        <v/>
      </c>
      <c r="H421" s="37">
        <f>IF($A421="","",INDEX('Cenários'!$N$6:$Y$105,INT((ROW()-6)/12)+1,$E421+5))</f>
        <v/>
      </c>
      <c r="I421" s="25">
        <f>IF(OR($A421="",$H421=""),"",IFERROR(ROUNDUP(INDEX('Cenários'!$F$6:$F$105,INT((ROW()-6)/12)+1)*$H421,0),""))</f>
        <v/>
      </c>
      <c r="J421" s="19" t="n"/>
      <c r="K421" s="25">
        <f>IF($A421="","",IF($E421=-4,INDEX('Cenários'!$G$6:$G$105,INT((ROW()-6)/12)+1),$S420))</f>
        <v/>
      </c>
      <c r="L421" s="25">
        <f>IF($A421="","",$K421+IF($J421="",0,$J421)-IF($I421="",0,$I421))</f>
        <v/>
      </c>
      <c r="M421" s="25">
        <f>IF($A421="","",IF($E421&lt;=0,INDEX('Cenários'!$H$6:$H$105,INT((ROW()-6)/12)+1)+SUMIFS($I$6:$I$1205,$A$6:$A$1205,$A421,$E$6:$E$1205,"&gt;"&amp;$E421,$E$6:$E$1205,"&lt;="&amp;($E421+INDEX('Cenários'!$J$6:$J$105,INT((ROW()-6)/12)+1))),INDEX('Cenários'!$L$6:$L$105,INT((ROW()-6)/12)+1)+SUMIFS($I$6:$I$1205,$A$6:$A$1205,$A421,$E$6:$E$1205,"&gt;"&amp;$E421,$E$6:$E$1205,"&lt;=7")))</f>
        <v/>
      </c>
      <c r="N421" s="25">
        <f>IF($A421="","",MIN(INDEX('Cenários'!$K$6:$K$105,INT((ROW()-6)/12)+1),MAX(0,$M421)))</f>
        <v/>
      </c>
      <c r="O421" s="25">
        <f>IF($A421="","",IFERROR(IF($L421&gt;=$N421,0,MIN(CEILING(MAX(0,$N421-$L421),INDEX('Cenários'!$I$6:$I$105,INT((ROW()-6)/12)+1)),FLOOR(MAX(0,INDEX('Cenários'!$K$6:$K$105,INT((ROW()-6)/12)+1)-$L421),INDEX('Cenários'!$I$6:$I$105,INT((ROW()-6)/12)+1)))),0))</f>
        <v/>
      </c>
      <c r="P421" s="25">
        <f>IF($A421="","",IFERROR(IF($E421+INDEX('Cenários'!$J$6:$J$105,INT((ROW()-6)/12)+1)&gt;7,0,SUMIFS($O$6:$O$1205,$A$6:$A$1205,$A421,$E$6:$E$1205,$E421+INDEX('Cenários'!$J$6:$J$105,INT((ROW()-6)/12)+1))),0))</f>
        <v/>
      </c>
      <c r="Q421" s="25">
        <f>IF($A421="","",$L421+$O421)</f>
        <v/>
      </c>
      <c r="R421" s="25">
        <f>IF($A421="","",IF($E421&gt;0,MAX(0,$Q421-$N421),0))</f>
        <v/>
      </c>
      <c r="S421" s="25">
        <f>IF($A421="","",$Q421-$R421)</f>
        <v/>
      </c>
      <c r="T421" s="25">
        <f>IF($A421="","",MAX(0,-$S421))</f>
        <v/>
      </c>
      <c r="U421" s="25">
        <f>IF($A421="","",MAX(0,$Q421-INDEX('Cenários'!$K$6:$K$105,INT((ROW()-6)/12)+1)))</f>
        <v/>
      </c>
      <c r="V421" s="24">
        <f>IF($A421="","",IF($Y421&lt;&gt;"OK","Dados inválidos",IF($X421="Pausado","Pausado",IF($T421&gt;0,"Ruptura",IF($U421&gt;0,"Excesso de capacidade",IF($M421&gt;INDEX('Cenários'!$K$6:$K$105,INT((ROW()-6)/12)+1),"Capacidade insuficiente",IF(AND($E421&lt;=0,$S421&lt;INDEX('Cenários'!$H$6:$H$105,INT((ROW()-6)/12)+1)),"Atenção",IF($R421&gt;0,"Desmobilizar","Adequado"))))))))</f>
        <v/>
      </c>
      <c r="W421" s="24">
        <f>IF($A421="","",IF($Y421&lt;&gt;"OK","Corrigir cadastro do cenário",IF($X421="Pausado","",IF($T421&gt;0,"Ruptura projetada de "&amp;TEXT($T421,"0")&amp;" un.",IF($U421&gt;0,"Reduzir entrada ou transferir "&amp;TEXT($U421,"0")&amp;" un.",IF($M421&gt;INDEX('Cenários'!$K$6:$K$105,INT((ROW()-6)/12)+1),"Capacidade abaixo do saldo-alvo em "&amp;TEXT($M421-INDEX('Cenários'!$K$6:$K$105,INT((ROW()-6)/12)+1),"0")&amp;" un.",IF(AND($O421&gt;0,$E421-INDEX('Cenários'!$J$6:$J$105,INT((ROW()-6)/12)+1)&lt;-4),"Recebimento depende de pedido anterior ao horizonte",IF($R421&gt;0,"Desmobilizar "&amp;TEXT($R421,"0")&amp;" un. nesta semana",IF($P421&gt;0,"Emitir pedido de "&amp;TEXT($P421,"0")&amp;" un. nesta semana",IF($O421&gt;0,"Programar recebimento de "&amp;TEXT($O421,"0")&amp;" un.","Sem ação imediata")))))))))</f>
        <v/>
      </c>
      <c r="X421" s="24">
        <f>IF($A421="","",INDEX('Cenários'!$M$6:$M$105,INT((ROW()-6)/12)+1))</f>
        <v/>
      </c>
      <c r="Y421" s="24">
        <f>IF($A421="","",INDEX('Cenários'!$Z$6:$Z$105,INT((ROW()-6)/12)+1))</f>
        <v/>
      </c>
    </row>
    <row r="422" ht="19" customHeight="1">
      <c r="A422" s="24">
        <f>IF(INDEX('Cenários'!$A$6:$A$105,INT((ROW()-6)/12)+1)="","",INDEX('Cenários'!$A$6:$A$105,INT((ROW()-6)/12)+1))</f>
        <v/>
      </c>
      <c r="B422" s="24">
        <f>IF($A422="","",INDEX('Cenários'!$B$6:$B$105,INT((ROW()-6)/12)+1))</f>
        <v/>
      </c>
      <c r="C422" s="24">
        <f>IF($A422="","",INDEX('Cenários'!$C$6:$C$105,INT((ROW()-6)/12)+1))</f>
        <v/>
      </c>
      <c r="D422" s="24">
        <f>IF($A422="","",INDEX('Cenários'!$D$6:$D$105,INT((ROW()-6)/12)+1))</f>
        <v/>
      </c>
      <c r="E422" s="25">
        <f>IF($A422="","",MOD(ROW()-6,12)-4)</f>
        <v/>
      </c>
      <c r="F422" s="24">
        <f>IF($A422="","",IF($E422&lt;0,"Antes do pico",IF($E422=0,"Semana de pico","Depois do pico")))</f>
        <v/>
      </c>
      <c r="G422" s="36">
        <f>IF($A422="","",IFERROR(IF(INDEX('Cenários'!$E$6:$E$105,INT((ROW()-6)/12)+1)="","",INDEX('Cenários'!$E$6:$E$105,INT((ROW()-6)/12)+1)+7*$E422),""))</f>
        <v/>
      </c>
      <c r="H422" s="37">
        <f>IF($A422="","",INDEX('Cenários'!$N$6:$Y$105,INT((ROW()-6)/12)+1,$E422+5))</f>
        <v/>
      </c>
      <c r="I422" s="25">
        <f>IF(OR($A422="",$H422=""),"",IFERROR(ROUNDUP(INDEX('Cenários'!$F$6:$F$105,INT((ROW()-6)/12)+1)*$H422,0),""))</f>
        <v/>
      </c>
      <c r="J422" s="19" t="n"/>
      <c r="K422" s="25">
        <f>IF($A422="","",IF($E422=-4,INDEX('Cenários'!$G$6:$G$105,INT((ROW()-6)/12)+1),$S421))</f>
        <v/>
      </c>
      <c r="L422" s="25">
        <f>IF($A422="","",$K422+IF($J422="",0,$J422)-IF($I422="",0,$I422))</f>
        <v/>
      </c>
      <c r="M422" s="25">
        <f>IF($A422="","",IF($E422&lt;=0,INDEX('Cenários'!$H$6:$H$105,INT((ROW()-6)/12)+1)+SUMIFS($I$6:$I$1205,$A$6:$A$1205,$A422,$E$6:$E$1205,"&gt;"&amp;$E422,$E$6:$E$1205,"&lt;="&amp;($E422+INDEX('Cenários'!$J$6:$J$105,INT((ROW()-6)/12)+1))),INDEX('Cenários'!$L$6:$L$105,INT((ROW()-6)/12)+1)+SUMIFS($I$6:$I$1205,$A$6:$A$1205,$A422,$E$6:$E$1205,"&gt;"&amp;$E422,$E$6:$E$1205,"&lt;=7")))</f>
        <v/>
      </c>
      <c r="N422" s="25">
        <f>IF($A422="","",MIN(INDEX('Cenários'!$K$6:$K$105,INT((ROW()-6)/12)+1),MAX(0,$M422)))</f>
        <v/>
      </c>
      <c r="O422" s="25">
        <f>IF($A422="","",IFERROR(IF($L422&gt;=$N422,0,MIN(CEILING(MAX(0,$N422-$L422),INDEX('Cenários'!$I$6:$I$105,INT((ROW()-6)/12)+1)),FLOOR(MAX(0,INDEX('Cenários'!$K$6:$K$105,INT((ROW()-6)/12)+1)-$L422),INDEX('Cenários'!$I$6:$I$105,INT((ROW()-6)/12)+1)))),0))</f>
        <v/>
      </c>
      <c r="P422" s="25">
        <f>IF($A422="","",IFERROR(IF($E422+INDEX('Cenários'!$J$6:$J$105,INT((ROW()-6)/12)+1)&gt;7,0,SUMIFS($O$6:$O$1205,$A$6:$A$1205,$A422,$E$6:$E$1205,$E422+INDEX('Cenários'!$J$6:$J$105,INT((ROW()-6)/12)+1))),0))</f>
        <v/>
      </c>
      <c r="Q422" s="25">
        <f>IF($A422="","",$L422+$O422)</f>
        <v/>
      </c>
      <c r="R422" s="25">
        <f>IF($A422="","",IF($E422&gt;0,MAX(0,$Q422-$N422),0))</f>
        <v/>
      </c>
      <c r="S422" s="25">
        <f>IF($A422="","",$Q422-$R422)</f>
        <v/>
      </c>
      <c r="T422" s="25">
        <f>IF($A422="","",MAX(0,-$S422))</f>
        <v/>
      </c>
      <c r="U422" s="25">
        <f>IF($A422="","",MAX(0,$Q422-INDEX('Cenários'!$K$6:$K$105,INT((ROW()-6)/12)+1)))</f>
        <v/>
      </c>
      <c r="V422" s="24">
        <f>IF($A422="","",IF($Y422&lt;&gt;"OK","Dados inválidos",IF($X422="Pausado","Pausado",IF($T422&gt;0,"Ruptura",IF($U422&gt;0,"Excesso de capacidade",IF($M422&gt;INDEX('Cenários'!$K$6:$K$105,INT((ROW()-6)/12)+1),"Capacidade insuficiente",IF(AND($E422&lt;=0,$S422&lt;INDEX('Cenários'!$H$6:$H$105,INT((ROW()-6)/12)+1)),"Atenção",IF($R422&gt;0,"Desmobilizar","Adequado"))))))))</f>
        <v/>
      </c>
      <c r="W422" s="24">
        <f>IF($A422="","",IF($Y422&lt;&gt;"OK","Corrigir cadastro do cenário",IF($X422="Pausado","",IF($T422&gt;0,"Ruptura projetada de "&amp;TEXT($T422,"0")&amp;" un.",IF($U422&gt;0,"Reduzir entrada ou transferir "&amp;TEXT($U422,"0")&amp;" un.",IF($M422&gt;INDEX('Cenários'!$K$6:$K$105,INT((ROW()-6)/12)+1),"Capacidade abaixo do saldo-alvo em "&amp;TEXT($M422-INDEX('Cenários'!$K$6:$K$105,INT((ROW()-6)/12)+1),"0")&amp;" un.",IF(AND($O422&gt;0,$E422-INDEX('Cenários'!$J$6:$J$105,INT((ROW()-6)/12)+1)&lt;-4),"Recebimento depende de pedido anterior ao horizonte",IF($R422&gt;0,"Desmobilizar "&amp;TEXT($R422,"0")&amp;" un. nesta semana",IF($P422&gt;0,"Emitir pedido de "&amp;TEXT($P422,"0")&amp;" un. nesta semana",IF($O422&gt;0,"Programar recebimento de "&amp;TEXT($O422,"0")&amp;" un.","Sem ação imediata")))))))))</f>
        <v/>
      </c>
      <c r="X422" s="24">
        <f>IF($A422="","",INDEX('Cenários'!$M$6:$M$105,INT((ROW()-6)/12)+1))</f>
        <v/>
      </c>
      <c r="Y422" s="24">
        <f>IF($A422="","",INDEX('Cenários'!$Z$6:$Z$105,INT((ROW()-6)/12)+1))</f>
        <v/>
      </c>
    </row>
    <row r="423" ht="19" customHeight="1">
      <c r="A423" s="24">
        <f>IF(INDEX('Cenários'!$A$6:$A$105,INT((ROW()-6)/12)+1)="","",INDEX('Cenários'!$A$6:$A$105,INT((ROW()-6)/12)+1))</f>
        <v/>
      </c>
      <c r="B423" s="24">
        <f>IF($A423="","",INDEX('Cenários'!$B$6:$B$105,INT((ROW()-6)/12)+1))</f>
        <v/>
      </c>
      <c r="C423" s="24">
        <f>IF($A423="","",INDEX('Cenários'!$C$6:$C$105,INT((ROW()-6)/12)+1))</f>
        <v/>
      </c>
      <c r="D423" s="24">
        <f>IF($A423="","",INDEX('Cenários'!$D$6:$D$105,INT((ROW()-6)/12)+1))</f>
        <v/>
      </c>
      <c r="E423" s="25">
        <f>IF($A423="","",MOD(ROW()-6,12)-4)</f>
        <v/>
      </c>
      <c r="F423" s="24">
        <f>IF($A423="","",IF($E423&lt;0,"Antes do pico",IF($E423=0,"Semana de pico","Depois do pico")))</f>
        <v/>
      </c>
      <c r="G423" s="36">
        <f>IF($A423="","",IFERROR(IF(INDEX('Cenários'!$E$6:$E$105,INT((ROW()-6)/12)+1)="","",INDEX('Cenários'!$E$6:$E$105,INT((ROW()-6)/12)+1)+7*$E423),""))</f>
        <v/>
      </c>
      <c r="H423" s="37">
        <f>IF($A423="","",INDEX('Cenários'!$N$6:$Y$105,INT((ROW()-6)/12)+1,$E423+5))</f>
        <v/>
      </c>
      <c r="I423" s="25">
        <f>IF(OR($A423="",$H423=""),"",IFERROR(ROUNDUP(INDEX('Cenários'!$F$6:$F$105,INT((ROW()-6)/12)+1)*$H423,0),""))</f>
        <v/>
      </c>
      <c r="J423" s="19" t="n"/>
      <c r="K423" s="25">
        <f>IF($A423="","",IF($E423=-4,INDEX('Cenários'!$G$6:$G$105,INT((ROW()-6)/12)+1),$S422))</f>
        <v/>
      </c>
      <c r="L423" s="25">
        <f>IF($A423="","",$K423+IF($J423="",0,$J423)-IF($I423="",0,$I423))</f>
        <v/>
      </c>
      <c r="M423" s="25">
        <f>IF($A423="","",IF($E423&lt;=0,INDEX('Cenários'!$H$6:$H$105,INT((ROW()-6)/12)+1)+SUMIFS($I$6:$I$1205,$A$6:$A$1205,$A423,$E$6:$E$1205,"&gt;"&amp;$E423,$E$6:$E$1205,"&lt;="&amp;($E423+INDEX('Cenários'!$J$6:$J$105,INT((ROW()-6)/12)+1))),INDEX('Cenários'!$L$6:$L$105,INT((ROW()-6)/12)+1)+SUMIFS($I$6:$I$1205,$A$6:$A$1205,$A423,$E$6:$E$1205,"&gt;"&amp;$E423,$E$6:$E$1205,"&lt;=7")))</f>
        <v/>
      </c>
      <c r="N423" s="25">
        <f>IF($A423="","",MIN(INDEX('Cenários'!$K$6:$K$105,INT((ROW()-6)/12)+1),MAX(0,$M423)))</f>
        <v/>
      </c>
      <c r="O423" s="25">
        <f>IF($A423="","",IFERROR(IF($L423&gt;=$N423,0,MIN(CEILING(MAX(0,$N423-$L423),INDEX('Cenários'!$I$6:$I$105,INT((ROW()-6)/12)+1)),FLOOR(MAX(0,INDEX('Cenários'!$K$6:$K$105,INT((ROW()-6)/12)+1)-$L423),INDEX('Cenários'!$I$6:$I$105,INT((ROW()-6)/12)+1)))),0))</f>
        <v/>
      </c>
      <c r="P423" s="25">
        <f>IF($A423="","",IFERROR(IF($E423+INDEX('Cenários'!$J$6:$J$105,INT((ROW()-6)/12)+1)&gt;7,0,SUMIFS($O$6:$O$1205,$A$6:$A$1205,$A423,$E$6:$E$1205,$E423+INDEX('Cenários'!$J$6:$J$105,INT((ROW()-6)/12)+1))),0))</f>
        <v/>
      </c>
      <c r="Q423" s="25">
        <f>IF($A423="","",$L423+$O423)</f>
        <v/>
      </c>
      <c r="R423" s="25">
        <f>IF($A423="","",IF($E423&gt;0,MAX(0,$Q423-$N423),0))</f>
        <v/>
      </c>
      <c r="S423" s="25">
        <f>IF($A423="","",$Q423-$R423)</f>
        <v/>
      </c>
      <c r="T423" s="25">
        <f>IF($A423="","",MAX(0,-$S423))</f>
        <v/>
      </c>
      <c r="U423" s="25">
        <f>IF($A423="","",MAX(0,$Q423-INDEX('Cenários'!$K$6:$K$105,INT((ROW()-6)/12)+1)))</f>
        <v/>
      </c>
      <c r="V423" s="24">
        <f>IF($A423="","",IF($Y423&lt;&gt;"OK","Dados inválidos",IF($X423="Pausado","Pausado",IF($T423&gt;0,"Ruptura",IF($U423&gt;0,"Excesso de capacidade",IF($M423&gt;INDEX('Cenários'!$K$6:$K$105,INT((ROW()-6)/12)+1),"Capacidade insuficiente",IF(AND($E423&lt;=0,$S423&lt;INDEX('Cenários'!$H$6:$H$105,INT((ROW()-6)/12)+1)),"Atenção",IF($R423&gt;0,"Desmobilizar","Adequado"))))))))</f>
        <v/>
      </c>
      <c r="W423" s="24">
        <f>IF($A423="","",IF($Y423&lt;&gt;"OK","Corrigir cadastro do cenário",IF($X423="Pausado","",IF($T423&gt;0,"Ruptura projetada de "&amp;TEXT($T423,"0")&amp;" un.",IF($U423&gt;0,"Reduzir entrada ou transferir "&amp;TEXT($U423,"0")&amp;" un.",IF($M423&gt;INDEX('Cenários'!$K$6:$K$105,INT((ROW()-6)/12)+1),"Capacidade abaixo do saldo-alvo em "&amp;TEXT($M423-INDEX('Cenários'!$K$6:$K$105,INT((ROW()-6)/12)+1),"0")&amp;" un.",IF(AND($O423&gt;0,$E423-INDEX('Cenários'!$J$6:$J$105,INT((ROW()-6)/12)+1)&lt;-4),"Recebimento depende de pedido anterior ao horizonte",IF($R423&gt;0,"Desmobilizar "&amp;TEXT($R423,"0")&amp;" un. nesta semana",IF($P423&gt;0,"Emitir pedido de "&amp;TEXT($P423,"0")&amp;" un. nesta semana",IF($O423&gt;0,"Programar recebimento de "&amp;TEXT($O423,"0")&amp;" un.","Sem ação imediata")))))))))</f>
        <v/>
      </c>
      <c r="X423" s="24">
        <f>IF($A423="","",INDEX('Cenários'!$M$6:$M$105,INT((ROW()-6)/12)+1))</f>
        <v/>
      </c>
      <c r="Y423" s="24">
        <f>IF($A423="","",INDEX('Cenários'!$Z$6:$Z$105,INT((ROW()-6)/12)+1))</f>
        <v/>
      </c>
    </row>
    <row r="424" ht="19" customHeight="1">
      <c r="A424" s="24">
        <f>IF(INDEX('Cenários'!$A$6:$A$105,INT((ROW()-6)/12)+1)="","",INDEX('Cenários'!$A$6:$A$105,INT((ROW()-6)/12)+1))</f>
        <v/>
      </c>
      <c r="B424" s="24">
        <f>IF($A424="","",INDEX('Cenários'!$B$6:$B$105,INT((ROW()-6)/12)+1))</f>
        <v/>
      </c>
      <c r="C424" s="24">
        <f>IF($A424="","",INDEX('Cenários'!$C$6:$C$105,INT((ROW()-6)/12)+1))</f>
        <v/>
      </c>
      <c r="D424" s="24">
        <f>IF($A424="","",INDEX('Cenários'!$D$6:$D$105,INT((ROW()-6)/12)+1))</f>
        <v/>
      </c>
      <c r="E424" s="25">
        <f>IF($A424="","",MOD(ROW()-6,12)-4)</f>
        <v/>
      </c>
      <c r="F424" s="24">
        <f>IF($A424="","",IF($E424&lt;0,"Antes do pico",IF($E424=0,"Semana de pico","Depois do pico")))</f>
        <v/>
      </c>
      <c r="G424" s="36">
        <f>IF($A424="","",IFERROR(IF(INDEX('Cenários'!$E$6:$E$105,INT((ROW()-6)/12)+1)="","",INDEX('Cenários'!$E$6:$E$105,INT((ROW()-6)/12)+1)+7*$E424),""))</f>
        <v/>
      </c>
      <c r="H424" s="37">
        <f>IF($A424="","",INDEX('Cenários'!$N$6:$Y$105,INT((ROW()-6)/12)+1,$E424+5))</f>
        <v/>
      </c>
      <c r="I424" s="25">
        <f>IF(OR($A424="",$H424=""),"",IFERROR(ROUNDUP(INDEX('Cenários'!$F$6:$F$105,INT((ROW()-6)/12)+1)*$H424,0),""))</f>
        <v/>
      </c>
      <c r="J424" s="19" t="n"/>
      <c r="K424" s="25">
        <f>IF($A424="","",IF($E424=-4,INDEX('Cenários'!$G$6:$G$105,INT((ROW()-6)/12)+1),$S423))</f>
        <v/>
      </c>
      <c r="L424" s="25">
        <f>IF($A424="","",$K424+IF($J424="",0,$J424)-IF($I424="",0,$I424))</f>
        <v/>
      </c>
      <c r="M424" s="25">
        <f>IF($A424="","",IF($E424&lt;=0,INDEX('Cenários'!$H$6:$H$105,INT((ROW()-6)/12)+1)+SUMIFS($I$6:$I$1205,$A$6:$A$1205,$A424,$E$6:$E$1205,"&gt;"&amp;$E424,$E$6:$E$1205,"&lt;="&amp;($E424+INDEX('Cenários'!$J$6:$J$105,INT((ROW()-6)/12)+1))),INDEX('Cenários'!$L$6:$L$105,INT((ROW()-6)/12)+1)+SUMIFS($I$6:$I$1205,$A$6:$A$1205,$A424,$E$6:$E$1205,"&gt;"&amp;$E424,$E$6:$E$1205,"&lt;=7")))</f>
        <v/>
      </c>
      <c r="N424" s="25">
        <f>IF($A424="","",MIN(INDEX('Cenários'!$K$6:$K$105,INT((ROW()-6)/12)+1),MAX(0,$M424)))</f>
        <v/>
      </c>
      <c r="O424" s="25">
        <f>IF($A424="","",IFERROR(IF($L424&gt;=$N424,0,MIN(CEILING(MAX(0,$N424-$L424),INDEX('Cenários'!$I$6:$I$105,INT((ROW()-6)/12)+1)),FLOOR(MAX(0,INDEX('Cenários'!$K$6:$K$105,INT((ROW()-6)/12)+1)-$L424),INDEX('Cenários'!$I$6:$I$105,INT((ROW()-6)/12)+1)))),0))</f>
        <v/>
      </c>
      <c r="P424" s="25">
        <f>IF($A424="","",IFERROR(IF($E424+INDEX('Cenários'!$J$6:$J$105,INT((ROW()-6)/12)+1)&gt;7,0,SUMIFS($O$6:$O$1205,$A$6:$A$1205,$A424,$E$6:$E$1205,$E424+INDEX('Cenários'!$J$6:$J$105,INT((ROW()-6)/12)+1))),0))</f>
        <v/>
      </c>
      <c r="Q424" s="25">
        <f>IF($A424="","",$L424+$O424)</f>
        <v/>
      </c>
      <c r="R424" s="25">
        <f>IF($A424="","",IF($E424&gt;0,MAX(0,$Q424-$N424),0))</f>
        <v/>
      </c>
      <c r="S424" s="25">
        <f>IF($A424="","",$Q424-$R424)</f>
        <v/>
      </c>
      <c r="T424" s="25">
        <f>IF($A424="","",MAX(0,-$S424))</f>
        <v/>
      </c>
      <c r="U424" s="25">
        <f>IF($A424="","",MAX(0,$Q424-INDEX('Cenários'!$K$6:$K$105,INT((ROW()-6)/12)+1)))</f>
        <v/>
      </c>
      <c r="V424" s="24">
        <f>IF($A424="","",IF($Y424&lt;&gt;"OK","Dados inválidos",IF($X424="Pausado","Pausado",IF($T424&gt;0,"Ruptura",IF($U424&gt;0,"Excesso de capacidade",IF($M424&gt;INDEX('Cenários'!$K$6:$K$105,INT((ROW()-6)/12)+1),"Capacidade insuficiente",IF(AND($E424&lt;=0,$S424&lt;INDEX('Cenários'!$H$6:$H$105,INT((ROW()-6)/12)+1)),"Atenção",IF($R424&gt;0,"Desmobilizar","Adequado"))))))))</f>
        <v/>
      </c>
      <c r="W424" s="24">
        <f>IF($A424="","",IF($Y424&lt;&gt;"OK","Corrigir cadastro do cenário",IF($X424="Pausado","",IF($T424&gt;0,"Ruptura projetada de "&amp;TEXT($T424,"0")&amp;" un.",IF($U424&gt;0,"Reduzir entrada ou transferir "&amp;TEXT($U424,"0")&amp;" un.",IF($M424&gt;INDEX('Cenários'!$K$6:$K$105,INT((ROW()-6)/12)+1),"Capacidade abaixo do saldo-alvo em "&amp;TEXT($M424-INDEX('Cenários'!$K$6:$K$105,INT((ROW()-6)/12)+1),"0")&amp;" un.",IF(AND($O424&gt;0,$E424-INDEX('Cenários'!$J$6:$J$105,INT((ROW()-6)/12)+1)&lt;-4),"Recebimento depende de pedido anterior ao horizonte",IF($R424&gt;0,"Desmobilizar "&amp;TEXT($R424,"0")&amp;" un. nesta semana",IF($P424&gt;0,"Emitir pedido de "&amp;TEXT($P424,"0")&amp;" un. nesta semana",IF($O424&gt;0,"Programar recebimento de "&amp;TEXT($O424,"0")&amp;" un.","Sem ação imediata")))))))))</f>
        <v/>
      </c>
      <c r="X424" s="24">
        <f>IF($A424="","",INDEX('Cenários'!$M$6:$M$105,INT((ROW()-6)/12)+1))</f>
        <v/>
      </c>
      <c r="Y424" s="24">
        <f>IF($A424="","",INDEX('Cenários'!$Z$6:$Z$105,INT((ROW()-6)/12)+1))</f>
        <v/>
      </c>
    </row>
    <row r="425" ht="19" customHeight="1">
      <c r="A425" s="24">
        <f>IF(INDEX('Cenários'!$A$6:$A$105,INT((ROW()-6)/12)+1)="","",INDEX('Cenários'!$A$6:$A$105,INT((ROW()-6)/12)+1))</f>
        <v/>
      </c>
      <c r="B425" s="24">
        <f>IF($A425="","",INDEX('Cenários'!$B$6:$B$105,INT((ROW()-6)/12)+1))</f>
        <v/>
      </c>
      <c r="C425" s="24">
        <f>IF($A425="","",INDEX('Cenários'!$C$6:$C$105,INT((ROW()-6)/12)+1))</f>
        <v/>
      </c>
      <c r="D425" s="24">
        <f>IF($A425="","",INDEX('Cenários'!$D$6:$D$105,INT((ROW()-6)/12)+1))</f>
        <v/>
      </c>
      <c r="E425" s="25">
        <f>IF($A425="","",MOD(ROW()-6,12)-4)</f>
        <v/>
      </c>
      <c r="F425" s="24">
        <f>IF($A425="","",IF($E425&lt;0,"Antes do pico",IF($E425=0,"Semana de pico","Depois do pico")))</f>
        <v/>
      </c>
      <c r="G425" s="36">
        <f>IF($A425="","",IFERROR(IF(INDEX('Cenários'!$E$6:$E$105,INT((ROW()-6)/12)+1)="","",INDEX('Cenários'!$E$6:$E$105,INT((ROW()-6)/12)+1)+7*$E425),""))</f>
        <v/>
      </c>
      <c r="H425" s="37">
        <f>IF($A425="","",INDEX('Cenários'!$N$6:$Y$105,INT((ROW()-6)/12)+1,$E425+5))</f>
        <v/>
      </c>
      <c r="I425" s="25">
        <f>IF(OR($A425="",$H425=""),"",IFERROR(ROUNDUP(INDEX('Cenários'!$F$6:$F$105,INT((ROW()-6)/12)+1)*$H425,0),""))</f>
        <v/>
      </c>
      <c r="J425" s="19" t="n"/>
      <c r="K425" s="25">
        <f>IF($A425="","",IF($E425=-4,INDEX('Cenários'!$G$6:$G$105,INT((ROW()-6)/12)+1),$S424))</f>
        <v/>
      </c>
      <c r="L425" s="25">
        <f>IF($A425="","",$K425+IF($J425="",0,$J425)-IF($I425="",0,$I425))</f>
        <v/>
      </c>
      <c r="M425" s="25">
        <f>IF($A425="","",IF($E425&lt;=0,INDEX('Cenários'!$H$6:$H$105,INT((ROW()-6)/12)+1)+SUMIFS($I$6:$I$1205,$A$6:$A$1205,$A425,$E$6:$E$1205,"&gt;"&amp;$E425,$E$6:$E$1205,"&lt;="&amp;($E425+INDEX('Cenários'!$J$6:$J$105,INT((ROW()-6)/12)+1))),INDEX('Cenários'!$L$6:$L$105,INT((ROW()-6)/12)+1)+SUMIFS($I$6:$I$1205,$A$6:$A$1205,$A425,$E$6:$E$1205,"&gt;"&amp;$E425,$E$6:$E$1205,"&lt;=7")))</f>
        <v/>
      </c>
      <c r="N425" s="25">
        <f>IF($A425="","",MIN(INDEX('Cenários'!$K$6:$K$105,INT((ROW()-6)/12)+1),MAX(0,$M425)))</f>
        <v/>
      </c>
      <c r="O425" s="25">
        <f>IF($A425="","",IFERROR(IF($L425&gt;=$N425,0,MIN(CEILING(MAX(0,$N425-$L425),INDEX('Cenários'!$I$6:$I$105,INT((ROW()-6)/12)+1)),FLOOR(MAX(0,INDEX('Cenários'!$K$6:$K$105,INT((ROW()-6)/12)+1)-$L425),INDEX('Cenários'!$I$6:$I$105,INT((ROW()-6)/12)+1)))),0))</f>
        <v/>
      </c>
      <c r="P425" s="25">
        <f>IF($A425="","",IFERROR(IF($E425+INDEX('Cenários'!$J$6:$J$105,INT((ROW()-6)/12)+1)&gt;7,0,SUMIFS($O$6:$O$1205,$A$6:$A$1205,$A425,$E$6:$E$1205,$E425+INDEX('Cenários'!$J$6:$J$105,INT((ROW()-6)/12)+1))),0))</f>
        <v/>
      </c>
      <c r="Q425" s="25">
        <f>IF($A425="","",$L425+$O425)</f>
        <v/>
      </c>
      <c r="R425" s="25">
        <f>IF($A425="","",IF($E425&gt;0,MAX(0,$Q425-$N425),0))</f>
        <v/>
      </c>
      <c r="S425" s="25">
        <f>IF($A425="","",$Q425-$R425)</f>
        <v/>
      </c>
      <c r="T425" s="25">
        <f>IF($A425="","",MAX(0,-$S425))</f>
        <v/>
      </c>
      <c r="U425" s="25">
        <f>IF($A425="","",MAX(0,$Q425-INDEX('Cenários'!$K$6:$K$105,INT((ROW()-6)/12)+1)))</f>
        <v/>
      </c>
      <c r="V425" s="24">
        <f>IF($A425="","",IF($Y425&lt;&gt;"OK","Dados inválidos",IF($X425="Pausado","Pausado",IF($T425&gt;0,"Ruptura",IF($U425&gt;0,"Excesso de capacidade",IF($M425&gt;INDEX('Cenários'!$K$6:$K$105,INT((ROW()-6)/12)+1),"Capacidade insuficiente",IF(AND($E425&lt;=0,$S425&lt;INDEX('Cenários'!$H$6:$H$105,INT((ROW()-6)/12)+1)),"Atenção",IF($R425&gt;0,"Desmobilizar","Adequado"))))))))</f>
        <v/>
      </c>
      <c r="W425" s="24">
        <f>IF($A425="","",IF($Y425&lt;&gt;"OK","Corrigir cadastro do cenário",IF($X425="Pausado","",IF($T425&gt;0,"Ruptura projetada de "&amp;TEXT($T425,"0")&amp;" un.",IF($U425&gt;0,"Reduzir entrada ou transferir "&amp;TEXT($U425,"0")&amp;" un.",IF($M425&gt;INDEX('Cenários'!$K$6:$K$105,INT((ROW()-6)/12)+1),"Capacidade abaixo do saldo-alvo em "&amp;TEXT($M425-INDEX('Cenários'!$K$6:$K$105,INT((ROW()-6)/12)+1),"0")&amp;" un.",IF(AND($O425&gt;0,$E425-INDEX('Cenários'!$J$6:$J$105,INT((ROW()-6)/12)+1)&lt;-4),"Recebimento depende de pedido anterior ao horizonte",IF($R425&gt;0,"Desmobilizar "&amp;TEXT($R425,"0")&amp;" un. nesta semana",IF($P425&gt;0,"Emitir pedido de "&amp;TEXT($P425,"0")&amp;" un. nesta semana",IF($O425&gt;0,"Programar recebimento de "&amp;TEXT($O425,"0")&amp;" un.","Sem ação imediata")))))))))</f>
        <v/>
      </c>
      <c r="X425" s="24">
        <f>IF($A425="","",INDEX('Cenários'!$M$6:$M$105,INT((ROW()-6)/12)+1))</f>
        <v/>
      </c>
      <c r="Y425" s="24">
        <f>IF($A425="","",INDEX('Cenários'!$Z$6:$Z$105,INT((ROW()-6)/12)+1))</f>
        <v/>
      </c>
    </row>
    <row r="426" ht="19" customHeight="1">
      <c r="A426" s="24">
        <f>IF(INDEX('Cenários'!$A$6:$A$105,INT((ROW()-6)/12)+1)="","",INDEX('Cenários'!$A$6:$A$105,INT((ROW()-6)/12)+1))</f>
        <v/>
      </c>
      <c r="B426" s="24">
        <f>IF($A426="","",INDEX('Cenários'!$B$6:$B$105,INT((ROW()-6)/12)+1))</f>
        <v/>
      </c>
      <c r="C426" s="24">
        <f>IF($A426="","",INDEX('Cenários'!$C$6:$C$105,INT((ROW()-6)/12)+1))</f>
        <v/>
      </c>
      <c r="D426" s="24">
        <f>IF($A426="","",INDEX('Cenários'!$D$6:$D$105,INT((ROW()-6)/12)+1))</f>
        <v/>
      </c>
      <c r="E426" s="25">
        <f>IF($A426="","",MOD(ROW()-6,12)-4)</f>
        <v/>
      </c>
      <c r="F426" s="24">
        <f>IF($A426="","",IF($E426&lt;0,"Antes do pico",IF($E426=0,"Semana de pico","Depois do pico")))</f>
        <v/>
      </c>
      <c r="G426" s="36">
        <f>IF($A426="","",IFERROR(IF(INDEX('Cenários'!$E$6:$E$105,INT((ROW()-6)/12)+1)="","",INDEX('Cenários'!$E$6:$E$105,INT((ROW()-6)/12)+1)+7*$E426),""))</f>
        <v/>
      </c>
      <c r="H426" s="37">
        <f>IF($A426="","",INDEX('Cenários'!$N$6:$Y$105,INT((ROW()-6)/12)+1,$E426+5))</f>
        <v/>
      </c>
      <c r="I426" s="25">
        <f>IF(OR($A426="",$H426=""),"",IFERROR(ROUNDUP(INDEX('Cenários'!$F$6:$F$105,INT((ROW()-6)/12)+1)*$H426,0),""))</f>
        <v/>
      </c>
      <c r="J426" s="19" t="n"/>
      <c r="K426" s="25">
        <f>IF($A426="","",IF($E426=-4,INDEX('Cenários'!$G$6:$G$105,INT((ROW()-6)/12)+1),$S425))</f>
        <v/>
      </c>
      <c r="L426" s="25">
        <f>IF($A426="","",$K426+IF($J426="",0,$J426)-IF($I426="",0,$I426))</f>
        <v/>
      </c>
      <c r="M426" s="25">
        <f>IF($A426="","",IF($E426&lt;=0,INDEX('Cenários'!$H$6:$H$105,INT((ROW()-6)/12)+1)+SUMIFS($I$6:$I$1205,$A$6:$A$1205,$A426,$E$6:$E$1205,"&gt;"&amp;$E426,$E$6:$E$1205,"&lt;="&amp;($E426+INDEX('Cenários'!$J$6:$J$105,INT((ROW()-6)/12)+1))),INDEX('Cenários'!$L$6:$L$105,INT((ROW()-6)/12)+1)+SUMIFS($I$6:$I$1205,$A$6:$A$1205,$A426,$E$6:$E$1205,"&gt;"&amp;$E426,$E$6:$E$1205,"&lt;=7")))</f>
        <v/>
      </c>
      <c r="N426" s="25">
        <f>IF($A426="","",MIN(INDEX('Cenários'!$K$6:$K$105,INT((ROW()-6)/12)+1),MAX(0,$M426)))</f>
        <v/>
      </c>
      <c r="O426" s="25">
        <f>IF($A426="","",IFERROR(IF($L426&gt;=$N426,0,MIN(CEILING(MAX(0,$N426-$L426),INDEX('Cenários'!$I$6:$I$105,INT((ROW()-6)/12)+1)),FLOOR(MAX(0,INDEX('Cenários'!$K$6:$K$105,INT((ROW()-6)/12)+1)-$L426),INDEX('Cenários'!$I$6:$I$105,INT((ROW()-6)/12)+1)))),0))</f>
        <v/>
      </c>
      <c r="P426" s="25">
        <f>IF($A426="","",IFERROR(IF($E426+INDEX('Cenários'!$J$6:$J$105,INT((ROW()-6)/12)+1)&gt;7,0,SUMIFS($O$6:$O$1205,$A$6:$A$1205,$A426,$E$6:$E$1205,$E426+INDEX('Cenários'!$J$6:$J$105,INT((ROW()-6)/12)+1))),0))</f>
        <v/>
      </c>
      <c r="Q426" s="25">
        <f>IF($A426="","",$L426+$O426)</f>
        <v/>
      </c>
      <c r="R426" s="25">
        <f>IF($A426="","",IF($E426&gt;0,MAX(0,$Q426-$N426),0))</f>
        <v/>
      </c>
      <c r="S426" s="25">
        <f>IF($A426="","",$Q426-$R426)</f>
        <v/>
      </c>
      <c r="T426" s="25">
        <f>IF($A426="","",MAX(0,-$S426))</f>
        <v/>
      </c>
      <c r="U426" s="25">
        <f>IF($A426="","",MAX(0,$Q426-INDEX('Cenários'!$K$6:$K$105,INT((ROW()-6)/12)+1)))</f>
        <v/>
      </c>
      <c r="V426" s="24">
        <f>IF($A426="","",IF($Y426&lt;&gt;"OK","Dados inválidos",IF($X426="Pausado","Pausado",IF($T426&gt;0,"Ruptura",IF($U426&gt;0,"Excesso de capacidade",IF($M426&gt;INDEX('Cenários'!$K$6:$K$105,INT((ROW()-6)/12)+1),"Capacidade insuficiente",IF(AND($E426&lt;=0,$S426&lt;INDEX('Cenários'!$H$6:$H$105,INT((ROW()-6)/12)+1)),"Atenção",IF($R426&gt;0,"Desmobilizar","Adequado"))))))))</f>
        <v/>
      </c>
      <c r="W426" s="24">
        <f>IF($A426="","",IF($Y426&lt;&gt;"OK","Corrigir cadastro do cenário",IF($X426="Pausado","",IF($T426&gt;0,"Ruptura projetada de "&amp;TEXT($T426,"0")&amp;" un.",IF($U426&gt;0,"Reduzir entrada ou transferir "&amp;TEXT($U426,"0")&amp;" un.",IF($M426&gt;INDEX('Cenários'!$K$6:$K$105,INT((ROW()-6)/12)+1),"Capacidade abaixo do saldo-alvo em "&amp;TEXT($M426-INDEX('Cenários'!$K$6:$K$105,INT((ROW()-6)/12)+1),"0")&amp;" un.",IF(AND($O426&gt;0,$E426-INDEX('Cenários'!$J$6:$J$105,INT((ROW()-6)/12)+1)&lt;-4),"Recebimento depende de pedido anterior ao horizonte",IF($R426&gt;0,"Desmobilizar "&amp;TEXT($R426,"0")&amp;" un. nesta semana",IF($P426&gt;0,"Emitir pedido de "&amp;TEXT($P426,"0")&amp;" un. nesta semana",IF($O426&gt;0,"Programar recebimento de "&amp;TEXT($O426,"0")&amp;" un.","Sem ação imediata")))))))))</f>
        <v/>
      </c>
      <c r="X426" s="24">
        <f>IF($A426="","",INDEX('Cenários'!$M$6:$M$105,INT((ROW()-6)/12)+1))</f>
        <v/>
      </c>
      <c r="Y426" s="24">
        <f>IF($A426="","",INDEX('Cenários'!$Z$6:$Z$105,INT((ROW()-6)/12)+1))</f>
        <v/>
      </c>
    </row>
    <row r="427" ht="19" customHeight="1">
      <c r="A427" s="24">
        <f>IF(INDEX('Cenários'!$A$6:$A$105,INT((ROW()-6)/12)+1)="","",INDEX('Cenários'!$A$6:$A$105,INT((ROW()-6)/12)+1))</f>
        <v/>
      </c>
      <c r="B427" s="24">
        <f>IF($A427="","",INDEX('Cenários'!$B$6:$B$105,INT((ROW()-6)/12)+1))</f>
        <v/>
      </c>
      <c r="C427" s="24">
        <f>IF($A427="","",INDEX('Cenários'!$C$6:$C$105,INT((ROW()-6)/12)+1))</f>
        <v/>
      </c>
      <c r="D427" s="24">
        <f>IF($A427="","",INDEX('Cenários'!$D$6:$D$105,INT((ROW()-6)/12)+1))</f>
        <v/>
      </c>
      <c r="E427" s="25">
        <f>IF($A427="","",MOD(ROW()-6,12)-4)</f>
        <v/>
      </c>
      <c r="F427" s="24">
        <f>IF($A427="","",IF($E427&lt;0,"Antes do pico",IF($E427=0,"Semana de pico","Depois do pico")))</f>
        <v/>
      </c>
      <c r="G427" s="36">
        <f>IF($A427="","",IFERROR(IF(INDEX('Cenários'!$E$6:$E$105,INT((ROW()-6)/12)+1)="","",INDEX('Cenários'!$E$6:$E$105,INT((ROW()-6)/12)+1)+7*$E427),""))</f>
        <v/>
      </c>
      <c r="H427" s="37">
        <f>IF($A427="","",INDEX('Cenários'!$N$6:$Y$105,INT((ROW()-6)/12)+1,$E427+5))</f>
        <v/>
      </c>
      <c r="I427" s="25">
        <f>IF(OR($A427="",$H427=""),"",IFERROR(ROUNDUP(INDEX('Cenários'!$F$6:$F$105,INT((ROW()-6)/12)+1)*$H427,0),""))</f>
        <v/>
      </c>
      <c r="J427" s="19" t="n"/>
      <c r="K427" s="25">
        <f>IF($A427="","",IF($E427=-4,INDEX('Cenários'!$G$6:$G$105,INT((ROW()-6)/12)+1),$S426))</f>
        <v/>
      </c>
      <c r="L427" s="25">
        <f>IF($A427="","",$K427+IF($J427="",0,$J427)-IF($I427="",0,$I427))</f>
        <v/>
      </c>
      <c r="M427" s="25">
        <f>IF($A427="","",IF($E427&lt;=0,INDEX('Cenários'!$H$6:$H$105,INT((ROW()-6)/12)+1)+SUMIFS($I$6:$I$1205,$A$6:$A$1205,$A427,$E$6:$E$1205,"&gt;"&amp;$E427,$E$6:$E$1205,"&lt;="&amp;($E427+INDEX('Cenários'!$J$6:$J$105,INT((ROW()-6)/12)+1))),INDEX('Cenários'!$L$6:$L$105,INT((ROW()-6)/12)+1)+SUMIFS($I$6:$I$1205,$A$6:$A$1205,$A427,$E$6:$E$1205,"&gt;"&amp;$E427,$E$6:$E$1205,"&lt;=7")))</f>
        <v/>
      </c>
      <c r="N427" s="25">
        <f>IF($A427="","",MIN(INDEX('Cenários'!$K$6:$K$105,INT((ROW()-6)/12)+1),MAX(0,$M427)))</f>
        <v/>
      </c>
      <c r="O427" s="25">
        <f>IF($A427="","",IFERROR(IF($L427&gt;=$N427,0,MIN(CEILING(MAX(0,$N427-$L427),INDEX('Cenários'!$I$6:$I$105,INT((ROW()-6)/12)+1)),FLOOR(MAX(0,INDEX('Cenários'!$K$6:$K$105,INT((ROW()-6)/12)+1)-$L427),INDEX('Cenários'!$I$6:$I$105,INT((ROW()-6)/12)+1)))),0))</f>
        <v/>
      </c>
      <c r="P427" s="25">
        <f>IF($A427="","",IFERROR(IF($E427+INDEX('Cenários'!$J$6:$J$105,INT((ROW()-6)/12)+1)&gt;7,0,SUMIFS($O$6:$O$1205,$A$6:$A$1205,$A427,$E$6:$E$1205,$E427+INDEX('Cenários'!$J$6:$J$105,INT((ROW()-6)/12)+1))),0))</f>
        <v/>
      </c>
      <c r="Q427" s="25">
        <f>IF($A427="","",$L427+$O427)</f>
        <v/>
      </c>
      <c r="R427" s="25">
        <f>IF($A427="","",IF($E427&gt;0,MAX(0,$Q427-$N427),0))</f>
        <v/>
      </c>
      <c r="S427" s="25">
        <f>IF($A427="","",$Q427-$R427)</f>
        <v/>
      </c>
      <c r="T427" s="25">
        <f>IF($A427="","",MAX(0,-$S427))</f>
        <v/>
      </c>
      <c r="U427" s="25">
        <f>IF($A427="","",MAX(0,$Q427-INDEX('Cenários'!$K$6:$K$105,INT((ROW()-6)/12)+1)))</f>
        <v/>
      </c>
      <c r="V427" s="24">
        <f>IF($A427="","",IF($Y427&lt;&gt;"OK","Dados inválidos",IF($X427="Pausado","Pausado",IF($T427&gt;0,"Ruptura",IF($U427&gt;0,"Excesso de capacidade",IF($M427&gt;INDEX('Cenários'!$K$6:$K$105,INT((ROW()-6)/12)+1),"Capacidade insuficiente",IF(AND($E427&lt;=0,$S427&lt;INDEX('Cenários'!$H$6:$H$105,INT((ROW()-6)/12)+1)),"Atenção",IF($R427&gt;0,"Desmobilizar","Adequado"))))))))</f>
        <v/>
      </c>
      <c r="W427" s="24">
        <f>IF($A427="","",IF($Y427&lt;&gt;"OK","Corrigir cadastro do cenário",IF($X427="Pausado","",IF($T427&gt;0,"Ruptura projetada de "&amp;TEXT($T427,"0")&amp;" un.",IF($U427&gt;0,"Reduzir entrada ou transferir "&amp;TEXT($U427,"0")&amp;" un.",IF($M427&gt;INDEX('Cenários'!$K$6:$K$105,INT((ROW()-6)/12)+1),"Capacidade abaixo do saldo-alvo em "&amp;TEXT($M427-INDEX('Cenários'!$K$6:$K$105,INT((ROW()-6)/12)+1),"0")&amp;" un.",IF(AND($O427&gt;0,$E427-INDEX('Cenários'!$J$6:$J$105,INT((ROW()-6)/12)+1)&lt;-4),"Recebimento depende de pedido anterior ao horizonte",IF($R427&gt;0,"Desmobilizar "&amp;TEXT($R427,"0")&amp;" un. nesta semana",IF($P427&gt;0,"Emitir pedido de "&amp;TEXT($P427,"0")&amp;" un. nesta semana",IF($O427&gt;0,"Programar recebimento de "&amp;TEXT($O427,"0")&amp;" un.","Sem ação imediata")))))))))</f>
        <v/>
      </c>
      <c r="X427" s="24">
        <f>IF($A427="","",INDEX('Cenários'!$M$6:$M$105,INT((ROW()-6)/12)+1))</f>
        <v/>
      </c>
      <c r="Y427" s="24">
        <f>IF($A427="","",INDEX('Cenários'!$Z$6:$Z$105,INT((ROW()-6)/12)+1))</f>
        <v/>
      </c>
    </row>
    <row r="428" ht="19" customHeight="1">
      <c r="A428" s="24">
        <f>IF(INDEX('Cenários'!$A$6:$A$105,INT((ROW()-6)/12)+1)="","",INDEX('Cenários'!$A$6:$A$105,INT((ROW()-6)/12)+1))</f>
        <v/>
      </c>
      <c r="B428" s="24">
        <f>IF($A428="","",INDEX('Cenários'!$B$6:$B$105,INT((ROW()-6)/12)+1))</f>
        <v/>
      </c>
      <c r="C428" s="24">
        <f>IF($A428="","",INDEX('Cenários'!$C$6:$C$105,INT((ROW()-6)/12)+1))</f>
        <v/>
      </c>
      <c r="D428" s="24">
        <f>IF($A428="","",INDEX('Cenários'!$D$6:$D$105,INT((ROW()-6)/12)+1))</f>
        <v/>
      </c>
      <c r="E428" s="25">
        <f>IF($A428="","",MOD(ROW()-6,12)-4)</f>
        <v/>
      </c>
      <c r="F428" s="24">
        <f>IF($A428="","",IF($E428&lt;0,"Antes do pico",IF($E428=0,"Semana de pico","Depois do pico")))</f>
        <v/>
      </c>
      <c r="G428" s="36">
        <f>IF($A428="","",IFERROR(IF(INDEX('Cenários'!$E$6:$E$105,INT((ROW()-6)/12)+1)="","",INDEX('Cenários'!$E$6:$E$105,INT((ROW()-6)/12)+1)+7*$E428),""))</f>
        <v/>
      </c>
      <c r="H428" s="37">
        <f>IF($A428="","",INDEX('Cenários'!$N$6:$Y$105,INT((ROW()-6)/12)+1,$E428+5))</f>
        <v/>
      </c>
      <c r="I428" s="25">
        <f>IF(OR($A428="",$H428=""),"",IFERROR(ROUNDUP(INDEX('Cenários'!$F$6:$F$105,INT((ROW()-6)/12)+1)*$H428,0),""))</f>
        <v/>
      </c>
      <c r="J428" s="19" t="n"/>
      <c r="K428" s="25">
        <f>IF($A428="","",IF($E428=-4,INDEX('Cenários'!$G$6:$G$105,INT((ROW()-6)/12)+1),$S427))</f>
        <v/>
      </c>
      <c r="L428" s="25">
        <f>IF($A428="","",$K428+IF($J428="",0,$J428)-IF($I428="",0,$I428))</f>
        <v/>
      </c>
      <c r="M428" s="25">
        <f>IF($A428="","",IF($E428&lt;=0,INDEX('Cenários'!$H$6:$H$105,INT((ROW()-6)/12)+1)+SUMIFS($I$6:$I$1205,$A$6:$A$1205,$A428,$E$6:$E$1205,"&gt;"&amp;$E428,$E$6:$E$1205,"&lt;="&amp;($E428+INDEX('Cenários'!$J$6:$J$105,INT((ROW()-6)/12)+1))),INDEX('Cenários'!$L$6:$L$105,INT((ROW()-6)/12)+1)+SUMIFS($I$6:$I$1205,$A$6:$A$1205,$A428,$E$6:$E$1205,"&gt;"&amp;$E428,$E$6:$E$1205,"&lt;=7")))</f>
        <v/>
      </c>
      <c r="N428" s="25">
        <f>IF($A428="","",MIN(INDEX('Cenários'!$K$6:$K$105,INT((ROW()-6)/12)+1),MAX(0,$M428)))</f>
        <v/>
      </c>
      <c r="O428" s="25">
        <f>IF($A428="","",IFERROR(IF($L428&gt;=$N428,0,MIN(CEILING(MAX(0,$N428-$L428),INDEX('Cenários'!$I$6:$I$105,INT((ROW()-6)/12)+1)),FLOOR(MAX(0,INDEX('Cenários'!$K$6:$K$105,INT((ROW()-6)/12)+1)-$L428),INDEX('Cenários'!$I$6:$I$105,INT((ROW()-6)/12)+1)))),0))</f>
        <v/>
      </c>
      <c r="P428" s="25">
        <f>IF($A428="","",IFERROR(IF($E428+INDEX('Cenários'!$J$6:$J$105,INT((ROW()-6)/12)+1)&gt;7,0,SUMIFS($O$6:$O$1205,$A$6:$A$1205,$A428,$E$6:$E$1205,$E428+INDEX('Cenários'!$J$6:$J$105,INT((ROW()-6)/12)+1))),0))</f>
        <v/>
      </c>
      <c r="Q428" s="25">
        <f>IF($A428="","",$L428+$O428)</f>
        <v/>
      </c>
      <c r="R428" s="25">
        <f>IF($A428="","",IF($E428&gt;0,MAX(0,$Q428-$N428),0))</f>
        <v/>
      </c>
      <c r="S428" s="25">
        <f>IF($A428="","",$Q428-$R428)</f>
        <v/>
      </c>
      <c r="T428" s="25">
        <f>IF($A428="","",MAX(0,-$S428))</f>
        <v/>
      </c>
      <c r="U428" s="25">
        <f>IF($A428="","",MAX(0,$Q428-INDEX('Cenários'!$K$6:$K$105,INT((ROW()-6)/12)+1)))</f>
        <v/>
      </c>
      <c r="V428" s="24">
        <f>IF($A428="","",IF($Y428&lt;&gt;"OK","Dados inválidos",IF($X428="Pausado","Pausado",IF($T428&gt;0,"Ruptura",IF($U428&gt;0,"Excesso de capacidade",IF($M428&gt;INDEX('Cenários'!$K$6:$K$105,INT((ROW()-6)/12)+1),"Capacidade insuficiente",IF(AND($E428&lt;=0,$S428&lt;INDEX('Cenários'!$H$6:$H$105,INT((ROW()-6)/12)+1)),"Atenção",IF($R428&gt;0,"Desmobilizar","Adequado"))))))))</f>
        <v/>
      </c>
      <c r="W428" s="24">
        <f>IF($A428="","",IF($Y428&lt;&gt;"OK","Corrigir cadastro do cenário",IF($X428="Pausado","",IF($T428&gt;0,"Ruptura projetada de "&amp;TEXT($T428,"0")&amp;" un.",IF($U428&gt;0,"Reduzir entrada ou transferir "&amp;TEXT($U428,"0")&amp;" un.",IF($M428&gt;INDEX('Cenários'!$K$6:$K$105,INT((ROW()-6)/12)+1),"Capacidade abaixo do saldo-alvo em "&amp;TEXT($M428-INDEX('Cenários'!$K$6:$K$105,INT((ROW()-6)/12)+1),"0")&amp;" un.",IF(AND($O428&gt;0,$E428-INDEX('Cenários'!$J$6:$J$105,INT((ROW()-6)/12)+1)&lt;-4),"Recebimento depende de pedido anterior ao horizonte",IF($R428&gt;0,"Desmobilizar "&amp;TEXT($R428,"0")&amp;" un. nesta semana",IF($P428&gt;0,"Emitir pedido de "&amp;TEXT($P428,"0")&amp;" un. nesta semana",IF($O428&gt;0,"Programar recebimento de "&amp;TEXT($O428,"0")&amp;" un.","Sem ação imediata")))))))))</f>
        <v/>
      </c>
      <c r="X428" s="24">
        <f>IF($A428="","",INDEX('Cenários'!$M$6:$M$105,INT((ROW()-6)/12)+1))</f>
        <v/>
      </c>
      <c r="Y428" s="24">
        <f>IF($A428="","",INDEX('Cenários'!$Z$6:$Z$105,INT((ROW()-6)/12)+1))</f>
        <v/>
      </c>
    </row>
    <row r="429" ht="19" customHeight="1">
      <c r="A429" s="24">
        <f>IF(INDEX('Cenários'!$A$6:$A$105,INT((ROW()-6)/12)+1)="","",INDEX('Cenários'!$A$6:$A$105,INT((ROW()-6)/12)+1))</f>
        <v/>
      </c>
      <c r="B429" s="24">
        <f>IF($A429="","",INDEX('Cenários'!$B$6:$B$105,INT((ROW()-6)/12)+1))</f>
        <v/>
      </c>
      <c r="C429" s="24">
        <f>IF($A429="","",INDEX('Cenários'!$C$6:$C$105,INT((ROW()-6)/12)+1))</f>
        <v/>
      </c>
      <c r="D429" s="24">
        <f>IF($A429="","",INDEX('Cenários'!$D$6:$D$105,INT((ROW()-6)/12)+1))</f>
        <v/>
      </c>
      <c r="E429" s="25">
        <f>IF($A429="","",MOD(ROW()-6,12)-4)</f>
        <v/>
      </c>
      <c r="F429" s="24">
        <f>IF($A429="","",IF($E429&lt;0,"Antes do pico",IF($E429=0,"Semana de pico","Depois do pico")))</f>
        <v/>
      </c>
      <c r="G429" s="36">
        <f>IF($A429="","",IFERROR(IF(INDEX('Cenários'!$E$6:$E$105,INT((ROW()-6)/12)+1)="","",INDEX('Cenários'!$E$6:$E$105,INT((ROW()-6)/12)+1)+7*$E429),""))</f>
        <v/>
      </c>
      <c r="H429" s="37">
        <f>IF($A429="","",INDEX('Cenários'!$N$6:$Y$105,INT((ROW()-6)/12)+1,$E429+5))</f>
        <v/>
      </c>
      <c r="I429" s="25">
        <f>IF(OR($A429="",$H429=""),"",IFERROR(ROUNDUP(INDEX('Cenários'!$F$6:$F$105,INT((ROW()-6)/12)+1)*$H429,0),""))</f>
        <v/>
      </c>
      <c r="J429" s="19" t="n"/>
      <c r="K429" s="25">
        <f>IF($A429="","",IF($E429=-4,INDEX('Cenários'!$G$6:$G$105,INT((ROW()-6)/12)+1),$S428))</f>
        <v/>
      </c>
      <c r="L429" s="25">
        <f>IF($A429="","",$K429+IF($J429="",0,$J429)-IF($I429="",0,$I429))</f>
        <v/>
      </c>
      <c r="M429" s="25">
        <f>IF($A429="","",IF($E429&lt;=0,INDEX('Cenários'!$H$6:$H$105,INT((ROW()-6)/12)+1)+SUMIFS($I$6:$I$1205,$A$6:$A$1205,$A429,$E$6:$E$1205,"&gt;"&amp;$E429,$E$6:$E$1205,"&lt;="&amp;($E429+INDEX('Cenários'!$J$6:$J$105,INT((ROW()-6)/12)+1))),INDEX('Cenários'!$L$6:$L$105,INT((ROW()-6)/12)+1)+SUMIFS($I$6:$I$1205,$A$6:$A$1205,$A429,$E$6:$E$1205,"&gt;"&amp;$E429,$E$6:$E$1205,"&lt;=7")))</f>
        <v/>
      </c>
      <c r="N429" s="25">
        <f>IF($A429="","",MIN(INDEX('Cenários'!$K$6:$K$105,INT((ROW()-6)/12)+1),MAX(0,$M429)))</f>
        <v/>
      </c>
      <c r="O429" s="25">
        <f>IF($A429="","",IFERROR(IF($L429&gt;=$N429,0,MIN(CEILING(MAX(0,$N429-$L429),INDEX('Cenários'!$I$6:$I$105,INT((ROW()-6)/12)+1)),FLOOR(MAX(0,INDEX('Cenários'!$K$6:$K$105,INT((ROW()-6)/12)+1)-$L429),INDEX('Cenários'!$I$6:$I$105,INT((ROW()-6)/12)+1)))),0))</f>
        <v/>
      </c>
      <c r="P429" s="25">
        <f>IF($A429="","",IFERROR(IF($E429+INDEX('Cenários'!$J$6:$J$105,INT((ROW()-6)/12)+1)&gt;7,0,SUMIFS($O$6:$O$1205,$A$6:$A$1205,$A429,$E$6:$E$1205,$E429+INDEX('Cenários'!$J$6:$J$105,INT((ROW()-6)/12)+1))),0))</f>
        <v/>
      </c>
      <c r="Q429" s="25">
        <f>IF($A429="","",$L429+$O429)</f>
        <v/>
      </c>
      <c r="R429" s="25">
        <f>IF($A429="","",IF($E429&gt;0,MAX(0,$Q429-$N429),0))</f>
        <v/>
      </c>
      <c r="S429" s="25">
        <f>IF($A429="","",$Q429-$R429)</f>
        <v/>
      </c>
      <c r="T429" s="25">
        <f>IF($A429="","",MAX(0,-$S429))</f>
        <v/>
      </c>
      <c r="U429" s="25">
        <f>IF($A429="","",MAX(0,$Q429-INDEX('Cenários'!$K$6:$K$105,INT((ROW()-6)/12)+1)))</f>
        <v/>
      </c>
      <c r="V429" s="24">
        <f>IF($A429="","",IF($Y429&lt;&gt;"OK","Dados inválidos",IF($X429="Pausado","Pausado",IF($T429&gt;0,"Ruptura",IF($U429&gt;0,"Excesso de capacidade",IF($M429&gt;INDEX('Cenários'!$K$6:$K$105,INT((ROW()-6)/12)+1),"Capacidade insuficiente",IF(AND($E429&lt;=0,$S429&lt;INDEX('Cenários'!$H$6:$H$105,INT((ROW()-6)/12)+1)),"Atenção",IF($R429&gt;0,"Desmobilizar","Adequado"))))))))</f>
        <v/>
      </c>
      <c r="W429" s="24">
        <f>IF($A429="","",IF($Y429&lt;&gt;"OK","Corrigir cadastro do cenário",IF($X429="Pausado","",IF($T429&gt;0,"Ruptura projetada de "&amp;TEXT($T429,"0")&amp;" un.",IF($U429&gt;0,"Reduzir entrada ou transferir "&amp;TEXT($U429,"0")&amp;" un.",IF($M429&gt;INDEX('Cenários'!$K$6:$K$105,INT((ROW()-6)/12)+1),"Capacidade abaixo do saldo-alvo em "&amp;TEXT($M429-INDEX('Cenários'!$K$6:$K$105,INT((ROW()-6)/12)+1),"0")&amp;" un.",IF(AND($O429&gt;0,$E429-INDEX('Cenários'!$J$6:$J$105,INT((ROW()-6)/12)+1)&lt;-4),"Recebimento depende de pedido anterior ao horizonte",IF($R429&gt;0,"Desmobilizar "&amp;TEXT($R429,"0")&amp;" un. nesta semana",IF($P429&gt;0,"Emitir pedido de "&amp;TEXT($P429,"0")&amp;" un. nesta semana",IF($O429&gt;0,"Programar recebimento de "&amp;TEXT($O429,"0")&amp;" un.","Sem ação imediata")))))))))</f>
        <v/>
      </c>
      <c r="X429" s="24">
        <f>IF($A429="","",INDEX('Cenários'!$M$6:$M$105,INT((ROW()-6)/12)+1))</f>
        <v/>
      </c>
      <c r="Y429" s="24">
        <f>IF($A429="","",INDEX('Cenários'!$Z$6:$Z$105,INT((ROW()-6)/12)+1))</f>
        <v/>
      </c>
    </row>
    <row r="430" ht="19" customHeight="1">
      <c r="A430" s="24">
        <f>IF(INDEX('Cenários'!$A$6:$A$105,INT((ROW()-6)/12)+1)="","",INDEX('Cenários'!$A$6:$A$105,INT((ROW()-6)/12)+1))</f>
        <v/>
      </c>
      <c r="B430" s="24">
        <f>IF($A430="","",INDEX('Cenários'!$B$6:$B$105,INT((ROW()-6)/12)+1))</f>
        <v/>
      </c>
      <c r="C430" s="24">
        <f>IF($A430="","",INDEX('Cenários'!$C$6:$C$105,INT((ROW()-6)/12)+1))</f>
        <v/>
      </c>
      <c r="D430" s="24">
        <f>IF($A430="","",INDEX('Cenários'!$D$6:$D$105,INT((ROW()-6)/12)+1))</f>
        <v/>
      </c>
      <c r="E430" s="25">
        <f>IF($A430="","",MOD(ROW()-6,12)-4)</f>
        <v/>
      </c>
      <c r="F430" s="24">
        <f>IF($A430="","",IF($E430&lt;0,"Antes do pico",IF($E430=0,"Semana de pico","Depois do pico")))</f>
        <v/>
      </c>
      <c r="G430" s="36">
        <f>IF($A430="","",IFERROR(IF(INDEX('Cenários'!$E$6:$E$105,INT((ROW()-6)/12)+1)="","",INDEX('Cenários'!$E$6:$E$105,INT((ROW()-6)/12)+1)+7*$E430),""))</f>
        <v/>
      </c>
      <c r="H430" s="37">
        <f>IF($A430="","",INDEX('Cenários'!$N$6:$Y$105,INT((ROW()-6)/12)+1,$E430+5))</f>
        <v/>
      </c>
      <c r="I430" s="25">
        <f>IF(OR($A430="",$H430=""),"",IFERROR(ROUNDUP(INDEX('Cenários'!$F$6:$F$105,INT((ROW()-6)/12)+1)*$H430,0),""))</f>
        <v/>
      </c>
      <c r="J430" s="19" t="n"/>
      <c r="K430" s="25">
        <f>IF($A430="","",IF($E430=-4,INDEX('Cenários'!$G$6:$G$105,INT((ROW()-6)/12)+1),$S429))</f>
        <v/>
      </c>
      <c r="L430" s="25">
        <f>IF($A430="","",$K430+IF($J430="",0,$J430)-IF($I430="",0,$I430))</f>
        <v/>
      </c>
      <c r="M430" s="25">
        <f>IF($A430="","",IF($E430&lt;=0,INDEX('Cenários'!$H$6:$H$105,INT((ROW()-6)/12)+1)+SUMIFS($I$6:$I$1205,$A$6:$A$1205,$A430,$E$6:$E$1205,"&gt;"&amp;$E430,$E$6:$E$1205,"&lt;="&amp;($E430+INDEX('Cenários'!$J$6:$J$105,INT((ROW()-6)/12)+1))),INDEX('Cenários'!$L$6:$L$105,INT((ROW()-6)/12)+1)+SUMIFS($I$6:$I$1205,$A$6:$A$1205,$A430,$E$6:$E$1205,"&gt;"&amp;$E430,$E$6:$E$1205,"&lt;=7")))</f>
        <v/>
      </c>
      <c r="N430" s="25">
        <f>IF($A430="","",MIN(INDEX('Cenários'!$K$6:$K$105,INT((ROW()-6)/12)+1),MAX(0,$M430)))</f>
        <v/>
      </c>
      <c r="O430" s="25">
        <f>IF($A430="","",IFERROR(IF($L430&gt;=$N430,0,MIN(CEILING(MAX(0,$N430-$L430),INDEX('Cenários'!$I$6:$I$105,INT((ROW()-6)/12)+1)),FLOOR(MAX(0,INDEX('Cenários'!$K$6:$K$105,INT((ROW()-6)/12)+1)-$L430),INDEX('Cenários'!$I$6:$I$105,INT((ROW()-6)/12)+1)))),0))</f>
        <v/>
      </c>
      <c r="P430" s="25">
        <f>IF($A430="","",IFERROR(IF($E430+INDEX('Cenários'!$J$6:$J$105,INT((ROW()-6)/12)+1)&gt;7,0,SUMIFS($O$6:$O$1205,$A$6:$A$1205,$A430,$E$6:$E$1205,$E430+INDEX('Cenários'!$J$6:$J$105,INT((ROW()-6)/12)+1))),0))</f>
        <v/>
      </c>
      <c r="Q430" s="25">
        <f>IF($A430="","",$L430+$O430)</f>
        <v/>
      </c>
      <c r="R430" s="25">
        <f>IF($A430="","",IF($E430&gt;0,MAX(0,$Q430-$N430),0))</f>
        <v/>
      </c>
      <c r="S430" s="25">
        <f>IF($A430="","",$Q430-$R430)</f>
        <v/>
      </c>
      <c r="T430" s="25">
        <f>IF($A430="","",MAX(0,-$S430))</f>
        <v/>
      </c>
      <c r="U430" s="25">
        <f>IF($A430="","",MAX(0,$Q430-INDEX('Cenários'!$K$6:$K$105,INT((ROW()-6)/12)+1)))</f>
        <v/>
      </c>
      <c r="V430" s="24">
        <f>IF($A430="","",IF($Y430&lt;&gt;"OK","Dados inválidos",IF($X430="Pausado","Pausado",IF($T430&gt;0,"Ruptura",IF($U430&gt;0,"Excesso de capacidade",IF($M430&gt;INDEX('Cenários'!$K$6:$K$105,INT((ROW()-6)/12)+1),"Capacidade insuficiente",IF(AND($E430&lt;=0,$S430&lt;INDEX('Cenários'!$H$6:$H$105,INT((ROW()-6)/12)+1)),"Atenção",IF($R430&gt;0,"Desmobilizar","Adequado"))))))))</f>
        <v/>
      </c>
      <c r="W430" s="24">
        <f>IF($A430="","",IF($Y430&lt;&gt;"OK","Corrigir cadastro do cenário",IF($X430="Pausado","",IF($T430&gt;0,"Ruptura projetada de "&amp;TEXT($T430,"0")&amp;" un.",IF($U430&gt;0,"Reduzir entrada ou transferir "&amp;TEXT($U430,"0")&amp;" un.",IF($M430&gt;INDEX('Cenários'!$K$6:$K$105,INT((ROW()-6)/12)+1),"Capacidade abaixo do saldo-alvo em "&amp;TEXT($M430-INDEX('Cenários'!$K$6:$K$105,INT((ROW()-6)/12)+1),"0")&amp;" un.",IF(AND($O430&gt;0,$E430-INDEX('Cenários'!$J$6:$J$105,INT((ROW()-6)/12)+1)&lt;-4),"Recebimento depende de pedido anterior ao horizonte",IF($R430&gt;0,"Desmobilizar "&amp;TEXT($R430,"0")&amp;" un. nesta semana",IF($P430&gt;0,"Emitir pedido de "&amp;TEXT($P430,"0")&amp;" un. nesta semana",IF($O430&gt;0,"Programar recebimento de "&amp;TEXT($O430,"0")&amp;" un.","Sem ação imediata")))))))))</f>
        <v/>
      </c>
      <c r="X430" s="24">
        <f>IF($A430="","",INDEX('Cenários'!$M$6:$M$105,INT((ROW()-6)/12)+1))</f>
        <v/>
      </c>
      <c r="Y430" s="24">
        <f>IF($A430="","",INDEX('Cenários'!$Z$6:$Z$105,INT((ROW()-6)/12)+1))</f>
        <v/>
      </c>
    </row>
    <row r="431" ht="19" customHeight="1">
      <c r="A431" s="24">
        <f>IF(INDEX('Cenários'!$A$6:$A$105,INT((ROW()-6)/12)+1)="","",INDEX('Cenários'!$A$6:$A$105,INT((ROW()-6)/12)+1))</f>
        <v/>
      </c>
      <c r="B431" s="24">
        <f>IF($A431="","",INDEX('Cenários'!$B$6:$B$105,INT((ROW()-6)/12)+1))</f>
        <v/>
      </c>
      <c r="C431" s="24">
        <f>IF($A431="","",INDEX('Cenários'!$C$6:$C$105,INT((ROW()-6)/12)+1))</f>
        <v/>
      </c>
      <c r="D431" s="24">
        <f>IF($A431="","",INDEX('Cenários'!$D$6:$D$105,INT((ROW()-6)/12)+1))</f>
        <v/>
      </c>
      <c r="E431" s="25">
        <f>IF($A431="","",MOD(ROW()-6,12)-4)</f>
        <v/>
      </c>
      <c r="F431" s="24">
        <f>IF($A431="","",IF($E431&lt;0,"Antes do pico",IF($E431=0,"Semana de pico","Depois do pico")))</f>
        <v/>
      </c>
      <c r="G431" s="36">
        <f>IF($A431="","",IFERROR(IF(INDEX('Cenários'!$E$6:$E$105,INT((ROW()-6)/12)+1)="","",INDEX('Cenários'!$E$6:$E$105,INT((ROW()-6)/12)+1)+7*$E431),""))</f>
        <v/>
      </c>
      <c r="H431" s="37">
        <f>IF($A431="","",INDEX('Cenários'!$N$6:$Y$105,INT((ROW()-6)/12)+1,$E431+5))</f>
        <v/>
      </c>
      <c r="I431" s="25">
        <f>IF(OR($A431="",$H431=""),"",IFERROR(ROUNDUP(INDEX('Cenários'!$F$6:$F$105,INT((ROW()-6)/12)+1)*$H431,0),""))</f>
        <v/>
      </c>
      <c r="J431" s="19" t="n"/>
      <c r="K431" s="25">
        <f>IF($A431="","",IF($E431=-4,INDEX('Cenários'!$G$6:$G$105,INT((ROW()-6)/12)+1),$S430))</f>
        <v/>
      </c>
      <c r="L431" s="25">
        <f>IF($A431="","",$K431+IF($J431="",0,$J431)-IF($I431="",0,$I431))</f>
        <v/>
      </c>
      <c r="M431" s="25">
        <f>IF($A431="","",IF($E431&lt;=0,INDEX('Cenários'!$H$6:$H$105,INT((ROW()-6)/12)+1)+SUMIFS($I$6:$I$1205,$A$6:$A$1205,$A431,$E$6:$E$1205,"&gt;"&amp;$E431,$E$6:$E$1205,"&lt;="&amp;($E431+INDEX('Cenários'!$J$6:$J$105,INT((ROW()-6)/12)+1))),INDEX('Cenários'!$L$6:$L$105,INT((ROW()-6)/12)+1)+SUMIFS($I$6:$I$1205,$A$6:$A$1205,$A431,$E$6:$E$1205,"&gt;"&amp;$E431,$E$6:$E$1205,"&lt;=7")))</f>
        <v/>
      </c>
      <c r="N431" s="25">
        <f>IF($A431="","",MIN(INDEX('Cenários'!$K$6:$K$105,INT((ROW()-6)/12)+1),MAX(0,$M431)))</f>
        <v/>
      </c>
      <c r="O431" s="25">
        <f>IF($A431="","",IFERROR(IF($L431&gt;=$N431,0,MIN(CEILING(MAX(0,$N431-$L431),INDEX('Cenários'!$I$6:$I$105,INT((ROW()-6)/12)+1)),FLOOR(MAX(0,INDEX('Cenários'!$K$6:$K$105,INT((ROW()-6)/12)+1)-$L431),INDEX('Cenários'!$I$6:$I$105,INT((ROW()-6)/12)+1)))),0))</f>
        <v/>
      </c>
      <c r="P431" s="25">
        <f>IF($A431="","",IFERROR(IF($E431+INDEX('Cenários'!$J$6:$J$105,INT((ROW()-6)/12)+1)&gt;7,0,SUMIFS($O$6:$O$1205,$A$6:$A$1205,$A431,$E$6:$E$1205,$E431+INDEX('Cenários'!$J$6:$J$105,INT((ROW()-6)/12)+1))),0))</f>
        <v/>
      </c>
      <c r="Q431" s="25">
        <f>IF($A431="","",$L431+$O431)</f>
        <v/>
      </c>
      <c r="R431" s="25">
        <f>IF($A431="","",IF($E431&gt;0,MAX(0,$Q431-$N431),0))</f>
        <v/>
      </c>
      <c r="S431" s="25">
        <f>IF($A431="","",$Q431-$R431)</f>
        <v/>
      </c>
      <c r="T431" s="25">
        <f>IF($A431="","",MAX(0,-$S431))</f>
        <v/>
      </c>
      <c r="U431" s="25">
        <f>IF($A431="","",MAX(0,$Q431-INDEX('Cenários'!$K$6:$K$105,INT((ROW()-6)/12)+1)))</f>
        <v/>
      </c>
      <c r="V431" s="24">
        <f>IF($A431="","",IF($Y431&lt;&gt;"OK","Dados inválidos",IF($X431="Pausado","Pausado",IF($T431&gt;0,"Ruptura",IF($U431&gt;0,"Excesso de capacidade",IF($M431&gt;INDEX('Cenários'!$K$6:$K$105,INT((ROW()-6)/12)+1),"Capacidade insuficiente",IF(AND($E431&lt;=0,$S431&lt;INDEX('Cenários'!$H$6:$H$105,INT((ROW()-6)/12)+1)),"Atenção",IF($R431&gt;0,"Desmobilizar","Adequado"))))))))</f>
        <v/>
      </c>
      <c r="W431" s="24">
        <f>IF($A431="","",IF($Y431&lt;&gt;"OK","Corrigir cadastro do cenário",IF($X431="Pausado","",IF($T431&gt;0,"Ruptura projetada de "&amp;TEXT($T431,"0")&amp;" un.",IF($U431&gt;0,"Reduzir entrada ou transferir "&amp;TEXT($U431,"0")&amp;" un.",IF($M431&gt;INDEX('Cenários'!$K$6:$K$105,INT((ROW()-6)/12)+1),"Capacidade abaixo do saldo-alvo em "&amp;TEXT($M431-INDEX('Cenários'!$K$6:$K$105,INT((ROW()-6)/12)+1),"0")&amp;" un.",IF(AND($O431&gt;0,$E431-INDEX('Cenários'!$J$6:$J$105,INT((ROW()-6)/12)+1)&lt;-4),"Recebimento depende de pedido anterior ao horizonte",IF($R431&gt;0,"Desmobilizar "&amp;TEXT($R431,"0")&amp;" un. nesta semana",IF($P431&gt;0,"Emitir pedido de "&amp;TEXT($P431,"0")&amp;" un. nesta semana",IF($O431&gt;0,"Programar recebimento de "&amp;TEXT($O431,"0")&amp;" un.","Sem ação imediata")))))))))</f>
        <v/>
      </c>
      <c r="X431" s="24">
        <f>IF($A431="","",INDEX('Cenários'!$M$6:$M$105,INT((ROW()-6)/12)+1))</f>
        <v/>
      </c>
      <c r="Y431" s="24">
        <f>IF($A431="","",INDEX('Cenários'!$Z$6:$Z$105,INT((ROW()-6)/12)+1))</f>
        <v/>
      </c>
    </row>
    <row r="432" ht="19" customHeight="1">
      <c r="A432" s="24">
        <f>IF(INDEX('Cenários'!$A$6:$A$105,INT((ROW()-6)/12)+1)="","",INDEX('Cenários'!$A$6:$A$105,INT((ROW()-6)/12)+1))</f>
        <v/>
      </c>
      <c r="B432" s="24">
        <f>IF($A432="","",INDEX('Cenários'!$B$6:$B$105,INT((ROW()-6)/12)+1))</f>
        <v/>
      </c>
      <c r="C432" s="24">
        <f>IF($A432="","",INDEX('Cenários'!$C$6:$C$105,INT((ROW()-6)/12)+1))</f>
        <v/>
      </c>
      <c r="D432" s="24">
        <f>IF($A432="","",INDEX('Cenários'!$D$6:$D$105,INT((ROW()-6)/12)+1))</f>
        <v/>
      </c>
      <c r="E432" s="25">
        <f>IF($A432="","",MOD(ROW()-6,12)-4)</f>
        <v/>
      </c>
      <c r="F432" s="24">
        <f>IF($A432="","",IF($E432&lt;0,"Antes do pico",IF($E432=0,"Semana de pico","Depois do pico")))</f>
        <v/>
      </c>
      <c r="G432" s="36">
        <f>IF($A432="","",IFERROR(IF(INDEX('Cenários'!$E$6:$E$105,INT((ROW()-6)/12)+1)="","",INDEX('Cenários'!$E$6:$E$105,INT((ROW()-6)/12)+1)+7*$E432),""))</f>
        <v/>
      </c>
      <c r="H432" s="37">
        <f>IF($A432="","",INDEX('Cenários'!$N$6:$Y$105,INT((ROW()-6)/12)+1,$E432+5))</f>
        <v/>
      </c>
      <c r="I432" s="25">
        <f>IF(OR($A432="",$H432=""),"",IFERROR(ROUNDUP(INDEX('Cenários'!$F$6:$F$105,INT((ROW()-6)/12)+1)*$H432,0),""))</f>
        <v/>
      </c>
      <c r="J432" s="19" t="n"/>
      <c r="K432" s="25">
        <f>IF($A432="","",IF($E432=-4,INDEX('Cenários'!$G$6:$G$105,INT((ROW()-6)/12)+1),$S431))</f>
        <v/>
      </c>
      <c r="L432" s="25">
        <f>IF($A432="","",$K432+IF($J432="",0,$J432)-IF($I432="",0,$I432))</f>
        <v/>
      </c>
      <c r="M432" s="25">
        <f>IF($A432="","",IF($E432&lt;=0,INDEX('Cenários'!$H$6:$H$105,INT((ROW()-6)/12)+1)+SUMIFS($I$6:$I$1205,$A$6:$A$1205,$A432,$E$6:$E$1205,"&gt;"&amp;$E432,$E$6:$E$1205,"&lt;="&amp;($E432+INDEX('Cenários'!$J$6:$J$105,INT((ROW()-6)/12)+1))),INDEX('Cenários'!$L$6:$L$105,INT((ROW()-6)/12)+1)+SUMIFS($I$6:$I$1205,$A$6:$A$1205,$A432,$E$6:$E$1205,"&gt;"&amp;$E432,$E$6:$E$1205,"&lt;=7")))</f>
        <v/>
      </c>
      <c r="N432" s="25">
        <f>IF($A432="","",MIN(INDEX('Cenários'!$K$6:$K$105,INT((ROW()-6)/12)+1),MAX(0,$M432)))</f>
        <v/>
      </c>
      <c r="O432" s="25">
        <f>IF($A432="","",IFERROR(IF($L432&gt;=$N432,0,MIN(CEILING(MAX(0,$N432-$L432),INDEX('Cenários'!$I$6:$I$105,INT((ROW()-6)/12)+1)),FLOOR(MAX(0,INDEX('Cenários'!$K$6:$K$105,INT((ROW()-6)/12)+1)-$L432),INDEX('Cenários'!$I$6:$I$105,INT((ROW()-6)/12)+1)))),0))</f>
        <v/>
      </c>
      <c r="P432" s="25">
        <f>IF($A432="","",IFERROR(IF($E432+INDEX('Cenários'!$J$6:$J$105,INT((ROW()-6)/12)+1)&gt;7,0,SUMIFS($O$6:$O$1205,$A$6:$A$1205,$A432,$E$6:$E$1205,$E432+INDEX('Cenários'!$J$6:$J$105,INT((ROW()-6)/12)+1))),0))</f>
        <v/>
      </c>
      <c r="Q432" s="25">
        <f>IF($A432="","",$L432+$O432)</f>
        <v/>
      </c>
      <c r="R432" s="25">
        <f>IF($A432="","",IF($E432&gt;0,MAX(0,$Q432-$N432),0))</f>
        <v/>
      </c>
      <c r="S432" s="25">
        <f>IF($A432="","",$Q432-$R432)</f>
        <v/>
      </c>
      <c r="T432" s="25">
        <f>IF($A432="","",MAX(0,-$S432))</f>
        <v/>
      </c>
      <c r="U432" s="25">
        <f>IF($A432="","",MAX(0,$Q432-INDEX('Cenários'!$K$6:$K$105,INT((ROW()-6)/12)+1)))</f>
        <v/>
      </c>
      <c r="V432" s="24">
        <f>IF($A432="","",IF($Y432&lt;&gt;"OK","Dados inválidos",IF($X432="Pausado","Pausado",IF($T432&gt;0,"Ruptura",IF($U432&gt;0,"Excesso de capacidade",IF($M432&gt;INDEX('Cenários'!$K$6:$K$105,INT((ROW()-6)/12)+1),"Capacidade insuficiente",IF(AND($E432&lt;=0,$S432&lt;INDEX('Cenários'!$H$6:$H$105,INT((ROW()-6)/12)+1)),"Atenção",IF($R432&gt;0,"Desmobilizar","Adequado"))))))))</f>
        <v/>
      </c>
      <c r="W432" s="24">
        <f>IF($A432="","",IF($Y432&lt;&gt;"OK","Corrigir cadastro do cenário",IF($X432="Pausado","",IF($T432&gt;0,"Ruptura projetada de "&amp;TEXT($T432,"0")&amp;" un.",IF($U432&gt;0,"Reduzir entrada ou transferir "&amp;TEXT($U432,"0")&amp;" un.",IF($M432&gt;INDEX('Cenários'!$K$6:$K$105,INT((ROW()-6)/12)+1),"Capacidade abaixo do saldo-alvo em "&amp;TEXT($M432-INDEX('Cenários'!$K$6:$K$105,INT((ROW()-6)/12)+1),"0")&amp;" un.",IF(AND($O432&gt;0,$E432-INDEX('Cenários'!$J$6:$J$105,INT((ROW()-6)/12)+1)&lt;-4),"Recebimento depende de pedido anterior ao horizonte",IF($R432&gt;0,"Desmobilizar "&amp;TEXT($R432,"0")&amp;" un. nesta semana",IF($P432&gt;0,"Emitir pedido de "&amp;TEXT($P432,"0")&amp;" un. nesta semana",IF($O432&gt;0,"Programar recebimento de "&amp;TEXT($O432,"0")&amp;" un.","Sem ação imediata")))))))))</f>
        <v/>
      </c>
      <c r="X432" s="24">
        <f>IF($A432="","",INDEX('Cenários'!$M$6:$M$105,INT((ROW()-6)/12)+1))</f>
        <v/>
      </c>
      <c r="Y432" s="24">
        <f>IF($A432="","",INDEX('Cenários'!$Z$6:$Z$105,INT((ROW()-6)/12)+1))</f>
        <v/>
      </c>
    </row>
    <row r="433" ht="19" customHeight="1">
      <c r="A433" s="24">
        <f>IF(INDEX('Cenários'!$A$6:$A$105,INT((ROW()-6)/12)+1)="","",INDEX('Cenários'!$A$6:$A$105,INT((ROW()-6)/12)+1))</f>
        <v/>
      </c>
      <c r="B433" s="24">
        <f>IF($A433="","",INDEX('Cenários'!$B$6:$B$105,INT((ROW()-6)/12)+1))</f>
        <v/>
      </c>
      <c r="C433" s="24">
        <f>IF($A433="","",INDEX('Cenários'!$C$6:$C$105,INT((ROW()-6)/12)+1))</f>
        <v/>
      </c>
      <c r="D433" s="24">
        <f>IF($A433="","",INDEX('Cenários'!$D$6:$D$105,INT((ROW()-6)/12)+1))</f>
        <v/>
      </c>
      <c r="E433" s="25">
        <f>IF($A433="","",MOD(ROW()-6,12)-4)</f>
        <v/>
      </c>
      <c r="F433" s="24">
        <f>IF($A433="","",IF($E433&lt;0,"Antes do pico",IF($E433=0,"Semana de pico","Depois do pico")))</f>
        <v/>
      </c>
      <c r="G433" s="36">
        <f>IF($A433="","",IFERROR(IF(INDEX('Cenários'!$E$6:$E$105,INT((ROW()-6)/12)+1)="","",INDEX('Cenários'!$E$6:$E$105,INT((ROW()-6)/12)+1)+7*$E433),""))</f>
        <v/>
      </c>
      <c r="H433" s="37">
        <f>IF($A433="","",INDEX('Cenários'!$N$6:$Y$105,INT((ROW()-6)/12)+1,$E433+5))</f>
        <v/>
      </c>
      <c r="I433" s="25">
        <f>IF(OR($A433="",$H433=""),"",IFERROR(ROUNDUP(INDEX('Cenários'!$F$6:$F$105,INT((ROW()-6)/12)+1)*$H433,0),""))</f>
        <v/>
      </c>
      <c r="J433" s="19" t="n"/>
      <c r="K433" s="25">
        <f>IF($A433="","",IF($E433=-4,INDEX('Cenários'!$G$6:$G$105,INT((ROW()-6)/12)+1),$S432))</f>
        <v/>
      </c>
      <c r="L433" s="25">
        <f>IF($A433="","",$K433+IF($J433="",0,$J433)-IF($I433="",0,$I433))</f>
        <v/>
      </c>
      <c r="M433" s="25">
        <f>IF($A433="","",IF($E433&lt;=0,INDEX('Cenários'!$H$6:$H$105,INT((ROW()-6)/12)+1)+SUMIFS($I$6:$I$1205,$A$6:$A$1205,$A433,$E$6:$E$1205,"&gt;"&amp;$E433,$E$6:$E$1205,"&lt;="&amp;($E433+INDEX('Cenários'!$J$6:$J$105,INT((ROW()-6)/12)+1))),INDEX('Cenários'!$L$6:$L$105,INT((ROW()-6)/12)+1)+SUMIFS($I$6:$I$1205,$A$6:$A$1205,$A433,$E$6:$E$1205,"&gt;"&amp;$E433,$E$6:$E$1205,"&lt;=7")))</f>
        <v/>
      </c>
      <c r="N433" s="25">
        <f>IF($A433="","",MIN(INDEX('Cenários'!$K$6:$K$105,INT((ROW()-6)/12)+1),MAX(0,$M433)))</f>
        <v/>
      </c>
      <c r="O433" s="25">
        <f>IF($A433="","",IFERROR(IF($L433&gt;=$N433,0,MIN(CEILING(MAX(0,$N433-$L433),INDEX('Cenários'!$I$6:$I$105,INT((ROW()-6)/12)+1)),FLOOR(MAX(0,INDEX('Cenários'!$K$6:$K$105,INT((ROW()-6)/12)+1)-$L433),INDEX('Cenários'!$I$6:$I$105,INT((ROW()-6)/12)+1)))),0))</f>
        <v/>
      </c>
      <c r="P433" s="25">
        <f>IF($A433="","",IFERROR(IF($E433+INDEX('Cenários'!$J$6:$J$105,INT((ROW()-6)/12)+1)&gt;7,0,SUMIFS($O$6:$O$1205,$A$6:$A$1205,$A433,$E$6:$E$1205,$E433+INDEX('Cenários'!$J$6:$J$105,INT((ROW()-6)/12)+1))),0))</f>
        <v/>
      </c>
      <c r="Q433" s="25">
        <f>IF($A433="","",$L433+$O433)</f>
        <v/>
      </c>
      <c r="R433" s="25">
        <f>IF($A433="","",IF($E433&gt;0,MAX(0,$Q433-$N433),0))</f>
        <v/>
      </c>
      <c r="S433" s="25">
        <f>IF($A433="","",$Q433-$R433)</f>
        <v/>
      </c>
      <c r="T433" s="25">
        <f>IF($A433="","",MAX(0,-$S433))</f>
        <v/>
      </c>
      <c r="U433" s="25">
        <f>IF($A433="","",MAX(0,$Q433-INDEX('Cenários'!$K$6:$K$105,INT((ROW()-6)/12)+1)))</f>
        <v/>
      </c>
      <c r="V433" s="24">
        <f>IF($A433="","",IF($Y433&lt;&gt;"OK","Dados inválidos",IF($X433="Pausado","Pausado",IF($T433&gt;0,"Ruptura",IF($U433&gt;0,"Excesso de capacidade",IF($M433&gt;INDEX('Cenários'!$K$6:$K$105,INT((ROW()-6)/12)+1),"Capacidade insuficiente",IF(AND($E433&lt;=0,$S433&lt;INDEX('Cenários'!$H$6:$H$105,INT((ROW()-6)/12)+1)),"Atenção",IF($R433&gt;0,"Desmobilizar","Adequado"))))))))</f>
        <v/>
      </c>
      <c r="W433" s="24">
        <f>IF($A433="","",IF($Y433&lt;&gt;"OK","Corrigir cadastro do cenário",IF($X433="Pausado","",IF($T433&gt;0,"Ruptura projetada de "&amp;TEXT($T433,"0")&amp;" un.",IF($U433&gt;0,"Reduzir entrada ou transferir "&amp;TEXT($U433,"0")&amp;" un.",IF($M433&gt;INDEX('Cenários'!$K$6:$K$105,INT((ROW()-6)/12)+1),"Capacidade abaixo do saldo-alvo em "&amp;TEXT($M433-INDEX('Cenários'!$K$6:$K$105,INT((ROW()-6)/12)+1),"0")&amp;" un.",IF(AND($O433&gt;0,$E433-INDEX('Cenários'!$J$6:$J$105,INT((ROW()-6)/12)+1)&lt;-4),"Recebimento depende de pedido anterior ao horizonte",IF($R433&gt;0,"Desmobilizar "&amp;TEXT($R433,"0")&amp;" un. nesta semana",IF($P433&gt;0,"Emitir pedido de "&amp;TEXT($P433,"0")&amp;" un. nesta semana",IF($O433&gt;0,"Programar recebimento de "&amp;TEXT($O433,"0")&amp;" un.","Sem ação imediata")))))))))</f>
        <v/>
      </c>
      <c r="X433" s="24">
        <f>IF($A433="","",INDEX('Cenários'!$M$6:$M$105,INT((ROW()-6)/12)+1))</f>
        <v/>
      </c>
      <c r="Y433" s="24">
        <f>IF($A433="","",INDEX('Cenários'!$Z$6:$Z$105,INT((ROW()-6)/12)+1))</f>
        <v/>
      </c>
    </row>
    <row r="434" ht="19" customHeight="1">
      <c r="A434" s="24">
        <f>IF(INDEX('Cenários'!$A$6:$A$105,INT((ROW()-6)/12)+1)="","",INDEX('Cenários'!$A$6:$A$105,INT((ROW()-6)/12)+1))</f>
        <v/>
      </c>
      <c r="B434" s="24">
        <f>IF($A434="","",INDEX('Cenários'!$B$6:$B$105,INT((ROW()-6)/12)+1))</f>
        <v/>
      </c>
      <c r="C434" s="24">
        <f>IF($A434="","",INDEX('Cenários'!$C$6:$C$105,INT((ROW()-6)/12)+1))</f>
        <v/>
      </c>
      <c r="D434" s="24">
        <f>IF($A434="","",INDEX('Cenários'!$D$6:$D$105,INT((ROW()-6)/12)+1))</f>
        <v/>
      </c>
      <c r="E434" s="25">
        <f>IF($A434="","",MOD(ROW()-6,12)-4)</f>
        <v/>
      </c>
      <c r="F434" s="24">
        <f>IF($A434="","",IF($E434&lt;0,"Antes do pico",IF($E434=0,"Semana de pico","Depois do pico")))</f>
        <v/>
      </c>
      <c r="G434" s="36">
        <f>IF($A434="","",IFERROR(IF(INDEX('Cenários'!$E$6:$E$105,INT((ROW()-6)/12)+1)="","",INDEX('Cenários'!$E$6:$E$105,INT((ROW()-6)/12)+1)+7*$E434),""))</f>
        <v/>
      </c>
      <c r="H434" s="37">
        <f>IF($A434="","",INDEX('Cenários'!$N$6:$Y$105,INT((ROW()-6)/12)+1,$E434+5))</f>
        <v/>
      </c>
      <c r="I434" s="25">
        <f>IF(OR($A434="",$H434=""),"",IFERROR(ROUNDUP(INDEX('Cenários'!$F$6:$F$105,INT((ROW()-6)/12)+1)*$H434,0),""))</f>
        <v/>
      </c>
      <c r="J434" s="19" t="n"/>
      <c r="K434" s="25">
        <f>IF($A434="","",IF($E434=-4,INDEX('Cenários'!$G$6:$G$105,INT((ROW()-6)/12)+1),$S433))</f>
        <v/>
      </c>
      <c r="L434" s="25">
        <f>IF($A434="","",$K434+IF($J434="",0,$J434)-IF($I434="",0,$I434))</f>
        <v/>
      </c>
      <c r="M434" s="25">
        <f>IF($A434="","",IF($E434&lt;=0,INDEX('Cenários'!$H$6:$H$105,INT((ROW()-6)/12)+1)+SUMIFS($I$6:$I$1205,$A$6:$A$1205,$A434,$E$6:$E$1205,"&gt;"&amp;$E434,$E$6:$E$1205,"&lt;="&amp;($E434+INDEX('Cenários'!$J$6:$J$105,INT((ROW()-6)/12)+1))),INDEX('Cenários'!$L$6:$L$105,INT((ROW()-6)/12)+1)+SUMIFS($I$6:$I$1205,$A$6:$A$1205,$A434,$E$6:$E$1205,"&gt;"&amp;$E434,$E$6:$E$1205,"&lt;=7")))</f>
        <v/>
      </c>
      <c r="N434" s="25">
        <f>IF($A434="","",MIN(INDEX('Cenários'!$K$6:$K$105,INT((ROW()-6)/12)+1),MAX(0,$M434)))</f>
        <v/>
      </c>
      <c r="O434" s="25">
        <f>IF($A434="","",IFERROR(IF($L434&gt;=$N434,0,MIN(CEILING(MAX(0,$N434-$L434),INDEX('Cenários'!$I$6:$I$105,INT((ROW()-6)/12)+1)),FLOOR(MAX(0,INDEX('Cenários'!$K$6:$K$105,INT((ROW()-6)/12)+1)-$L434),INDEX('Cenários'!$I$6:$I$105,INT((ROW()-6)/12)+1)))),0))</f>
        <v/>
      </c>
      <c r="P434" s="25">
        <f>IF($A434="","",IFERROR(IF($E434+INDEX('Cenários'!$J$6:$J$105,INT((ROW()-6)/12)+1)&gt;7,0,SUMIFS($O$6:$O$1205,$A$6:$A$1205,$A434,$E$6:$E$1205,$E434+INDEX('Cenários'!$J$6:$J$105,INT((ROW()-6)/12)+1))),0))</f>
        <v/>
      </c>
      <c r="Q434" s="25">
        <f>IF($A434="","",$L434+$O434)</f>
        <v/>
      </c>
      <c r="R434" s="25">
        <f>IF($A434="","",IF($E434&gt;0,MAX(0,$Q434-$N434),0))</f>
        <v/>
      </c>
      <c r="S434" s="25">
        <f>IF($A434="","",$Q434-$R434)</f>
        <v/>
      </c>
      <c r="T434" s="25">
        <f>IF($A434="","",MAX(0,-$S434))</f>
        <v/>
      </c>
      <c r="U434" s="25">
        <f>IF($A434="","",MAX(0,$Q434-INDEX('Cenários'!$K$6:$K$105,INT((ROW()-6)/12)+1)))</f>
        <v/>
      </c>
      <c r="V434" s="24">
        <f>IF($A434="","",IF($Y434&lt;&gt;"OK","Dados inválidos",IF($X434="Pausado","Pausado",IF($T434&gt;0,"Ruptura",IF($U434&gt;0,"Excesso de capacidade",IF($M434&gt;INDEX('Cenários'!$K$6:$K$105,INT((ROW()-6)/12)+1),"Capacidade insuficiente",IF(AND($E434&lt;=0,$S434&lt;INDEX('Cenários'!$H$6:$H$105,INT((ROW()-6)/12)+1)),"Atenção",IF($R434&gt;0,"Desmobilizar","Adequado"))))))))</f>
        <v/>
      </c>
      <c r="W434" s="24">
        <f>IF($A434="","",IF($Y434&lt;&gt;"OK","Corrigir cadastro do cenário",IF($X434="Pausado","",IF($T434&gt;0,"Ruptura projetada de "&amp;TEXT($T434,"0")&amp;" un.",IF($U434&gt;0,"Reduzir entrada ou transferir "&amp;TEXT($U434,"0")&amp;" un.",IF($M434&gt;INDEX('Cenários'!$K$6:$K$105,INT((ROW()-6)/12)+1),"Capacidade abaixo do saldo-alvo em "&amp;TEXT($M434-INDEX('Cenários'!$K$6:$K$105,INT((ROW()-6)/12)+1),"0")&amp;" un.",IF(AND($O434&gt;0,$E434-INDEX('Cenários'!$J$6:$J$105,INT((ROW()-6)/12)+1)&lt;-4),"Recebimento depende de pedido anterior ao horizonte",IF($R434&gt;0,"Desmobilizar "&amp;TEXT($R434,"0")&amp;" un. nesta semana",IF($P434&gt;0,"Emitir pedido de "&amp;TEXT($P434,"0")&amp;" un. nesta semana",IF($O434&gt;0,"Programar recebimento de "&amp;TEXT($O434,"0")&amp;" un.","Sem ação imediata")))))))))</f>
        <v/>
      </c>
      <c r="X434" s="24">
        <f>IF($A434="","",INDEX('Cenários'!$M$6:$M$105,INT((ROW()-6)/12)+1))</f>
        <v/>
      </c>
      <c r="Y434" s="24">
        <f>IF($A434="","",INDEX('Cenários'!$Z$6:$Z$105,INT((ROW()-6)/12)+1))</f>
        <v/>
      </c>
    </row>
    <row r="435" ht="19" customHeight="1">
      <c r="A435" s="24">
        <f>IF(INDEX('Cenários'!$A$6:$A$105,INT((ROW()-6)/12)+1)="","",INDEX('Cenários'!$A$6:$A$105,INT((ROW()-6)/12)+1))</f>
        <v/>
      </c>
      <c r="B435" s="24">
        <f>IF($A435="","",INDEX('Cenários'!$B$6:$B$105,INT((ROW()-6)/12)+1))</f>
        <v/>
      </c>
      <c r="C435" s="24">
        <f>IF($A435="","",INDEX('Cenários'!$C$6:$C$105,INT((ROW()-6)/12)+1))</f>
        <v/>
      </c>
      <c r="D435" s="24">
        <f>IF($A435="","",INDEX('Cenários'!$D$6:$D$105,INT((ROW()-6)/12)+1))</f>
        <v/>
      </c>
      <c r="E435" s="25">
        <f>IF($A435="","",MOD(ROW()-6,12)-4)</f>
        <v/>
      </c>
      <c r="F435" s="24">
        <f>IF($A435="","",IF($E435&lt;0,"Antes do pico",IF($E435=0,"Semana de pico","Depois do pico")))</f>
        <v/>
      </c>
      <c r="G435" s="36">
        <f>IF($A435="","",IFERROR(IF(INDEX('Cenários'!$E$6:$E$105,INT((ROW()-6)/12)+1)="","",INDEX('Cenários'!$E$6:$E$105,INT((ROW()-6)/12)+1)+7*$E435),""))</f>
        <v/>
      </c>
      <c r="H435" s="37">
        <f>IF($A435="","",INDEX('Cenários'!$N$6:$Y$105,INT((ROW()-6)/12)+1,$E435+5))</f>
        <v/>
      </c>
      <c r="I435" s="25">
        <f>IF(OR($A435="",$H435=""),"",IFERROR(ROUNDUP(INDEX('Cenários'!$F$6:$F$105,INT((ROW()-6)/12)+1)*$H435,0),""))</f>
        <v/>
      </c>
      <c r="J435" s="19" t="n"/>
      <c r="K435" s="25">
        <f>IF($A435="","",IF($E435=-4,INDEX('Cenários'!$G$6:$G$105,INT((ROW()-6)/12)+1),$S434))</f>
        <v/>
      </c>
      <c r="L435" s="25">
        <f>IF($A435="","",$K435+IF($J435="",0,$J435)-IF($I435="",0,$I435))</f>
        <v/>
      </c>
      <c r="M435" s="25">
        <f>IF($A435="","",IF($E435&lt;=0,INDEX('Cenários'!$H$6:$H$105,INT((ROW()-6)/12)+1)+SUMIFS($I$6:$I$1205,$A$6:$A$1205,$A435,$E$6:$E$1205,"&gt;"&amp;$E435,$E$6:$E$1205,"&lt;="&amp;($E435+INDEX('Cenários'!$J$6:$J$105,INT((ROW()-6)/12)+1))),INDEX('Cenários'!$L$6:$L$105,INT((ROW()-6)/12)+1)+SUMIFS($I$6:$I$1205,$A$6:$A$1205,$A435,$E$6:$E$1205,"&gt;"&amp;$E435,$E$6:$E$1205,"&lt;=7")))</f>
        <v/>
      </c>
      <c r="N435" s="25">
        <f>IF($A435="","",MIN(INDEX('Cenários'!$K$6:$K$105,INT((ROW()-6)/12)+1),MAX(0,$M435)))</f>
        <v/>
      </c>
      <c r="O435" s="25">
        <f>IF($A435="","",IFERROR(IF($L435&gt;=$N435,0,MIN(CEILING(MAX(0,$N435-$L435),INDEX('Cenários'!$I$6:$I$105,INT((ROW()-6)/12)+1)),FLOOR(MAX(0,INDEX('Cenários'!$K$6:$K$105,INT((ROW()-6)/12)+1)-$L435),INDEX('Cenários'!$I$6:$I$105,INT((ROW()-6)/12)+1)))),0))</f>
        <v/>
      </c>
      <c r="P435" s="25">
        <f>IF($A435="","",IFERROR(IF($E435+INDEX('Cenários'!$J$6:$J$105,INT((ROW()-6)/12)+1)&gt;7,0,SUMIFS($O$6:$O$1205,$A$6:$A$1205,$A435,$E$6:$E$1205,$E435+INDEX('Cenários'!$J$6:$J$105,INT((ROW()-6)/12)+1))),0))</f>
        <v/>
      </c>
      <c r="Q435" s="25">
        <f>IF($A435="","",$L435+$O435)</f>
        <v/>
      </c>
      <c r="R435" s="25">
        <f>IF($A435="","",IF($E435&gt;0,MAX(0,$Q435-$N435),0))</f>
        <v/>
      </c>
      <c r="S435" s="25">
        <f>IF($A435="","",$Q435-$R435)</f>
        <v/>
      </c>
      <c r="T435" s="25">
        <f>IF($A435="","",MAX(0,-$S435))</f>
        <v/>
      </c>
      <c r="U435" s="25">
        <f>IF($A435="","",MAX(0,$Q435-INDEX('Cenários'!$K$6:$K$105,INT((ROW()-6)/12)+1)))</f>
        <v/>
      </c>
      <c r="V435" s="24">
        <f>IF($A435="","",IF($Y435&lt;&gt;"OK","Dados inválidos",IF($X435="Pausado","Pausado",IF($T435&gt;0,"Ruptura",IF($U435&gt;0,"Excesso de capacidade",IF($M435&gt;INDEX('Cenários'!$K$6:$K$105,INT((ROW()-6)/12)+1),"Capacidade insuficiente",IF(AND($E435&lt;=0,$S435&lt;INDEX('Cenários'!$H$6:$H$105,INT((ROW()-6)/12)+1)),"Atenção",IF($R435&gt;0,"Desmobilizar","Adequado"))))))))</f>
        <v/>
      </c>
      <c r="W435" s="24">
        <f>IF($A435="","",IF($Y435&lt;&gt;"OK","Corrigir cadastro do cenário",IF($X435="Pausado","",IF($T435&gt;0,"Ruptura projetada de "&amp;TEXT($T435,"0")&amp;" un.",IF($U435&gt;0,"Reduzir entrada ou transferir "&amp;TEXT($U435,"0")&amp;" un.",IF($M435&gt;INDEX('Cenários'!$K$6:$K$105,INT((ROW()-6)/12)+1),"Capacidade abaixo do saldo-alvo em "&amp;TEXT($M435-INDEX('Cenários'!$K$6:$K$105,INT((ROW()-6)/12)+1),"0")&amp;" un.",IF(AND($O435&gt;0,$E435-INDEX('Cenários'!$J$6:$J$105,INT((ROW()-6)/12)+1)&lt;-4),"Recebimento depende de pedido anterior ao horizonte",IF($R435&gt;0,"Desmobilizar "&amp;TEXT($R435,"0")&amp;" un. nesta semana",IF($P435&gt;0,"Emitir pedido de "&amp;TEXT($P435,"0")&amp;" un. nesta semana",IF($O435&gt;0,"Programar recebimento de "&amp;TEXT($O435,"0")&amp;" un.","Sem ação imediata")))))))))</f>
        <v/>
      </c>
      <c r="X435" s="24">
        <f>IF($A435="","",INDEX('Cenários'!$M$6:$M$105,INT((ROW()-6)/12)+1))</f>
        <v/>
      </c>
      <c r="Y435" s="24">
        <f>IF($A435="","",INDEX('Cenários'!$Z$6:$Z$105,INT((ROW()-6)/12)+1))</f>
        <v/>
      </c>
    </row>
    <row r="436" ht="19" customHeight="1">
      <c r="A436" s="24">
        <f>IF(INDEX('Cenários'!$A$6:$A$105,INT((ROW()-6)/12)+1)="","",INDEX('Cenários'!$A$6:$A$105,INT((ROW()-6)/12)+1))</f>
        <v/>
      </c>
      <c r="B436" s="24">
        <f>IF($A436="","",INDEX('Cenários'!$B$6:$B$105,INT((ROW()-6)/12)+1))</f>
        <v/>
      </c>
      <c r="C436" s="24">
        <f>IF($A436="","",INDEX('Cenários'!$C$6:$C$105,INT((ROW()-6)/12)+1))</f>
        <v/>
      </c>
      <c r="D436" s="24">
        <f>IF($A436="","",INDEX('Cenários'!$D$6:$D$105,INT((ROW()-6)/12)+1))</f>
        <v/>
      </c>
      <c r="E436" s="25">
        <f>IF($A436="","",MOD(ROW()-6,12)-4)</f>
        <v/>
      </c>
      <c r="F436" s="24">
        <f>IF($A436="","",IF($E436&lt;0,"Antes do pico",IF($E436=0,"Semana de pico","Depois do pico")))</f>
        <v/>
      </c>
      <c r="G436" s="36">
        <f>IF($A436="","",IFERROR(IF(INDEX('Cenários'!$E$6:$E$105,INT((ROW()-6)/12)+1)="","",INDEX('Cenários'!$E$6:$E$105,INT((ROW()-6)/12)+1)+7*$E436),""))</f>
        <v/>
      </c>
      <c r="H436" s="37">
        <f>IF($A436="","",INDEX('Cenários'!$N$6:$Y$105,INT((ROW()-6)/12)+1,$E436+5))</f>
        <v/>
      </c>
      <c r="I436" s="25">
        <f>IF(OR($A436="",$H436=""),"",IFERROR(ROUNDUP(INDEX('Cenários'!$F$6:$F$105,INT((ROW()-6)/12)+1)*$H436,0),""))</f>
        <v/>
      </c>
      <c r="J436" s="19" t="n"/>
      <c r="K436" s="25">
        <f>IF($A436="","",IF($E436=-4,INDEX('Cenários'!$G$6:$G$105,INT((ROW()-6)/12)+1),$S435))</f>
        <v/>
      </c>
      <c r="L436" s="25">
        <f>IF($A436="","",$K436+IF($J436="",0,$J436)-IF($I436="",0,$I436))</f>
        <v/>
      </c>
      <c r="M436" s="25">
        <f>IF($A436="","",IF($E436&lt;=0,INDEX('Cenários'!$H$6:$H$105,INT((ROW()-6)/12)+1)+SUMIFS($I$6:$I$1205,$A$6:$A$1205,$A436,$E$6:$E$1205,"&gt;"&amp;$E436,$E$6:$E$1205,"&lt;="&amp;($E436+INDEX('Cenários'!$J$6:$J$105,INT((ROW()-6)/12)+1))),INDEX('Cenários'!$L$6:$L$105,INT((ROW()-6)/12)+1)+SUMIFS($I$6:$I$1205,$A$6:$A$1205,$A436,$E$6:$E$1205,"&gt;"&amp;$E436,$E$6:$E$1205,"&lt;=7")))</f>
        <v/>
      </c>
      <c r="N436" s="25">
        <f>IF($A436="","",MIN(INDEX('Cenários'!$K$6:$K$105,INT((ROW()-6)/12)+1),MAX(0,$M436)))</f>
        <v/>
      </c>
      <c r="O436" s="25">
        <f>IF($A436="","",IFERROR(IF($L436&gt;=$N436,0,MIN(CEILING(MAX(0,$N436-$L436),INDEX('Cenários'!$I$6:$I$105,INT((ROW()-6)/12)+1)),FLOOR(MAX(0,INDEX('Cenários'!$K$6:$K$105,INT((ROW()-6)/12)+1)-$L436),INDEX('Cenários'!$I$6:$I$105,INT((ROW()-6)/12)+1)))),0))</f>
        <v/>
      </c>
      <c r="P436" s="25">
        <f>IF($A436="","",IFERROR(IF($E436+INDEX('Cenários'!$J$6:$J$105,INT((ROW()-6)/12)+1)&gt;7,0,SUMIFS($O$6:$O$1205,$A$6:$A$1205,$A436,$E$6:$E$1205,$E436+INDEX('Cenários'!$J$6:$J$105,INT((ROW()-6)/12)+1))),0))</f>
        <v/>
      </c>
      <c r="Q436" s="25">
        <f>IF($A436="","",$L436+$O436)</f>
        <v/>
      </c>
      <c r="R436" s="25">
        <f>IF($A436="","",IF($E436&gt;0,MAX(0,$Q436-$N436),0))</f>
        <v/>
      </c>
      <c r="S436" s="25">
        <f>IF($A436="","",$Q436-$R436)</f>
        <v/>
      </c>
      <c r="T436" s="25">
        <f>IF($A436="","",MAX(0,-$S436))</f>
        <v/>
      </c>
      <c r="U436" s="25">
        <f>IF($A436="","",MAX(0,$Q436-INDEX('Cenários'!$K$6:$K$105,INT((ROW()-6)/12)+1)))</f>
        <v/>
      </c>
      <c r="V436" s="24">
        <f>IF($A436="","",IF($Y436&lt;&gt;"OK","Dados inválidos",IF($X436="Pausado","Pausado",IF($T436&gt;0,"Ruptura",IF($U436&gt;0,"Excesso de capacidade",IF($M436&gt;INDEX('Cenários'!$K$6:$K$105,INT((ROW()-6)/12)+1),"Capacidade insuficiente",IF(AND($E436&lt;=0,$S436&lt;INDEX('Cenários'!$H$6:$H$105,INT((ROW()-6)/12)+1)),"Atenção",IF($R436&gt;0,"Desmobilizar","Adequado"))))))))</f>
        <v/>
      </c>
      <c r="W436" s="24">
        <f>IF($A436="","",IF($Y436&lt;&gt;"OK","Corrigir cadastro do cenário",IF($X436="Pausado","",IF($T436&gt;0,"Ruptura projetada de "&amp;TEXT($T436,"0")&amp;" un.",IF($U436&gt;0,"Reduzir entrada ou transferir "&amp;TEXT($U436,"0")&amp;" un.",IF($M436&gt;INDEX('Cenários'!$K$6:$K$105,INT((ROW()-6)/12)+1),"Capacidade abaixo do saldo-alvo em "&amp;TEXT($M436-INDEX('Cenários'!$K$6:$K$105,INT((ROW()-6)/12)+1),"0")&amp;" un.",IF(AND($O436&gt;0,$E436-INDEX('Cenários'!$J$6:$J$105,INT((ROW()-6)/12)+1)&lt;-4),"Recebimento depende de pedido anterior ao horizonte",IF($R436&gt;0,"Desmobilizar "&amp;TEXT($R436,"0")&amp;" un. nesta semana",IF($P436&gt;0,"Emitir pedido de "&amp;TEXT($P436,"0")&amp;" un. nesta semana",IF($O436&gt;0,"Programar recebimento de "&amp;TEXT($O436,"0")&amp;" un.","Sem ação imediata")))))))))</f>
        <v/>
      </c>
      <c r="X436" s="24">
        <f>IF($A436="","",INDEX('Cenários'!$M$6:$M$105,INT((ROW()-6)/12)+1))</f>
        <v/>
      </c>
      <c r="Y436" s="24">
        <f>IF($A436="","",INDEX('Cenários'!$Z$6:$Z$105,INT((ROW()-6)/12)+1))</f>
        <v/>
      </c>
    </row>
    <row r="437" ht="19" customHeight="1">
      <c r="A437" s="24">
        <f>IF(INDEX('Cenários'!$A$6:$A$105,INT((ROW()-6)/12)+1)="","",INDEX('Cenários'!$A$6:$A$105,INT((ROW()-6)/12)+1))</f>
        <v/>
      </c>
      <c r="B437" s="24">
        <f>IF($A437="","",INDEX('Cenários'!$B$6:$B$105,INT((ROW()-6)/12)+1))</f>
        <v/>
      </c>
      <c r="C437" s="24">
        <f>IF($A437="","",INDEX('Cenários'!$C$6:$C$105,INT((ROW()-6)/12)+1))</f>
        <v/>
      </c>
      <c r="D437" s="24">
        <f>IF($A437="","",INDEX('Cenários'!$D$6:$D$105,INT((ROW()-6)/12)+1))</f>
        <v/>
      </c>
      <c r="E437" s="25">
        <f>IF($A437="","",MOD(ROW()-6,12)-4)</f>
        <v/>
      </c>
      <c r="F437" s="24">
        <f>IF($A437="","",IF($E437&lt;0,"Antes do pico",IF($E437=0,"Semana de pico","Depois do pico")))</f>
        <v/>
      </c>
      <c r="G437" s="36">
        <f>IF($A437="","",IFERROR(IF(INDEX('Cenários'!$E$6:$E$105,INT((ROW()-6)/12)+1)="","",INDEX('Cenários'!$E$6:$E$105,INT((ROW()-6)/12)+1)+7*$E437),""))</f>
        <v/>
      </c>
      <c r="H437" s="37">
        <f>IF($A437="","",INDEX('Cenários'!$N$6:$Y$105,INT((ROW()-6)/12)+1,$E437+5))</f>
        <v/>
      </c>
      <c r="I437" s="25">
        <f>IF(OR($A437="",$H437=""),"",IFERROR(ROUNDUP(INDEX('Cenários'!$F$6:$F$105,INT((ROW()-6)/12)+1)*$H437,0),""))</f>
        <v/>
      </c>
      <c r="J437" s="19" t="n"/>
      <c r="K437" s="25">
        <f>IF($A437="","",IF($E437=-4,INDEX('Cenários'!$G$6:$G$105,INT((ROW()-6)/12)+1),$S436))</f>
        <v/>
      </c>
      <c r="L437" s="25">
        <f>IF($A437="","",$K437+IF($J437="",0,$J437)-IF($I437="",0,$I437))</f>
        <v/>
      </c>
      <c r="M437" s="25">
        <f>IF($A437="","",IF($E437&lt;=0,INDEX('Cenários'!$H$6:$H$105,INT((ROW()-6)/12)+1)+SUMIFS($I$6:$I$1205,$A$6:$A$1205,$A437,$E$6:$E$1205,"&gt;"&amp;$E437,$E$6:$E$1205,"&lt;="&amp;($E437+INDEX('Cenários'!$J$6:$J$105,INT((ROW()-6)/12)+1))),INDEX('Cenários'!$L$6:$L$105,INT((ROW()-6)/12)+1)+SUMIFS($I$6:$I$1205,$A$6:$A$1205,$A437,$E$6:$E$1205,"&gt;"&amp;$E437,$E$6:$E$1205,"&lt;=7")))</f>
        <v/>
      </c>
      <c r="N437" s="25">
        <f>IF($A437="","",MIN(INDEX('Cenários'!$K$6:$K$105,INT((ROW()-6)/12)+1),MAX(0,$M437)))</f>
        <v/>
      </c>
      <c r="O437" s="25">
        <f>IF($A437="","",IFERROR(IF($L437&gt;=$N437,0,MIN(CEILING(MAX(0,$N437-$L437),INDEX('Cenários'!$I$6:$I$105,INT((ROW()-6)/12)+1)),FLOOR(MAX(0,INDEX('Cenários'!$K$6:$K$105,INT((ROW()-6)/12)+1)-$L437),INDEX('Cenários'!$I$6:$I$105,INT((ROW()-6)/12)+1)))),0))</f>
        <v/>
      </c>
      <c r="P437" s="25">
        <f>IF($A437="","",IFERROR(IF($E437+INDEX('Cenários'!$J$6:$J$105,INT((ROW()-6)/12)+1)&gt;7,0,SUMIFS($O$6:$O$1205,$A$6:$A$1205,$A437,$E$6:$E$1205,$E437+INDEX('Cenários'!$J$6:$J$105,INT((ROW()-6)/12)+1))),0))</f>
        <v/>
      </c>
      <c r="Q437" s="25">
        <f>IF($A437="","",$L437+$O437)</f>
        <v/>
      </c>
      <c r="R437" s="25">
        <f>IF($A437="","",IF($E437&gt;0,MAX(0,$Q437-$N437),0))</f>
        <v/>
      </c>
      <c r="S437" s="25">
        <f>IF($A437="","",$Q437-$R437)</f>
        <v/>
      </c>
      <c r="T437" s="25">
        <f>IF($A437="","",MAX(0,-$S437))</f>
        <v/>
      </c>
      <c r="U437" s="25">
        <f>IF($A437="","",MAX(0,$Q437-INDEX('Cenários'!$K$6:$K$105,INT((ROW()-6)/12)+1)))</f>
        <v/>
      </c>
      <c r="V437" s="24">
        <f>IF($A437="","",IF($Y437&lt;&gt;"OK","Dados inválidos",IF($X437="Pausado","Pausado",IF($T437&gt;0,"Ruptura",IF($U437&gt;0,"Excesso de capacidade",IF($M437&gt;INDEX('Cenários'!$K$6:$K$105,INT((ROW()-6)/12)+1),"Capacidade insuficiente",IF(AND($E437&lt;=0,$S437&lt;INDEX('Cenários'!$H$6:$H$105,INT((ROW()-6)/12)+1)),"Atenção",IF($R437&gt;0,"Desmobilizar","Adequado"))))))))</f>
        <v/>
      </c>
      <c r="W437" s="24">
        <f>IF($A437="","",IF($Y437&lt;&gt;"OK","Corrigir cadastro do cenário",IF($X437="Pausado","",IF($T437&gt;0,"Ruptura projetada de "&amp;TEXT($T437,"0")&amp;" un.",IF($U437&gt;0,"Reduzir entrada ou transferir "&amp;TEXT($U437,"0")&amp;" un.",IF($M437&gt;INDEX('Cenários'!$K$6:$K$105,INT((ROW()-6)/12)+1),"Capacidade abaixo do saldo-alvo em "&amp;TEXT($M437-INDEX('Cenários'!$K$6:$K$105,INT((ROW()-6)/12)+1),"0")&amp;" un.",IF(AND($O437&gt;0,$E437-INDEX('Cenários'!$J$6:$J$105,INT((ROW()-6)/12)+1)&lt;-4),"Recebimento depende de pedido anterior ao horizonte",IF($R437&gt;0,"Desmobilizar "&amp;TEXT($R437,"0")&amp;" un. nesta semana",IF($P437&gt;0,"Emitir pedido de "&amp;TEXT($P437,"0")&amp;" un. nesta semana",IF($O437&gt;0,"Programar recebimento de "&amp;TEXT($O437,"0")&amp;" un.","Sem ação imediata")))))))))</f>
        <v/>
      </c>
      <c r="X437" s="24">
        <f>IF($A437="","",INDEX('Cenários'!$M$6:$M$105,INT((ROW()-6)/12)+1))</f>
        <v/>
      </c>
      <c r="Y437" s="24">
        <f>IF($A437="","",INDEX('Cenários'!$Z$6:$Z$105,INT((ROW()-6)/12)+1))</f>
        <v/>
      </c>
    </row>
    <row r="438" ht="19" customHeight="1">
      <c r="A438" s="24">
        <f>IF(INDEX('Cenários'!$A$6:$A$105,INT((ROW()-6)/12)+1)="","",INDEX('Cenários'!$A$6:$A$105,INT((ROW()-6)/12)+1))</f>
        <v/>
      </c>
      <c r="B438" s="24">
        <f>IF($A438="","",INDEX('Cenários'!$B$6:$B$105,INT((ROW()-6)/12)+1))</f>
        <v/>
      </c>
      <c r="C438" s="24">
        <f>IF($A438="","",INDEX('Cenários'!$C$6:$C$105,INT((ROW()-6)/12)+1))</f>
        <v/>
      </c>
      <c r="D438" s="24">
        <f>IF($A438="","",INDEX('Cenários'!$D$6:$D$105,INT((ROW()-6)/12)+1))</f>
        <v/>
      </c>
      <c r="E438" s="25">
        <f>IF($A438="","",MOD(ROW()-6,12)-4)</f>
        <v/>
      </c>
      <c r="F438" s="24">
        <f>IF($A438="","",IF($E438&lt;0,"Antes do pico",IF($E438=0,"Semana de pico","Depois do pico")))</f>
        <v/>
      </c>
      <c r="G438" s="36">
        <f>IF($A438="","",IFERROR(IF(INDEX('Cenários'!$E$6:$E$105,INT((ROW()-6)/12)+1)="","",INDEX('Cenários'!$E$6:$E$105,INT((ROW()-6)/12)+1)+7*$E438),""))</f>
        <v/>
      </c>
      <c r="H438" s="37">
        <f>IF($A438="","",INDEX('Cenários'!$N$6:$Y$105,INT((ROW()-6)/12)+1,$E438+5))</f>
        <v/>
      </c>
      <c r="I438" s="25">
        <f>IF(OR($A438="",$H438=""),"",IFERROR(ROUNDUP(INDEX('Cenários'!$F$6:$F$105,INT((ROW()-6)/12)+1)*$H438,0),""))</f>
        <v/>
      </c>
      <c r="J438" s="19" t="n"/>
      <c r="K438" s="25">
        <f>IF($A438="","",IF($E438=-4,INDEX('Cenários'!$G$6:$G$105,INT((ROW()-6)/12)+1),$S437))</f>
        <v/>
      </c>
      <c r="L438" s="25">
        <f>IF($A438="","",$K438+IF($J438="",0,$J438)-IF($I438="",0,$I438))</f>
        <v/>
      </c>
      <c r="M438" s="25">
        <f>IF($A438="","",IF($E438&lt;=0,INDEX('Cenários'!$H$6:$H$105,INT((ROW()-6)/12)+1)+SUMIFS($I$6:$I$1205,$A$6:$A$1205,$A438,$E$6:$E$1205,"&gt;"&amp;$E438,$E$6:$E$1205,"&lt;="&amp;($E438+INDEX('Cenários'!$J$6:$J$105,INT((ROW()-6)/12)+1))),INDEX('Cenários'!$L$6:$L$105,INT((ROW()-6)/12)+1)+SUMIFS($I$6:$I$1205,$A$6:$A$1205,$A438,$E$6:$E$1205,"&gt;"&amp;$E438,$E$6:$E$1205,"&lt;=7")))</f>
        <v/>
      </c>
      <c r="N438" s="25">
        <f>IF($A438="","",MIN(INDEX('Cenários'!$K$6:$K$105,INT((ROW()-6)/12)+1),MAX(0,$M438)))</f>
        <v/>
      </c>
      <c r="O438" s="25">
        <f>IF($A438="","",IFERROR(IF($L438&gt;=$N438,0,MIN(CEILING(MAX(0,$N438-$L438),INDEX('Cenários'!$I$6:$I$105,INT((ROW()-6)/12)+1)),FLOOR(MAX(0,INDEX('Cenários'!$K$6:$K$105,INT((ROW()-6)/12)+1)-$L438),INDEX('Cenários'!$I$6:$I$105,INT((ROW()-6)/12)+1)))),0))</f>
        <v/>
      </c>
      <c r="P438" s="25">
        <f>IF($A438="","",IFERROR(IF($E438+INDEX('Cenários'!$J$6:$J$105,INT((ROW()-6)/12)+1)&gt;7,0,SUMIFS($O$6:$O$1205,$A$6:$A$1205,$A438,$E$6:$E$1205,$E438+INDEX('Cenários'!$J$6:$J$105,INT((ROW()-6)/12)+1))),0))</f>
        <v/>
      </c>
      <c r="Q438" s="25">
        <f>IF($A438="","",$L438+$O438)</f>
        <v/>
      </c>
      <c r="R438" s="25">
        <f>IF($A438="","",IF($E438&gt;0,MAX(0,$Q438-$N438),0))</f>
        <v/>
      </c>
      <c r="S438" s="25">
        <f>IF($A438="","",$Q438-$R438)</f>
        <v/>
      </c>
      <c r="T438" s="25">
        <f>IF($A438="","",MAX(0,-$S438))</f>
        <v/>
      </c>
      <c r="U438" s="25">
        <f>IF($A438="","",MAX(0,$Q438-INDEX('Cenários'!$K$6:$K$105,INT((ROW()-6)/12)+1)))</f>
        <v/>
      </c>
      <c r="V438" s="24">
        <f>IF($A438="","",IF($Y438&lt;&gt;"OK","Dados inválidos",IF($X438="Pausado","Pausado",IF($T438&gt;0,"Ruptura",IF($U438&gt;0,"Excesso de capacidade",IF($M438&gt;INDEX('Cenários'!$K$6:$K$105,INT((ROW()-6)/12)+1),"Capacidade insuficiente",IF(AND($E438&lt;=0,$S438&lt;INDEX('Cenários'!$H$6:$H$105,INT((ROW()-6)/12)+1)),"Atenção",IF($R438&gt;0,"Desmobilizar","Adequado"))))))))</f>
        <v/>
      </c>
      <c r="W438" s="24">
        <f>IF($A438="","",IF($Y438&lt;&gt;"OK","Corrigir cadastro do cenário",IF($X438="Pausado","",IF($T438&gt;0,"Ruptura projetada de "&amp;TEXT($T438,"0")&amp;" un.",IF($U438&gt;0,"Reduzir entrada ou transferir "&amp;TEXT($U438,"0")&amp;" un.",IF($M438&gt;INDEX('Cenários'!$K$6:$K$105,INT((ROW()-6)/12)+1),"Capacidade abaixo do saldo-alvo em "&amp;TEXT($M438-INDEX('Cenários'!$K$6:$K$105,INT((ROW()-6)/12)+1),"0")&amp;" un.",IF(AND($O438&gt;0,$E438-INDEX('Cenários'!$J$6:$J$105,INT((ROW()-6)/12)+1)&lt;-4),"Recebimento depende de pedido anterior ao horizonte",IF($R438&gt;0,"Desmobilizar "&amp;TEXT($R438,"0")&amp;" un. nesta semana",IF($P438&gt;0,"Emitir pedido de "&amp;TEXT($P438,"0")&amp;" un. nesta semana",IF($O438&gt;0,"Programar recebimento de "&amp;TEXT($O438,"0")&amp;" un.","Sem ação imediata")))))))))</f>
        <v/>
      </c>
      <c r="X438" s="24">
        <f>IF($A438="","",INDEX('Cenários'!$M$6:$M$105,INT((ROW()-6)/12)+1))</f>
        <v/>
      </c>
      <c r="Y438" s="24">
        <f>IF($A438="","",INDEX('Cenários'!$Z$6:$Z$105,INT((ROW()-6)/12)+1))</f>
        <v/>
      </c>
    </row>
    <row r="439" ht="19" customHeight="1">
      <c r="A439" s="24">
        <f>IF(INDEX('Cenários'!$A$6:$A$105,INT((ROW()-6)/12)+1)="","",INDEX('Cenários'!$A$6:$A$105,INT((ROW()-6)/12)+1))</f>
        <v/>
      </c>
      <c r="B439" s="24">
        <f>IF($A439="","",INDEX('Cenários'!$B$6:$B$105,INT((ROW()-6)/12)+1))</f>
        <v/>
      </c>
      <c r="C439" s="24">
        <f>IF($A439="","",INDEX('Cenários'!$C$6:$C$105,INT((ROW()-6)/12)+1))</f>
        <v/>
      </c>
      <c r="D439" s="24">
        <f>IF($A439="","",INDEX('Cenários'!$D$6:$D$105,INT((ROW()-6)/12)+1))</f>
        <v/>
      </c>
      <c r="E439" s="25">
        <f>IF($A439="","",MOD(ROW()-6,12)-4)</f>
        <v/>
      </c>
      <c r="F439" s="24">
        <f>IF($A439="","",IF($E439&lt;0,"Antes do pico",IF($E439=0,"Semana de pico","Depois do pico")))</f>
        <v/>
      </c>
      <c r="G439" s="36">
        <f>IF($A439="","",IFERROR(IF(INDEX('Cenários'!$E$6:$E$105,INT((ROW()-6)/12)+1)="","",INDEX('Cenários'!$E$6:$E$105,INT((ROW()-6)/12)+1)+7*$E439),""))</f>
        <v/>
      </c>
      <c r="H439" s="37">
        <f>IF($A439="","",INDEX('Cenários'!$N$6:$Y$105,INT((ROW()-6)/12)+1,$E439+5))</f>
        <v/>
      </c>
      <c r="I439" s="25">
        <f>IF(OR($A439="",$H439=""),"",IFERROR(ROUNDUP(INDEX('Cenários'!$F$6:$F$105,INT((ROW()-6)/12)+1)*$H439,0),""))</f>
        <v/>
      </c>
      <c r="J439" s="19" t="n"/>
      <c r="K439" s="25">
        <f>IF($A439="","",IF($E439=-4,INDEX('Cenários'!$G$6:$G$105,INT((ROW()-6)/12)+1),$S438))</f>
        <v/>
      </c>
      <c r="L439" s="25">
        <f>IF($A439="","",$K439+IF($J439="",0,$J439)-IF($I439="",0,$I439))</f>
        <v/>
      </c>
      <c r="M439" s="25">
        <f>IF($A439="","",IF($E439&lt;=0,INDEX('Cenários'!$H$6:$H$105,INT((ROW()-6)/12)+1)+SUMIFS($I$6:$I$1205,$A$6:$A$1205,$A439,$E$6:$E$1205,"&gt;"&amp;$E439,$E$6:$E$1205,"&lt;="&amp;($E439+INDEX('Cenários'!$J$6:$J$105,INT((ROW()-6)/12)+1))),INDEX('Cenários'!$L$6:$L$105,INT((ROW()-6)/12)+1)+SUMIFS($I$6:$I$1205,$A$6:$A$1205,$A439,$E$6:$E$1205,"&gt;"&amp;$E439,$E$6:$E$1205,"&lt;=7")))</f>
        <v/>
      </c>
      <c r="N439" s="25">
        <f>IF($A439="","",MIN(INDEX('Cenários'!$K$6:$K$105,INT((ROW()-6)/12)+1),MAX(0,$M439)))</f>
        <v/>
      </c>
      <c r="O439" s="25">
        <f>IF($A439="","",IFERROR(IF($L439&gt;=$N439,0,MIN(CEILING(MAX(0,$N439-$L439),INDEX('Cenários'!$I$6:$I$105,INT((ROW()-6)/12)+1)),FLOOR(MAX(0,INDEX('Cenários'!$K$6:$K$105,INT((ROW()-6)/12)+1)-$L439),INDEX('Cenários'!$I$6:$I$105,INT((ROW()-6)/12)+1)))),0))</f>
        <v/>
      </c>
      <c r="P439" s="25">
        <f>IF($A439="","",IFERROR(IF($E439+INDEX('Cenários'!$J$6:$J$105,INT((ROW()-6)/12)+1)&gt;7,0,SUMIFS($O$6:$O$1205,$A$6:$A$1205,$A439,$E$6:$E$1205,$E439+INDEX('Cenários'!$J$6:$J$105,INT((ROW()-6)/12)+1))),0))</f>
        <v/>
      </c>
      <c r="Q439" s="25">
        <f>IF($A439="","",$L439+$O439)</f>
        <v/>
      </c>
      <c r="R439" s="25">
        <f>IF($A439="","",IF($E439&gt;0,MAX(0,$Q439-$N439),0))</f>
        <v/>
      </c>
      <c r="S439" s="25">
        <f>IF($A439="","",$Q439-$R439)</f>
        <v/>
      </c>
      <c r="T439" s="25">
        <f>IF($A439="","",MAX(0,-$S439))</f>
        <v/>
      </c>
      <c r="U439" s="25">
        <f>IF($A439="","",MAX(0,$Q439-INDEX('Cenários'!$K$6:$K$105,INT((ROW()-6)/12)+1)))</f>
        <v/>
      </c>
      <c r="V439" s="24">
        <f>IF($A439="","",IF($Y439&lt;&gt;"OK","Dados inválidos",IF($X439="Pausado","Pausado",IF($T439&gt;0,"Ruptura",IF($U439&gt;0,"Excesso de capacidade",IF($M439&gt;INDEX('Cenários'!$K$6:$K$105,INT((ROW()-6)/12)+1),"Capacidade insuficiente",IF(AND($E439&lt;=0,$S439&lt;INDEX('Cenários'!$H$6:$H$105,INT((ROW()-6)/12)+1)),"Atenção",IF($R439&gt;0,"Desmobilizar","Adequado"))))))))</f>
        <v/>
      </c>
      <c r="W439" s="24">
        <f>IF($A439="","",IF($Y439&lt;&gt;"OK","Corrigir cadastro do cenário",IF($X439="Pausado","",IF($T439&gt;0,"Ruptura projetada de "&amp;TEXT($T439,"0")&amp;" un.",IF($U439&gt;0,"Reduzir entrada ou transferir "&amp;TEXT($U439,"0")&amp;" un.",IF($M439&gt;INDEX('Cenários'!$K$6:$K$105,INT((ROW()-6)/12)+1),"Capacidade abaixo do saldo-alvo em "&amp;TEXT($M439-INDEX('Cenários'!$K$6:$K$105,INT((ROW()-6)/12)+1),"0")&amp;" un.",IF(AND($O439&gt;0,$E439-INDEX('Cenários'!$J$6:$J$105,INT((ROW()-6)/12)+1)&lt;-4),"Recebimento depende de pedido anterior ao horizonte",IF($R439&gt;0,"Desmobilizar "&amp;TEXT($R439,"0")&amp;" un. nesta semana",IF($P439&gt;0,"Emitir pedido de "&amp;TEXT($P439,"0")&amp;" un. nesta semana",IF($O439&gt;0,"Programar recebimento de "&amp;TEXT($O439,"0")&amp;" un.","Sem ação imediata")))))))))</f>
        <v/>
      </c>
      <c r="X439" s="24">
        <f>IF($A439="","",INDEX('Cenários'!$M$6:$M$105,INT((ROW()-6)/12)+1))</f>
        <v/>
      </c>
      <c r="Y439" s="24">
        <f>IF($A439="","",INDEX('Cenários'!$Z$6:$Z$105,INT((ROW()-6)/12)+1))</f>
        <v/>
      </c>
    </row>
    <row r="440" ht="19" customHeight="1">
      <c r="A440" s="24">
        <f>IF(INDEX('Cenários'!$A$6:$A$105,INT((ROW()-6)/12)+1)="","",INDEX('Cenários'!$A$6:$A$105,INT((ROW()-6)/12)+1))</f>
        <v/>
      </c>
      <c r="B440" s="24">
        <f>IF($A440="","",INDEX('Cenários'!$B$6:$B$105,INT((ROW()-6)/12)+1))</f>
        <v/>
      </c>
      <c r="C440" s="24">
        <f>IF($A440="","",INDEX('Cenários'!$C$6:$C$105,INT((ROW()-6)/12)+1))</f>
        <v/>
      </c>
      <c r="D440" s="24">
        <f>IF($A440="","",INDEX('Cenários'!$D$6:$D$105,INT((ROW()-6)/12)+1))</f>
        <v/>
      </c>
      <c r="E440" s="25">
        <f>IF($A440="","",MOD(ROW()-6,12)-4)</f>
        <v/>
      </c>
      <c r="F440" s="24">
        <f>IF($A440="","",IF($E440&lt;0,"Antes do pico",IF($E440=0,"Semana de pico","Depois do pico")))</f>
        <v/>
      </c>
      <c r="G440" s="36">
        <f>IF($A440="","",IFERROR(IF(INDEX('Cenários'!$E$6:$E$105,INT((ROW()-6)/12)+1)="","",INDEX('Cenários'!$E$6:$E$105,INT((ROW()-6)/12)+1)+7*$E440),""))</f>
        <v/>
      </c>
      <c r="H440" s="37">
        <f>IF($A440="","",INDEX('Cenários'!$N$6:$Y$105,INT((ROW()-6)/12)+1,$E440+5))</f>
        <v/>
      </c>
      <c r="I440" s="25">
        <f>IF(OR($A440="",$H440=""),"",IFERROR(ROUNDUP(INDEX('Cenários'!$F$6:$F$105,INT((ROW()-6)/12)+1)*$H440,0),""))</f>
        <v/>
      </c>
      <c r="J440" s="19" t="n"/>
      <c r="K440" s="25">
        <f>IF($A440="","",IF($E440=-4,INDEX('Cenários'!$G$6:$G$105,INT((ROW()-6)/12)+1),$S439))</f>
        <v/>
      </c>
      <c r="L440" s="25">
        <f>IF($A440="","",$K440+IF($J440="",0,$J440)-IF($I440="",0,$I440))</f>
        <v/>
      </c>
      <c r="M440" s="25">
        <f>IF($A440="","",IF($E440&lt;=0,INDEX('Cenários'!$H$6:$H$105,INT((ROW()-6)/12)+1)+SUMIFS($I$6:$I$1205,$A$6:$A$1205,$A440,$E$6:$E$1205,"&gt;"&amp;$E440,$E$6:$E$1205,"&lt;="&amp;($E440+INDEX('Cenários'!$J$6:$J$105,INT((ROW()-6)/12)+1))),INDEX('Cenários'!$L$6:$L$105,INT((ROW()-6)/12)+1)+SUMIFS($I$6:$I$1205,$A$6:$A$1205,$A440,$E$6:$E$1205,"&gt;"&amp;$E440,$E$6:$E$1205,"&lt;=7")))</f>
        <v/>
      </c>
      <c r="N440" s="25">
        <f>IF($A440="","",MIN(INDEX('Cenários'!$K$6:$K$105,INT((ROW()-6)/12)+1),MAX(0,$M440)))</f>
        <v/>
      </c>
      <c r="O440" s="25">
        <f>IF($A440="","",IFERROR(IF($L440&gt;=$N440,0,MIN(CEILING(MAX(0,$N440-$L440),INDEX('Cenários'!$I$6:$I$105,INT((ROW()-6)/12)+1)),FLOOR(MAX(0,INDEX('Cenários'!$K$6:$K$105,INT((ROW()-6)/12)+1)-$L440),INDEX('Cenários'!$I$6:$I$105,INT((ROW()-6)/12)+1)))),0))</f>
        <v/>
      </c>
      <c r="P440" s="25">
        <f>IF($A440="","",IFERROR(IF($E440+INDEX('Cenários'!$J$6:$J$105,INT((ROW()-6)/12)+1)&gt;7,0,SUMIFS($O$6:$O$1205,$A$6:$A$1205,$A440,$E$6:$E$1205,$E440+INDEX('Cenários'!$J$6:$J$105,INT((ROW()-6)/12)+1))),0))</f>
        <v/>
      </c>
      <c r="Q440" s="25">
        <f>IF($A440="","",$L440+$O440)</f>
        <v/>
      </c>
      <c r="R440" s="25">
        <f>IF($A440="","",IF($E440&gt;0,MAX(0,$Q440-$N440),0))</f>
        <v/>
      </c>
      <c r="S440" s="25">
        <f>IF($A440="","",$Q440-$R440)</f>
        <v/>
      </c>
      <c r="T440" s="25">
        <f>IF($A440="","",MAX(0,-$S440))</f>
        <v/>
      </c>
      <c r="U440" s="25">
        <f>IF($A440="","",MAX(0,$Q440-INDEX('Cenários'!$K$6:$K$105,INT((ROW()-6)/12)+1)))</f>
        <v/>
      </c>
      <c r="V440" s="24">
        <f>IF($A440="","",IF($Y440&lt;&gt;"OK","Dados inválidos",IF($X440="Pausado","Pausado",IF($T440&gt;0,"Ruptura",IF($U440&gt;0,"Excesso de capacidade",IF($M440&gt;INDEX('Cenários'!$K$6:$K$105,INT((ROW()-6)/12)+1),"Capacidade insuficiente",IF(AND($E440&lt;=0,$S440&lt;INDEX('Cenários'!$H$6:$H$105,INT((ROW()-6)/12)+1)),"Atenção",IF($R440&gt;0,"Desmobilizar","Adequado"))))))))</f>
        <v/>
      </c>
      <c r="W440" s="24">
        <f>IF($A440="","",IF($Y440&lt;&gt;"OK","Corrigir cadastro do cenário",IF($X440="Pausado","",IF($T440&gt;0,"Ruptura projetada de "&amp;TEXT($T440,"0")&amp;" un.",IF($U440&gt;0,"Reduzir entrada ou transferir "&amp;TEXT($U440,"0")&amp;" un.",IF($M440&gt;INDEX('Cenários'!$K$6:$K$105,INT((ROW()-6)/12)+1),"Capacidade abaixo do saldo-alvo em "&amp;TEXT($M440-INDEX('Cenários'!$K$6:$K$105,INT((ROW()-6)/12)+1),"0")&amp;" un.",IF(AND($O440&gt;0,$E440-INDEX('Cenários'!$J$6:$J$105,INT((ROW()-6)/12)+1)&lt;-4),"Recebimento depende de pedido anterior ao horizonte",IF($R440&gt;0,"Desmobilizar "&amp;TEXT($R440,"0")&amp;" un. nesta semana",IF($P440&gt;0,"Emitir pedido de "&amp;TEXT($P440,"0")&amp;" un. nesta semana",IF($O440&gt;0,"Programar recebimento de "&amp;TEXT($O440,"0")&amp;" un.","Sem ação imediata")))))))))</f>
        <v/>
      </c>
      <c r="X440" s="24">
        <f>IF($A440="","",INDEX('Cenários'!$M$6:$M$105,INT((ROW()-6)/12)+1))</f>
        <v/>
      </c>
      <c r="Y440" s="24">
        <f>IF($A440="","",INDEX('Cenários'!$Z$6:$Z$105,INT((ROW()-6)/12)+1))</f>
        <v/>
      </c>
    </row>
    <row r="441" ht="19" customHeight="1">
      <c r="A441" s="24">
        <f>IF(INDEX('Cenários'!$A$6:$A$105,INT((ROW()-6)/12)+1)="","",INDEX('Cenários'!$A$6:$A$105,INT((ROW()-6)/12)+1))</f>
        <v/>
      </c>
      <c r="B441" s="24">
        <f>IF($A441="","",INDEX('Cenários'!$B$6:$B$105,INT((ROW()-6)/12)+1))</f>
        <v/>
      </c>
      <c r="C441" s="24">
        <f>IF($A441="","",INDEX('Cenários'!$C$6:$C$105,INT((ROW()-6)/12)+1))</f>
        <v/>
      </c>
      <c r="D441" s="24">
        <f>IF($A441="","",INDEX('Cenários'!$D$6:$D$105,INT((ROW()-6)/12)+1))</f>
        <v/>
      </c>
      <c r="E441" s="25">
        <f>IF($A441="","",MOD(ROW()-6,12)-4)</f>
        <v/>
      </c>
      <c r="F441" s="24">
        <f>IF($A441="","",IF($E441&lt;0,"Antes do pico",IF($E441=0,"Semana de pico","Depois do pico")))</f>
        <v/>
      </c>
      <c r="G441" s="36">
        <f>IF($A441="","",IFERROR(IF(INDEX('Cenários'!$E$6:$E$105,INT((ROW()-6)/12)+1)="","",INDEX('Cenários'!$E$6:$E$105,INT((ROW()-6)/12)+1)+7*$E441),""))</f>
        <v/>
      </c>
      <c r="H441" s="37">
        <f>IF($A441="","",INDEX('Cenários'!$N$6:$Y$105,INT((ROW()-6)/12)+1,$E441+5))</f>
        <v/>
      </c>
      <c r="I441" s="25">
        <f>IF(OR($A441="",$H441=""),"",IFERROR(ROUNDUP(INDEX('Cenários'!$F$6:$F$105,INT((ROW()-6)/12)+1)*$H441,0),""))</f>
        <v/>
      </c>
      <c r="J441" s="19" t="n"/>
      <c r="K441" s="25">
        <f>IF($A441="","",IF($E441=-4,INDEX('Cenários'!$G$6:$G$105,INT((ROW()-6)/12)+1),$S440))</f>
        <v/>
      </c>
      <c r="L441" s="25">
        <f>IF($A441="","",$K441+IF($J441="",0,$J441)-IF($I441="",0,$I441))</f>
        <v/>
      </c>
      <c r="M441" s="25">
        <f>IF($A441="","",IF($E441&lt;=0,INDEX('Cenários'!$H$6:$H$105,INT((ROW()-6)/12)+1)+SUMIFS($I$6:$I$1205,$A$6:$A$1205,$A441,$E$6:$E$1205,"&gt;"&amp;$E441,$E$6:$E$1205,"&lt;="&amp;($E441+INDEX('Cenários'!$J$6:$J$105,INT((ROW()-6)/12)+1))),INDEX('Cenários'!$L$6:$L$105,INT((ROW()-6)/12)+1)+SUMIFS($I$6:$I$1205,$A$6:$A$1205,$A441,$E$6:$E$1205,"&gt;"&amp;$E441,$E$6:$E$1205,"&lt;=7")))</f>
        <v/>
      </c>
      <c r="N441" s="25">
        <f>IF($A441="","",MIN(INDEX('Cenários'!$K$6:$K$105,INT((ROW()-6)/12)+1),MAX(0,$M441)))</f>
        <v/>
      </c>
      <c r="O441" s="25">
        <f>IF($A441="","",IFERROR(IF($L441&gt;=$N441,0,MIN(CEILING(MAX(0,$N441-$L441),INDEX('Cenários'!$I$6:$I$105,INT((ROW()-6)/12)+1)),FLOOR(MAX(0,INDEX('Cenários'!$K$6:$K$105,INT((ROW()-6)/12)+1)-$L441),INDEX('Cenários'!$I$6:$I$105,INT((ROW()-6)/12)+1)))),0))</f>
        <v/>
      </c>
      <c r="P441" s="25">
        <f>IF($A441="","",IFERROR(IF($E441+INDEX('Cenários'!$J$6:$J$105,INT((ROW()-6)/12)+1)&gt;7,0,SUMIFS($O$6:$O$1205,$A$6:$A$1205,$A441,$E$6:$E$1205,$E441+INDEX('Cenários'!$J$6:$J$105,INT((ROW()-6)/12)+1))),0))</f>
        <v/>
      </c>
      <c r="Q441" s="25">
        <f>IF($A441="","",$L441+$O441)</f>
        <v/>
      </c>
      <c r="R441" s="25">
        <f>IF($A441="","",IF($E441&gt;0,MAX(0,$Q441-$N441),0))</f>
        <v/>
      </c>
      <c r="S441" s="25">
        <f>IF($A441="","",$Q441-$R441)</f>
        <v/>
      </c>
      <c r="T441" s="25">
        <f>IF($A441="","",MAX(0,-$S441))</f>
        <v/>
      </c>
      <c r="U441" s="25">
        <f>IF($A441="","",MAX(0,$Q441-INDEX('Cenários'!$K$6:$K$105,INT((ROW()-6)/12)+1)))</f>
        <v/>
      </c>
      <c r="V441" s="24">
        <f>IF($A441="","",IF($Y441&lt;&gt;"OK","Dados inválidos",IF($X441="Pausado","Pausado",IF($T441&gt;0,"Ruptura",IF($U441&gt;0,"Excesso de capacidade",IF($M441&gt;INDEX('Cenários'!$K$6:$K$105,INT((ROW()-6)/12)+1),"Capacidade insuficiente",IF(AND($E441&lt;=0,$S441&lt;INDEX('Cenários'!$H$6:$H$105,INT((ROW()-6)/12)+1)),"Atenção",IF($R441&gt;0,"Desmobilizar","Adequado"))))))))</f>
        <v/>
      </c>
      <c r="W441" s="24">
        <f>IF($A441="","",IF($Y441&lt;&gt;"OK","Corrigir cadastro do cenário",IF($X441="Pausado","",IF($T441&gt;0,"Ruptura projetada de "&amp;TEXT($T441,"0")&amp;" un.",IF($U441&gt;0,"Reduzir entrada ou transferir "&amp;TEXT($U441,"0")&amp;" un.",IF($M441&gt;INDEX('Cenários'!$K$6:$K$105,INT((ROW()-6)/12)+1),"Capacidade abaixo do saldo-alvo em "&amp;TEXT($M441-INDEX('Cenários'!$K$6:$K$105,INT((ROW()-6)/12)+1),"0")&amp;" un.",IF(AND($O441&gt;0,$E441-INDEX('Cenários'!$J$6:$J$105,INT((ROW()-6)/12)+1)&lt;-4),"Recebimento depende de pedido anterior ao horizonte",IF($R441&gt;0,"Desmobilizar "&amp;TEXT($R441,"0")&amp;" un. nesta semana",IF($P441&gt;0,"Emitir pedido de "&amp;TEXT($P441,"0")&amp;" un. nesta semana",IF($O441&gt;0,"Programar recebimento de "&amp;TEXT($O441,"0")&amp;" un.","Sem ação imediata")))))))))</f>
        <v/>
      </c>
      <c r="X441" s="24">
        <f>IF($A441="","",INDEX('Cenários'!$M$6:$M$105,INT((ROW()-6)/12)+1))</f>
        <v/>
      </c>
      <c r="Y441" s="24">
        <f>IF($A441="","",INDEX('Cenários'!$Z$6:$Z$105,INT((ROW()-6)/12)+1))</f>
        <v/>
      </c>
    </row>
    <row r="442" ht="19" customHeight="1">
      <c r="A442" s="24">
        <f>IF(INDEX('Cenários'!$A$6:$A$105,INT((ROW()-6)/12)+1)="","",INDEX('Cenários'!$A$6:$A$105,INT((ROW()-6)/12)+1))</f>
        <v/>
      </c>
      <c r="B442" s="24">
        <f>IF($A442="","",INDEX('Cenários'!$B$6:$B$105,INT((ROW()-6)/12)+1))</f>
        <v/>
      </c>
      <c r="C442" s="24">
        <f>IF($A442="","",INDEX('Cenários'!$C$6:$C$105,INT((ROW()-6)/12)+1))</f>
        <v/>
      </c>
      <c r="D442" s="24">
        <f>IF($A442="","",INDEX('Cenários'!$D$6:$D$105,INT((ROW()-6)/12)+1))</f>
        <v/>
      </c>
      <c r="E442" s="25">
        <f>IF($A442="","",MOD(ROW()-6,12)-4)</f>
        <v/>
      </c>
      <c r="F442" s="24">
        <f>IF($A442="","",IF($E442&lt;0,"Antes do pico",IF($E442=0,"Semana de pico","Depois do pico")))</f>
        <v/>
      </c>
      <c r="G442" s="36">
        <f>IF($A442="","",IFERROR(IF(INDEX('Cenários'!$E$6:$E$105,INT((ROW()-6)/12)+1)="","",INDEX('Cenários'!$E$6:$E$105,INT((ROW()-6)/12)+1)+7*$E442),""))</f>
        <v/>
      </c>
      <c r="H442" s="37">
        <f>IF($A442="","",INDEX('Cenários'!$N$6:$Y$105,INT((ROW()-6)/12)+1,$E442+5))</f>
        <v/>
      </c>
      <c r="I442" s="25">
        <f>IF(OR($A442="",$H442=""),"",IFERROR(ROUNDUP(INDEX('Cenários'!$F$6:$F$105,INT((ROW()-6)/12)+1)*$H442,0),""))</f>
        <v/>
      </c>
      <c r="J442" s="19" t="n"/>
      <c r="K442" s="25">
        <f>IF($A442="","",IF($E442=-4,INDEX('Cenários'!$G$6:$G$105,INT((ROW()-6)/12)+1),$S441))</f>
        <v/>
      </c>
      <c r="L442" s="25">
        <f>IF($A442="","",$K442+IF($J442="",0,$J442)-IF($I442="",0,$I442))</f>
        <v/>
      </c>
      <c r="M442" s="25">
        <f>IF($A442="","",IF($E442&lt;=0,INDEX('Cenários'!$H$6:$H$105,INT((ROW()-6)/12)+1)+SUMIFS($I$6:$I$1205,$A$6:$A$1205,$A442,$E$6:$E$1205,"&gt;"&amp;$E442,$E$6:$E$1205,"&lt;="&amp;($E442+INDEX('Cenários'!$J$6:$J$105,INT((ROW()-6)/12)+1))),INDEX('Cenários'!$L$6:$L$105,INT((ROW()-6)/12)+1)+SUMIFS($I$6:$I$1205,$A$6:$A$1205,$A442,$E$6:$E$1205,"&gt;"&amp;$E442,$E$6:$E$1205,"&lt;=7")))</f>
        <v/>
      </c>
      <c r="N442" s="25">
        <f>IF($A442="","",MIN(INDEX('Cenários'!$K$6:$K$105,INT((ROW()-6)/12)+1),MAX(0,$M442)))</f>
        <v/>
      </c>
      <c r="O442" s="25">
        <f>IF($A442="","",IFERROR(IF($L442&gt;=$N442,0,MIN(CEILING(MAX(0,$N442-$L442),INDEX('Cenários'!$I$6:$I$105,INT((ROW()-6)/12)+1)),FLOOR(MAX(0,INDEX('Cenários'!$K$6:$K$105,INT((ROW()-6)/12)+1)-$L442),INDEX('Cenários'!$I$6:$I$105,INT((ROW()-6)/12)+1)))),0))</f>
        <v/>
      </c>
      <c r="P442" s="25">
        <f>IF($A442="","",IFERROR(IF($E442+INDEX('Cenários'!$J$6:$J$105,INT((ROW()-6)/12)+1)&gt;7,0,SUMIFS($O$6:$O$1205,$A$6:$A$1205,$A442,$E$6:$E$1205,$E442+INDEX('Cenários'!$J$6:$J$105,INT((ROW()-6)/12)+1))),0))</f>
        <v/>
      </c>
      <c r="Q442" s="25">
        <f>IF($A442="","",$L442+$O442)</f>
        <v/>
      </c>
      <c r="R442" s="25">
        <f>IF($A442="","",IF($E442&gt;0,MAX(0,$Q442-$N442),0))</f>
        <v/>
      </c>
      <c r="S442" s="25">
        <f>IF($A442="","",$Q442-$R442)</f>
        <v/>
      </c>
      <c r="T442" s="25">
        <f>IF($A442="","",MAX(0,-$S442))</f>
        <v/>
      </c>
      <c r="U442" s="25">
        <f>IF($A442="","",MAX(0,$Q442-INDEX('Cenários'!$K$6:$K$105,INT((ROW()-6)/12)+1)))</f>
        <v/>
      </c>
      <c r="V442" s="24">
        <f>IF($A442="","",IF($Y442&lt;&gt;"OK","Dados inválidos",IF($X442="Pausado","Pausado",IF($T442&gt;0,"Ruptura",IF($U442&gt;0,"Excesso de capacidade",IF($M442&gt;INDEX('Cenários'!$K$6:$K$105,INT((ROW()-6)/12)+1),"Capacidade insuficiente",IF(AND($E442&lt;=0,$S442&lt;INDEX('Cenários'!$H$6:$H$105,INT((ROW()-6)/12)+1)),"Atenção",IF($R442&gt;0,"Desmobilizar","Adequado"))))))))</f>
        <v/>
      </c>
      <c r="W442" s="24">
        <f>IF($A442="","",IF($Y442&lt;&gt;"OK","Corrigir cadastro do cenário",IF($X442="Pausado","",IF($T442&gt;0,"Ruptura projetada de "&amp;TEXT($T442,"0")&amp;" un.",IF($U442&gt;0,"Reduzir entrada ou transferir "&amp;TEXT($U442,"0")&amp;" un.",IF($M442&gt;INDEX('Cenários'!$K$6:$K$105,INT((ROW()-6)/12)+1),"Capacidade abaixo do saldo-alvo em "&amp;TEXT($M442-INDEX('Cenários'!$K$6:$K$105,INT((ROW()-6)/12)+1),"0")&amp;" un.",IF(AND($O442&gt;0,$E442-INDEX('Cenários'!$J$6:$J$105,INT((ROW()-6)/12)+1)&lt;-4),"Recebimento depende de pedido anterior ao horizonte",IF($R442&gt;0,"Desmobilizar "&amp;TEXT($R442,"0")&amp;" un. nesta semana",IF($P442&gt;0,"Emitir pedido de "&amp;TEXT($P442,"0")&amp;" un. nesta semana",IF($O442&gt;0,"Programar recebimento de "&amp;TEXT($O442,"0")&amp;" un.","Sem ação imediata")))))))))</f>
        <v/>
      </c>
      <c r="X442" s="24">
        <f>IF($A442="","",INDEX('Cenários'!$M$6:$M$105,INT((ROW()-6)/12)+1))</f>
        <v/>
      </c>
      <c r="Y442" s="24">
        <f>IF($A442="","",INDEX('Cenários'!$Z$6:$Z$105,INT((ROW()-6)/12)+1))</f>
        <v/>
      </c>
    </row>
    <row r="443" ht="19" customHeight="1">
      <c r="A443" s="24">
        <f>IF(INDEX('Cenários'!$A$6:$A$105,INT((ROW()-6)/12)+1)="","",INDEX('Cenários'!$A$6:$A$105,INT((ROW()-6)/12)+1))</f>
        <v/>
      </c>
      <c r="B443" s="24">
        <f>IF($A443="","",INDEX('Cenários'!$B$6:$B$105,INT((ROW()-6)/12)+1))</f>
        <v/>
      </c>
      <c r="C443" s="24">
        <f>IF($A443="","",INDEX('Cenários'!$C$6:$C$105,INT((ROW()-6)/12)+1))</f>
        <v/>
      </c>
      <c r="D443" s="24">
        <f>IF($A443="","",INDEX('Cenários'!$D$6:$D$105,INT((ROW()-6)/12)+1))</f>
        <v/>
      </c>
      <c r="E443" s="25">
        <f>IF($A443="","",MOD(ROW()-6,12)-4)</f>
        <v/>
      </c>
      <c r="F443" s="24">
        <f>IF($A443="","",IF($E443&lt;0,"Antes do pico",IF($E443=0,"Semana de pico","Depois do pico")))</f>
        <v/>
      </c>
      <c r="G443" s="36">
        <f>IF($A443="","",IFERROR(IF(INDEX('Cenários'!$E$6:$E$105,INT((ROW()-6)/12)+1)="","",INDEX('Cenários'!$E$6:$E$105,INT((ROW()-6)/12)+1)+7*$E443),""))</f>
        <v/>
      </c>
      <c r="H443" s="37">
        <f>IF($A443="","",INDEX('Cenários'!$N$6:$Y$105,INT((ROW()-6)/12)+1,$E443+5))</f>
        <v/>
      </c>
      <c r="I443" s="25">
        <f>IF(OR($A443="",$H443=""),"",IFERROR(ROUNDUP(INDEX('Cenários'!$F$6:$F$105,INT((ROW()-6)/12)+1)*$H443,0),""))</f>
        <v/>
      </c>
      <c r="J443" s="19" t="n"/>
      <c r="K443" s="25">
        <f>IF($A443="","",IF($E443=-4,INDEX('Cenários'!$G$6:$G$105,INT((ROW()-6)/12)+1),$S442))</f>
        <v/>
      </c>
      <c r="L443" s="25">
        <f>IF($A443="","",$K443+IF($J443="",0,$J443)-IF($I443="",0,$I443))</f>
        <v/>
      </c>
      <c r="M443" s="25">
        <f>IF($A443="","",IF($E443&lt;=0,INDEX('Cenários'!$H$6:$H$105,INT((ROW()-6)/12)+1)+SUMIFS($I$6:$I$1205,$A$6:$A$1205,$A443,$E$6:$E$1205,"&gt;"&amp;$E443,$E$6:$E$1205,"&lt;="&amp;($E443+INDEX('Cenários'!$J$6:$J$105,INT((ROW()-6)/12)+1))),INDEX('Cenários'!$L$6:$L$105,INT((ROW()-6)/12)+1)+SUMIFS($I$6:$I$1205,$A$6:$A$1205,$A443,$E$6:$E$1205,"&gt;"&amp;$E443,$E$6:$E$1205,"&lt;=7")))</f>
        <v/>
      </c>
      <c r="N443" s="25">
        <f>IF($A443="","",MIN(INDEX('Cenários'!$K$6:$K$105,INT((ROW()-6)/12)+1),MAX(0,$M443)))</f>
        <v/>
      </c>
      <c r="O443" s="25">
        <f>IF($A443="","",IFERROR(IF($L443&gt;=$N443,0,MIN(CEILING(MAX(0,$N443-$L443),INDEX('Cenários'!$I$6:$I$105,INT((ROW()-6)/12)+1)),FLOOR(MAX(0,INDEX('Cenários'!$K$6:$K$105,INT((ROW()-6)/12)+1)-$L443),INDEX('Cenários'!$I$6:$I$105,INT((ROW()-6)/12)+1)))),0))</f>
        <v/>
      </c>
      <c r="P443" s="25">
        <f>IF($A443="","",IFERROR(IF($E443+INDEX('Cenários'!$J$6:$J$105,INT((ROW()-6)/12)+1)&gt;7,0,SUMIFS($O$6:$O$1205,$A$6:$A$1205,$A443,$E$6:$E$1205,$E443+INDEX('Cenários'!$J$6:$J$105,INT((ROW()-6)/12)+1))),0))</f>
        <v/>
      </c>
      <c r="Q443" s="25">
        <f>IF($A443="","",$L443+$O443)</f>
        <v/>
      </c>
      <c r="R443" s="25">
        <f>IF($A443="","",IF($E443&gt;0,MAX(0,$Q443-$N443),0))</f>
        <v/>
      </c>
      <c r="S443" s="25">
        <f>IF($A443="","",$Q443-$R443)</f>
        <v/>
      </c>
      <c r="T443" s="25">
        <f>IF($A443="","",MAX(0,-$S443))</f>
        <v/>
      </c>
      <c r="U443" s="25">
        <f>IF($A443="","",MAX(0,$Q443-INDEX('Cenários'!$K$6:$K$105,INT((ROW()-6)/12)+1)))</f>
        <v/>
      </c>
      <c r="V443" s="24">
        <f>IF($A443="","",IF($Y443&lt;&gt;"OK","Dados inválidos",IF($X443="Pausado","Pausado",IF($T443&gt;0,"Ruptura",IF($U443&gt;0,"Excesso de capacidade",IF($M443&gt;INDEX('Cenários'!$K$6:$K$105,INT((ROW()-6)/12)+1),"Capacidade insuficiente",IF(AND($E443&lt;=0,$S443&lt;INDEX('Cenários'!$H$6:$H$105,INT((ROW()-6)/12)+1)),"Atenção",IF($R443&gt;0,"Desmobilizar","Adequado"))))))))</f>
        <v/>
      </c>
      <c r="W443" s="24">
        <f>IF($A443="","",IF($Y443&lt;&gt;"OK","Corrigir cadastro do cenário",IF($X443="Pausado","",IF($T443&gt;0,"Ruptura projetada de "&amp;TEXT($T443,"0")&amp;" un.",IF($U443&gt;0,"Reduzir entrada ou transferir "&amp;TEXT($U443,"0")&amp;" un.",IF($M443&gt;INDEX('Cenários'!$K$6:$K$105,INT((ROW()-6)/12)+1),"Capacidade abaixo do saldo-alvo em "&amp;TEXT($M443-INDEX('Cenários'!$K$6:$K$105,INT((ROW()-6)/12)+1),"0")&amp;" un.",IF(AND($O443&gt;0,$E443-INDEX('Cenários'!$J$6:$J$105,INT((ROW()-6)/12)+1)&lt;-4),"Recebimento depende de pedido anterior ao horizonte",IF($R443&gt;0,"Desmobilizar "&amp;TEXT($R443,"0")&amp;" un. nesta semana",IF($P443&gt;0,"Emitir pedido de "&amp;TEXT($P443,"0")&amp;" un. nesta semana",IF($O443&gt;0,"Programar recebimento de "&amp;TEXT($O443,"0")&amp;" un.","Sem ação imediata")))))))))</f>
        <v/>
      </c>
      <c r="X443" s="24">
        <f>IF($A443="","",INDEX('Cenários'!$M$6:$M$105,INT((ROW()-6)/12)+1))</f>
        <v/>
      </c>
      <c r="Y443" s="24">
        <f>IF($A443="","",INDEX('Cenários'!$Z$6:$Z$105,INT((ROW()-6)/12)+1))</f>
        <v/>
      </c>
    </row>
    <row r="444" ht="19" customHeight="1">
      <c r="A444" s="24">
        <f>IF(INDEX('Cenários'!$A$6:$A$105,INT((ROW()-6)/12)+1)="","",INDEX('Cenários'!$A$6:$A$105,INT((ROW()-6)/12)+1))</f>
        <v/>
      </c>
      <c r="B444" s="24">
        <f>IF($A444="","",INDEX('Cenários'!$B$6:$B$105,INT((ROW()-6)/12)+1))</f>
        <v/>
      </c>
      <c r="C444" s="24">
        <f>IF($A444="","",INDEX('Cenários'!$C$6:$C$105,INT((ROW()-6)/12)+1))</f>
        <v/>
      </c>
      <c r="D444" s="24">
        <f>IF($A444="","",INDEX('Cenários'!$D$6:$D$105,INT((ROW()-6)/12)+1))</f>
        <v/>
      </c>
      <c r="E444" s="25">
        <f>IF($A444="","",MOD(ROW()-6,12)-4)</f>
        <v/>
      </c>
      <c r="F444" s="24">
        <f>IF($A444="","",IF($E444&lt;0,"Antes do pico",IF($E444=0,"Semana de pico","Depois do pico")))</f>
        <v/>
      </c>
      <c r="G444" s="36">
        <f>IF($A444="","",IFERROR(IF(INDEX('Cenários'!$E$6:$E$105,INT((ROW()-6)/12)+1)="","",INDEX('Cenários'!$E$6:$E$105,INT((ROW()-6)/12)+1)+7*$E444),""))</f>
        <v/>
      </c>
      <c r="H444" s="37">
        <f>IF($A444="","",INDEX('Cenários'!$N$6:$Y$105,INT((ROW()-6)/12)+1,$E444+5))</f>
        <v/>
      </c>
      <c r="I444" s="25">
        <f>IF(OR($A444="",$H444=""),"",IFERROR(ROUNDUP(INDEX('Cenários'!$F$6:$F$105,INT((ROW()-6)/12)+1)*$H444,0),""))</f>
        <v/>
      </c>
      <c r="J444" s="19" t="n"/>
      <c r="K444" s="25">
        <f>IF($A444="","",IF($E444=-4,INDEX('Cenários'!$G$6:$G$105,INT((ROW()-6)/12)+1),$S443))</f>
        <v/>
      </c>
      <c r="L444" s="25">
        <f>IF($A444="","",$K444+IF($J444="",0,$J444)-IF($I444="",0,$I444))</f>
        <v/>
      </c>
      <c r="M444" s="25">
        <f>IF($A444="","",IF($E444&lt;=0,INDEX('Cenários'!$H$6:$H$105,INT((ROW()-6)/12)+1)+SUMIFS($I$6:$I$1205,$A$6:$A$1205,$A444,$E$6:$E$1205,"&gt;"&amp;$E444,$E$6:$E$1205,"&lt;="&amp;($E444+INDEX('Cenários'!$J$6:$J$105,INT((ROW()-6)/12)+1))),INDEX('Cenários'!$L$6:$L$105,INT((ROW()-6)/12)+1)+SUMIFS($I$6:$I$1205,$A$6:$A$1205,$A444,$E$6:$E$1205,"&gt;"&amp;$E444,$E$6:$E$1205,"&lt;=7")))</f>
        <v/>
      </c>
      <c r="N444" s="25">
        <f>IF($A444="","",MIN(INDEX('Cenários'!$K$6:$K$105,INT((ROW()-6)/12)+1),MAX(0,$M444)))</f>
        <v/>
      </c>
      <c r="O444" s="25">
        <f>IF($A444="","",IFERROR(IF($L444&gt;=$N444,0,MIN(CEILING(MAX(0,$N444-$L444),INDEX('Cenários'!$I$6:$I$105,INT((ROW()-6)/12)+1)),FLOOR(MAX(0,INDEX('Cenários'!$K$6:$K$105,INT((ROW()-6)/12)+1)-$L444),INDEX('Cenários'!$I$6:$I$105,INT((ROW()-6)/12)+1)))),0))</f>
        <v/>
      </c>
      <c r="P444" s="25">
        <f>IF($A444="","",IFERROR(IF($E444+INDEX('Cenários'!$J$6:$J$105,INT((ROW()-6)/12)+1)&gt;7,0,SUMIFS($O$6:$O$1205,$A$6:$A$1205,$A444,$E$6:$E$1205,$E444+INDEX('Cenários'!$J$6:$J$105,INT((ROW()-6)/12)+1))),0))</f>
        <v/>
      </c>
      <c r="Q444" s="25">
        <f>IF($A444="","",$L444+$O444)</f>
        <v/>
      </c>
      <c r="R444" s="25">
        <f>IF($A444="","",IF($E444&gt;0,MAX(0,$Q444-$N444),0))</f>
        <v/>
      </c>
      <c r="S444" s="25">
        <f>IF($A444="","",$Q444-$R444)</f>
        <v/>
      </c>
      <c r="T444" s="25">
        <f>IF($A444="","",MAX(0,-$S444))</f>
        <v/>
      </c>
      <c r="U444" s="25">
        <f>IF($A444="","",MAX(0,$Q444-INDEX('Cenários'!$K$6:$K$105,INT((ROW()-6)/12)+1)))</f>
        <v/>
      </c>
      <c r="V444" s="24">
        <f>IF($A444="","",IF($Y444&lt;&gt;"OK","Dados inválidos",IF($X444="Pausado","Pausado",IF($T444&gt;0,"Ruptura",IF($U444&gt;0,"Excesso de capacidade",IF($M444&gt;INDEX('Cenários'!$K$6:$K$105,INT((ROW()-6)/12)+1),"Capacidade insuficiente",IF(AND($E444&lt;=0,$S444&lt;INDEX('Cenários'!$H$6:$H$105,INT((ROW()-6)/12)+1)),"Atenção",IF($R444&gt;0,"Desmobilizar","Adequado"))))))))</f>
        <v/>
      </c>
      <c r="W444" s="24">
        <f>IF($A444="","",IF($Y444&lt;&gt;"OK","Corrigir cadastro do cenário",IF($X444="Pausado","",IF($T444&gt;0,"Ruptura projetada de "&amp;TEXT($T444,"0")&amp;" un.",IF($U444&gt;0,"Reduzir entrada ou transferir "&amp;TEXT($U444,"0")&amp;" un.",IF($M444&gt;INDEX('Cenários'!$K$6:$K$105,INT((ROW()-6)/12)+1),"Capacidade abaixo do saldo-alvo em "&amp;TEXT($M444-INDEX('Cenários'!$K$6:$K$105,INT((ROW()-6)/12)+1),"0")&amp;" un.",IF(AND($O444&gt;0,$E444-INDEX('Cenários'!$J$6:$J$105,INT((ROW()-6)/12)+1)&lt;-4),"Recebimento depende de pedido anterior ao horizonte",IF($R444&gt;0,"Desmobilizar "&amp;TEXT($R444,"0")&amp;" un. nesta semana",IF($P444&gt;0,"Emitir pedido de "&amp;TEXT($P444,"0")&amp;" un. nesta semana",IF($O444&gt;0,"Programar recebimento de "&amp;TEXT($O444,"0")&amp;" un.","Sem ação imediata")))))))))</f>
        <v/>
      </c>
      <c r="X444" s="24">
        <f>IF($A444="","",INDEX('Cenários'!$M$6:$M$105,INT((ROW()-6)/12)+1))</f>
        <v/>
      </c>
      <c r="Y444" s="24">
        <f>IF($A444="","",INDEX('Cenários'!$Z$6:$Z$105,INT((ROW()-6)/12)+1))</f>
        <v/>
      </c>
    </row>
    <row r="445" ht="19" customHeight="1">
      <c r="A445" s="24">
        <f>IF(INDEX('Cenários'!$A$6:$A$105,INT((ROW()-6)/12)+1)="","",INDEX('Cenários'!$A$6:$A$105,INT((ROW()-6)/12)+1))</f>
        <v/>
      </c>
      <c r="B445" s="24">
        <f>IF($A445="","",INDEX('Cenários'!$B$6:$B$105,INT((ROW()-6)/12)+1))</f>
        <v/>
      </c>
      <c r="C445" s="24">
        <f>IF($A445="","",INDEX('Cenários'!$C$6:$C$105,INT((ROW()-6)/12)+1))</f>
        <v/>
      </c>
      <c r="D445" s="24">
        <f>IF($A445="","",INDEX('Cenários'!$D$6:$D$105,INT((ROW()-6)/12)+1))</f>
        <v/>
      </c>
      <c r="E445" s="25">
        <f>IF($A445="","",MOD(ROW()-6,12)-4)</f>
        <v/>
      </c>
      <c r="F445" s="24">
        <f>IF($A445="","",IF($E445&lt;0,"Antes do pico",IF($E445=0,"Semana de pico","Depois do pico")))</f>
        <v/>
      </c>
      <c r="G445" s="36">
        <f>IF($A445="","",IFERROR(IF(INDEX('Cenários'!$E$6:$E$105,INT((ROW()-6)/12)+1)="","",INDEX('Cenários'!$E$6:$E$105,INT((ROW()-6)/12)+1)+7*$E445),""))</f>
        <v/>
      </c>
      <c r="H445" s="37">
        <f>IF($A445="","",INDEX('Cenários'!$N$6:$Y$105,INT((ROW()-6)/12)+1,$E445+5))</f>
        <v/>
      </c>
      <c r="I445" s="25">
        <f>IF(OR($A445="",$H445=""),"",IFERROR(ROUNDUP(INDEX('Cenários'!$F$6:$F$105,INT((ROW()-6)/12)+1)*$H445,0),""))</f>
        <v/>
      </c>
      <c r="J445" s="19" t="n"/>
      <c r="K445" s="25">
        <f>IF($A445="","",IF($E445=-4,INDEX('Cenários'!$G$6:$G$105,INT((ROW()-6)/12)+1),$S444))</f>
        <v/>
      </c>
      <c r="L445" s="25">
        <f>IF($A445="","",$K445+IF($J445="",0,$J445)-IF($I445="",0,$I445))</f>
        <v/>
      </c>
      <c r="M445" s="25">
        <f>IF($A445="","",IF($E445&lt;=0,INDEX('Cenários'!$H$6:$H$105,INT((ROW()-6)/12)+1)+SUMIFS($I$6:$I$1205,$A$6:$A$1205,$A445,$E$6:$E$1205,"&gt;"&amp;$E445,$E$6:$E$1205,"&lt;="&amp;($E445+INDEX('Cenários'!$J$6:$J$105,INT((ROW()-6)/12)+1))),INDEX('Cenários'!$L$6:$L$105,INT((ROW()-6)/12)+1)+SUMIFS($I$6:$I$1205,$A$6:$A$1205,$A445,$E$6:$E$1205,"&gt;"&amp;$E445,$E$6:$E$1205,"&lt;=7")))</f>
        <v/>
      </c>
      <c r="N445" s="25">
        <f>IF($A445="","",MIN(INDEX('Cenários'!$K$6:$K$105,INT((ROW()-6)/12)+1),MAX(0,$M445)))</f>
        <v/>
      </c>
      <c r="O445" s="25">
        <f>IF($A445="","",IFERROR(IF($L445&gt;=$N445,0,MIN(CEILING(MAX(0,$N445-$L445),INDEX('Cenários'!$I$6:$I$105,INT((ROW()-6)/12)+1)),FLOOR(MAX(0,INDEX('Cenários'!$K$6:$K$105,INT((ROW()-6)/12)+1)-$L445),INDEX('Cenários'!$I$6:$I$105,INT((ROW()-6)/12)+1)))),0))</f>
        <v/>
      </c>
      <c r="P445" s="25">
        <f>IF($A445="","",IFERROR(IF($E445+INDEX('Cenários'!$J$6:$J$105,INT((ROW()-6)/12)+1)&gt;7,0,SUMIFS($O$6:$O$1205,$A$6:$A$1205,$A445,$E$6:$E$1205,$E445+INDEX('Cenários'!$J$6:$J$105,INT((ROW()-6)/12)+1))),0))</f>
        <v/>
      </c>
      <c r="Q445" s="25">
        <f>IF($A445="","",$L445+$O445)</f>
        <v/>
      </c>
      <c r="R445" s="25">
        <f>IF($A445="","",IF($E445&gt;0,MAX(0,$Q445-$N445),0))</f>
        <v/>
      </c>
      <c r="S445" s="25">
        <f>IF($A445="","",$Q445-$R445)</f>
        <v/>
      </c>
      <c r="T445" s="25">
        <f>IF($A445="","",MAX(0,-$S445))</f>
        <v/>
      </c>
      <c r="U445" s="25">
        <f>IF($A445="","",MAX(0,$Q445-INDEX('Cenários'!$K$6:$K$105,INT((ROW()-6)/12)+1)))</f>
        <v/>
      </c>
      <c r="V445" s="24">
        <f>IF($A445="","",IF($Y445&lt;&gt;"OK","Dados inválidos",IF($X445="Pausado","Pausado",IF($T445&gt;0,"Ruptura",IF($U445&gt;0,"Excesso de capacidade",IF($M445&gt;INDEX('Cenários'!$K$6:$K$105,INT((ROW()-6)/12)+1),"Capacidade insuficiente",IF(AND($E445&lt;=0,$S445&lt;INDEX('Cenários'!$H$6:$H$105,INT((ROW()-6)/12)+1)),"Atenção",IF($R445&gt;0,"Desmobilizar","Adequado"))))))))</f>
        <v/>
      </c>
      <c r="W445" s="24">
        <f>IF($A445="","",IF($Y445&lt;&gt;"OK","Corrigir cadastro do cenário",IF($X445="Pausado","",IF($T445&gt;0,"Ruptura projetada de "&amp;TEXT($T445,"0")&amp;" un.",IF($U445&gt;0,"Reduzir entrada ou transferir "&amp;TEXT($U445,"0")&amp;" un.",IF($M445&gt;INDEX('Cenários'!$K$6:$K$105,INT((ROW()-6)/12)+1),"Capacidade abaixo do saldo-alvo em "&amp;TEXT($M445-INDEX('Cenários'!$K$6:$K$105,INT((ROW()-6)/12)+1),"0")&amp;" un.",IF(AND($O445&gt;0,$E445-INDEX('Cenários'!$J$6:$J$105,INT((ROW()-6)/12)+1)&lt;-4),"Recebimento depende de pedido anterior ao horizonte",IF($R445&gt;0,"Desmobilizar "&amp;TEXT($R445,"0")&amp;" un. nesta semana",IF($P445&gt;0,"Emitir pedido de "&amp;TEXT($P445,"0")&amp;" un. nesta semana",IF($O445&gt;0,"Programar recebimento de "&amp;TEXT($O445,"0")&amp;" un.","Sem ação imediata")))))))))</f>
        <v/>
      </c>
      <c r="X445" s="24">
        <f>IF($A445="","",INDEX('Cenários'!$M$6:$M$105,INT((ROW()-6)/12)+1))</f>
        <v/>
      </c>
      <c r="Y445" s="24">
        <f>IF($A445="","",INDEX('Cenários'!$Z$6:$Z$105,INT((ROW()-6)/12)+1))</f>
        <v/>
      </c>
    </row>
    <row r="446" ht="19" customHeight="1">
      <c r="A446" s="24">
        <f>IF(INDEX('Cenários'!$A$6:$A$105,INT((ROW()-6)/12)+1)="","",INDEX('Cenários'!$A$6:$A$105,INT((ROW()-6)/12)+1))</f>
        <v/>
      </c>
      <c r="B446" s="24">
        <f>IF($A446="","",INDEX('Cenários'!$B$6:$B$105,INT((ROW()-6)/12)+1))</f>
        <v/>
      </c>
      <c r="C446" s="24">
        <f>IF($A446="","",INDEX('Cenários'!$C$6:$C$105,INT((ROW()-6)/12)+1))</f>
        <v/>
      </c>
      <c r="D446" s="24">
        <f>IF($A446="","",INDEX('Cenários'!$D$6:$D$105,INT((ROW()-6)/12)+1))</f>
        <v/>
      </c>
      <c r="E446" s="25">
        <f>IF($A446="","",MOD(ROW()-6,12)-4)</f>
        <v/>
      </c>
      <c r="F446" s="24">
        <f>IF($A446="","",IF($E446&lt;0,"Antes do pico",IF($E446=0,"Semana de pico","Depois do pico")))</f>
        <v/>
      </c>
      <c r="G446" s="36">
        <f>IF($A446="","",IFERROR(IF(INDEX('Cenários'!$E$6:$E$105,INT((ROW()-6)/12)+1)="","",INDEX('Cenários'!$E$6:$E$105,INT((ROW()-6)/12)+1)+7*$E446),""))</f>
        <v/>
      </c>
      <c r="H446" s="37">
        <f>IF($A446="","",INDEX('Cenários'!$N$6:$Y$105,INT((ROW()-6)/12)+1,$E446+5))</f>
        <v/>
      </c>
      <c r="I446" s="25">
        <f>IF(OR($A446="",$H446=""),"",IFERROR(ROUNDUP(INDEX('Cenários'!$F$6:$F$105,INT((ROW()-6)/12)+1)*$H446,0),""))</f>
        <v/>
      </c>
      <c r="J446" s="19" t="n"/>
      <c r="K446" s="25">
        <f>IF($A446="","",IF($E446=-4,INDEX('Cenários'!$G$6:$G$105,INT((ROW()-6)/12)+1),$S445))</f>
        <v/>
      </c>
      <c r="L446" s="25">
        <f>IF($A446="","",$K446+IF($J446="",0,$J446)-IF($I446="",0,$I446))</f>
        <v/>
      </c>
      <c r="M446" s="25">
        <f>IF($A446="","",IF($E446&lt;=0,INDEX('Cenários'!$H$6:$H$105,INT((ROW()-6)/12)+1)+SUMIFS($I$6:$I$1205,$A$6:$A$1205,$A446,$E$6:$E$1205,"&gt;"&amp;$E446,$E$6:$E$1205,"&lt;="&amp;($E446+INDEX('Cenários'!$J$6:$J$105,INT((ROW()-6)/12)+1))),INDEX('Cenários'!$L$6:$L$105,INT((ROW()-6)/12)+1)+SUMIFS($I$6:$I$1205,$A$6:$A$1205,$A446,$E$6:$E$1205,"&gt;"&amp;$E446,$E$6:$E$1205,"&lt;=7")))</f>
        <v/>
      </c>
      <c r="N446" s="25">
        <f>IF($A446="","",MIN(INDEX('Cenários'!$K$6:$K$105,INT((ROW()-6)/12)+1),MAX(0,$M446)))</f>
        <v/>
      </c>
      <c r="O446" s="25">
        <f>IF($A446="","",IFERROR(IF($L446&gt;=$N446,0,MIN(CEILING(MAX(0,$N446-$L446),INDEX('Cenários'!$I$6:$I$105,INT((ROW()-6)/12)+1)),FLOOR(MAX(0,INDEX('Cenários'!$K$6:$K$105,INT((ROW()-6)/12)+1)-$L446),INDEX('Cenários'!$I$6:$I$105,INT((ROW()-6)/12)+1)))),0))</f>
        <v/>
      </c>
      <c r="P446" s="25">
        <f>IF($A446="","",IFERROR(IF($E446+INDEX('Cenários'!$J$6:$J$105,INT((ROW()-6)/12)+1)&gt;7,0,SUMIFS($O$6:$O$1205,$A$6:$A$1205,$A446,$E$6:$E$1205,$E446+INDEX('Cenários'!$J$6:$J$105,INT((ROW()-6)/12)+1))),0))</f>
        <v/>
      </c>
      <c r="Q446" s="25">
        <f>IF($A446="","",$L446+$O446)</f>
        <v/>
      </c>
      <c r="R446" s="25">
        <f>IF($A446="","",IF($E446&gt;0,MAX(0,$Q446-$N446),0))</f>
        <v/>
      </c>
      <c r="S446" s="25">
        <f>IF($A446="","",$Q446-$R446)</f>
        <v/>
      </c>
      <c r="T446" s="25">
        <f>IF($A446="","",MAX(0,-$S446))</f>
        <v/>
      </c>
      <c r="U446" s="25">
        <f>IF($A446="","",MAX(0,$Q446-INDEX('Cenários'!$K$6:$K$105,INT((ROW()-6)/12)+1)))</f>
        <v/>
      </c>
      <c r="V446" s="24">
        <f>IF($A446="","",IF($Y446&lt;&gt;"OK","Dados inválidos",IF($X446="Pausado","Pausado",IF($T446&gt;0,"Ruptura",IF($U446&gt;0,"Excesso de capacidade",IF($M446&gt;INDEX('Cenários'!$K$6:$K$105,INT((ROW()-6)/12)+1),"Capacidade insuficiente",IF(AND($E446&lt;=0,$S446&lt;INDEX('Cenários'!$H$6:$H$105,INT((ROW()-6)/12)+1)),"Atenção",IF($R446&gt;0,"Desmobilizar","Adequado"))))))))</f>
        <v/>
      </c>
      <c r="W446" s="24">
        <f>IF($A446="","",IF($Y446&lt;&gt;"OK","Corrigir cadastro do cenário",IF($X446="Pausado","",IF($T446&gt;0,"Ruptura projetada de "&amp;TEXT($T446,"0")&amp;" un.",IF($U446&gt;0,"Reduzir entrada ou transferir "&amp;TEXT($U446,"0")&amp;" un.",IF($M446&gt;INDEX('Cenários'!$K$6:$K$105,INT((ROW()-6)/12)+1),"Capacidade abaixo do saldo-alvo em "&amp;TEXT($M446-INDEX('Cenários'!$K$6:$K$105,INT((ROW()-6)/12)+1),"0")&amp;" un.",IF(AND($O446&gt;0,$E446-INDEX('Cenários'!$J$6:$J$105,INT((ROW()-6)/12)+1)&lt;-4),"Recebimento depende de pedido anterior ao horizonte",IF($R446&gt;0,"Desmobilizar "&amp;TEXT($R446,"0")&amp;" un. nesta semana",IF($P446&gt;0,"Emitir pedido de "&amp;TEXT($P446,"0")&amp;" un. nesta semana",IF($O446&gt;0,"Programar recebimento de "&amp;TEXT($O446,"0")&amp;" un.","Sem ação imediata")))))))))</f>
        <v/>
      </c>
      <c r="X446" s="24">
        <f>IF($A446="","",INDEX('Cenários'!$M$6:$M$105,INT((ROW()-6)/12)+1))</f>
        <v/>
      </c>
      <c r="Y446" s="24">
        <f>IF($A446="","",INDEX('Cenários'!$Z$6:$Z$105,INT((ROW()-6)/12)+1))</f>
        <v/>
      </c>
    </row>
    <row r="447" ht="19" customHeight="1">
      <c r="A447" s="24">
        <f>IF(INDEX('Cenários'!$A$6:$A$105,INT((ROW()-6)/12)+1)="","",INDEX('Cenários'!$A$6:$A$105,INT((ROW()-6)/12)+1))</f>
        <v/>
      </c>
      <c r="B447" s="24">
        <f>IF($A447="","",INDEX('Cenários'!$B$6:$B$105,INT((ROW()-6)/12)+1))</f>
        <v/>
      </c>
      <c r="C447" s="24">
        <f>IF($A447="","",INDEX('Cenários'!$C$6:$C$105,INT((ROW()-6)/12)+1))</f>
        <v/>
      </c>
      <c r="D447" s="24">
        <f>IF($A447="","",INDEX('Cenários'!$D$6:$D$105,INT((ROW()-6)/12)+1))</f>
        <v/>
      </c>
      <c r="E447" s="25">
        <f>IF($A447="","",MOD(ROW()-6,12)-4)</f>
        <v/>
      </c>
      <c r="F447" s="24">
        <f>IF($A447="","",IF($E447&lt;0,"Antes do pico",IF($E447=0,"Semana de pico","Depois do pico")))</f>
        <v/>
      </c>
      <c r="G447" s="36">
        <f>IF($A447="","",IFERROR(IF(INDEX('Cenários'!$E$6:$E$105,INT((ROW()-6)/12)+1)="","",INDEX('Cenários'!$E$6:$E$105,INT((ROW()-6)/12)+1)+7*$E447),""))</f>
        <v/>
      </c>
      <c r="H447" s="37">
        <f>IF($A447="","",INDEX('Cenários'!$N$6:$Y$105,INT((ROW()-6)/12)+1,$E447+5))</f>
        <v/>
      </c>
      <c r="I447" s="25">
        <f>IF(OR($A447="",$H447=""),"",IFERROR(ROUNDUP(INDEX('Cenários'!$F$6:$F$105,INT((ROW()-6)/12)+1)*$H447,0),""))</f>
        <v/>
      </c>
      <c r="J447" s="19" t="n"/>
      <c r="K447" s="25">
        <f>IF($A447="","",IF($E447=-4,INDEX('Cenários'!$G$6:$G$105,INT((ROW()-6)/12)+1),$S446))</f>
        <v/>
      </c>
      <c r="L447" s="25">
        <f>IF($A447="","",$K447+IF($J447="",0,$J447)-IF($I447="",0,$I447))</f>
        <v/>
      </c>
      <c r="M447" s="25">
        <f>IF($A447="","",IF($E447&lt;=0,INDEX('Cenários'!$H$6:$H$105,INT((ROW()-6)/12)+1)+SUMIFS($I$6:$I$1205,$A$6:$A$1205,$A447,$E$6:$E$1205,"&gt;"&amp;$E447,$E$6:$E$1205,"&lt;="&amp;($E447+INDEX('Cenários'!$J$6:$J$105,INT((ROW()-6)/12)+1))),INDEX('Cenários'!$L$6:$L$105,INT((ROW()-6)/12)+1)+SUMIFS($I$6:$I$1205,$A$6:$A$1205,$A447,$E$6:$E$1205,"&gt;"&amp;$E447,$E$6:$E$1205,"&lt;=7")))</f>
        <v/>
      </c>
      <c r="N447" s="25">
        <f>IF($A447="","",MIN(INDEX('Cenários'!$K$6:$K$105,INT((ROW()-6)/12)+1),MAX(0,$M447)))</f>
        <v/>
      </c>
      <c r="O447" s="25">
        <f>IF($A447="","",IFERROR(IF($L447&gt;=$N447,0,MIN(CEILING(MAX(0,$N447-$L447),INDEX('Cenários'!$I$6:$I$105,INT((ROW()-6)/12)+1)),FLOOR(MAX(0,INDEX('Cenários'!$K$6:$K$105,INT((ROW()-6)/12)+1)-$L447),INDEX('Cenários'!$I$6:$I$105,INT((ROW()-6)/12)+1)))),0))</f>
        <v/>
      </c>
      <c r="P447" s="25">
        <f>IF($A447="","",IFERROR(IF($E447+INDEX('Cenários'!$J$6:$J$105,INT((ROW()-6)/12)+1)&gt;7,0,SUMIFS($O$6:$O$1205,$A$6:$A$1205,$A447,$E$6:$E$1205,$E447+INDEX('Cenários'!$J$6:$J$105,INT((ROW()-6)/12)+1))),0))</f>
        <v/>
      </c>
      <c r="Q447" s="25">
        <f>IF($A447="","",$L447+$O447)</f>
        <v/>
      </c>
      <c r="R447" s="25">
        <f>IF($A447="","",IF($E447&gt;0,MAX(0,$Q447-$N447),0))</f>
        <v/>
      </c>
      <c r="S447" s="25">
        <f>IF($A447="","",$Q447-$R447)</f>
        <v/>
      </c>
      <c r="T447" s="25">
        <f>IF($A447="","",MAX(0,-$S447))</f>
        <v/>
      </c>
      <c r="U447" s="25">
        <f>IF($A447="","",MAX(0,$Q447-INDEX('Cenários'!$K$6:$K$105,INT((ROW()-6)/12)+1)))</f>
        <v/>
      </c>
      <c r="V447" s="24">
        <f>IF($A447="","",IF($Y447&lt;&gt;"OK","Dados inválidos",IF($X447="Pausado","Pausado",IF($T447&gt;0,"Ruptura",IF($U447&gt;0,"Excesso de capacidade",IF($M447&gt;INDEX('Cenários'!$K$6:$K$105,INT((ROW()-6)/12)+1),"Capacidade insuficiente",IF(AND($E447&lt;=0,$S447&lt;INDEX('Cenários'!$H$6:$H$105,INT((ROW()-6)/12)+1)),"Atenção",IF($R447&gt;0,"Desmobilizar","Adequado"))))))))</f>
        <v/>
      </c>
      <c r="W447" s="24">
        <f>IF($A447="","",IF($Y447&lt;&gt;"OK","Corrigir cadastro do cenário",IF($X447="Pausado","",IF($T447&gt;0,"Ruptura projetada de "&amp;TEXT($T447,"0")&amp;" un.",IF($U447&gt;0,"Reduzir entrada ou transferir "&amp;TEXT($U447,"0")&amp;" un.",IF($M447&gt;INDEX('Cenários'!$K$6:$K$105,INT((ROW()-6)/12)+1),"Capacidade abaixo do saldo-alvo em "&amp;TEXT($M447-INDEX('Cenários'!$K$6:$K$105,INT((ROW()-6)/12)+1),"0")&amp;" un.",IF(AND($O447&gt;0,$E447-INDEX('Cenários'!$J$6:$J$105,INT((ROW()-6)/12)+1)&lt;-4),"Recebimento depende de pedido anterior ao horizonte",IF($R447&gt;0,"Desmobilizar "&amp;TEXT($R447,"0")&amp;" un. nesta semana",IF($P447&gt;0,"Emitir pedido de "&amp;TEXT($P447,"0")&amp;" un. nesta semana",IF($O447&gt;0,"Programar recebimento de "&amp;TEXT($O447,"0")&amp;" un.","Sem ação imediata")))))))))</f>
        <v/>
      </c>
      <c r="X447" s="24">
        <f>IF($A447="","",INDEX('Cenários'!$M$6:$M$105,INT((ROW()-6)/12)+1))</f>
        <v/>
      </c>
      <c r="Y447" s="24">
        <f>IF($A447="","",INDEX('Cenários'!$Z$6:$Z$105,INT((ROW()-6)/12)+1))</f>
        <v/>
      </c>
    </row>
    <row r="448" ht="19" customHeight="1">
      <c r="A448" s="24">
        <f>IF(INDEX('Cenários'!$A$6:$A$105,INT((ROW()-6)/12)+1)="","",INDEX('Cenários'!$A$6:$A$105,INT((ROW()-6)/12)+1))</f>
        <v/>
      </c>
      <c r="B448" s="24">
        <f>IF($A448="","",INDEX('Cenários'!$B$6:$B$105,INT((ROW()-6)/12)+1))</f>
        <v/>
      </c>
      <c r="C448" s="24">
        <f>IF($A448="","",INDEX('Cenários'!$C$6:$C$105,INT((ROW()-6)/12)+1))</f>
        <v/>
      </c>
      <c r="D448" s="24">
        <f>IF($A448="","",INDEX('Cenários'!$D$6:$D$105,INT((ROW()-6)/12)+1))</f>
        <v/>
      </c>
      <c r="E448" s="25">
        <f>IF($A448="","",MOD(ROW()-6,12)-4)</f>
        <v/>
      </c>
      <c r="F448" s="24">
        <f>IF($A448="","",IF($E448&lt;0,"Antes do pico",IF($E448=0,"Semana de pico","Depois do pico")))</f>
        <v/>
      </c>
      <c r="G448" s="36">
        <f>IF($A448="","",IFERROR(IF(INDEX('Cenários'!$E$6:$E$105,INT((ROW()-6)/12)+1)="","",INDEX('Cenários'!$E$6:$E$105,INT((ROW()-6)/12)+1)+7*$E448),""))</f>
        <v/>
      </c>
      <c r="H448" s="37">
        <f>IF($A448="","",INDEX('Cenários'!$N$6:$Y$105,INT((ROW()-6)/12)+1,$E448+5))</f>
        <v/>
      </c>
      <c r="I448" s="25">
        <f>IF(OR($A448="",$H448=""),"",IFERROR(ROUNDUP(INDEX('Cenários'!$F$6:$F$105,INT((ROW()-6)/12)+1)*$H448,0),""))</f>
        <v/>
      </c>
      <c r="J448" s="19" t="n"/>
      <c r="K448" s="25">
        <f>IF($A448="","",IF($E448=-4,INDEX('Cenários'!$G$6:$G$105,INT((ROW()-6)/12)+1),$S447))</f>
        <v/>
      </c>
      <c r="L448" s="25">
        <f>IF($A448="","",$K448+IF($J448="",0,$J448)-IF($I448="",0,$I448))</f>
        <v/>
      </c>
      <c r="M448" s="25">
        <f>IF($A448="","",IF($E448&lt;=0,INDEX('Cenários'!$H$6:$H$105,INT((ROW()-6)/12)+1)+SUMIFS($I$6:$I$1205,$A$6:$A$1205,$A448,$E$6:$E$1205,"&gt;"&amp;$E448,$E$6:$E$1205,"&lt;="&amp;($E448+INDEX('Cenários'!$J$6:$J$105,INT((ROW()-6)/12)+1))),INDEX('Cenários'!$L$6:$L$105,INT((ROW()-6)/12)+1)+SUMIFS($I$6:$I$1205,$A$6:$A$1205,$A448,$E$6:$E$1205,"&gt;"&amp;$E448,$E$6:$E$1205,"&lt;=7")))</f>
        <v/>
      </c>
      <c r="N448" s="25">
        <f>IF($A448="","",MIN(INDEX('Cenários'!$K$6:$K$105,INT((ROW()-6)/12)+1),MAX(0,$M448)))</f>
        <v/>
      </c>
      <c r="O448" s="25">
        <f>IF($A448="","",IFERROR(IF($L448&gt;=$N448,0,MIN(CEILING(MAX(0,$N448-$L448),INDEX('Cenários'!$I$6:$I$105,INT((ROW()-6)/12)+1)),FLOOR(MAX(0,INDEX('Cenários'!$K$6:$K$105,INT((ROW()-6)/12)+1)-$L448),INDEX('Cenários'!$I$6:$I$105,INT((ROW()-6)/12)+1)))),0))</f>
        <v/>
      </c>
      <c r="P448" s="25">
        <f>IF($A448="","",IFERROR(IF($E448+INDEX('Cenários'!$J$6:$J$105,INT((ROW()-6)/12)+1)&gt;7,0,SUMIFS($O$6:$O$1205,$A$6:$A$1205,$A448,$E$6:$E$1205,$E448+INDEX('Cenários'!$J$6:$J$105,INT((ROW()-6)/12)+1))),0))</f>
        <v/>
      </c>
      <c r="Q448" s="25">
        <f>IF($A448="","",$L448+$O448)</f>
        <v/>
      </c>
      <c r="R448" s="25">
        <f>IF($A448="","",IF($E448&gt;0,MAX(0,$Q448-$N448),0))</f>
        <v/>
      </c>
      <c r="S448" s="25">
        <f>IF($A448="","",$Q448-$R448)</f>
        <v/>
      </c>
      <c r="T448" s="25">
        <f>IF($A448="","",MAX(0,-$S448))</f>
        <v/>
      </c>
      <c r="U448" s="25">
        <f>IF($A448="","",MAX(0,$Q448-INDEX('Cenários'!$K$6:$K$105,INT((ROW()-6)/12)+1)))</f>
        <v/>
      </c>
      <c r="V448" s="24">
        <f>IF($A448="","",IF($Y448&lt;&gt;"OK","Dados inválidos",IF($X448="Pausado","Pausado",IF($T448&gt;0,"Ruptura",IF($U448&gt;0,"Excesso de capacidade",IF($M448&gt;INDEX('Cenários'!$K$6:$K$105,INT((ROW()-6)/12)+1),"Capacidade insuficiente",IF(AND($E448&lt;=0,$S448&lt;INDEX('Cenários'!$H$6:$H$105,INT((ROW()-6)/12)+1)),"Atenção",IF($R448&gt;0,"Desmobilizar","Adequado"))))))))</f>
        <v/>
      </c>
      <c r="W448" s="24">
        <f>IF($A448="","",IF($Y448&lt;&gt;"OK","Corrigir cadastro do cenário",IF($X448="Pausado","",IF($T448&gt;0,"Ruptura projetada de "&amp;TEXT($T448,"0")&amp;" un.",IF($U448&gt;0,"Reduzir entrada ou transferir "&amp;TEXT($U448,"0")&amp;" un.",IF($M448&gt;INDEX('Cenários'!$K$6:$K$105,INT((ROW()-6)/12)+1),"Capacidade abaixo do saldo-alvo em "&amp;TEXT($M448-INDEX('Cenários'!$K$6:$K$105,INT((ROW()-6)/12)+1),"0")&amp;" un.",IF(AND($O448&gt;0,$E448-INDEX('Cenários'!$J$6:$J$105,INT((ROW()-6)/12)+1)&lt;-4),"Recebimento depende de pedido anterior ao horizonte",IF($R448&gt;0,"Desmobilizar "&amp;TEXT($R448,"0")&amp;" un. nesta semana",IF($P448&gt;0,"Emitir pedido de "&amp;TEXT($P448,"0")&amp;" un. nesta semana",IF($O448&gt;0,"Programar recebimento de "&amp;TEXT($O448,"0")&amp;" un.","Sem ação imediata")))))))))</f>
        <v/>
      </c>
      <c r="X448" s="24">
        <f>IF($A448="","",INDEX('Cenários'!$M$6:$M$105,INT((ROW()-6)/12)+1))</f>
        <v/>
      </c>
      <c r="Y448" s="24">
        <f>IF($A448="","",INDEX('Cenários'!$Z$6:$Z$105,INT((ROW()-6)/12)+1))</f>
        <v/>
      </c>
    </row>
    <row r="449" ht="19" customHeight="1">
      <c r="A449" s="24">
        <f>IF(INDEX('Cenários'!$A$6:$A$105,INT((ROW()-6)/12)+1)="","",INDEX('Cenários'!$A$6:$A$105,INT((ROW()-6)/12)+1))</f>
        <v/>
      </c>
      <c r="B449" s="24">
        <f>IF($A449="","",INDEX('Cenários'!$B$6:$B$105,INT((ROW()-6)/12)+1))</f>
        <v/>
      </c>
      <c r="C449" s="24">
        <f>IF($A449="","",INDEX('Cenários'!$C$6:$C$105,INT((ROW()-6)/12)+1))</f>
        <v/>
      </c>
      <c r="D449" s="24">
        <f>IF($A449="","",INDEX('Cenários'!$D$6:$D$105,INT((ROW()-6)/12)+1))</f>
        <v/>
      </c>
      <c r="E449" s="25">
        <f>IF($A449="","",MOD(ROW()-6,12)-4)</f>
        <v/>
      </c>
      <c r="F449" s="24">
        <f>IF($A449="","",IF($E449&lt;0,"Antes do pico",IF($E449=0,"Semana de pico","Depois do pico")))</f>
        <v/>
      </c>
      <c r="G449" s="36">
        <f>IF($A449="","",IFERROR(IF(INDEX('Cenários'!$E$6:$E$105,INT((ROW()-6)/12)+1)="","",INDEX('Cenários'!$E$6:$E$105,INT((ROW()-6)/12)+1)+7*$E449),""))</f>
        <v/>
      </c>
      <c r="H449" s="37">
        <f>IF($A449="","",INDEX('Cenários'!$N$6:$Y$105,INT((ROW()-6)/12)+1,$E449+5))</f>
        <v/>
      </c>
      <c r="I449" s="25">
        <f>IF(OR($A449="",$H449=""),"",IFERROR(ROUNDUP(INDEX('Cenários'!$F$6:$F$105,INT((ROW()-6)/12)+1)*$H449,0),""))</f>
        <v/>
      </c>
      <c r="J449" s="19" t="n"/>
      <c r="K449" s="25">
        <f>IF($A449="","",IF($E449=-4,INDEX('Cenários'!$G$6:$G$105,INT((ROW()-6)/12)+1),$S448))</f>
        <v/>
      </c>
      <c r="L449" s="25">
        <f>IF($A449="","",$K449+IF($J449="",0,$J449)-IF($I449="",0,$I449))</f>
        <v/>
      </c>
      <c r="M449" s="25">
        <f>IF($A449="","",IF($E449&lt;=0,INDEX('Cenários'!$H$6:$H$105,INT((ROW()-6)/12)+1)+SUMIFS($I$6:$I$1205,$A$6:$A$1205,$A449,$E$6:$E$1205,"&gt;"&amp;$E449,$E$6:$E$1205,"&lt;="&amp;($E449+INDEX('Cenários'!$J$6:$J$105,INT((ROW()-6)/12)+1))),INDEX('Cenários'!$L$6:$L$105,INT((ROW()-6)/12)+1)+SUMIFS($I$6:$I$1205,$A$6:$A$1205,$A449,$E$6:$E$1205,"&gt;"&amp;$E449,$E$6:$E$1205,"&lt;=7")))</f>
        <v/>
      </c>
      <c r="N449" s="25">
        <f>IF($A449="","",MIN(INDEX('Cenários'!$K$6:$K$105,INT((ROW()-6)/12)+1),MAX(0,$M449)))</f>
        <v/>
      </c>
      <c r="O449" s="25">
        <f>IF($A449="","",IFERROR(IF($L449&gt;=$N449,0,MIN(CEILING(MAX(0,$N449-$L449),INDEX('Cenários'!$I$6:$I$105,INT((ROW()-6)/12)+1)),FLOOR(MAX(0,INDEX('Cenários'!$K$6:$K$105,INT((ROW()-6)/12)+1)-$L449),INDEX('Cenários'!$I$6:$I$105,INT((ROW()-6)/12)+1)))),0))</f>
        <v/>
      </c>
      <c r="P449" s="25">
        <f>IF($A449="","",IFERROR(IF($E449+INDEX('Cenários'!$J$6:$J$105,INT((ROW()-6)/12)+1)&gt;7,0,SUMIFS($O$6:$O$1205,$A$6:$A$1205,$A449,$E$6:$E$1205,$E449+INDEX('Cenários'!$J$6:$J$105,INT((ROW()-6)/12)+1))),0))</f>
        <v/>
      </c>
      <c r="Q449" s="25">
        <f>IF($A449="","",$L449+$O449)</f>
        <v/>
      </c>
      <c r="R449" s="25">
        <f>IF($A449="","",IF($E449&gt;0,MAX(0,$Q449-$N449),0))</f>
        <v/>
      </c>
      <c r="S449" s="25">
        <f>IF($A449="","",$Q449-$R449)</f>
        <v/>
      </c>
      <c r="T449" s="25">
        <f>IF($A449="","",MAX(0,-$S449))</f>
        <v/>
      </c>
      <c r="U449" s="25">
        <f>IF($A449="","",MAX(0,$Q449-INDEX('Cenários'!$K$6:$K$105,INT((ROW()-6)/12)+1)))</f>
        <v/>
      </c>
      <c r="V449" s="24">
        <f>IF($A449="","",IF($Y449&lt;&gt;"OK","Dados inválidos",IF($X449="Pausado","Pausado",IF($T449&gt;0,"Ruptura",IF($U449&gt;0,"Excesso de capacidade",IF($M449&gt;INDEX('Cenários'!$K$6:$K$105,INT((ROW()-6)/12)+1),"Capacidade insuficiente",IF(AND($E449&lt;=0,$S449&lt;INDEX('Cenários'!$H$6:$H$105,INT((ROW()-6)/12)+1)),"Atenção",IF($R449&gt;0,"Desmobilizar","Adequado"))))))))</f>
        <v/>
      </c>
      <c r="W449" s="24">
        <f>IF($A449="","",IF($Y449&lt;&gt;"OK","Corrigir cadastro do cenário",IF($X449="Pausado","",IF($T449&gt;0,"Ruptura projetada de "&amp;TEXT($T449,"0")&amp;" un.",IF($U449&gt;0,"Reduzir entrada ou transferir "&amp;TEXT($U449,"0")&amp;" un.",IF($M449&gt;INDEX('Cenários'!$K$6:$K$105,INT((ROW()-6)/12)+1),"Capacidade abaixo do saldo-alvo em "&amp;TEXT($M449-INDEX('Cenários'!$K$6:$K$105,INT((ROW()-6)/12)+1),"0")&amp;" un.",IF(AND($O449&gt;0,$E449-INDEX('Cenários'!$J$6:$J$105,INT((ROW()-6)/12)+1)&lt;-4),"Recebimento depende de pedido anterior ao horizonte",IF($R449&gt;0,"Desmobilizar "&amp;TEXT($R449,"0")&amp;" un. nesta semana",IF($P449&gt;0,"Emitir pedido de "&amp;TEXT($P449,"0")&amp;" un. nesta semana",IF($O449&gt;0,"Programar recebimento de "&amp;TEXT($O449,"0")&amp;" un.","Sem ação imediata")))))))))</f>
        <v/>
      </c>
      <c r="X449" s="24">
        <f>IF($A449="","",INDEX('Cenários'!$M$6:$M$105,INT((ROW()-6)/12)+1))</f>
        <v/>
      </c>
      <c r="Y449" s="24">
        <f>IF($A449="","",INDEX('Cenários'!$Z$6:$Z$105,INT((ROW()-6)/12)+1))</f>
        <v/>
      </c>
    </row>
    <row r="450" ht="19" customHeight="1">
      <c r="A450" s="24">
        <f>IF(INDEX('Cenários'!$A$6:$A$105,INT((ROW()-6)/12)+1)="","",INDEX('Cenários'!$A$6:$A$105,INT((ROW()-6)/12)+1))</f>
        <v/>
      </c>
      <c r="B450" s="24">
        <f>IF($A450="","",INDEX('Cenários'!$B$6:$B$105,INT((ROW()-6)/12)+1))</f>
        <v/>
      </c>
      <c r="C450" s="24">
        <f>IF($A450="","",INDEX('Cenários'!$C$6:$C$105,INT((ROW()-6)/12)+1))</f>
        <v/>
      </c>
      <c r="D450" s="24">
        <f>IF($A450="","",INDEX('Cenários'!$D$6:$D$105,INT((ROW()-6)/12)+1))</f>
        <v/>
      </c>
      <c r="E450" s="25">
        <f>IF($A450="","",MOD(ROW()-6,12)-4)</f>
        <v/>
      </c>
      <c r="F450" s="24">
        <f>IF($A450="","",IF($E450&lt;0,"Antes do pico",IF($E450=0,"Semana de pico","Depois do pico")))</f>
        <v/>
      </c>
      <c r="G450" s="36">
        <f>IF($A450="","",IFERROR(IF(INDEX('Cenários'!$E$6:$E$105,INT((ROW()-6)/12)+1)="","",INDEX('Cenários'!$E$6:$E$105,INT((ROW()-6)/12)+1)+7*$E450),""))</f>
        <v/>
      </c>
      <c r="H450" s="37">
        <f>IF($A450="","",INDEX('Cenários'!$N$6:$Y$105,INT((ROW()-6)/12)+1,$E450+5))</f>
        <v/>
      </c>
      <c r="I450" s="25">
        <f>IF(OR($A450="",$H450=""),"",IFERROR(ROUNDUP(INDEX('Cenários'!$F$6:$F$105,INT((ROW()-6)/12)+1)*$H450,0),""))</f>
        <v/>
      </c>
      <c r="J450" s="19" t="n"/>
      <c r="K450" s="25">
        <f>IF($A450="","",IF($E450=-4,INDEX('Cenários'!$G$6:$G$105,INT((ROW()-6)/12)+1),$S449))</f>
        <v/>
      </c>
      <c r="L450" s="25">
        <f>IF($A450="","",$K450+IF($J450="",0,$J450)-IF($I450="",0,$I450))</f>
        <v/>
      </c>
      <c r="M450" s="25">
        <f>IF($A450="","",IF($E450&lt;=0,INDEX('Cenários'!$H$6:$H$105,INT((ROW()-6)/12)+1)+SUMIFS($I$6:$I$1205,$A$6:$A$1205,$A450,$E$6:$E$1205,"&gt;"&amp;$E450,$E$6:$E$1205,"&lt;="&amp;($E450+INDEX('Cenários'!$J$6:$J$105,INT((ROW()-6)/12)+1))),INDEX('Cenários'!$L$6:$L$105,INT((ROW()-6)/12)+1)+SUMIFS($I$6:$I$1205,$A$6:$A$1205,$A450,$E$6:$E$1205,"&gt;"&amp;$E450,$E$6:$E$1205,"&lt;=7")))</f>
        <v/>
      </c>
      <c r="N450" s="25">
        <f>IF($A450="","",MIN(INDEX('Cenários'!$K$6:$K$105,INT((ROW()-6)/12)+1),MAX(0,$M450)))</f>
        <v/>
      </c>
      <c r="O450" s="25">
        <f>IF($A450="","",IFERROR(IF($L450&gt;=$N450,0,MIN(CEILING(MAX(0,$N450-$L450),INDEX('Cenários'!$I$6:$I$105,INT((ROW()-6)/12)+1)),FLOOR(MAX(0,INDEX('Cenários'!$K$6:$K$105,INT((ROW()-6)/12)+1)-$L450),INDEX('Cenários'!$I$6:$I$105,INT((ROW()-6)/12)+1)))),0))</f>
        <v/>
      </c>
      <c r="P450" s="25">
        <f>IF($A450="","",IFERROR(IF($E450+INDEX('Cenários'!$J$6:$J$105,INT((ROW()-6)/12)+1)&gt;7,0,SUMIFS($O$6:$O$1205,$A$6:$A$1205,$A450,$E$6:$E$1205,$E450+INDEX('Cenários'!$J$6:$J$105,INT((ROW()-6)/12)+1))),0))</f>
        <v/>
      </c>
      <c r="Q450" s="25">
        <f>IF($A450="","",$L450+$O450)</f>
        <v/>
      </c>
      <c r="R450" s="25">
        <f>IF($A450="","",IF($E450&gt;0,MAX(0,$Q450-$N450),0))</f>
        <v/>
      </c>
      <c r="S450" s="25">
        <f>IF($A450="","",$Q450-$R450)</f>
        <v/>
      </c>
      <c r="T450" s="25">
        <f>IF($A450="","",MAX(0,-$S450))</f>
        <v/>
      </c>
      <c r="U450" s="25">
        <f>IF($A450="","",MAX(0,$Q450-INDEX('Cenários'!$K$6:$K$105,INT((ROW()-6)/12)+1)))</f>
        <v/>
      </c>
      <c r="V450" s="24">
        <f>IF($A450="","",IF($Y450&lt;&gt;"OK","Dados inválidos",IF($X450="Pausado","Pausado",IF($T450&gt;0,"Ruptura",IF($U450&gt;0,"Excesso de capacidade",IF($M450&gt;INDEX('Cenários'!$K$6:$K$105,INT((ROW()-6)/12)+1),"Capacidade insuficiente",IF(AND($E450&lt;=0,$S450&lt;INDEX('Cenários'!$H$6:$H$105,INT((ROW()-6)/12)+1)),"Atenção",IF($R450&gt;0,"Desmobilizar","Adequado"))))))))</f>
        <v/>
      </c>
      <c r="W450" s="24">
        <f>IF($A450="","",IF($Y450&lt;&gt;"OK","Corrigir cadastro do cenário",IF($X450="Pausado","",IF($T450&gt;0,"Ruptura projetada de "&amp;TEXT($T450,"0")&amp;" un.",IF($U450&gt;0,"Reduzir entrada ou transferir "&amp;TEXT($U450,"0")&amp;" un.",IF($M450&gt;INDEX('Cenários'!$K$6:$K$105,INT((ROW()-6)/12)+1),"Capacidade abaixo do saldo-alvo em "&amp;TEXT($M450-INDEX('Cenários'!$K$6:$K$105,INT((ROW()-6)/12)+1),"0")&amp;" un.",IF(AND($O450&gt;0,$E450-INDEX('Cenários'!$J$6:$J$105,INT((ROW()-6)/12)+1)&lt;-4),"Recebimento depende de pedido anterior ao horizonte",IF($R450&gt;0,"Desmobilizar "&amp;TEXT($R450,"0")&amp;" un. nesta semana",IF($P450&gt;0,"Emitir pedido de "&amp;TEXT($P450,"0")&amp;" un. nesta semana",IF($O450&gt;0,"Programar recebimento de "&amp;TEXT($O450,"0")&amp;" un.","Sem ação imediata")))))))))</f>
        <v/>
      </c>
      <c r="X450" s="24">
        <f>IF($A450="","",INDEX('Cenários'!$M$6:$M$105,INT((ROW()-6)/12)+1))</f>
        <v/>
      </c>
      <c r="Y450" s="24">
        <f>IF($A450="","",INDEX('Cenários'!$Z$6:$Z$105,INT((ROW()-6)/12)+1))</f>
        <v/>
      </c>
    </row>
    <row r="451" ht="19" customHeight="1">
      <c r="A451" s="24">
        <f>IF(INDEX('Cenários'!$A$6:$A$105,INT((ROW()-6)/12)+1)="","",INDEX('Cenários'!$A$6:$A$105,INT((ROW()-6)/12)+1))</f>
        <v/>
      </c>
      <c r="B451" s="24">
        <f>IF($A451="","",INDEX('Cenários'!$B$6:$B$105,INT((ROW()-6)/12)+1))</f>
        <v/>
      </c>
      <c r="C451" s="24">
        <f>IF($A451="","",INDEX('Cenários'!$C$6:$C$105,INT((ROW()-6)/12)+1))</f>
        <v/>
      </c>
      <c r="D451" s="24">
        <f>IF($A451="","",INDEX('Cenários'!$D$6:$D$105,INT((ROW()-6)/12)+1))</f>
        <v/>
      </c>
      <c r="E451" s="25">
        <f>IF($A451="","",MOD(ROW()-6,12)-4)</f>
        <v/>
      </c>
      <c r="F451" s="24">
        <f>IF($A451="","",IF($E451&lt;0,"Antes do pico",IF($E451=0,"Semana de pico","Depois do pico")))</f>
        <v/>
      </c>
      <c r="G451" s="36">
        <f>IF($A451="","",IFERROR(IF(INDEX('Cenários'!$E$6:$E$105,INT((ROW()-6)/12)+1)="","",INDEX('Cenários'!$E$6:$E$105,INT((ROW()-6)/12)+1)+7*$E451),""))</f>
        <v/>
      </c>
      <c r="H451" s="37">
        <f>IF($A451="","",INDEX('Cenários'!$N$6:$Y$105,INT((ROW()-6)/12)+1,$E451+5))</f>
        <v/>
      </c>
      <c r="I451" s="25">
        <f>IF(OR($A451="",$H451=""),"",IFERROR(ROUNDUP(INDEX('Cenários'!$F$6:$F$105,INT((ROW()-6)/12)+1)*$H451,0),""))</f>
        <v/>
      </c>
      <c r="J451" s="19" t="n"/>
      <c r="K451" s="25">
        <f>IF($A451="","",IF($E451=-4,INDEX('Cenários'!$G$6:$G$105,INT((ROW()-6)/12)+1),$S450))</f>
        <v/>
      </c>
      <c r="L451" s="25">
        <f>IF($A451="","",$K451+IF($J451="",0,$J451)-IF($I451="",0,$I451))</f>
        <v/>
      </c>
      <c r="M451" s="25">
        <f>IF($A451="","",IF($E451&lt;=0,INDEX('Cenários'!$H$6:$H$105,INT((ROW()-6)/12)+1)+SUMIFS($I$6:$I$1205,$A$6:$A$1205,$A451,$E$6:$E$1205,"&gt;"&amp;$E451,$E$6:$E$1205,"&lt;="&amp;($E451+INDEX('Cenários'!$J$6:$J$105,INT((ROW()-6)/12)+1))),INDEX('Cenários'!$L$6:$L$105,INT((ROW()-6)/12)+1)+SUMIFS($I$6:$I$1205,$A$6:$A$1205,$A451,$E$6:$E$1205,"&gt;"&amp;$E451,$E$6:$E$1205,"&lt;=7")))</f>
        <v/>
      </c>
      <c r="N451" s="25">
        <f>IF($A451="","",MIN(INDEX('Cenários'!$K$6:$K$105,INT((ROW()-6)/12)+1),MAX(0,$M451)))</f>
        <v/>
      </c>
      <c r="O451" s="25">
        <f>IF($A451="","",IFERROR(IF($L451&gt;=$N451,0,MIN(CEILING(MAX(0,$N451-$L451),INDEX('Cenários'!$I$6:$I$105,INT((ROW()-6)/12)+1)),FLOOR(MAX(0,INDEX('Cenários'!$K$6:$K$105,INT((ROW()-6)/12)+1)-$L451),INDEX('Cenários'!$I$6:$I$105,INT((ROW()-6)/12)+1)))),0))</f>
        <v/>
      </c>
      <c r="P451" s="25">
        <f>IF($A451="","",IFERROR(IF($E451+INDEX('Cenários'!$J$6:$J$105,INT((ROW()-6)/12)+1)&gt;7,0,SUMIFS($O$6:$O$1205,$A$6:$A$1205,$A451,$E$6:$E$1205,$E451+INDEX('Cenários'!$J$6:$J$105,INT((ROW()-6)/12)+1))),0))</f>
        <v/>
      </c>
      <c r="Q451" s="25">
        <f>IF($A451="","",$L451+$O451)</f>
        <v/>
      </c>
      <c r="R451" s="25">
        <f>IF($A451="","",IF($E451&gt;0,MAX(0,$Q451-$N451),0))</f>
        <v/>
      </c>
      <c r="S451" s="25">
        <f>IF($A451="","",$Q451-$R451)</f>
        <v/>
      </c>
      <c r="T451" s="25">
        <f>IF($A451="","",MAX(0,-$S451))</f>
        <v/>
      </c>
      <c r="U451" s="25">
        <f>IF($A451="","",MAX(0,$Q451-INDEX('Cenários'!$K$6:$K$105,INT((ROW()-6)/12)+1)))</f>
        <v/>
      </c>
      <c r="V451" s="24">
        <f>IF($A451="","",IF($Y451&lt;&gt;"OK","Dados inválidos",IF($X451="Pausado","Pausado",IF($T451&gt;0,"Ruptura",IF($U451&gt;0,"Excesso de capacidade",IF($M451&gt;INDEX('Cenários'!$K$6:$K$105,INT((ROW()-6)/12)+1),"Capacidade insuficiente",IF(AND($E451&lt;=0,$S451&lt;INDEX('Cenários'!$H$6:$H$105,INT((ROW()-6)/12)+1)),"Atenção",IF($R451&gt;0,"Desmobilizar","Adequado"))))))))</f>
        <v/>
      </c>
      <c r="W451" s="24">
        <f>IF($A451="","",IF($Y451&lt;&gt;"OK","Corrigir cadastro do cenário",IF($X451="Pausado","",IF($T451&gt;0,"Ruptura projetada de "&amp;TEXT($T451,"0")&amp;" un.",IF($U451&gt;0,"Reduzir entrada ou transferir "&amp;TEXT($U451,"0")&amp;" un.",IF($M451&gt;INDEX('Cenários'!$K$6:$K$105,INT((ROW()-6)/12)+1),"Capacidade abaixo do saldo-alvo em "&amp;TEXT($M451-INDEX('Cenários'!$K$6:$K$105,INT((ROW()-6)/12)+1),"0")&amp;" un.",IF(AND($O451&gt;0,$E451-INDEX('Cenários'!$J$6:$J$105,INT((ROW()-6)/12)+1)&lt;-4),"Recebimento depende de pedido anterior ao horizonte",IF($R451&gt;0,"Desmobilizar "&amp;TEXT($R451,"0")&amp;" un. nesta semana",IF($P451&gt;0,"Emitir pedido de "&amp;TEXT($P451,"0")&amp;" un. nesta semana",IF($O451&gt;0,"Programar recebimento de "&amp;TEXT($O451,"0")&amp;" un.","Sem ação imediata")))))))))</f>
        <v/>
      </c>
      <c r="X451" s="24">
        <f>IF($A451="","",INDEX('Cenários'!$M$6:$M$105,INT((ROW()-6)/12)+1))</f>
        <v/>
      </c>
      <c r="Y451" s="24">
        <f>IF($A451="","",INDEX('Cenários'!$Z$6:$Z$105,INT((ROW()-6)/12)+1))</f>
        <v/>
      </c>
    </row>
    <row r="452" ht="19" customHeight="1">
      <c r="A452" s="24">
        <f>IF(INDEX('Cenários'!$A$6:$A$105,INT((ROW()-6)/12)+1)="","",INDEX('Cenários'!$A$6:$A$105,INT((ROW()-6)/12)+1))</f>
        <v/>
      </c>
      <c r="B452" s="24">
        <f>IF($A452="","",INDEX('Cenários'!$B$6:$B$105,INT((ROW()-6)/12)+1))</f>
        <v/>
      </c>
      <c r="C452" s="24">
        <f>IF($A452="","",INDEX('Cenários'!$C$6:$C$105,INT((ROW()-6)/12)+1))</f>
        <v/>
      </c>
      <c r="D452" s="24">
        <f>IF($A452="","",INDEX('Cenários'!$D$6:$D$105,INT((ROW()-6)/12)+1))</f>
        <v/>
      </c>
      <c r="E452" s="25">
        <f>IF($A452="","",MOD(ROW()-6,12)-4)</f>
        <v/>
      </c>
      <c r="F452" s="24">
        <f>IF($A452="","",IF($E452&lt;0,"Antes do pico",IF($E452=0,"Semana de pico","Depois do pico")))</f>
        <v/>
      </c>
      <c r="G452" s="36">
        <f>IF($A452="","",IFERROR(IF(INDEX('Cenários'!$E$6:$E$105,INT((ROW()-6)/12)+1)="","",INDEX('Cenários'!$E$6:$E$105,INT((ROW()-6)/12)+1)+7*$E452),""))</f>
        <v/>
      </c>
      <c r="H452" s="37">
        <f>IF($A452="","",INDEX('Cenários'!$N$6:$Y$105,INT((ROW()-6)/12)+1,$E452+5))</f>
        <v/>
      </c>
      <c r="I452" s="25">
        <f>IF(OR($A452="",$H452=""),"",IFERROR(ROUNDUP(INDEX('Cenários'!$F$6:$F$105,INT((ROW()-6)/12)+1)*$H452,0),""))</f>
        <v/>
      </c>
      <c r="J452" s="19" t="n"/>
      <c r="K452" s="25">
        <f>IF($A452="","",IF($E452=-4,INDEX('Cenários'!$G$6:$G$105,INT((ROW()-6)/12)+1),$S451))</f>
        <v/>
      </c>
      <c r="L452" s="25">
        <f>IF($A452="","",$K452+IF($J452="",0,$J452)-IF($I452="",0,$I452))</f>
        <v/>
      </c>
      <c r="M452" s="25">
        <f>IF($A452="","",IF($E452&lt;=0,INDEX('Cenários'!$H$6:$H$105,INT((ROW()-6)/12)+1)+SUMIFS($I$6:$I$1205,$A$6:$A$1205,$A452,$E$6:$E$1205,"&gt;"&amp;$E452,$E$6:$E$1205,"&lt;="&amp;($E452+INDEX('Cenários'!$J$6:$J$105,INT((ROW()-6)/12)+1))),INDEX('Cenários'!$L$6:$L$105,INT((ROW()-6)/12)+1)+SUMIFS($I$6:$I$1205,$A$6:$A$1205,$A452,$E$6:$E$1205,"&gt;"&amp;$E452,$E$6:$E$1205,"&lt;=7")))</f>
        <v/>
      </c>
      <c r="N452" s="25">
        <f>IF($A452="","",MIN(INDEX('Cenários'!$K$6:$K$105,INT((ROW()-6)/12)+1),MAX(0,$M452)))</f>
        <v/>
      </c>
      <c r="O452" s="25">
        <f>IF($A452="","",IFERROR(IF($L452&gt;=$N452,0,MIN(CEILING(MAX(0,$N452-$L452),INDEX('Cenários'!$I$6:$I$105,INT((ROW()-6)/12)+1)),FLOOR(MAX(0,INDEX('Cenários'!$K$6:$K$105,INT((ROW()-6)/12)+1)-$L452),INDEX('Cenários'!$I$6:$I$105,INT((ROW()-6)/12)+1)))),0))</f>
        <v/>
      </c>
      <c r="P452" s="25">
        <f>IF($A452="","",IFERROR(IF($E452+INDEX('Cenários'!$J$6:$J$105,INT((ROW()-6)/12)+1)&gt;7,0,SUMIFS($O$6:$O$1205,$A$6:$A$1205,$A452,$E$6:$E$1205,$E452+INDEX('Cenários'!$J$6:$J$105,INT((ROW()-6)/12)+1))),0))</f>
        <v/>
      </c>
      <c r="Q452" s="25">
        <f>IF($A452="","",$L452+$O452)</f>
        <v/>
      </c>
      <c r="R452" s="25">
        <f>IF($A452="","",IF($E452&gt;0,MAX(0,$Q452-$N452),0))</f>
        <v/>
      </c>
      <c r="S452" s="25">
        <f>IF($A452="","",$Q452-$R452)</f>
        <v/>
      </c>
      <c r="T452" s="25">
        <f>IF($A452="","",MAX(0,-$S452))</f>
        <v/>
      </c>
      <c r="U452" s="25">
        <f>IF($A452="","",MAX(0,$Q452-INDEX('Cenários'!$K$6:$K$105,INT((ROW()-6)/12)+1)))</f>
        <v/>
      </c>
      <c r="V452" s="24">
        <f>IF($A452="","",IF($Y452&lt;&gt;"OK","Dados inválidos",IF($X452="Pausado","Pausado",IF($T452&gt;0,"Ruptura",IF($U452&gt;0,"Excesso de capacidade",IF($M452&gt;INDEX('Cenários'!$K$6:$K$105,INT((ROW()-6)/12)+1),"Capacidade insuficiente",IF(AND($E452&lt;=0,$S452&lt;INDEX('Cenários'!$H$6:$H$105,INT((ROW()-6)/12)+1)),"Atenção",IF($R452&gt;0,"Desmobilizar","Adequado"))))))))</f>
        <v/>
      </c>
      <c r="W452" s="24">
        <f>IF($A452="","",IF($Y452&lt;&gt;"OK","Corrigir cadastro do cenário",IF($X452="Pausado","",IF($T452&gt;0,"Ruptura projetada de "&amp;TEXT($T452,"0")&amp;" un.",IF($U452&gt;0,"Reduzir entrada ou transferir "&amp;TEXT($U452,"0")&amp;" un.",IF($M452&gt;INDEX('Cenários'!$K$6:$K$105,INT((ROW()-6)/12)+1),"Capacidade abaixo do saldo-alvo em "&amp;TEXT($M452-INDEX('Cenários'!$K$6:$K$105,INT((ROW()-6)/12)+1),"0")&amp;" un.",IF(AND($O452&gt;0,$E452-INDEX('Cenários'!$J$6:$J$105,INT((ROW()-6)/12)+1)&lt;-4),"Recebimento depende de pedido anterior ao horizonte",IF($R452&gt;0,"Desmobilizar "&amp;TEXT($R452,"0")&amp;" un. nesta semana",IF($P452&gt;0,"Emitir pedido de "&amp;TEXT($P452,"0")&amp;" un. nesta semana",IF($O452&gt;0,"Programar recebimento de "&amp;TEXT($O452,"0")&amp;" un.","Sem ação imediata")))))))))</f>
        <v/>
      </c>
      <c r="X452" s="24">
        <f>IF($A452="","",INDEX('Cenários'!$M$6:$M$105,INT((ROW()-6)/12)+1))</f>
        <v/>
      </c>
      <c r="Y452" s="24">
        <f>IF($A452="","",INDEX('Cenários'!$Z$6:$Z$105,INT((ROW()-6)/12)+1))</f>
        <v/>
      </c>
    </row>
    <row r="453" ht="19" customHeight="1">
      <c r="A453" s="24">
        <f>IF(INDEX('Cenários'!$A$6:$A$105,INT((ROW()-6)/12)+1)="","",INDEX('Cenários'!$A$6:$A$105,INT((ROW()-6)/12)+1))</f>
        <v/>
      </c>
      <c r="B453" s="24">
        <f>IF($A453="","",INDEX('Cenários'!$B$6:$B$105,INT((ROW()-6)/12)+1))</f>
        <v/>
      </c>
      <c r="C453" s="24">
        <f>IF($A453="","",INDEX('Cenários'!$C$6:$C$105,INT((ROW()-6)/12)+1))</f>
        <v/>
      </c>
      <c r="D453" s="24">
        <f>IF($A453="","",INDEX('Cenários'!$D$6:$D$105,INT((ROW()-6)/12)+1))</f>
        <v/>
      </c>
      <c r="E453" s="25">
        <f>IF($A453="","",MOD(ROW()-6,12)-4)</f>
        <v/>
      </c>
      <c r="F453" s="24">
        <f>IF($A453="","",IF($E453&lt;0,"Antes do pico",IF($E453=0,"Semana de pico","Depois do pico")))</f>
        <v/>
      </c>
      <c r="G453" s="36">
        <f>IF($A453="","",IFERROR(IF(INDEX('Cenários'!$E$6:$E$105,INT((ROW()-6)/12)+1)="","",INDEX('Cenários'!$E$6:$E$105,INT((ROW()-6)/12)+1)+7*$E453),""))</f>
        <v/>
      </c>
      <c r="H453" s="37">
        <f>IF($A453="","",INDEX('Cenários'!$N$6:$Y$105,INT((ROW()-6)/12)+1,$E453+5))</f>
        <v/>
      </c>
      <c r="I453" s="25">
        <f>IF(OR($A453="",$H453=""),"",IFERROR(ROUNDUP(INDEX('Cenários'!$F$6:$F$105,INT((ROW()-6)/12)+1)*$H453,0),""))</f>
        <v/>
      </c>
      <c r="J453" s="19" t="n"/>
      <c r="K453" s="25">
        <f>IF($A453="","",IF($E453=-4,INDEX('Cenários'!$G$6:$G$105,INT((ROW()-6)/12)+1),$S452))</f>
        <v/>
      </c>
      <c r="L453" s="25">
        <f>IF($A453="","",$K453+IF($J453="",0,$J453)-IF($I453="",0,$I453))</f>
        <v/>
      </c>
      <c r="M453" s="25">
        <f>IF($A453="","",IF($E453&lt;=0,INDEX('Cenários'!$H$6:$H$105,INT((ROW()-6)/12)+1)+SUMIFS($I$6:$I$1205,$A$6:$A$1205,$A453,$E$6:$E$1205,"&gt;"&amp;$E453,$E$6:$E$1205,"&lt;="&amp;($E453+INDEX('Cenários'!$J$6:$J$105,INT((ROW()-6)/12)+1))),INDEX('Cenários'!$L$6:$L$105,INT((ROW()-6)/12)+1)+SUMIFS($I$6:$I$1205,$A$6:$A$1205,$A453,$E$6:$E$1205,"&gt;"&amp;$E453,$E$6:$E$1205,"&lt;=7")))</f>
        <v/>
      </c>
      <c r="N453" s="25">
        <f>IF($A453="","",MIN(INDEX('Cenários'!$K$6:$K$105,INT((ROW()-6)/12)+1),MAX(0,$M453)))</f>
        <v/>
      </c>
      <c r="O453" s="25">
        <f>IF($A453="","",IFERROR(IF($L453&gt;=$N453,0,MIN(CEILING(MAX(0,$N453-$L453),INDEX('Cenários'!$I$6:$I$105,INT((ROW()-6)/12)+1)),FLOOR(MAX(0,INDEX('Cenários'!$K$6:$K$105,INT((ROW()-6)/12)+1)-$L453),INDEX('Cenários'!$I$6:$I$105,INT((ROW()-6)/12)+1)))),0))</f>
        <v/>
      </c>
      <c r="P453" s="25">
        <f>IF($A453="","",IFERROR(IF($E453+INDEX('Cenários'!$J$6:$J$105,INT((ROW()-6)/12)+1)&gt;7,0,SUMIFS($O$6:$O$1205,$A$6:$A$1205,$A453,$E$6:$E$1205,$E453+INDEX('Cenários'!$J$6:$J$105,INT((ROW()-6)/12)+1))),0))</f>
        <v/>
      </c>
      <c r="Q453" s="25">
        <f>IF($A453="","",$L453+$O453)</f>
        <v/>
      </c>
      <c r="R453" s="25">
        <f>IF($A453="","",IF($E453&gt;0,MAX(0,$Q453-$N453),0))</f>
        <v/>
      </c>
      <c r="S453" s="25">
        <f>IF($A453="","",$Q453-$R453)</f>
        <v/>
      </c>
      <c r="T453" s="25">
        <f>IF($A453="","",MAX(0,-$S453))</f>
        <v/>
      </c>
      <c r="U453" s="25">
        <f>IF($A453="","",MAX(0,$Q453-INDEX('Cenários'!$K$6:$K$105,INT((ROW()-6)/12)+1)))</f>
        <v/>
      </c>
      <c r="V453" s="24">
        <f>IF($A453="","",IF($Y453&lt;&gt;"OK","Dados inválidos",IF($X453="Pausado","Pausado",IF($T453&gt;0,"Ruptura",IF($U453&gt;0,"Excesso de capacidade",IF($M453&gt;INDEX('Cenários'!$K$6:$K$105,INT((ROW()-6)/12)+1),"Capacidade insuficiente",IF(AND($E453&lt;=0,$S453&lt;INDEX('Cenários'!$H$6:$H$105,INT((ROW()-6)/12)+1)),"Atenção",IF($R453&gt;0,"Desmobilizar","Adequado"))))))))</f>
        <v/>
      </c>
      <c r="W453" s="24">
        <f>IF($A453="","",IF($Y453&lt;&gt;"OK","Corrigir cadastro do cenário",IF($X453="Pausado","",IF($T453&gt;0,"Ruptura projetada de "&amp;TEXT($T453,"0")&amp;" un.",IF($U453&gt;0,"Reduzir entrada ou transferir "&amp;TEXT($U453,"0")&amp;" un.",IF($M453&gt;INDEX('Cenários'!$K$6:$K$105,INT((ROW()-6)/12)+1),"Capacidade abaixo do saldo-alvo em "&amp;TEXT($M453-INDEX('Cenários'!$K$6:$K$105,INT((ROW()-6)/12)+1),"0")&amp;" un.",IF(AND($O453&gt;0,$E453-INDEX('Cenários'!$J$6:$J$105,INT((ROW()-6)/12)+1)&lt;-4),"Recebimento depende de pedido anterior ao horizonte",IF($R453&gt;0,"Desmobilizar "&amp;TEXT($R453,"0")&amp;" un. nesta semana",IF($P453&gt;0,"Emitir pedido de "&amp;TEXT($P453,"0")&amp;" un. nesta semana",IF($O453&gt;0,"Programar recebimento de "&amp;TEXT($O453,"0")&amp;" un.","Sem ação imediata")))))))))</f>
        <v/>
      </c>
      <c r="X453" s="24">
        <f>IF($A453="","",INDEX('Cenários'!$M$6:$M$105,INT((ROW()-6)/12)+1))</f>
        <v/>
      </c>
      <c r="Y453" s="24">
        <f>IF($A453="","",INDEX('Cenários'!$Z$6:$Z$105,INT((ROW()-6)/12)+1))</f>
        <v/>
      </c>
    </row>
    <row r="454" ht="19" customHeight="1">
      <c r="A454" s="24">
        <f>IF(INDEX('Cenários'!$A$6:$A$105,INT((ROW()-6)/12)+1)="","",INDEX('Cenários'!$A$6:$A$105,INT((ROW()-6)/12)+1))</f>
        <v/>
      </c>
      <c r="B454" s="24">
        <f>IF($A454="","",INDEX('Cenários'!$B$6:$B$105,INT((ROW()-6)/12)+1))</f>
        <v/>
      </c>
      <c r="C454" s="24">
        <f>IF($A454="","",INDEX('Cenários'!$C$6:$C$105,INT((ROW()-6)/12)+1))</f>
        <v/>
      </c>
      <c r="D454" s="24">
        <f>IF($A454="","",INDEX('Cenários'!$D$6:$D$105,INT((ROW()-6)/12)+1))</f>
        <v/>
      </c>
      <c r="E454" s="25">
        <f>IF($A454="","",MOD(ROW()-6,12)-4)</f>
        <v/>
      </c>
      <c r="F454" s="24">
        <f>IF($A454="","",IF($E454&lt;0,"Antes do pico",IF($E454=0,"Semana de pico","Depois do pico")))</f>
        <v/>
      </c>
      <c r="G454" s="36">
        <f>IF($A454="","",IFERROR(IF(INDEX('Cenários'!$E$6:$E$105,INT((ROW()-6)/12)+1)="","",INDEX('Cenários'!$E$6:$E$105,INT((ROW()-6)/12)+1)+7*$E454),""))</f>
        <v/>
      </c>
      <c r="H454" s="37">
        <f>IF($A454="","",INDEX('Cenários'!$N$6:$Y$105,INT((ROW()-6)/12)+1,$E454+5))</f>
        <v/>
      </c>
      <c r="I454" s="25">
        <f>IF(OR($A454="",$H454=""),"",IFERROR(ROUNDUP(INDEX('Cenários'!$F$6:$F$105,INT((ROW()-6)/12)+1)*$H454,0),""))</f>
        <v/>
      </c>
      <c r="J454" s="19" t="n"/>
      <c r="K454" s="25">
        <f>IF($A454="","",IF($E454=-4,INDEX('Cenários'!$G$6:$G$105,INT((ROW()-6)/12)+1),$S453))</f>
        <v/>
      </c>
      <c r="L454" s="25">
        <f>IF($A454="","",$K454+IF($J454="",0,$J454)-IF($I454="",0,$I454))</f>
        <v/>
      </c>
      <c r="M454" s="25">
        <f>IF($A454="","",IF($E454&lt;=0,INDEX('Cenários'!$H$6:$H$105,INT((ROW()-6)/12)+1)+SUMIFS($I$6:$I$1205,$A$6:$A$1205,$A454,$E$6:$E$1205,"&gt;"&amp;$E454,$E$6:$E$1205,"&lt;="&amp;($E454+INDEX('Cenários'!$J$6:$J$105,INT((ROW()-6)/12)+1))),INDEX('Cenários'!$L$6:$L$105,INT((ROW()-6)/12)+1)+SUMIFS($I$6:$I$1205,$A$6:$A$1205,$A454,$E$6:$E$1205,"&gt;"&amp;$E454,$E$6:$E$1205,"&lt;=7")))</f>
        <v/>
      </c>
      <c r="N454" s="25">
        <f>IF($A454="","",MIN(INDEX('Cenários'!$K$6:$K$105,INT((ROW()-6)/12)+1),MAX(0,$M454)))</f>
        <v/>
      </c>
      <c r="O454" s="25">
        <f>IF($A454="","",IFERROR(IF($L454&gt;=$N454,0,MIN(CEILING(MAX(0,$N454-$L454),INDEX('Cenários'!$I$6:$I$105,INT((ROW()-6)/12)+1)),FLOOR(MAX(0,INDEX('Cenários'!$K$6:$K$105,INT((ROW()-6)/12)+1)-$L454),INDEX('Cenários'!$I$6:$I$105,INT((ROW()-6)/12)+1)))),0))</f>
        <v/>
      </c>
      <c r="P454" s="25">
        <f>IF($A454="","",IFERROR(IF($E454+INDEX('Cenários'!$J$6:$J$105,INT((ROW()-6)/12)+1)&gt;7,0,SUMIFS($O$6:$O$1205,$A$6:$A$1205,$A454,$E$6:$E$1205,$E454+INDEX('Cenários'!$J$6:$J$105,INT((ROW()-6)/12)+1))),0))</f>
        <v/>
      </c>
      <c r="Q454" s="25">
        <f>IF($A454="","",$L454+$O454)</f>
        <v/>
      </c>
      <c r="R454" s="25">
        <f>IF($A454="","",IF($E454&gt;0,MAX(0,$Q454-$N454),0))</f>
        <v/>
      </c>
      <c r="S454" s="25">
        <f>IF($A454="","",$Q454-$R454)</f>
        <v/>
      </c>
      <c r="T454" s="25">
        <f>IF($A454="","",MAX(0,-$S454))</f>
        <v/>
      </c>
      <c r="U454" s="25">
        <f>IF($A454="","",MAX(0,$Q454-INDEX('Cenários'!$K$6:$K$105,INT((ROW()-6)/12)+1)))</f>
        <v/>
      </c>
      <c r="V454" s="24">
        <f>IF($A454="","",IF($Y454&lt;&gt;"OK","Dados inválidos",IF($X454="Pausado","Pausado",IF($T454&gt;0,"Ruptura",IF($U454&gt;0,"Excesso de capacidade",IF($M454&gt;INDEX('Cenários'!$K$6:$K$105,INT((ROW()-6)/12)+1),"Capacidade insuficiente",IF(AND($E454&lt;=0,$S454&lt;INDEX('Cenários'!$H$6:$H$105,INT((ROW()-6)/12)+1)),"Atenção",IF($R454&gt;0,"Desmobilizar","Adequado"))))))))</f>
        <v/>
      </c>
      <c r="W454" s="24">
        <f>IF($A454="","",IF($Y454&lt;&gt;"OK","Corrigir cadastro do cenário",IF($X454="Pausado","",IF($T454&gt;0,"Ruptura projetada de "&amp;TEXT($T454,"0")&amp;" un.",IF($U454&gt;0,"Reduzir entrada ou transferir "&amp;TEXT($U454,"0")&amp;" un.",IF($M454&gt;INDEX('Cenários'!$K$6:$K$105,INT((ROW()-6)/12)+1),"Capacidade abaixo do saldo-alvo em "&amp;TEXT($M454-INDEX('Cenários'!$K$6:$K$105,INT((ROW()-6)/12)+1),"0")&amp;" un.",IF(AND($O454&gt;0,$E454-INDEX('Cenários'!$J$6:$J$105,INT((ROW()-6)/12)+1)&lt;-4),"Recebimento depende de pedido anterior ao horizonte",IF($R454&gt;0,"Desmobilizar "&amp;TEXT($R454,"0")&amp;" un. nesta semana",IF($P454&gt;0,"Emitir pedido de "&amp;TEXT($P454,"0")&amp;" un. nesta semana",IF($O454&gt;0,"Programar recebimento de "&amp;TEXT($O454,"0")&amp;" un.","Sem ação imediata")))))))))</f>
        <v/>
      </c>
      <c r="X454" s="24">
        <f>IF($A454="","",INDEX('Cenários'!$M$6:$M$105,INT((ROW()-6)/12)+1))</f>
        <v/>
      </c>
      <c r="Y454" s="24">
        <f>IF($A454="","",INDEX('Cenários'!$Z$6:$Z$105,INT((ROW()-6)/12)+1))</f>
        <v/>
      </c>
    </row>
    <row r="455" ht="19" customHeight="1">
      <c r="A455" s="24">
        <f>IF(INDEX('Cenários'!$A$6:$A$105,INT((ROW()-6)/12)+1)="","",INDEX('Cenários'!$A$6:$A$105,INT((ROW()-6)/12)+1))</f>
        <v/>
      </c>
      <c r="B455" s="24">
        <f>IF($A455="","",INDEX('Cenários'!$B$6:$B$105,INT((ROW()-6)/12)+1))</f>
        <v/>
      </c>
      <c r="C455" s="24">
        <f>IF($A455="","",INDEX('Cenários'!$C$6:$C$105,INT((ROW()-6)/12)+1))</f>
        <v/>
      </c>
      <c r="D455" s="24">
        <f>IF($A455="","",INDEX('Cenários'!$D$6:$D$105,INT((ROW()-6)/12)+1))</f>
        <v/>
      </c>
      <c r="E455" s="25">
        <f>IF($A455="","",MOD(ROW()-6,12)-4)</f>
        <v/>
      </c>
      <c r="F455" s="24">
        <f>IF($A455="","",IF($E455&lt;0,"Antes do pico",IF($E455=0,"Semana de pico","Depois do pico")))</f>
        <v/>
      </c>
      <c r="G455" s="36">
        <f>IF($A455="","",IFERROR(IF(INDEX('Cenários'!$E$6:$E$105,INT((ROW()-6)/12)+1)="","",INDEX('Cenários'!$E$6:$E$105,INT((ROW()-6)/12)+1)+7*$E455),""))</f>
        <v/>
      </c>
      <c r="H455" s="37">
        <f>IF($A455="","",INDEX('Cenários'!$N$6:$Y$105,INT((ROW()-6)/12)+1,$E455+5))</f>
        <v/>
      </c>
      <c r="I455" s="25">
        <f>IF(OR($A455="",$H455=""),"",IFERROR(ROUNDUP(INDEX('Cenários'!$F$6:$F$105,INT((ROW()-6)/12)+1)*$H455,0),""))</f>
        <v/>
      </c>
      <c r="J455" s="19" t="n"/>
      <c r="K455" s="25">
        <f>IF($A455="","",IF($E455=-4,INDEX('Cenários'!$G$6:$G$105,INT((ROW()-6)/12)+1),$S454))</f>
        <v/>
      </c>
      <c r="L455" s="25">
        <f>IF($A455="","",$K455+IF($J455="",0,$J455)-IF($I455="",0,$I455))</f>
        <v/>
      </c>
      <c r="M455" s="25">
        <f>IF($A455="","",IF($E455&lt;=0,INDEX('Cenários'!$H$6:$H$105,INT((ROW()-6)/12)+1)+SUMIFS($I$6:$I$1205,$A$6:$A$1205,$A455,$E$6:$E$1205,"&gt;"&amp;$E455,$E$6:$E$1205,"&lt;="&amp;($E455+INDEX('Cenários'!$J$6:$J$105,INT((ROW()-6)/12)+1))),INDEX('Cenários'!$L$6:$L$105,INT((ROW()-6)/12)+1)+SUMIFS($I$6:$I$1205,$A$6:$A$1205,$A455,$E$6:$E$1205,"&gt;"&amp;$E455,$E$6:$E$1205,"&lt;=7")))</f>
        <v/>
      </c>
      <c r="N455" s="25">
        <f>IF($A455="","",MIN(INDEX('Cenários'!$K$6:$K$105,INT((ROW()-6)/12)+1),MAX(0,$M455)))</f>
        <v/>
      </c>
      <c r="O455" s="25">
        <f>IF($A455="","",IFERROR(IF($L455&gt;=$N455,0,MIN(CEILING(MAX(0,$N455-$L455),INDEX('Cenários'!$I$6:$I$105,INT((ROW()-6)/12)+1)),FLOOR(MAX(0,INDEX('Cenários'!$K$6:$K$105,INT((ROW()-6)/12)+1)-$L455),INDEX('Cenários'!$I$6:$I$105,INT((ROW()-6)/12)+1)))),0))</f>
        <v/>
      </c>
      <c r="P455" s="25">
        <f>IF($A455="","",IFERROR(IF($E455+INDEX('Cenários'!$J$6:$J$105,INT((ROW()-6)/12)+1)&gt;7,0,SUMIFS($O$6:$O$1205,$A$6:$A$1205,$A455,$E$6:$E$1205,$E455+INDEX('Cenários'!$J$6:$J$105,INT((ROW()-6)/12)+1))),0))</f>
        <v/>
      </c>
      <c r="Q455" s="25">
        <f>IF($A455="","",$L455+$O455)</f>
        <v/>
      </c>
      <c r="R455" s="25">
        <f>IF($A455="","",IF($E455&gt;0,MAX(0,$Q455-$N455),0))</f>
        <v/>
      </c>
      <c r="S455" s="25">
        <f>IF($A455="","",$Q455-$R455)</f>
        <v/>
      </c>
      <c r="T455" s="25">
        <f>IF($A455="","",MAX(0,-$S455))</f>
        <v/>
      </c>
      <c r="U455" s="25">
        <f>IF($A455="","",MAX(0,$Q455-INDEX('Cenários'!$K$6:$K$105,INT((ROW()-6)/12)+1)))</f>
        <v/>
      </c>
      <c r="V455" s="24">
        <f>IF($A455="","",IF($Y455&lt;&gt;"OK","Dados inválidos",IF($X455="Pausado","Pausado",IF($T455&gt;0,"Ruptura",IF($U455&gt;0,"Excesso de capacidade",IF($M455&gt;INDEX('Cenários'!$K$6:$K$105,INT((ROW()-6)/12)+1),"Capacidade insuficiente",IF(AND($E455&lt;=0,$S455&lt;INDEX('Cenários'!$H$6:$H$105,INT((ROW()-6)/12)+1)),"Atenção",IF($R455&gt;0,"Desmobilizar","Adequado"))))))))</f>
        <v/>
      </c>
      <c r="W455" s="24">
        <f>IF($A455="","",IF($Y455&lt;&gt;"OK","Corrigir cadastro do cenário",IF($X455="Pausado","",IF($T455&gt;0,"Ruptura projetada de "&amp;TEXT($T455,"0")&amp;" un.",IF($U455&gt;0,"Reduzir entrada ou transferir "&amp;TEXT($U455,"0")&amp;" un.",IF($M455&gt;INDEX('Cenários'!$K$6:$K$105,INT((ROW()-6)/12)+1),"Capacidade abaixo do saldo-alvo em "&amp;TEXT($M455-INDEX('Cenários'!$K$6:$K$105,INT((ROW()-6)/12)+1),"0")&amp;" un.",IF(AND($O455&gt;0,$E455-INDEX('Cenários'!$J$6:$J$105,INT((ROW()-6)/12)+1)&lt;-4),"Recebimento depende de pedido anterior ao horizonte",IF($R455&gt;0,"Desmobilizar "&amp;TEXT($R455,"0")&amp;" un. nesta semana",IF($P455&gt;0,"Emitir pedido de "&amp;TEXT($P455,"0")&amp;" un. nesta semana",IF($O455&gt;0,"Programar recebimento de "&amp;TEXT($O455,"0")&amp;" un.","Sem ação imediata")))))))))</f>
        <v/>
      </c>
      <c r="X455" s="24">
        <f>IF($A455="","",INDEX('Cenários'!$M$6:$M$105,INT((ROW()-6)/12)+1))</f>
        <v/>
      </c>
      <c r="Y455" s="24">
        <f>IF($A455="","",INDEX('Cenários'!$Z$6:$Z$105,INT((ROW()-6)/12)+1))</f>
        <v/>
      </c>
    </row>
    <row r="456" ht="19" customHeight="1">
      <c r="A456" s="24">
        <f>IF(INDEX('Cenários'!$A$6:$A$105,INT((ROW()-6)/12)+1)="","",INDEX('Cenários'!$A$6:$A$105,INT((ROW()-6)/12)+1))</f>
        <v/>
      </c>
      <c r="B456" s="24">
        <f>IF($A456="","",INDEX('Cenários'!$B$6:$B$105,INT((ROW()-6)/12)+1))</f>
        <v/>
      </c>
      <c r="C456" s="24">
        <f>IF($A456="","",INDEX('Cenários'!$C$6:$C$105,INT((ROW()-6)/12)+1))</f>
        <v/>
      </c>
      <c r="D456" s="24">
        <f>IF($A456="","",INDEX('Cenários'!$D$6:$D$105,INT((ROW()-6)/12)+1))</f>
        <v/>
      </c>
      <c r="E456" s="25">
        <f>IF($A456="","",MOD(ROW()-6,12)-4)</f>
        <v/>
      </c>
      <c r="F456" s="24">
        <f>IF($A456="","",IF($E456&lt;0,"Antes do pico",IF($E456=0,"Semana de pico","Depois do pico")))</f>
        <v/>
      </c>
      <c r="G456" s="36">
        <f>IF($A456="","",IFERROR(IF(INDEX('Cenários'!$E$6:$E$105,INT((ROW()-6)/12)+1)="","",INDEX('Cenários'!$E$6:$E$105,INT((ROW()-6)/12)+1)+7*$E456),""))</f>
        <v/>
      </c>
      <c r="H456" s="37">
        <f>IF($A456="","",INDEX('Cenários'!$N$6:$Y$105,INT((ROW()-6)/12)+1,$E456+5))</f>
        <v/>
      </c>
      <c r="I456" s="25">
        <f>IF(OR($A456="",$H456=""),"",IFERROR(ROUNDUP(INDEX('Cenários'!$F$6:$F$105,INT((ROW()-6)/12)+1)*$H456,0),""))</f>
        <v/>
      </c>
      <c r="J456" s="19" t="n"/>
      <c r="K456" s="25">
        <f>IF($A456="","",IF($E456=-4,INDEX('Cenários'!$G$6:$G$105,INT((ROW()-6)/12)+1),$S455))</f>
        <v/>
      </c>
      <c r="L456" s="25">
        <f>IF($A456="","",$K456+IF($J456="",0,$J456)-IF($I456="",0,$I456))</f>
        <v/>
      </c>
      <c r="M456" s="25">
        <f>IF($A456="","",IF($E456&lt;=0,INDEX('Cenários'!$H$6:$H$105,INT((ROW()-6)/12)+1)+SUMIFS($I$6:$I$1205,$A$6:$A$1205,$A456,$E$6:$E$1205,"&gt;"&amp;$E456,$E$6:$E$1205,"&lt;="&amp;($E456+INDEX('Cenários'!$J$6:$J$105,INT((ROW()-6)/12)+1))),INDEX('Cenários'!$L$6:$L$105,INT((ROW()-6)/12)+1)+SUMIFS($I$6:$I$1205,$A$6:$A$1205,$A456,$E$6:$E$1205,"&gt;"&amp;$E456,$E$6:$E$1205,"&lt;=7")))</f>
        <v/>
      </c>
      <c r="N456" s="25">
        <f>IF($A456="","",MIN(INDEX('Cenários'!$K$6:$K$105,INT((ROW()-6)/12)+1),MAX(0,$M456)))</f>
        <v/>
      </c>
      <c r="O456" s="25">
        <f>IF($A456="","",IFERROR(IF($L456&gt;=$N456,0,MIN(CEILING(MAX(0,$N456-$L456),INDEX('Cenários'!$I$6:$I$105,INT((ROW()-6)/12)+1)),FLOOR(MAX(0,INDEX('Cenários'!$K$6:$K$105,INT((ROW()-6)/12)+1)-$L456),INDEX('Cenários'!$I$6:$I$105,INT((ROW()-6)/12)+1)))),0))</f>
        <v/>
      </c>
      <c r="P456" s="25">
        <f>IF($A456="","",IFERROR(IF($E456+INDEX('Cenários'!$J$6:$J$105,INT((ROW()-6)/12)+1)&gt;7,0,SUMIFS($O$6:$O$1205,$A$6:$A$1205,$A456,$E$6:$E$1205,$E456+INDEX('Cenários'!$J$6:$J$105,INT((ROW()-6)/12)+1))),0))</f>
        <v/>
      </c>
      <c r="Q456" s="25">
        <f>IF($A456="","",$L456+$O456)</f>
        <v/>
      </c>
      <c r="R456" s="25">
        <f>IF($A456="","",IF($E456&gt;0,MAX(0,$Q456-$N456),0))</f>
        <v/>
      </c>
      <c r="S456" s="25">
        <f>IF($A456="","",$Q456-$R456)</f>
        <v/>
      </c>
      <c r="T456" s="25">
        <f>IF($A456="","",MAX(0,-$S456))</f>
        <v/>
      </c>
      <c r="U456" s="25">
        <f>IF($A456="","",MAX(0,$Q456-INDEX('Cenários'!$K$6:$K$105,INT((ROW()-6)/12)+1)))</f>
        <v/>
      </c>
      <c r="V456" s="24">
        <f>IF($A456="","",IF($Y456&lt;&gt;"OK","Dados inválidos",IF($X456="Pausado","Pausado",IF($T456&gt;0,"Ruptura",IF($U456&gt;0,"Excesso de capacidade",IF($M456&gt;INDEX('Cenários'!$K$6:$K$105,INT((ROW()-6)/12)+1),"Capacidade insuficiente",IF(AND($E456&lt;=0,$S456&lt;INDEX('Cenários'!$H$6:$H$105,INT((ROW()-6)/12)+1)),"Atenção",IF($R456&gt;0,"Desmobilizar","Adequado"))))))))</f>
        <v/>
      </c>
      <c r="W456" s="24">
        <f>IF($A456="","",IF($Y456&lt;&gt;"OK","Corrigir cadastro do cenário",IF($X456="Pausado","",IF($T456&gt;0,"Ruptura projetada de "&amp;TEXT($T456,"0")&amp;" un.",IF($U456&gt;0,"Reduzir entrada ou transferir "&amp;TEXT($U456,"0")&amp;" un.",IF($M456&gt;INDEX('Cenários'!$K$6:$K$105,INT((ROW()-6)/12)+1),"Capacidade abaixo do saldo-alvo em "&amp;TEXT($M456-INDEX('Cenários'!$K$6:$K$105,INT((ROW()-6)/12)+1),"0")&amp;" un.",IF(AND($O456&gt;0,$E456-INDEX('Cenários'!$J$6:$J$105,INT((ROW()-6)/12)+1)&lt;-4),"Recebimento depende de pedido anterior ao horizonte",IF($R456&gt;0,"Desmobilizar "&amp;TEXT($R456,"0")&amp;" un. nesta semana",IF($P456&gt;0,"Emitir pedido de "&amp;TEXT($P456,"0")&amp;" un. nesta semana",IF($O456&gt;0,"Programar recebimento de "&amp;TEXT($O456,"0")&amp;" un.","Sem ação imediata")))))))))</f>
        <v/>
      </c>
      <c r="X456" s="24">
        <f>IF($A456="","",INDEX('Cenários'!$M$6:$M$105,INT((ROW()-6)/12)+1))</f>
        <v/>
      </c>
      <c r="Y456" s="24">
        <f>IF($A456="","",INDEX('Cenários'!$Z$6:$Z$105,INT((ROW()-6)/12)+1))</f>
        <v/>
      </c>
    </row>
    <row r="457" ht="19" customHeight="1">
      <c r="A457" s="24">
        <f>IF(INDEX('Cenários'!$A$6:$A$105,INT((ROW()-6)/12)+1)="","",INDEX('Cenários'!$A$6:$A$105,INT((ROW()-6)/12)+1))</f>
        <v/>
      </c>
      <c r="B457" s="24">
        <f>IF($A457="","",INDEX('Cenários'!$B$6:$B$105,INT((ROW()-6)/12)+1))</f>
        <v/>
      </c>
      <c r="C457" s="24">
        <f>IF($A457="","",INDEX('Cenários'!$C$6:$C$105,INT((ROW()-6)/12)+1))</f>
        <v/>
      </c>
      <c r="D457" s="24">
        <f>IF($A457="","",INDEX('Cenários'!$D$6:$D$105,INT((ROW()-6)/12)+1))</f>
        <v/>
      </c>
      <c r="E457" s="25">
        <f>IF($A457="","",MOD(ROW()-6,12)-4)</f>
        <v/>
      </c>
      <c r="F457" s="24">
        <f>IF($A457="","",IF($E457&lt;0,"Antes do pico",IF($E457=0,"Semana de pico","Depois do pico")))</f>
        <v/>
      </c>
      <c r="G457" s="36">
        <f>IF($A457="","",IFERROR(IF(INDEX('Cenários'!$E$6:$E$105,INT((ROW()-6)/12)+1)="","",INDEX('Cenários'!$E$6:$E$105,INT((ROW()-6)/12)+1)+7*$E457),""))</f>
        <v/>
      </c>
      <c r="H457" s="37">
        <f>IF($A457="","",INDEX('Cenários'!$N$6:$Y$105,INT((ROW()-6)/12)+1,$E457+5))</f>
        <v/>
      </c>
      <c r="I457" s="25">
        <f>IF(OR($A457="",$H457=""),"",IFERROR(ROUNDUP(INDEX('Cenários'!$F$6:$F$105,INT((ROW()-6)/12)+1)*$H457,0),""))</f>
        <v/>
      </c>
      <c r="J457" s="19" t="n"/>
      <c r="K457" s="25">
        <f>IF($A457="","",IF($E457=-4,INDEX('Cenários'!$G$6:$G$105,INT((ROW()-6)/12)+1),$S456))</f>
        <v/>
      </c>
      <c r="L457" s="25">
        <f>IF($A457="","",$K457+IF($J457="",0,$J457)-IF($I457="",0,$I457))</f>
        <v/>
      </c>
      <c r="M457" s="25">
        <f>IF($A457="","",IF($E457&lt;=0,INDEX('Cenários'!$H$6:$H$105,INT((ROW()-6)/12)+1)+SUMIFS($I$6:$I$1205,$A$6:$A$1205,$A457,$E$6:$E$1205,"&gt;"&amp;$E457,$E$6:$E$1205,"&lt;="&amp;($E457+INDEX('Cenários'!$J$6:$J$105,INT((ROW()-6)/12)+1))),INDEX('Cenários'!$L$6:$L$105,INT((ROW()-6)/12)+1)+SUMIFS($I$6:$I$1205,$A$6:$A$1205,$A457,$E$6:$E$1205,"&gt;"&amp;$E457,$E$6:$E$1205,"&lt;=7")))</f>
        <v/>
      </c>
      <c r="N457" s="25">
        <f>IF($A457="","",MIN(INDEX('Cenários'!$K$6:$K$105,INT((ROW()-6)/12)+1),MAX(0,$M457)))</f>
        <v/>
      </c>
      <c r="O457" s="25">
        <f>IF($A457="","",IFERROR(IF($L457&gt;=$N457,0,MIN(CEILING(MAX(0,$N457-$L457),INDEX('Cenários'!$I$6:$I$105,INT((ROW()-6)/12)+1)),FLOOR(MAX(0,INDEX('Cenários'!$K$6:$K$105,INT((ROW()-6)/12)+1)-$L457),INDEX('Cenários'!$I$6:$I$105,INT((ROW()-6)/12)+1)))),0))</f>
        <v/>
      </c>
      <c r="P457" s="25">
        <f>IF($A457="","",IFERROR(IF($E457+INDEX('Cenários'!$J$6:$J$105,INT((ROW()-6)/12)+1)&gt;7,0,SUMIFS($O$6:$O$1205,$A$6:$A$1205,$A457,$E$6:$E$1205,$E457+INDEX('Cenários'!$J$6:$J$105,INT((ROW()-6)/12)+1))),0))</f>
        <v/>
      </c>
      <c r="Q457" s="25">
        <f>IF($A457="","",$L457+$O457)</f>
        <v/>
      </c>
      <c r="R457" s="25">
        <f>IF($A457="","",IF($E457&gt;0,MAX(0,$Q457-$N457),0))</f>
        <v/>
      </c>
      <c r="S457" s="25">
        <f>IF($A457="","",$Q457-$R457)</f>
        <v/>
      </c>
      <c r="T457" s="25">
        <f>IF($A457="","",MAX(0,-$S457))</f>
        <v/>
      </c>
      <c r="U457" s="25">
        <f>IF($A457="","",MAX(0,$Q457-INDEX('Cenários'!$K$6:$K$105,INT((ROW()-6)/12)+1)))</f>
        <v/>
      </c>
      <c r="V457" s="24">
        <f>IF($A457="","",IF($Y457&lt;&gt;"OK","Dados inválidos",IF($X457="Pausado","Pausado",IF($T457&gt;0,"Ruptura",IF($U457&gt;0,"Excesso de capacidade",IF($M457&gt;INDEX('Cenários'!$K$6:$K$105,INT((ROW()-6)/12)+1),"Capacidade insuficiente",IF(AND($E457&lt;=0,$S457&lt;INDEX('Cenários'!$H$6:$H$105,INT((ROW()-6)/12)+1)),"Atenção",IF($R457&gt;0,"Desmobilizar","Adequado"))))))))</f>
        <v/>
      </c>
      <c r="W457" s="24">
        <f>IF($A457="","",IF($Y457&lt;&gt;"OK","Corrigir cadastro do cenário",IF($X457="Pausado","",IF($T457&gt;0,"Ruptura projetada de "&amp;TEXT($T457,"0")&amp;" un.",IF($U457&gt;0,"Reduzir entrada ou transferir "&amp;TEXT($U457,"0")&amp;" un.",IF($M457&gt;INDEX('Cenários'!$K$6:$K$105,INT((ROW()-6)/12)+1),"Capacidade abaixo do saldo-alvo em "&amp;TEXT($M457-INDEX('Cenários'!$K$6:$K$105,INT((ROW()-6)/12)+1),"0")&amp;" un.",IF(AND($O457&gt;0,$E457-INDEX('Cenários'!$J$6:$J$105,INT((ROW()-6)/12)+1)&lt;-4),"Recebimento depende de pedido anterior ao horizonte",IF($R457&gt;0,"Desmobilizar "&amp;TEXT($R457,"0")&amp;" un. nesta semana",IF($P457&gt;0,"Emitir pedido de "&amp;TEXT($P457,"0")&amp;" un. nesta semana",IF($O457&gt;0,"Programar recebimento de "&amp;TEXT($O457,"0")&amp;" un.","Sem ação imediata")))))))))</f>
        <v/>
      </c>
      <c r="X457" s="24">
        <f>IF($A457="","",INDEX('Cenários'!$M$6:$M$105,INT((ROW()-6)/12)+1))</f>
        <v/>
      </c>
      <c r="Y457" s="24">
        <f>IF($A457="","",INDEX('Cenários'!$Z$6:$Z$105,INT((ROW()-6)/12)+1))</f>
        <v/>
      </c>
    </row>
    <row r="458" ht="19" customHeight="1">
      <c r="A458" s="24">
        <f>IF(INDEX('Cenários'!$A$6:$A$105,INT((ROW()-6)/12)+1)="","",INDEX('Cenários'!$A$6:$A$105,INT((ROW()-6)/12)+1))</f>
        <v/>
      </c>
      <c r="B458" s="24">
        <f>IF($A458="","",INDEX('Cenários'!$B$6:$B$105,INT((ROW()-6)/12)+1))</f>
        <v/>
      </c>
      <c r="C458" s="24">
        <f>IF($A458="","",INDEX('Cenários'!$C$6:$C$105,INT((ROW()-6)/12)+1))</f>
        <v/>
      </c>
      <c r="D458" s="24">
        <f>IF($A458="","",INDEX('Cenários'!$D$6:$D$105,INT((ROW()-6)/12)+1))</f>
        <v/>
      </c>
      <c r="E458" s="25">
        <f>IF($A458="","",MOD(ROW()-6,12)-4)</f>
        <v/>
      </c>
      <c r="F458" s="24">
        <f>IF($A458="","",IF($E458&lt;0,"Antes do pico",IF($E458=0,"Semana de pico","Depois do pico")))</f>
        <v/>
      </c>
      <c r="G458" s="36">
        <f>IF($A458="","",IFERROR(IF(INDEX('Cenários'!$E$6:$E$105,INT((ROW()-6)/12)+1)="","",INDEX('Cenários'!$E$6:$E$105,INT((ROW()-6)/12)+1)+7*$E458),""))</f>
        <v/>
      </c>
      <c r="H458" s="37">
        <f>IF($A458="","",INDEX('Cenários'!$N$6:$Y$105,INT((ROW()-6)/12)+1,$E458+5))</f>
        <v/>
      </c>
      <c r="I458" s="25">
        <f>IF(OR($A458="",$H458=""),"",IFERROR(ROUNDUP(INDEX('Cenários'!$F$6:$F$105,INT((ROW()-6)/12)+1)*$H458,0),""))</f>
        <v/>
      </c>
      <c r="J458" s="19" t="n"/>
      <c r="K458" s="25">
        <f>IF($A458="","",IF($E458=-4,INDEX('Cenários'!$G$6:$G$105,INT((ROW()-6)/12)+1),$S457))</f>
        <v/>
      </c>
      <c r="L458" s="25">
        <f>IF($A458="","",$K458+IF($J458="",0,$J458)-IF($I458="",0,$I458))</f>
        <v/>
      </c>
      <c r="M458" s="25">
        <f>IF($A458="","",IF($E458&lt;=0,INDEX('Cenários'!$H$6:$H$105,INT((ROW()-6)/12)+1)+SUMIFS($I$6:$I$1205,$A$6:$A$1205,$A458,$E$6:$E$1205,"&gt;"&amp;$E458,$E$6:$E$1205,"&lt;="&amp;($E458+INDEX('Cenários'!$J$6:$J$105,INT((ROW()-6)/12)+1))),INDEX('Cenários'!$L$6:$L$105,INT((ROW()-6)/12)+1)+SUMIFS($I$6:$I$1205,$A$6:$A$1205,$A458,$E$6:$E$1205,"&gt;"&amp;$E458,$E$6:$E$1205,"&lt;=7")))</f>
        <v/>
      </c>
      <c r="N458" s="25">
        <f>IF($A458="","",MIN(INDEX('Cenários'!$K$6:$K$105,INT((ROW()-6)/12)+1),MAX(0,$M458)))</f>
        <v/>
      </c>
      <c r="O458" s="25">
        <f>IF($A458="","",IFERROR(IF($L458&gt;=$N458,0,MIN(CEILING(MAX(0,$N458-$L458),INDEX('Cenários'!$I$6:$I$105,INT((ROW()-6)/12)+1)),FLOOR(MAX(0,INDEX('Cenários'!$K$6:$K$105,INT((ROW()-6)/12)+1)-$L458),INDEX('Cenários'!$I$6:$I$105,INT((ROW()-6)/12)+1)))),0))</f>
        <v/>
      </c>
      <c r="P458" s="25">
        <f>IF($A458="","",IFERROR(IF($E458+INDEX('Cenários'!$J$6:$J$105,INT((ROW()-6)/12)+1)&gt;7,0,SUMIFS($O$6:$O$1205,$A$6:$A$1205,$A458,$E$6:$E$1205,$E458+INDEX('Cenários'!$J$6:$J$105,INT((ROW()-6)/12)+1))),0))</f>
        <v/>
      </c>
      <c r="Q458" s="25">
        <f>IF($A458="","",$L458+$O458)</f>
        <v/>
      </c>
      <c r="R458" s="25">
        <f>IF($A458="","",IF($E458&gt;0,MAX(0,$Q458-$N458),0))</f>
        <v/>
      </c>
      <c r="S458" s="25">
        <f>IF($A458="","",$Q458-$R458)</f>
        <v/>
      </c>
      <c r="T458" s="25">
        <f>IF($A458="","",MAX(0,-$S458))</f>
        <v/>
      </c>
      <c r="U458" s="25">
        <f>IF($A458="","",MAX(0,$Q458-INDEX('Cenários'!$K$6:$K$105,INT((ROW()-6)/12)+1)))</f>
        <v/>
      </c>
      <c r="V458" s="24">
        <f>IF($A458="","",IF($Y458&lt;&gt;"OK","Dados inválidos",IF($X458="Pausado","Pausado",IF($T458&gt;0,"Ruptura",IF($U458&gt;0,"Excesso de capacidade",IF($M458&gt;INDEX('Cenários'!$K$6:$K$105,INT((ROW()-6)/12)+1),"Capacidade insuficiente",IF(AND($E458&lt;=0,$S458&lt;INDEX('Cenários'!$H$6:$H$105,INT((ROW()-6)/12)+1)),"Atenção",IF($R458&gt;0,"Desmobilizar","Adequado"))))))))</f>
        <v/>
      </c>
      <c r="W458" s="24">
        <f>IF($A458="","",IF($Y458&lt;&gt;"OK","Corrigir cadastro do cenário",IF($X458="Pausado","",IF($T458&gt;0,"Ruptura projetada de "&amp;TEXT($T458,"0")&amp;" un.",IF($U458&gt;0,"Reduzir entrada ou transferir "&amp;TEXT($U458,"0")&amp;" un.",IF($M458&gt;INDEX('Cenários'!$K$6:$K$105,INT((ROW()-6)/12)+1),"Capacidade abaixo do saldo-alvo em "&amp;TEXT($M458-INDEX('Cenários'!$K$6:$K$105,INT((ROW()-6)/12)+1),"0")&amp;" un.",IF(AND($O458&gt;0,$E458-INDEX('Cenários'!$J$6:$J$105,INT((ROW()-6)/12)+1)&lt;-4),"Recebimento depende de pedido anterior ao horizonte",IF($R458&gt;0,"Desmobilizar "&amp;TEXT($R458,"0")&amp;" un. nesta semana",IF($P458&gt;0,"Emitir pedido de "&amp;TEXT($P458,"0")&amp;" un. nesta semana",IF($O458&gt;0,"Programar recebimento de "&amp;TEXT($O458,"0")&amp;" un.","Sem ação imediata")))))))))</f>
        <v/>
      </c>
      <c r="X458" s="24">
        <f>IF($A458="","",INDEX('Cenários'!$M$6:$M$105,INT((ROW()-6)/12)+1))</f>
        <v/>
      </c>
      <c r="Y458" s="24">
        <f>IF($A458="","",INDEX('Cenários'!$Z$6:$Z$105,INT((ROW()-6)/12)+1))</f>
        <v/>
      </c>
    </row>
    <row r="459" ht="19" customHeight="1">
      <c r="A459" s="24">
        <f>IF(INDEX('Cenários'!$A$6:$A$105,INT((ROW()-6)/12)+1)="","",INDEX('Cenários'!$A$6:$A$105,INT((ROW()-6)/12)+1))</f>
        <v/>
      </c>
      <c r="B459" s="24">
        <f>IF($A459="","",INDEX('Cenários'!$B$6:$B$105,INT((ROW()-6)/12)+1))</f>
        <v/>
      </c>
      <c r="C459" s="24">
        <f>IF($A459="","",INDEX('Cenários'!$C$6:$C$105,INT((ROW()-6)/12)+1))</f>
        <v/>
      </c>
      <c r="D459" s="24">
        <f>IF($A459="","",INDEX('Cenários'!$D$6:$D$105,INT((ROW()-6)/12)+1))</f>
        <v/>
      </c>
      <c r="E459" s="25">
        <f>IF($A459="","",MOD(ROW()-6,12)-4)</f>
        <v/>
      </c>
      <c r="F459" s="24">
        <f>IF($A459="","",IF($E459&lt;0,"Antes do pico",IF($E459=0,"Semana de pico","Depois do pico")))</f>
        <v/>
      </c>
      <c r="G459" s="36">
        <f>IF($A459="","",IFERROR(IF(INDEX('Cenários'!$E$6:$E$105,INT((ROW()-6)/12)+1)="","",INDEX('Cenários'!$E$6:$E$105,INT((ROW()-6)/12)+1)+7*$E459),""))</f>
        <v/>
      </c>
      <c r="H459" s="37">
        <f>IF($A459="","",INDEX('Cenários'!$N$6:$Y$105,INT((ROW()-6)/12)+1,$E459+5))</f>
        <v/>
      </c>
      <c r="I459" s="25">
        <f>IF(OR($A459="",$H459=""),"",IFERROR(ROUNDUP(INDEX('Cenários'!$F$6:$F$105,INT((ROW()-6)/12)+1)*$H459,0),""))</f>
        <v/>
      </c>
      <c r="J459" s="19" t="n"/>
      <c r="K459" s="25">
        <f>IF($A459="","",IF($E459=-4,INDEX('Cenários'!$G$6:$G$105,INT((ROW()-6)/12)+1),$S458))</f>
        <v/>
      </c>
      <c r="L459" s="25">
        <f>IF($A459="","",$K459+IF($J459="",0,$J459)-IF($I459="",0,$I459))</f>
        <v/>
      </c>
      <c r="M459" s="25">
        <f>IF($A459="","",IF($E459&lt;=0,INDEX('Cenários'!$H$6:$H$105,INT((ROW()-6)/12)+1)+SUMIFS($I$6:$I$1205,$A$6:$A$1205,$A459,$E$6:$E$1205,"&gt;"&amp;$E459,$E$6:$E$1205,"&lt;="&amp;($E459+INDEX('Cenários'!$J$6:$J$105,INT((ROW()-6)/12)+1))),INDEX('Cenários'!$L$6:$L$105,INT((ROW()-6)/12)+1)+SUMIFS($I$6:$I$1205,$A$6:$A$1205,$A459,$E$6:$E$1205,"&gt;"&amp;$E459,$E$6:$E$1205,"&lt;=7")))</f>
        <v/>
      </c>
      <c r="N459" s="25">
        <f>IF($A459="","",MIN(INDEX('Cenários'!$K$6:$K$105,INT((ROW()-6)/12)+1),MAX(0,$M459)))</f>
        <v/>
      </c>
      <c r="O459" s="25">
        <f>IF($A459="","",IFERROR(IF($L459&gt;=$N459,0,MIN(CEILING(MAX(0,$N459-$L459),INDEX('Cenários'!$I$6:$I$105,INT((ROW()-6)/12)+1)),FLOOR(MAX(0,INDEX('Cenários'!$K$6:$K$105,INT((ROW()-6)/12)+1)-$L459),INDEX('Cenários'!$I$6:$I$105,INT((ROW()-6)/12)+1)))),0))</f>
        <v/>
      </c>
      <c r="P459" s="25">
        <f>IF($A459="","",IFERROR(IF($E459+INDEX('Cenários'!$J$6:$J$105,INT((ROW()-6)/12)+1)&gt;7,0,SUMIFS($O$6:$O$1205,$A$6:$A$1205,$A459,$E$6:$E$1205,$E459+INDEX('Cenários'!$J$6:$J$105,INT((ROW()-6)/12)+1))),0))</f>
        <v/>
      </c>
      <c r="Q459" s="25">
        <f>IF($A459="","",$L459+$O459)</f>
        <v/>
      </c>
      <c r="R459" s="25">
        <f>IF($A459="","",IF($E459&gt;0,MAX(0,$Q459-$N459),0))</f>
        <v/>
      </c>
      <c r="S459" s="25">
        <f>IF($A459="","",$Q459-$R459)</f>
        <v/>
      </c>
      <c r="T459" s="25">
        <f>IF($A459="","",MAX(0,-$S459))</f>
        <v/>
      </c>
      <c r="U459" s="25">
        <f>IF($A459="","",MAX(0,$Q459-INDEX('Cenários'!$K$6:$K$105,INT((ROW()-6)/12)+1)))</f>
        <v/>
      </c>
      <c r="V459" s="24">
        <f>IF($A459="","",IF($Y459&lt;&gt;"OK","Dados inválidos",IF($X459="Pausado","Pausado",IF($T459&gt;0,"Ruptura",IF($U459&gt;0,"Excesso de capacidade",IF($M459&gt;INDEX('Cenários'!$K$6:$K$105,INT((ROW()-6)/12)+1),"Capacidade insuficiente",IF(AND($E459&lt;=0,$S459&lt;INDEX('Cenários'!$H$6:$H$105,INT((ROW()-6)/12)+1)),"Atenção",IF($R459&gt;0,"Desmobilizar","Adequado"))))))))</f>
        <v/>
      </c>
      <c r="W459" s="24">
        <f>IF($A459="","",IF($Y459&lt;&gt;"OK","Corrigir cadastro do cenário",IF($X459="Pausado","",IF($T459&gt;0,"Ruptura projetada de "&amp;TEXT($T459,"0")&amp;" un.",IF($U459&gt;0,"Reduzir entrada ou transferir "&amp;TEXT($U459,"0")&amp;" un.",IF($M459&gt;INDEX('Cenários'!$K$6:$K$105,INT((ROW()-6)/12)+1),"Capacidade abaixo do saldo-alvo em "&amp;TEXT($M459-INDEX('Cenários'!$K$6:$K$105,INT((ROW()-6)/12)+1),"0")&amp;" un.",IF(AND($O459&gt;0,$E459-INDEX('Cenários'!$J$6:$J$105,INT((ROW()-6)/12)+1)&lt;-4),"Recebimento depende de pedido anterior ao horizonte",IF($R459&gt;0,"Desmobilizar "&amp;TEXT($R459,"0")&amp;" un. nesta semana",IF($P459&gt;0,"Emitir pedido de "&amp;TEXT($P459,"0")&amp;" un. nesta semana",IF($O459&gt;0,"Programar recebimento de "&amp;TEXT($O459,"0")&amp;" un.","Sem ação imediata")))))))))</f>
        <v/>
      </c>
      <c r="X459" s="24">
        <f>IF($A459="","",INDEX('Cenários'!$M$6:$M$105,INT((ROW()-6)/12)+1))</f>
        <v/>
      </c>
      <c r="Y459" s="24">
        <f>IF($A459="","",INDEX('Cenários'!$Z$6:$Z$105,INT((ROW()-6)/12)+1))</f>
        <v/>
      </c>
    </row>
    <row r="460" ht="19" customHeight="1">
      <c r="A460" s="24">
        <f>IF(INDEX('Cenários'!$A$6:$A$105,INT((ROW()-6)/12)+1)="","",INDEX('Cenários'!$A$6:$A$105,INT((ROW()-6)/12)+1))</f>
        <v/>
      </c>
      <c r="B460" s="24">
        <f>IF($A460="","",INDEX('Cenários'!$B$6:$B$105,INT((ROW()-6)/12)+1))</f>
        <v/>
      </c>
      <c r="C460" s="24">
        <f>IF($A460="","",INDEX('Cenários'!$C$6:$C$105,INT((ROW()-6)/12)+1))</f>
        <v/>
      </c>
      <c r="D460" s="24">
        <f>IF($A460="","",INDEX('Cenários'!$D$6:$D$105,INT((ROW()-6)/12)+1))</f>
        <v/>
      </c>
      <c r="E460" s="25">
        <f>IF($A460="","",MOD(ROW()-6,12)-4)</f>
        <v/>
      </c>
      <c r="F460" s="24">
        <f>IF($A460="","",IF($E460&lt;0,"Antes do pico",IF($E460=0,"Semana de pico","Depois do pico")))</f>
        <v/>
      </c>
      <c r="G460" s="36">
        <f>IF($A460="","",IFERROR(IF(INDEX('Cenários'!$E$6:$E$105,INT((ROW()-6)/12)+1)="","",INDEX('Cenários'!$E$6:$E$105,INT((ROW()-6)/12)+1)+7*$E460),""))</f>
        <v/>
      </c>
      <c r="H460" s="37">
        <f>IF($A460="","",INDEX('Cenários'!$N$6:$Y$105,INT((ROW()-6)/12)+1,$E460+5))</f>
        <v/>
      </c>
      <c r="I460" s="25">
        <f>IF(OR($A460="",$H460=""),"",IFERROR(ROUNDUP(INDEX('Cenários'!$F$6:$F$105,INT((ROW()-6)/12)+1)*$H460,0),""))</f>
        <v/>
      </c>
      <c r="J460" s="19" t="n"/>
      <c r="K460" s="25">
        <f>IF($A460="","",IF($E460=-4,INDEX('Cenários'!$G$6:$G$105,INT((ROW()-6)/12)+1),$S459))</f>
        <v/>
      </c>
      <c r="L460" s="25">
        <f>IF($A460="","",$K460+IF($J460="",0,$J460)-IF($I460="",0,$I460))</f>
        <v/>
      </c>
      <c r="M460" s="25">
        <f>IF($A460="","",IF($E460&lt;=0,INDEX('Cenários'!$H$6:$H$105,INT((ROW()-6)/12)+1)+SUMIFS($I$6:$I$1205,$A$6:$A$1205,$A460,$E$6:$E$1205,"&gt;"&amp;$E460,$E$6:$E$1205,"&lt;="&amp;($E460+INDEX('Cenários'!$J$6:$J$105,INT((ROW()-6)/12)+1))),INDEX('Cenários'!$L$6:$L$105,INT((ROW()-6)/12)+1)+SUMIFS($I$6:$I$1205,$A$6:$A$1205,$A460,$E$6:$E$1205,"&gt;"&amp;$E460,$E$6:$E$1205,"&lt;=7")))</f>
        <v/>
      </c>
      <c r="N460" s="25">
        <f>IF($A460="","",MIN(INDEX('Cenários'!$K$6:$K$105,INT((ROW()-6)/12)+1),MAX(0,$M460)))</f>
        <v/>
      </c>
      <c r="O460" s="25">
        <f>IF($A460="","",IFERROR(IF($L460&gt;=$N460,0,MIN(CEILING(MAX(0,$N460-$L460),INDEX('Cenários'!$I$6:$I$105,INT((ROW()-6)/12)+1)),FLOOR(MAX(0,INDEX('Cenários'!$K$6:$K$105,INT((ROW()-6)/12)+1)-$L460),INDEX('Cenários'!$I$6:$I$105,INT((ROW()-6)/12)+1)))),0))</f>
        <v/>
      </c>
      <c r="P460" s="25">
        <f>IF($A460="","",IFERROR(IF($E460+INDEX('Cenários'!$J$6:$J$105,INT((ROW()-6)/12)+1)&gt;7,0,SUMIFS($O$6:$O$1205,$A$6:$A$1205,$A460,$E$6:$E$1205,$E460+INDEX('Cenários'!$J$6:$J$105,INT((ROW()-6)/12)+1))),0))</f>
        <v/>
      </c>
      <c r="Q460" s="25">
        <f>IF($A460="","",$L460+$O460)</f>
        <v/>
      </c>
      <c r="R460" s="25">
        <f>IF($A460="","",IF($E460&gt;0,MAX(0,$Q460-$N460),0))</f>
        <v/>
      </c>
      <c r="S460" s="25">
        <f>IF($A460="","",$Q460-$R460)</f>
        <v/>
      </c>
      <c r="T460" s="25">
        <f>IF($A460="","",MAX(0,-$S460))</f>
        <v/>
      </c>
      <c r="U460" s="25">
        <f>IF($A460="","",MAX(0,$Q460-INDEX('Cenários'!$K$6:$K$105,INT((ROW()-6)/12)+1)))</f>
        <v/>
      </c>
      <c r="V460" s="24">
        <f>IF($A460="","",IF($Y460&lt;&gt;"OK","Dados inválidos",IF($X460="Pausado","Pausado",IF($T460&gt;0,"Ruptura",IF($U460&gt;0,"Excesso de capacidade",IF($M460&gt;INDEX('Cenários'!$K$6:$K$105,INT((ROW()-6)/12)+1),"Capacidade insuficiente",IF(AND($E460&lt;=0,$S460&lt;INDEX('Cenários'!$H$6:$H$105,INT((ROW()-6)/12)+1)),"Atenção",IF($R460&gt;0,"Desmobilizar","Adequado"))))))))</f>
        <v/>
      </c>
      <c r="W460" s="24">
        <f>IF($A460="","",IF($Y460&lt;&gt;"OK","Corrigir cadastro do cenário",IF($X460="Pausado","",IF($T460&gt;0,"Ruptura projetada de "&amp;TEXT($T460,"0")&amp;" un.",IF($U460&gt;0,"Reduzir entrada ou transferir "&amp;TEXT($U460,"0")&amp;" un.",IF($M460&gt;INDEX('Cenários'!$K$6:$K$105,INT((ROW()-6)/12)+1),"Capacidade abaixo do saldo-alvo em "&amp;TEXT($M460-INDEX('Cenários'!$K$6:$K$105,INT((ROW()-6)/12)+1),"0")&amp;" un.",IF(AND($O460&gt;0,$E460-INDEX('Cenários'!$J$6:$J$105,INT((ROW()-6)/12)+1)&lt;-4),"Recebimento depende de pedido anterior ao horizonte",IF($R460&gt;0,"Desmobilizar "&amp;TEXT($R460,"0")&amp;" un. nesta semana",IF($P460&gt;0,"Emitir pedido de "&amp;TEXT($P460,"0")&amp;" un. nesta semana",IF($O460&gt;0,"Programar recebimento de "&amp;TEXT($O460,"0")&amp;" un.","Sem ação imediata")))))))))</f>
        <v/>
      </c>
      <c r="X460" s="24">
        <f>IF($A460="","",INDEX('Cenários'!$M$6:$M$105,INT((ROW()-6)/12)+1))</f>
        <v/>
      </c>
      <c r="Y460" s="24">
        <f>IF($A460="","",INDEX('Cenários'!$Z$6:$Z$105,INT((ROW()-6)/12)+1))</f>
        <v/>
      </c>
    </row>
    <row r="461" ht="19" customHeight="1">
      <c r="A461" s="24">
        <f>IF(INDEX('Cenários'!$A$6:$A$105,INT((ROW()-6)/12)+1)="","",INDEX('Cenários'!$A$6:$A$105,INT((ROW()-6)/12)+1))</f>
        <v/>
      </c>
      <c r="B461" s="24">
        <f>IF($A461="","",INDEX('Cenários'!$B$6:$B$105,INT((ROW()-6)/12)+1))</f>
        <v/>
      </c>
      <c r="C461" s="24">
        <f>IF($A461="","",INDEX('Cenários'!$C$6:$C$105,INT((ROW()-6)/12)+1))</f>
        <v/>
      </c>
      <c r="D461" s="24">
        <f>IF($A461="","",INDEX('Cenários'!$D$6:$D$105,INT((ROW()-6)/12)+1))</f>
        <v/>
      </c>
      <c r="E461" s="25">
        <f>IF($A461="","",MOD(ROW()-6,12)-4)</f>
        <v/>
      </c>
      <c r="F461" s="24">
        <f>IF($A461="","",IF($E461&lt;0,"Antes do pico",IF($E461=0,"Semana de pico","Depois do pico")))</f>
        <v/>
      </c>
      <c r="G461" s="36">
        <f>IF($A461="","",IFERROR(IF(INDEX('Cenários'!$E$6:$E$105,INT((ROW()-6)/12)+1)="","",INDEX('Cenários'!$E$6:$E$105,INT((ROW()-6)/12)+1)+7*$E461),""))</f>
        <v/>
      </c>
      <c r="H461" s="37">
        <f>IF($A461="","",INDEX('Cenários'!$N$6:$Y$105,INT((ROW()-6)/12)+1,$E461+5))</f>
        <v/>
      </c>
      <c r="I461" s="25">
        <f>IF(OR($A461="",$H461=""),"",IFERROR(ROUNDUP(INDEX('Cenários'!$F$6:$F$105,INT((ROW()-6)/12)+1)*$H461,0),""))</f>
        <v/>
      </c>
      <c r="J461" s="19" t="n"/>
      <c r="K461" s="25">
        <f>IF($A461="","",IF($E461=-4,INDEX('Cenários'!$G$6:$G$105,INT((ROW()-6)/12)+1),$S460))</f>
        <v/>
      </c>
      <c r="L461" s="25">
        <f>IF($A461="","",$K461+IF($J461="",0,$J461)-IF($I461="",0,$I461))</f>
        <v/>
      </c>
      <c r="M461" s="25">
        <f>IF($A461="","",IF($E461&lt;=0,INDEX('Cenários'!$H$6:$H$105,INT((ROW()-6)/12)+1)+SUMIFS($I$6:$I$1205,$A$6:$A$1205,$A461,$E$6:$E$1205,"&gt;"&amp;$E461,$E$6:$E$1205,"&lt;="&amp;($E461+INDEX('Cenários'!$J$6:$J$105,INT((ROW()-6)/12)+1))),INDEX('Cenários'!$L$6:$L$105,INT((ROW()-6)/12)+1)+SUMIFS($I$6:$I$1205,$A$6:$A$1205,$A461,$E$6:$E$1205,"&gt;"&amp;$E461,$E$6:$E$1205,"&lt;=7")))</f>
        <v/>
      </c>
      <c r="N461" s="25">
        <f>IF($A461="","",MIN(INDEX('Cenários'!$K$6:$K$105,INT((ROW()-6)/12)+1),MAX(0,$M461)))</f>
        <v/>
      </c>
      <c r="O461" s="25">
        <f>IF($A461="","",IFERROR(IF($L461&gt;=$N461,0,MIN(CEILING(MAX(0,$N461-$L461),INDEX('Cenários'!$I$6:$I$105,INT((ROW()-6)/12)+1)),FLOOR(MAX(0,INDEX('Cenários'!$K$6:$K$105,INT((ROW()-6)/12)+1)-$L461),INDEX('Cenários'!$I$6:$I$105,INT((ROW()-6)/12)+1)))),0))</f>
        <v/>
      </c>
      <c r="P461" s="25">
        <f>IF($A461="","",IFERROR(IF($E461+INDEX('Cenários'!$J$6:$J$105,INT((ROW()-6)/12)+1)&gt;7,0,SUMIFS($O$6:$O$1205,$A$6:$A$1205,$A461,$E$6:$E$1205,$E461+INDEX('Cenários'!$J$6:$J$105,INT((ROW()-6)/12)+1))),0))</f>
        <v/>
      </c>
      <c r="Q461" s="25">
        <f>IF($A461="","",$L461+$O461)</f>
        <v/>
      </c>
      <c r="R461" s="25">
        <f>IF($A461="","",IF($E461&gt;0,MAX(0,$Q461-$N461),0))</f>
        <v/>
      </c>
      <c r="S461" s="25">
        <f>IF($A461="","",$Q461-$R461)</f>
        <v/>
      </c>
      <c r="T461" s="25">
        <f>IF($A461="","",MAX(0,-$S461))</f>
        <v/>
      </c>
      <c r="U461" s="25">
        <f>IF($A461="","",MAX(0,$Q461-INDEX('Cenários'!$K$6:$K$105,INT((ROW()-6)/12)+1)))</f>
        <v/>
      </c>
      <c r="V461" s="24">
        <f>IF($A461="","",IF($Y461&lt;&gt;"OK","Dados inválidos",IF($X461="Pausado","Pausado",IF($T461&gt;0,"Ruptura",IF($U461&gt;0,"Excesso de capacidade",IF($M461&gt;INDEX('Cenários'!$K$6:$K$105,INT((ROW()-6)/12)+1),"Capacidade insuficiente",IF(AND($E461&lt;=0,$S461&lt;INDEX('Cenários'!$H$6:$H$105,INT((ROW()-6)/12)+1)),"Atenção",IF($R461&gt;0,"Desmobilizar","Adequado"))))))))</f>
        <v/>
      </c>
      <c r="W461" s="24">
        <f>IF($A461="","",IF($Y461&lt;&gt;"OK","Corrigir cadastro do cenário",IF($X461="Pausado","",IF($T461&gt;0,"Ruptura projetada de "&amp;TEXT($T461,"0")&amp;" un.",IF($U461&gt;0,"Reduzir entrada ou transferir "&amp;TEXT($U461,"0")&amp;" un.",IF($M461&gt;INDEX('Cenários'!$K$6:$K$105,INT((ROW()-6)/12)+1),"Capacidade abaixo do saldo-alvo em "&amp;TEXT($M461-INDEX('Cenários'!$K$6:$K$105,INT((ROW()-6)/12)+1),"0")&amp;" un.",IF(AND($O461&gt;0,$E461-INDEX('Cenários'!$J$6:$J$105,INT((ROW()-6)/12)+1)&lt;-4),"Recebimento depende de pedido anterior ao horizonte",IF($R461&gt;0,"Desmobilizar "&amp;TEXT($R461,"0")&amp;" un. nesta semana",IF($P461&gt;0,"Emitir pedido de "&amp;TEXT($P461,"0")&amp;" un. nesta semana",IF($O461&gt;0,"Programar recebimento de "&amp;TEXT($O461,"0")&amp;" un.","Sem ação imediata")))))))))</f>
        <v/>
      </c>
      <c r="X461" s="24">
        <f>IF($A461="","",INDEX('Cenários'!$M$6:$M$105,INT((ROW()-6)/12)+1))</f>
        <v/>
      </c>
      <c r="Y461" s="24">
        <f>IF($A461="","",INDEX('Cenários'!$Z$6:$Z$105,INT((ROW()-6)/12)+1))</f>
        <v/>
      </c>
    </row>
    <row r="462" ht="19" customHeight="1">
      <c r="A462" s="24">
        <f>IF(INDEX('Cenários'!$A$6:$A$105,INT((ROW()-6)/12)+1)="","",INDEX('Cenários'!$A$6:$A$105,INT((ROW()-6)/12)+1))</f>
        <v/>
      </c>
      <c r="B462" s="24">
        <f>IF($A462="","",INDEX('Cenários'!$B$6:$B$105,INT((ROW()-6)/12)+1))</f>
        <v/>
      </c>
      <c r="C462" s="24">
        <f>IF($A462="","",INDEX('Cenários'!$C$6:$C$105,INT((ROW()-6)/12)+1))</f>
        <v/>
      </c>
      <c r="D462" s="24">
        <f>IF($A462="","",INDEX('Cenários'!$D$6:$D$105,INT((ROW()-6)/12)+1))</f>
        <v/>
      </c>
      <c r="E462" s="25">
        <f>IF($A462="","",MOD(ROW()-6,12)-4)</f>
        <v/>
      </c>
      <c r="F462" s="24">
        <f>IF($A462="","",IF($E462&lt;0,"Antes do pico",IF($E462=0,"Semana de pico","Depois do pico")))</f>
        <v/>
      </c>
      <c r="G462" s="36">
        <f>IF($A462="","",IFERROR(IF(INDEX('Cenários'!$E$6:$E$105,INT((ROW()-6)/12)+1)="","",INDEX('Cenários'!$E$6:$E$105,INT((ROW()-6)/12)+1)+7*$E462),""))</f>
        <v/>
      </c>
      <c r="H462" s="37">
        <f>IF($A462="","",INDEX('Cenários'!$N$6:$Y$105,INT((ROW()-6)/12)+1,$E462+5))</f>
        <v/>
      </c>
      <c r="I462" s="25">
        <f>IF(OR($A462="",$H462=""),"",IFERROR(ROUNDUP(INDEX('Cenários'!$F$6:$F$105,INT((ROW()-6)/12)+1)*$H462,0),""))</f>
        <v/>
      </c>
      <c r="J462" s="19" t="n"/>
      <c r="K462" s="25">
        <f>IF($A462="","",IF($E462=-4,INDEX('Cenários'!$G$6:$G$105,INT((ROW()-6)/12)+1),$S461))</f>
        <v/>
      </c>
      <c r="L462" s="25">
        <f>IF($A462="","",$K462+IF($J462="",0,$J462)-IF($I462="",0,$I462))</f>
        <v/>
      </c>
      <c r="M462" s="25">
        <f>IF($A462="","",IF($E462&lt;=0,INDEX('Cenários'!$H$6:$H$105,INT((ROW()-6)/12)+1)+SUMIFS($I$6:$I$1205,$A$6:$A$1205,$A462,$E$6:$E$1205,"&gt;"&amp;$E462,$E$6:$E$1205,"&lt;="&amp;($E462+INDEX('Cenários'!$J$6:$J$105,INT((ROW()-6)/12)+1))),INDEX('Cenários'!$L$6:$L$105,INT((ROW()-6)/12)+1)+SUMIFS($I$6:$I$1205,$A$6:$A$1205,$A462,$E$6:$E$1205,"&gt;"&amp;$E462,$E$6:$E$1205,"&lt;=7")))</f>
        <v/>
      </c>
      <c r="N462" s="25">
        <f>IF($A462="","",MIN(INDEX('Cenários'!$K$6:$K$105,INT((ROW()-6)/12)+1),MAX(0,$M462)))</f>
        <v/>
      </c>
      <c r="O462" s="25">
        <f>IF($A462="","",IFERROR(IF($L462&gt;=$N462,0,MIN(CEILING(MAX(0,$N462-$L462),INDEX('Cenários'!$I$6:$I$105,INT((ROW()-6)/12)+1)),FLOOR(MAX(0,INDEX('Cenários'!$K$6:$K$105,INT((ROW()-6)/12)+1)-$L462),INDEX('Cenários'!$I$6:$I$105,INT((ROW()-6)/12)+1)))),0))</f>
        <v/>
      </c>
      <c r="P462" s="25">
        <f>IF($A462="","",IFERROR(IF($E462+INDEX('Cenários'!$J$6:$J$105,INT((ROW()-6)/12)+1)&gt;7,0,SUMIFS($O$6:$O$1205,$A$6:$A$1205,$A462,$E$6:$E$1205,$E462+INDEX('Cenários'!$J$6:$J$105,INT((ROW()-6)/12)+1))),0))</f>
        <v/>
      </c>
      <c r="Q462" s="25">
        <f>IF($A462="","",$L462+$O462)</f>
        <v/>
      </c>
      <c r="R462" s="25">
        <f>IF($A462="","",IF($E462&gt;0,MAX(0,$Q462-$N462),0))</f>
        <v/>
      </c>
      <c r="S462" s="25">
        <f>IF($A462="","",$Q462-$R462)</f>
        <v/>
      </c>
      <c r="T462" s="25">
        <f>IF($A462="","",MAX(0,-$S462))</f>
        <v/>
      </c>
      <c r="U462" s="25">
        <f>IF($A462="","",MAX(0,$Q462-INDEX('Cenários'!$K$6:$K$105,INT((ROW()-6)/12)+1)))</f>
        <v/>
      </c>
      <c r="V462" s="24">
        <f>IF($A462="","",IF($Y462&lt;&gt;"OK","Dados inválidos",IF($X462="Pausado","Pausado",IF($T462&gt;0,"Ruptura",IF($U462&gt;0,"Excesso de capacidade",IF($M462&gt;INDEX('Cenários'!$K$6:$K$105,INT((ROW()-6)/12)+1),"Capacidade insuficiente",IF(AND($E462&lt;=0,$S462&lt;INDEX('Cenários'!$H$6:$H$105,INT((ROW()-6)/12)+1)),"Atenção",IF($R462&gt;0,"Desmobilizar","Adequado"))))))))</f>
        <v/>
      </c>
      <c r="W462" s="24">
        <f>IF($A462="","",IF($Y462&lt;&gt;"OK","Corrigir cadastro do cenário",IF($X462="Pausado","",IF($T462&gt;0,"Ruptura projetada de "&amp;TEXT($T462,"0")&amp;" un.",IF($U462&gt;0,"Reduzir entrada ou transferir "&amp;TEXT($U462,"0")&amp;" un.",IF($M462&gt;INDEX('Cenários'!$K$6:$K$105,INT((ROW()-6)/12)+1),"Capacidade abaixo do saldo-alvo em "&amp;TEXT($M462-INDEX('Cenários'!$K$6:$K$105,INT((ROW()-6)/12)+1),"0")&amp;" un.",IF(AND($O462&gt;0,$E462-INDEX('Cenários'!$J$6:$J$105,INT((ROW()-6)/12)+1)&lt;-4),"Recebimento depende de pedido anterior ao horizonte",IF($R462&gt;0,"Desmobilizar "&amp;TEXT($R462,"0")&amp;" un. nesta semana",IF($P462&gt;0,"Emitir pedido de "&amp;TEXT($P462,"0")&amp;" un. nesta semana",IF($O462&gt;0,"Programar recebimento de "&amp;TEXT($O462,"0")&amp;" un.","Sem ação imediata")))))))))</f>
        <v/>
      </c>
      <c r="X462" s="24">
        <f>IF($A462="","",INDEX('Cenários'!$M$6:$M$105,INT((ROW()-6)/12)+1))</f>
        <v/>
      </c>
      <c r="Y462" s="24">
        <f>IF($A462="","",INDEX('Cenários'!$Z$6:$Z$105,INT((ROW()-6)/12)+1))</f>
        <v/>
      </c>
    </row>
    <row r="463" ht="19" customHeight="1">
      <c r="A463" s="24">
        <f>IF(INDEX('Cenários'!$A$6:$A$105,INT((ROW()-6)/12)+1)="","",INDEX('Cenários'!$A$6:$A$105,INT((ROW()-6)/12)+1))</f>
        <v/>
      </c>
      <c r="B463" s="24">
        <f>IF($A463="","",INDEX('Cenários'!$B$6:$B$105,INT((ROW()-6)/12)+1))</f>
        <v/>
      </c>
      <c r="C463" s="24">
        <f>IF($A463="","",INDEX('Cenários'!$C$6:$C$105,INT((ROW()-6)/12)+1))</f>
        <v/>
      </c>
      <c r="D463" s="24">
        <f>IF($A463="","",INDEX('Cenários'!$D$6:$D$105,INT((ROW()-6)/12)+1))</f>
        <v/>
      </c>
      <c r="E463" s="25">
        <f>IF($A463="","",MOD(ROW()-6,12)-4)</f>
        <v/>
      </c>
      <c r="F463" s="24">
        <f>IF($A463="","",IF($E463&lt;0,"Antes do pico",IF($E463=0,"Semana de pico","Depois do pico")))</f>
        <v/>
      </c>
      <c r="G463" s="36">
        <f>IF($A463="","",IFERROR(IF(INDEX('Cenários'!$E$6:$E$105,INT((ROW()-6)/12)+1)="","",INDEX('Cenários'!$E$6:$E$105,INT((ROW()-6)/12)+1)+7*$E463),""))</f>
        <v/>
      </c>
      <c r="H463" s="37">
        <f>IF($A463="","",INDEX('Cenários'!$N$6:$Y$105,INT((ROW()-6)/12)+1,$E463+5))</f>
        <v/>
      </c>
      <c r="I463" s="25">
        <f>IF(OR($A463="",$H463=""),"",IFERROR(ROUNDUP(INDEX('Cenários'!$F$6:$F$105,INT((ROW()-6)/12)+1)*$H463,0),""))</f>
        <v/>
      </c>
      <c r="J463" s="19" t="n"/>
      <c r="K463" s="25">
        <f>IF($A463="","",IF($E463=-4,INDEX('Cenários'!$G$6:$G$105,INT((ROW()-6)/12)+1),$S462))</f>
        <v/>
      </c>
      <c r="L463" s="25">
        <f>IF($A463="","",$K463+IF($J463="",0,$J463)-IF($I463="",0,$I463))</f>
        <v/>
      </c>
      <c r="M463" s="25">
        <f>IF($A463="","",IF($E463&lt;=0,INDEX('Cenários'!$H$6:$H$105,INT((ROW()-6)/12)+1)+SUMIFS($I$6:$I$1205,$A$6:$A$1205,$A463,$E$6:$E$1205,"&gt;"&amp;$E463,$E$6:$E$1205,"&lt;="&amp;($E463+INDEX('Cenários'!$J$6:$J$105,INT((ROW()-6)/12)+1))),INDEX('Cenários'!$L$6:$L$105,INT((ROW()-6)/12)+1)+SUMIFS($I$6:$I$1205,$A$6:$A$1205,$A463,$E$6:$E$1205,"&gt;"&amp;$E463,$E$6:$E$1205,"&lt;=7")))</f>
        <v/>
      </c>
      <c r="N463" s="25">
        <f>IF($A463="","",MIN(INDEX('Cenários'!$K$6:$K$105,INT((ROW()-6)/12)+1),MAX(0,$M463)))</f>
        <v/>
      </c>
      <c r="O463" s="25">
        <f>IF($A463="","",IFERROR(IF($L463&gt;=$N463,0,MIN(CEILING(MAX(0,$N463-$L463),INDEX('Cenários'!$I$6:$I$105,INT((ROW()-6)/12)+1)),FLOOR(MAX(0,INDEX('Cenários'!$K$6:$K$105,INT((ROW()-6)/12)+1)-$L463),INDEX('Cenários'!$I$6:$I$105,INT((ROW()-6)/12)+1)))),0))</f>
        <v/>
      </c>
      <c r="P463" s="25">
        <f>IF($A463="","",IFERROR(IF($E463+INDEX('Cenários'!$J$6:$J$105,INT((ROW()-6)/12)+1)&gt;7,0,SUMIFS($O$6:$O$1205,$A$6:$A$1205,$A463,$E$6:$E$1205,$E463+INDEX('Cenários'!$J$6:$J$105,INT((ROW()-6)/12)+1))),0))</f>
        <v/>
      </c>
      <c r="Q463" s="25">
        <f>IF($A463="","",$L463+$O463)</f>
        <v/>
      </c>
      <c r="R463" s="25">
        <f>IF($A463="","",IF($E463&gt;0,MAX(0,$Q463-$N463),0))</f>
        <v/>
      </c>
      <c r="S463" s="25">
        <f>IF($A463="","",$Q463-$R463)</f>
        <v/>
      </c>
      <c r="T463" s="25">
        <f>IF($A463="","",MAX(0,-$S463))</f>
        <v/>
      </c>
      <c r="U463" s="25">
        <f>IF($A463="","",MAX(0,$Q463-INDEX('Cenários'!$K$6:$K$105,INT((ROW()-6)/12)+1)))</f>
        <v/>
      </c>
      <c r="V463" s="24">
        <f>IF($A463="","",IF($Y463&lt;&gt;"OK","Dados inválidos",IF($X463="Pausado","Pausado",IF($T463&gt;0,"Ruptura",IF($U463&gt;0,"Excesso de capacidade",IF($M463&gt;INDEX('Cenários'!$K$6:$K$105,INT((ROW()-6)/12)+1),"Capacidade insuficiente",IF(AND($E463&lt;=0,$S463&lt;INDEX('Cenários'!$H$6:$H$105,INT((ROW()-6)/12)+1)),"Atenção",IF($R463&gt;0,"Desmobilizar","Adequado"))))))))</f>
        <v/>
      </c>
      <c r="W463" s="24">
        <f>IF($A463="","",IF($Y463&lt;&gt;"OK","Corrigir cadastro do cenário",IF($X463="Pausado","",IF($T463&gt;0,"Ruptura projetada de "&amp;TEXT($T463,"0")&amp;" un.",IF($U463&gt;0,"Reduzir entrada ou transferir "&amp;TEXT($U463,"0")&amp;" un.",IF($M463&gt;INDEX('Cenários'!$K$6:$K$105,INT((ROW()-6)/12)+1),"Capacidade abaixo do saldo-alvo em "&amp;TEXT($M463-INDEX('Cenários'!$K$6:$K$105,INT((ROW()-6)/12)+1),"0")&amp;" un.",IF(AND($O463&gt;0,$E463-INDEX('Cenários'!$J$6:$J$105,INT((ROW()-6)/12)+1)&lt;-4),"Recebimento depende de pedido anterior ao horizonte",IF($R463&gt;0,"Desmobilizar "&amp;TEXT($R463,"0")&amp;" un. nesta semana",IF($P463&gt;0,"Emitir pedido de "&amp;TEXT($P463,"0")&amp;" un. nesta semana",IF($O463&gt;0,"Programar recebimento de "&amp;TEXT($O463,"0")&amp;" un.","Sem ação imediata")))))))))</f>
        <v/>
      </c>
      <c r="X463" s="24">
        <f>IF($A463="","",INDEX('Cenários'!$M$6:$M$105,INT((ROW()-6)/12)+1))</f>
        <v/>
      </c>
      <c r="Y463" s="24">
        <f>IF($A463="","",INDEX('Cenários'!$Z$6:$Z$105,INT((ROW()-6)/12)+1))</f>
        <v/>
      </c>
    </row>
    <row r="464" ht="19" customHeight="1">
      <c r="A464" s="24">
        <f>IF(INDEX('Cenários'!$A$6:$A$105,INT((ROW()-6)/12)+1)="","",INDEX('Cenários'!$A$6:$A$105,INT((ROW()-6)/12)+1))</f>
        <v/>
      </c>
      <c r="B464" s="24">
        <f>IF($A464="","",INDEX('Cenários'!$B$6:$B$105,INT((ROW()-6)/12)+1))</f>
        <v/>
      </c>
      <c r="C464" s="24">
        <f>IF($A464="","",INDEX('Cenários'!$C$6:$C$105,INT((ROW()-6)/12)+1))</f>
        <v/>
      </c>
      <c r="D464" s="24">
        <f>IF($A464="","",INDEX('Cenários'!$D$6:$D$105,INT((ROW()-6)/12)+1))</f>
        <v/>
      </c>
      <c r="E464" s="25">
        <f>IF($A464="","",MOD(ROW()-6,12)-4)</f>
        <v/>
      </c>
      <c r="F464" s="24">
        <f>IF($A464="","",IF($E464&lt;0,"Antes do pico",IF($E464=0,"Semana de pico","Depois do pico")))</f>
        <v/>
      </c>
      <c r="G464" s="36">
        <f>IF($A464="","",IFERROR(IF(INDEX('Cenários'!$E$6:$E$105,INT((ROW()-6)/12)+1)="","",INDEX('Cenários'!$E$6:$E$105,INT((ROW()-6)/12)+1)+7*$E464),""))</f>
        <v/>
      </c>
      <c r="H464" s="37">
        <f>IF($A464="","",INDEX('Cenários'!$N$6:$Y$105,INT((ROW()-6)/12)+1,$E464+5))</f>
        <v/>
      </c>
      <c r="I464" s="25">
        <f>IF(OR($A464="",$H464=""),"",IFERROR(ROUNDUP(INDEX('Cenários'!$F$6:$F$105,INT((ROW()-6)/12)+1)*$H464,0),""))</f>
        <v/>
      </c>
      <c r="J464" s="19" t="n"/>
      <c r="K464" s="25">
        <f>IF($A464="","",IF($E464=-4,INDEX('Cenários'!$G$6:$G$105,INT((ROW()-6)/12)+1),$S463))</f>
        <v/>
      </c>
      <c r="L464" s="25">
        <f>IF($A464="","",$K464+IF($J464="",0,$J464)-IF($I464="",0,$I464))</f>
        <v/>
      </c>
      <c r="M464" s="25">
        <f>IF($A464="","",IF($E464&lt;=0,INDEX('Cenários'!$H$6:$H$105,INT((ROW()-6)/12)+1)+SUMIFS($I$6:$I$1205,$A$6:$A$1205,$A464,$E$6:$E$1205,"&gt;"&amp;$E464,$E$6:$E$1205,"&lt;="&amp;($E464+INDEX('Cenários'!$J$6:$J$105,INT((ROW()-6)/12)+1))),INDEX('Cenários'!$L$6:$L$105,INT((ROW()-6)/12)+1)+SUMIFS($I$6:$I$1205,$A$6:$A$1205,$A464,$E$6:$E$1205,"&gt;"&amp;$E464,$E$6:$E$1205,"&lt;=7")))</f>
        <v/>
      </c>
      <c r="N464" s="25">
        <f>IF($A464="","",MIN(INDEX('Cenários'!$K$6:$K$105,INT((ROW()-6)/12)+1),MAX(0,$M464)))</f>
        <v/>
      </c>
      <c r="O464" s="25">
        <f>IF($A464="","",IFERROR(IF($L464&gt;=$N464,0,MIN(CEILING(MAX(0,$N464-$L464),INDEX('Cenários'!$I$6:$I$105,INT((ROW()-6)/12)+1)),FLOOR(MAX(0,INDEX('Cenários'!$K$6:$K$105,INT((ROW()-6)/12)+1)-$L464),INDEX('Cenários'!$I$6:$I$105,INT((ROW()-6)/12)+1)))),0))</f>
        <v/>
      </c>
      <c r="P464" s="25">
        <f>IF($A464="","",IFERROR(IF($E464+INDEX('Cenários'!$J$6:$J$105,INT((ROW()-6)/12)+1)&gt;7,0,SUMIFS($O$6:$O$1205,$A$6:$A$1205,$A464,$E$6:$E$1205,$E464+INDEX('Cenários'!$J$6:$J$105,INT((ROW()-6)/12)+1))),0))</f>
        <v/>
      </c>
      <c r="Q464" s="25">
        <f>IF($A464="","",$L464+$O464)</f>
        <v/>
      </c>
      <c r="R464" s="25">
        <f>IF($A464="","",IF($E464&gt;0,MAX(0,$Q464-$N464),0))</f>
        <v/>
      </c>
      <c r="S464" s="25">
        <f>IF($A464="","",$Q464-$R464)</f>
        <v/>
      </c>
      <c r="T464" s="25">
        <f>IF($A464="","",MAX(0,-$S464))</f>
        <v/>
      </c>
      <c r="U464" s="25">
        <f>IF($A464="","",MAX(0,$Q464-INDEX('Cenários'!$K$6:$K$105,INT((ROW()-6)/12)+1)))</f>
        <v/>
      </c>
      <c r="V464" s="24">
        <f>IF($A464="","",IF($Y464&lt;&gt;"OK","Dados inválidos",IF($X464="Pausado","Pausado",IF($T464&gt;0,"Ruptura",IF($U464&gt;0,"Excesso de capacidade",IF($M464&gt;INDEX('Cenários'!$K$6:$K$105,INT((ROW()-6)/12)+1),"Capacidade insuficiente",IF(AND($E464&lt;=0,$S464&lt;INDEX('Cenários'!$H$6:$H$105,INT((ROW()-6)/12)+1)),"Atenção",IF($R464&gt;0,"Desmobilizar","Adequado"))))))))</f>
        <v/>
      </c>
      <c r="W464" s="24">
        <f>IF($A464="","",IF($Y464&lt;&gt;"OK","Corrigir cadastro do cenário",IF($X464="Pausado","",IF($T464&gt;0,"Ruptura projetada de "&amp;TEXT($T464,"0")&amp;" un.",IF($U464&gt;0,"Reduzir entrada ou transferir "&amp;TEXT($U464,"0")&amp;" un.",IF($M464&gt;INDEX('Cenários'!$K$6:$K$105,INT((ROW()-6)/12)+1),"Capacidade abaixo do saldo-alvo em "&amp;TEXT($M464-INDEX('Cenários'!$K$6:$K$105,INT((ROW()-6)/12)+1),"0")&amp;" un.",IF(AND($O464&gt;0,$E464-INDEX('Cenários'!$J$6:$J$105,INT((ROW()-6)/12)+1)&lt;-4),"Recebimento depende de pedido anterior ao horizonte",IF($R464&gt;0,"Desmobilizar "&amp;TEXT($R464,"0")&amp;" un. nesta semana",IF($P464&gt;0,"Emitir pedido de "&amp;TEXT($P464,"0")&amp;" un. nesta semana",IF($O464&gt;0,"Programar recebimento de "&amp;TEXT($O464,"0")&amp;" un.","Sem ação imediata")))))))))</f>
        <v/>
      </c>
      <c r="X464" s="24">
        <f>IF($A464="","",INDEX('Cenários'!$M$6:$M$105,INT((ROW()-6)/12)+1))</f>
        <v/>
      </c>
      <c r="Y464" s="24">
        <f>IF($A464="","",INDEX('Cenários'!$Z$6:$Z$105,INT((ROW()-6)/12)+1))</f>
        <v/>
      </c>
    </row>
    <row r="465" ht="19" customHeight="1">
      <c r="A465" s="24">
        <f>IF(INDEX('Cenários'!$A$6:$A$105,INT((ROW()-6)/12)+1)="","",INDEX('Cenários'!$A$6:$A$105,INT((ROW()-6)/12)+1))</f>
        <v/>
      </c>
      <c r="B465" s="24">
        <f>IF($A465="","",INDEX('Cenários'!$B$6:$B$105,INT((ROW()-6)/12)+1))</f>
        <v/>
      </c>
      <c r="C465" s="24">
        <f>IF($A465="","",INDEX('Cenários'!$C$6:$C$105,INT((ROW()-6)/12)+1))</f>
        <v/>
      </c>
      <c r="D465" s="24">
        <f>IF($A465="","",INDEX('Cenários'!$D$6:$D$105,INT((ROW()-6)/12)+1))</f>
        <v/>
      </c>
      <c r="E465" s="25">
        <f>IF($A465="","",MOD(ROW()-6,12)-4)</f>
        <v/>
      </c>
      <c r="F465" s="24">
        <f>IF($A465="","",IF($E465&lt;0,"Antes do pico",IF($E465=0,"Semana de pico","Depois do pico")))</f>
        <v/>
      </c>
      <c r="G465" s="36">
        <f>IF($A465="","",IFERROR(IF(INDEX('Cenários'!$E$6:$E$105,INT((ROW()-6)/12)+1)="","",INDEX('Cenários'!$E$6:$E$105,INT((ROW()-6)/12)+1)+7*$E465),""))</f>
        <v/>
      </c>
      <c r="H465" s="37">
        <f>IF($A465="","",INDEX('Cenários'!$N$6:$Y$105,INT((ROW()-6)/12)+1,$E465+5))</f>
        <v/>
      </c>
      <c r="I465" s="25">
        <f>IF(OR($A465="",$H465=""),"",IFERROR(ROUNDUP(INDEX('Cenários'!$F$6:$F$105,INT((ROW()-6)/12)+1)*$H465,0),""))</f>
        <v/>
      </c>
      <c r="J465" s="19" t="n"/>
      <c r="K465" s="25">
        <f>IF($A465="","",IF($E465=-4,INDEX('Cenários'!$G$6:$G$105,INT((ROW()-6)/12)+1),$S464))</f>
        <v/>
      </c>
      <c r="L465" s="25">
        <f>IF($A465="","",$K465+IF($J465="",0,$J465)-IF($I465="",0,$I465))</f>
        <v/>
      </c>
      <c r="M465" s="25">
        <f>IF($A465="","",IF($E465&lt;=0,INDEX('Cenários'!$H$6:$H$105,INT((ROW()-6)/12)+1)+SUMIFS($I$6:$I$1205,$A$6:$A$1205,$A465,$E$6:$E$1205,"&gt;"&amp;$E465,$E$6:$E$1205,"&lt;="&amp;($E465+INDEX('Cenários'!$J$6:$J$105,INT((ROW()-6)/12)+1))),INDEX('Cenários'!$L$6:$L$105,INT((ROW()-6)/12)+1)+SUMIFS($I$6:$I$1205,$A$6:$A$1205,$A465,$E$6:$E$1205,"&gt;"&amp;$E465,$E$6:$E$1205,"&lt;=7")))</f>
        <v/>
      </c>
      <c r="N465" s="25">
        <f>IF($A465="","",MIN(INDEX('Cenários'!$K$6:$K$105,INT((ROW()-6)/12)+1),MAX(0,$M465)))</f>
        <v/>
      </c>
      <c r="O465" s="25">
        <f>IF($A465="","",IFERROR(IF($L465&gt;=$N465,0,MIN(CEILING(MAX(0,$N465-$L465),INDEX('Cenários'!$I$6:$I$105,INT((ROW()-6)/12)+1)),FLOOR(MAX(0,INDEX('Cenários'!$K$6:$K$105,INT((ROW()-6)/12)+1)-$L465),INDEX('Cenários'!$I$6:$I$105,INT((ROW()-6)/12)+1)))),0))</f>
        <v/>
      </c>
      <c r="P465" s="25">
        <f>IF($A465="","",IFERROR(IF($E465+INDEX('Cenários'!$J$6:$J$105,INT((ROW()-6)/12)+1)&gt;7,0,SUMIFS($O$6:$O$1205,$A$6:$A$1205,$A465,$E$6:$E$1205,$E465+INDEX('Cenários'!$J$6:$J$105,INT((ROW()-6)/12)+1))),0))</f>
        <v/>
      </c>
      <c r="Q465" s="25">
        <f>IF($A465="","",$L465+$O465)</f>
        <v/>
      </c>
      <c r="R465" s="25">
        <f>IF($A465="","",IF($E465&gt;0,MAX(0,$Q465-$N465),0))</f>
        <v/>
      </c>
      <c r="S465" s="25">
        <f>IF($A465="","",$Q465-$R465)</f>
        <v/>
      </c>
      <c r="T465" s="25">
        <f>IF($A465="","",MAX(0,-$S465))</f>
        <v/>
      </c>
      <c r="U465" s="25">
        <f>IF($A465="","",MAX(0,$Q465-INDEX('Cenários'!$K$6:$K$105,INT((ROW()-6)/12)+1)))</f>
        <v/>
      </c>
      <c r="V465" s="24">
        <f>IF($A465="","",IF($Y465&lt;&gt;"OK","Dados inválidos",IF($X465="Pausado","Pausado",IF($T465&gt;0,"Ruptura",IF($U465&gt;0,"Excesso de capacidade",IF($M465&gt;INDEX('Cenários'!$K$6:$K$105,INT((ROW()-6)/12)+1),"Capacidade insuficiente",IF(AND($E465&lt;=0,$S465&lt;INDEX('Cenários'!$H$6:$H$105,INT((ROW()-6)/12)+1)),"Atenção",IF($R465&gt;0,"Desmobilizar","Adequado"))))))))</f>
        <v/>
      </c>
      <c r="W465" s="24">
        <f>IF($A465="","",IF($Y465&lt;&gt;"OK","Corrigir cadastro do cenário",IF($X465="Pausado","",IF($T465&gt;0,"Ruptura projetada de "&amp;TEXT($T465,"0")&amp;" un.",IF($U465&gt;0,"Reduzir entrada ou transferir "&amp;TEXT($U465,"0")&amp;" un.",IF($M465&gt;INDEX('Cenários'!$K$6:$K$105,INT((ROW()-6)/12)+1),"Capacidade abaixo do saldo-alvo em "&amp;TEXT($M465-INDEX('Cenários'!$K$6:$K$105,INT((ROW()-6)/12)+1),"0")&amp;" un.",IF(AND($O465&gt;0,$E465-INDEX('Cenários'!$J$6:$J$105,INT((ROW()-6)/12)+1)&lt;-4),"Recebimento depende de pedido anterior ao horizonte",IF($R465&gt;0,"Desmobilizar "&amp;TEXT($R465,"0")&amp;" un. nesta semana",IF($P465&gt;0,"Emitir pedido de "&amp;TEXT($P465,"0")&amp;" un. nesta semana",IF($O465&gt;0,"Programar recebimento de "&amp;TEXT($O465,"0")&amp;" un.","Sem ação imediata")))))))))</f>
        <v/>
      </c>
      <c r="X465" s="24">
        <f>IF($A465="","",INDEX('Cenários'!$M$6:$M$105,INT((ROW()-6)/12)+1))</f>
        <v/>
      </c>
      <c r="Y465" s="24">
        <f>IF($A465="","",INDEX('Cenários'!$Z$6:$Z$105,INT((ROW()-6)/12)+1))</f>
        <v/>
      </c>
    </row>
    <row r="466" ht="19" customHeight="1">
      <c r="A466" s="24">
        <f>IF(INDEX('Cenários'!$A$6:$A$105,INT((ROW()-6)/12)+1)="","",INDEX('Cenários'!$A$6:$A$105,INT((ROW()-6)/12)+1))</f>
        <v/>
      </c>
      <c r="B466" s="24">
        <f>IF($A466="","",INDEX('Cenários'!$B$6:$B$105,INT((ROW()-6)/12)+1))</f>
        <v/>
      </c>
      <c r="C466" s="24">
        <f>IF($A466="","",INDEX('Cenários'!$C$6:$C$105,INT((ROW()-6)/12)+1))</f>
        <v/>
      </c>
      <c r="D466" s="24">
        <f>IF($A466="","",INDEX('Cenários'!$D$6:$D$105,INT((ROW()-6)/12)+1))</f>
        <v/>
      </c>
      <c r="E466" s="25">
        <f>IF($A466="","",MOD(ROW()-6,12)-4)</f>
        <v/>
      </c>
      <c r="F466" s="24">
        <f>IF($A466="","",IF($E466&lt;0,"Antes do pico",IF($E466=0,"Semana de pico","Depois do pico")))</f>
        <v/>
      </c>
      <c r="G466" s="36">
        <f>IF($A466="","",IFERROR(IF(INDEX('Cenários'!$E$6:$E$105,INT((ROW()-6)/12)+1)="","",INDEX('Cenários'!$E$6:$E$105,INT((ROW()-6)/12)+1)+7*$E466),""))</f>
        <v/>
      </c>
      <c r="H466" s="37">
        <f>IF($A466="","",INDEX('Cenários'!$N$6:$Y$105,INT((ROW()-6)/12)+1,$E466+5))</f>
        <v/>
      </c>
      <c r="I466" s="25">
        <f>IF(OR($A466="",$H466=""),"",IFERROR(ROUNDUP(INDEX('Cenários'!$F$6:$F$105,INT((ROW()-6)/12)+1)*$H466,0),""))</f>
        <v/>
      </c>
      <c r="J466" s="19" t="n"/>
      <c r="K466" s="25">
        <f>IF($A466="","",IF($E466=-4,INDEX('Cenários'!$G$6:$G$105,INT((ROW()-6)/12)+1),$S465))</f>
        <v/>
      </c>
      <c r="L466" s="25">
        <f>IF($A466="","",$K466+IF($J466="",0,$J466)-IF($I466="",0,$I466))</f>
        <v/>
      </c>
      <c r="M466" s="25">
        <f>IF($A466="","",IF($E466&lt;=0,INDEX('Cenários'!$H$6:$H$105,INT((ROW()-6)/12)+1)+SUMIFS($I$6:$I$1205,$A$6:$A$1205,$A466,$E$6:$E$1205,"&gt;"&amp;$E466,$E$6:$E$1205,"&lt;="&amp;($E466+INDEX('Cenários'!$J$6:$J$105,INT((ROW()-6)/12)+1))),INDEX('Cenários'!$L$6:$L$105,INT((ROW()-6)/12)+1)+SUMIFS($I$6:$I$1205,$A$6:$A$1205,$A466,$E$6:$E$1205,"&gt;"&amp;$E466,$E$6:$E$1205,"&lt;=7")))</f>
        <v/>
      </c>
      <c r="N466" s="25">
        <f>IF($A466="","",MIN(INDEX('Cenários'!$K$6:$K$105,INT((ROW()-6)/12)+1),MAX(0,$M466)))</f>
        <v/>
      </c>
      <c r="O466" s="25">
        <f>IF($A466="","",IFERROR(IF($L466&gt;=$N466,0,MIN(CEILING(MAX(0,$N466-$L466),INDEX('Cenários'!$I$6:$I$105,INT((ROW()-6)/12)+1)),FLOOR(MAX(0,INDEX('Cenários'!$K$6:$K$105,INT((ROW()-6)/12)+1)-$L466),INDEX('Cenários'!$I$6:$I$105,INT((ROW()-6)/12)+1)))),0))</f>
        <v/>
      </c>
      <c r="P466" s="25">
        <f>IF($A466="","",IFERROR(IF($E466+INDEX('Cenários'!$J$6:$J$105,INT((ROW()-6)/12)+1)&gt;7,0,SUMIFS($O$6:$O$1205,$A$6:$A$1205,$A466,$E$6:$E$1205,$E466+INDEX('Cenários'!$J$6:$J$105,INT((ROW()-6)/12)+1))),0))</f>
        <v/>
      </c>
      <c r="Q466" s="25">
        <f>IF($A466="","",$L466+$O466)</f>
        <v/>
      </c>
      <c r="R466" s="25">
        <f>IF($A466="","",IF($E466&gt;0,MAX(0,$Q466-$N466),0))</f>
        <v/>
      </c>
      <c r="S466" s="25">
        <f>IF($A466="","",$Q466-$R466)</f>
        <v/>
      </c>
      <c r="T466" s="25">
        <f>IF($A466="","",MAX(0,-$S466))</f>
        <v/>
      </c>
      <c r="U466" s="25">
        <f>IF($A466="","",MAX(0,$Q466-INDEX('Cenários'!$K$6:$K$105,INT((ROW()-6)/12)+1)))</f>
        <v/>
      </c>
      <c r="V466" s="24">
        <f>IF($A466="","",IF($Y466&lt;&gt;"OK","Dados inválidos",IF($X466="Pausado","Pausado",IF($T466&gt;0,"Ruptura",IF($U466&gt;0,"Excesso de capacidade",IF($M466&gt;INDEX('Cenários'!$K$6:$K$105,INT((ROW()-6)/12)+1),"Capacidade insuficiente",IF(AND($E466&lt;=0,$S466&lt;INDEX('Cenários'!$H$6:$H$105,INT((ROW()-6)/12)+1)),"Atenção",IF($R466&gt;0,"Desmobilizar","Adequado"))))))))</f>
        <v/>
      </c>
      <c r="W466" s="24">
        <f>IF($A466="","",IF($Y466&lt;&gt;"OK","Corrigir cadastro do cenário",IF($X466="Pausado","",IF($T466&gt;0,"Ruptura projetada de "&amp;TEXT($T466,"0")&amp;" un.",IF($U466&gt;0,"Reduzir entrada ou transferir "&amp;TEXT($U466,"0")&amp;" un.",IF($M466&gt;INDEX('Cenários'!$K$6:$K$105,INT((ROW()-6)/12)+1),"Capacidade abaixo do saldo-alvo em "&amp;TEXT($M466-INDEX('Cenários'!$K$6:$K$105,INT((ROW()-6)/12)+1),"0")&amp;" un.",IF(AND($O466&gt;0,$E466-INDEX('Cenários'!$J$6:$J$105,INT((ROW()-6)/12)+1)&lt;-4),"Recebimento depende de pedido anterior ao horizonte",IF($R466&gt;0,"Desmobilizar "&amp;TEXT($R466,"0")&amp;" un. nesta semana",IF($P466&gt;0,"Emitir pedido de "&amp;TEXT($P466,"0")&amp;" un. nesta semana",IF($O466&gt;0,"Programar recebimento de "&amp;TEXT($O466,"0")&amp;" un.","Sem ação imediata")))))))))</f>
        <v/>
      </c>
      <c r="X466" s="24">
        <f>IF($A466="","",INDEX('Cenários'!$M$6:$M$105,INT((ROW()-6)/12)+1))</f>
        <v/>
      </c>
      <c r="Y466" s="24">
        <f>IF($A466="","",INDEX('Cenários'!$Z$6:$Z$105,INT((ROW()-6)/12)+1))</f>
        <v/>
      </c>
    </row>
    <row r="467" ht="19" customHeight="1">
      <c r="A467" s="24">
        <f>IF(INDEX('Cenários'!$A$6:$A$105,INT((ROW()-6)/12)+1)="","",INDEX('Cenários'!$A$6:$A$105,INT((ROW()-6)/12)+1))</f>
        <v/>
      </c>
      <c r="B467" s="24">
        <f>IF($A467="","",INDEX('Cenários'!$B$6:$B$105,INT((ROW()-6)/12)+1))</f>
        <v/>
      </c>
      <c r="C467" s="24">
        <f>IF($A467="","",INDEX('Cenários'!$C$6:$C$105,INT((ROW()-6)/12)+1))</f>
        <v/>
      </c>
      <c r="D467" s="24">
        <f>IF($A467="","",INDEX('Cenários'!$D$6:$D$105,INT((ROW()-6)/12)+1))</f>
        <v/>
      </c>
      <c r="E467" s="25">
        <f>IF($A467="","",MOD(ROW()-6,12)-4)</f>
        <v/>
      </c>
      <c r="F467" s="24">
        <f>IF($A467="","",IF($E467&lt;0,"Antes do pico",IF($E467=0,"Semana de pico","Depois do pico")))</f>
        <v/>
      </c>
      <c r="G467" s="36">
        <f>IF($A467="","",IFERROR(IF(INDEX('Cenários'!$E$6:$E$105,INT((ROW()-6)/12)+1)="","",INDEX('Cenários'!$E$6:$E$105,INT((ROW()-6)/12)+1)+7*$E467),""))</f>
        <v/>
      </c>
      <c r="H467" s="37">
        <f>IF($A467="","",INDEX('Cenários'!$N$6:$Y$105,INT((ROW()-6)/12)+1,$E467+5))</f>
        <v/>
      </c>
      <c r="I467" s="25">
        <f>IF(OR($A467="",$H467=""),"",IFERROR(ROUNDUP(INDEX('Cenários'!$F$6:$F$105,INT((ROW()-6)/12)+1)*$H467,0),""))</f>
        <v/>
      </c>
      <c r="J467" s="19" t="n"/>
      <c r="K467" s="25">
        <f>IF($A467="","",IF($E467=-4,INDEX('Cenários'!$G$6:$G$105,INT((ROW()-6)/12)+1),$S466))</f>
        <v/>
      </c>
      <c r="L467" s="25">
        <f>IF($A467="","",$K467+IF($J467="",0,$J467)-IF($I467="",0,$I467))</f>
        <v/>
      </c>
      <c r="M467" s="25">
        <f>IF($A467="","",IF($E467&lt;=0,INDEX('Cenários'!$H$6:$H$105,INT((ROW()-6)/12)+1)+SUMIFS($I$6:$I$1205,$A$6:$A$1205,$A467,$E$6:$E$1205,"&gt;"&amp;$E467,$E$6:$E$1205,"&lt;="&amp;($E467+INDEX('Cenários'!$J$6:$J$105,INT((ROW()-6)/12)+1))),INDEX('Cenários'!$L$6:$L$105,INT((ROW()-6)/12)+1)+SUMIFS($I$6:$I$1205,$A$6:$A$1205,$A467,$E$6:$E$1205,"&gt;"&amp;$E467,$E$6:$E$1205,"&lt;=7")))</f>
        <v/>
      </c>
      <c r="N467" s="25">
        <f>IF($A467="","",MIN(INDEX('Cenários'!$K$6:$K$105,INT((ROW()-6)/12)+1),MAX(0,$M467)))</f>
        <v/>
      </c>
      <c r="O467" s="25">
        <f>IF($A467="","",IFERROR(IF($L467&gt;=$N467,0,MIN(CEILING(MAX(0,$N467-$L467),INDEX('Cenários'!$I$6:$I$105,INT((ROW()-6)/12)+1)),FLOOR(MAX(0,INDEX('Cenários'!$K$6:$K$105,INT((ROW()-6)/12)+1)-$L467),INDEX('Cenários'!$I$6:$I$105,INT((ROW()-6)/12)+1)))),0))</f>
        <v/>
      </c>
      <c r="P467" s="25">
        <f>IF($A467="","",IFERROR(IF($E467+INDEX('Cenários'!$J$6:$J$105,INT((ROW()-6)/12)+1)&gt;7,0,SUMIFS($O$6:$O$1205,$A$6:$A$1205,$A467,$E$6:$E$1205,$E467+INDEX('Cenários'!$J$6:$J$105,INT((ROW()-6)/12)+1))),0))</f>
        <v/>
      </c>
      <c r="Q467" s="25">
        <f>IF($A467="","",$L467+$O467)</f>
        <v/>
      </c>
      <c r="R467" s="25">
        <f>IF($A467="","",IF($E467&gt;0,MAX(0,$Q467-$N467),0))</f>
        <v/>
      </c>
      <c r="S467" s="25">
        <f>IF($A467="","",$Q467-$R467)</f>
        <v/>
      </c>
      <c r="T467" s="25">
        <f>IF($A467="","",MAX(0,-$S467))</f>
        <v/>
      </c>
      <c r="U467" s="25">
        <f>IF($A467="","",MAX(0,$Q467-INDEX('Cenários'!$K$6:$K$105,INT((ROW()-6)/12)+1)))</f>
        <v/>
      </c>
      <c r="V467" s="24">
        <f>IF($A467="","",IF($Y467&lt;&gt;"OK","Dados inválidos",IF($X467="Pausado","Pausado",IF($T467&gt;0,"Ruptura",IF($U467&gt;0,"Excesso de capacidade",IF($M467&gt;INDEX('Cenários'!$K$6:$K$105,INT((ROW()-6)/12)+1),"Capacidade insuficiente",IF(AND($E467&lt;=0,$S467&lt;INDEX('Cenários'!$H$6:$H$105,INT((ROW()-6)/12)+1)),"Atenção",IF($R467&gt;0,"Desmobilizar","Adequado"))))))))</f>
        <v/>
      </c>
      <c r="W467" s="24">
        <f>IF($A467="","",IF($Y467&lt;&gt;"OK","Corrigir cadastro do cenário",IF($X467="Pausado","",IF($T467&gt;0,"Ruptura projetada de "&amp;TEXT($T467,"0")&amp;" un.",IF($U467&gt;0,"Reduzir entrada ou transferir "&amp;TEXT($U467,"0")&amp;" un.",IF($M467&gt;INDEX('Cenários'!$K$6:$K$105,INT((ROW()-6)/12)+1),"Capacidade abaixo do saldo-alvo em "&amp;TEXT($M467-INDEX('Cenários'!$K$6:$K$105,INT((ROW()-6)/12)+1),"0")&amp;" un.",IF(AND($O467&gt;0,$E467-INDEX('Cenários'!$J$6:$J$105,INT((ROW()-6)/12)+1)&lt;-4),"Recebimento depende de pedido anterior ao horizonte",IF($R467&gt;0,"Desmobilizar "&amp;TEXT($R467,"0")&amp;" un. nesta semana",IF($P467&gt;0,"Emitir pedido de "&amp;TEXT($P467,"0")&amp;" un. nesta semana",IF($O467&gt;0,"Programar recebimento de "&amp;TEXT($O467,"0")&amp;" un.","Sem ação imediata")))))))))</f>
        <v/>
      </c>
      <c r="X467" s="24">
        <f>IF($A467="","",INDEX('Cenários'!$M$6:$M$105,INT((ROW()-6)/12)+1))</f>
        <v/>
      </c>
      <c r="Y467" s="24">
        <f>IF($A467="","",INDEX('Cenários'!$Z$6:$Z$105,INT((ROW()-6)/12)+1))</f>
        <v/>
      </c>
    </row>
    <row r="468" ht="19" customHeight="1">
      <c r="A468" s="24">
        <f>IF(INDEX('Cenários'!$A$6:$A$105,INT((ROW()-6)/12)+1)="","",INDEX('Cenários'!$A$6:$A$105,INT((ROW()-6)/12)+1))</f>
        <v/>
      </c>
      <c r="B468" s="24">
        <f>IF($A468="","",INDEX('Cenários'!$B$6:$B$105,INT((ROW()-6)/12)+1))</f>
        <v/>
      </c>
      <c r="C468" s="24">
        <f>IF($A468="","",INDEX('Cenários'!$C$6:$C$105,INT((ROW()-6)/12)+1))</f>
        <v/>
      </c>
      <c r="D468" s="24">
        <f>IF($A468="","",INDEX('Cenários'!$D$6:$D$105,INT((ROW()-6)/12)+1))</f>
        <v/>
      </c>
      <c r="E468" s="25">
        <f>IF($A468="","",MOD(ROW()-6,12)-4)</f>
        <v/>
      </c>
      <c r="F468" s="24">
        <f>IF($A468="","",IF($E468&lt;0,"Antes do pico",IF($E468=0,"Semana de pico","Depois do pico")))</f>
        <v/>
      </c>
      <c r="G468" s="36">
        <f>IF($A468="","",IFERROR(IF(INDEX('Cenários'!$E$6:$E$105,INT((ROW()-6)/12)+1)="","",INDEX('Cenários'!$E$6:$E$105,INT((ROW()-6)/12)+1)+7*$E468),""))</f>
        <v/>
      </c>
      <c r="H468" s="37">
        <f>IF($A468="","",INDEX('Cenários'!$N$6:$Y$105,INT((ROW()-6)/12)+1,$E468+5))</f>
        <v/>
      </c>
      <c r="I468" s="25">
        <f>IF(OR($A468="",$H468=""),"",IFERROR(ROUNDUP(INDEX('Cenários'!$F$6:$F$105,INT((ROW()-6)/12)+1)*$H468,0),""))</f>
        <v/>
      </c>
      <c r="J468" s="19" t="n"/>
      <c r="K468" s="25">
        <f>IF($A468="","",IF($E468=-4,INDEX('Cenários'!$G$6:$G$105,INT((ROW()-6)/12)+1),$S467))</f>
        <v/>
      </c>
      <c r="L468" s="25">
        <f>IF($A468="","",$K468+IF($J468="",0,$J468)-IF($I468="",0,$I468))</f>
        <v/>
      </c>
      <c r="M468" s="25">
        <f>IF($A468="","",IF($E468&lt;=0,INDEX('Cenários'!$H$6:$H$105,INT((ROW()-6)/12)+1)+SUMIFS($I$6:$I$1205,$A$6:$A$1205,$A468,$E$6:$E$1205,"&gt;"&amp;$E468,$E$6:$E$1205,"&lt;="&amp;($E468+INDEX('Cenários'!$J$6:$J$105,INT((ROW()-6)/12)+1))),INDEX('Cenários'!$L$6:$L$105,INT((ROW()-6)/12)+1)+SUMIFS($I$6:$I$1205,$A$6:$A$1205,$A468,$E$6:$E$1205,"&gt;"&amp;$E468,$E$6:$E$1205,"&lt;=7")))</f>
        <v/>
      </c>
      <c r="N468" s="25">
        <f>IF($A468="","",MIN(INDEX('Cenários'!$K$6:$K$105,INT((ROW()-6)/12)+1),MAX(0,$M468)))</f>
        <v/>
      </c>
      <c r="O468" s="25">
        <f>IF($A468="","",IFERROR(IF($L468&gt;=$N468,0,MIN(CEILING(MAX(0,$N468-$L468),INDEX('Cenários'!$I$6:$I$105,INT((ROW()-6)/12)+1)),FLOOR(MAX(0,INDEX('Cenários'!$K$6:$K$105,INT((ROW()-6)/12)+1)-$L468),INDEX('Cenários'!$I$6:$I$105,INT((ROW()-6)/12)+1)))),0))</f>
        <v/>
      </c>
      <c r="P468" s="25">
        <f>IF($A468="","",IFERROR(IF($E468+INDEX('Cenários'!$J$6:$J$105,INT((ROW()-6)/12)+1)&gt;7,0,SUMIFS($O$6:$O$1205,$A$6:$A$1205,$A468,$E$6:$E$1205,$E468+INDEX('Cenários'!$J$6:$J$105,INT((ROW()-6)/12)+1))),0))</f>
        <v/>
      </c>
      <c r="Q468" s="25">
        <f>IF($A468="","",$L468+$O468)</f>
        <v/>
      </c>
      <c r="R468" s="25">
        <f>IF($A468="","",IF($E468&gt;0,MAX(0,$Q468-$N468),0))</f>
        <v/>
      </c>
      <c r="S468" s="25">
        <f>IF($A468="","",$Q468-$R468)</f>
        <v/>
      </c>
      <c r="T468" s="25">
        <f>IF($A468="","",MAX(0,-$S468))</f>
        <v/>
      </c>
      <c r="U468" s="25">
        <f>IF($A468="","",MAX(0,$Q468-INDEX('Cenários'!$K$6:$K$105,INT((ROW()-6)/12)+1)))</f>
        <v/>
      </c>
      <c r="V468" s="24">
        <f>IF($A468="","",IF($Y468&lt;&gt;"OK","Dados inválidos",IF($X468="Pausado","Pausado",IF($T468&gt;0,"Ruptura",IF($U468&gt;0,"Excesso de capacidade",IF($M468&gt;INDEX('Cenários'!$K$6:$K$105,INT((ROW()-6)/12)+1),"Capacidade insuficiente",IF(AND($E468&lt;=0,$S468&lt;INDEX('Cenários'!$H$6:$H$105,INT((ROW()-6)/12)+1)),"Atenção",IF($R468&gt;0,"Desmobilizar","Adequado"))))))))</f>
        <v/>
      </c>
      <c r="W468" s="24">
        <f>IF($A468="","",IF($Y468&lt;&gt;"OK","Corrigir cadastro do cenário",IF($X468="Pausado","",IF($T468&gt;0,"Ruptura projetada de "&amp;TEXT($T468,"0")&amp;" un.",IF($U468&gt;0,"Reduzir entrada ou transferir "&amp;TEXT($U468,"0")&amp;" un.",IF($M468&gt;INDEX('Cenários'!$K$6:$K$105,INT((ROW()-6)/12)+1),"Capacidade abaixo do saldo-alvo em "&amp;TEXT($M468-INDEX('Cenários'!$K$6:$K$105,INT((ROW()-6)/12)+1),"0")&amp;" un.",IF(AND($O468&gt;0,$E468-INDEX('Cenários'!$J$6:$J$105,INT((ROW()-6)/12)+1)&lt;-4),"Recebimento depende de pedido anterior ao horizonte",IF($R468&gt;0,"Desmobilizar "&amp;TEXT($R468,"0")&amp;" un. nesta semana",IF($P468&gt;0,"Emitir pedido de "&amp;TEXT($P468,"0")&amp;" un. nesta semana",IF($O468&gt;0,"Programar recebimento de "&amp;TEXT($O468,"0")&amp;" un.","Sem ação imediata")))))))))</f>
        <v/>
      </c>
      <c r="X468" s="24">
        <f>IF($A468="","",INDEX('Cenários'!$M$6:$M$105,INT((ROW()-6)/12)+1))</f>
        <v/>
      </c>
      <c r="Y468" s="24">
        <f>IF($A468="","",INDEX('Cenários'!$Z$6:$Z$105,INT((ROW()-6)/12)+1))</f>
        <v/>
      </c>
    </row>
    <row r="469" ht="19" customHeight="1">
      <c r="A469" s="24">
        <f>IF(INDEX('Cenários'!$A$6:$A$105,INT((ROW()-6)/12)+1)="","",INDEX('Cenários'!$A$6:$A$105,INT((ROW()-6)/12)+1))</f>
        <v/>
      </c>
      <c r="B469" s="24">
        <f>IF($A469="","",INDEX('Cenários'!$B$6:$B$105,INT((ROW()-6)/12)+1))</f>
        <v/>
      </c>
      <c r="C469" s="24">
        <f>IF($A469="","",INDEX('Cenários'!$C$6:$C$105,INT((ROW()-6)/12)+1))</f>
        <v/>
      </c>
      <c r="D469" s="24">
        <f>IF($A469="","",INDEX('Cenários'!$D$6:$D$105,INT((ROW()-6)/12)+1))</f>
        <v/>
      </c>
      <c r="E469" s="25">
        <f>IF($A469="","",MOD(ROW()-6,12)-4)</f>
        <v/>
      </c>
      <c r="F469" s="24">
        <f>IF($A469="","",IF($E469&lt;0,"Antes do pico",IF($E469=0,"Semana de pico","Depois do pico")))</f>
        <v/>
      </c>
      <c r="G469" s="36">
        <f>IF($A469="","",IFERROR(IF(INDEX('Cenários'!$E$6:$E$105,INT((ROW()-6)/12)+1)="","",INDEX('Cenários'!$E$6:$E$105,INT((ROW()-6)/12)+1)+7*$E469),""))</f>
        <v/>
      </c>
      <c r="H469" s="37">
        <f>IF($A469="","",INDEX('Cenários'!$N$6:$Y$105,INT((ROW()-6)/12)+1,$E469+5))</f>
        <v/>
      </c>
      <c r="I469" s="25">
        <f>IF(OR($A469="",$H469=""),"",IFERROR(ROUNDUP(INDEX('Cenários'!$F$6:$F$105,INT((ROW()-6)/12)+1)*$H469,0),""))</f>
        <v/>
      </c>
      <c r="J469" s="19" t="n"/>
      <c r="K469" s="25">
        <f>IF($A469="","",IF($E469=-4,INDEX('Cenários'!$G$6:$G$105,INT((ROW()-6)/12)+1),$S468))</f>
        <v/>
      </c>
      <c r="L469" s="25">
        <f>IF($A469="","",$K469+IF($J469="",0,$J469)-IF($I469="",0,$I469))</f>
        <v/>
      </c>
      <c r="M469" s="25">
        <f>IF($A469="","",IF($E469&lt;=0,INDEX('Cenários'!$H$6:$H$105,INT((ROW()-6)/12)+1)+SUMIFS($I$6:$I$1205,$A$6:$A$1205,$A469,$E$6:$E$1205,"&gt;"&amp;$E469,$E$6:$E$1205,"&lt;="&amp;($E469+INDEX('Cenários'!$J$6:$J$105,INT((ROW()-6)/12)+1))),INDEX('Cenários'!$L$6:$L$105,INT((ROW()-6)/12)+1)+SUMIFS($I$6:$I$1205,$A$6:$A$1205,$A469,$E$6:$E$1205,"&gt;"&amp;$E469,$E$6:$E$1205,"&lt;=7")))</f>
        <v/>
      </c>
      <c r="N469" s="25">
        <f>IF($A469="","",MIN(INDEX('Cenários'!$K$6:$K$105,INT((ROW()-6)/12)+1),MAX(0,$M469)))</f>
        <v/>
      </c>
      <c r="O469" s="25">
        <f>IF($A469="","",IFERROR(IF($L469&gt;=$N469,0,MIN(CEILING(MAX(0,$N469-$L469),INDEX('Cenários'!$I$6:$I$105,INT((ROW()-6)/12)+1)),FLOOR(MAX(0,INDEX('Cenários'!$K$6:$K$105,INT((ROW()-6)/12)+1)-$L469),INDEX('Cenários'!$I$6:$I$105,INT((ROW()-6)/12)+1)))),0))</f>
        <v/>
      </c>
      <c r="P469" s="25">
        <f>IF($A469="","",IFERROR(IF($E469+INDEX('Cenários'!$J$6:$J$105,INT((ROW()-6)/12)+1)&gt;7,0,SUMIFS($O$6:$O$1205,$A$6:$A$1205,$A469,$E$6:$E$1205,$E469+INDEX('Cenários'!$J$6:$J$105,INT((ROW()-6)/12)+1))),0))</f>
        <v/>
      </c>
      <c r="Q469" s="25">
        <f>IF($A469="","",$L469+$O469)</f>
        <v/>
      </c>
      <c r="R469" s="25">
        <f>IF($A469="","",IF($E469&gt;0,MAX(0,$Q469-$N469),0))</f>
        <v/>
      </c>
      <c r="S469" s="25">
        <f>IF($A469="","",$Q469-$R469)</f>
        <v/>
      </c>
      <c r="T469" s="25">
        <f>IF($A469="","",MAX(0,-$S469))</f>
        <v/>
      </c>
      <c r="U469" s="25">
        <f>IF($A469="","",MAX(0,$Q469-INDEX('Cenários'!$K$6:$K$105,INT((ROW()-6)/12)+1)))</f>
        <v/>
      </c>
      <c r="V469" s="24">
        <f>IF($A469="","",IF($Y469&lt;&gt;"OK","Dados inválidos",IF($X469="Pausado","Pausado",IF($T469&gt;0,"Ruptura",IF($U469&gt;0,"Excesso de capacidade",IF($M469&gt;INDEX('Cenários'!$K$6:$K$105,INT((ROW()-6)/12)+1),"Capacidade insuficiente",IF(AND($E469&lt;=0,$S469&lt;INDEX('Cenários'!$H$6:$H$105,INT((ROW()-6)/12)+1)),"Atenção",IF($R469&gt;0,"Desmobilizar","Adequado"))))))))</f>
        <v/>
      </c>
      <c r="W469" s="24">
        <f>IF($A469="","",IF($Y469&lt;&gt;"OK","Corrigir cadastro do cenário",IF($X469="Pausado","",IF($T469&gt;0,"Ruptura projetada de "&amp;TEXT($T469,"0")&amp;" un.",IF($U469&gt;0,"Reduzir entrada ou transferir "&amp;TEXT($U469,"0")&amp;" un.",IF($M469&gt;INDEX('Cenários'!$K$6:$K$105,INT((ROW()-6)/12)+1),"Capacidade abaixo do saldo-alvo em "&amp;TEXT($M469-INDEX('Cenários'!$K$6:$K$105,INT((ROW()-6)/12)+1),"0")&amp;" un.",IF(AND($O469&gt;0,$E469-INDEX('Cenários'!$J$6:$J$105,INT((ROW()-6)/12)+1)&lt;-4),"Recebimento depende de pedido anterior ao horizonte",IF($R469&gt;0,"Desmobilizar "&amp;TEXT($R469,"0")&amp;" un. nesta semana",IF($P469&gt;0,"Emitir pedido de "&amp;TEXT($P469,"0")&amp;" un. nesta semana",IF($O469&gt;0,"Programar recebimento de "&amp;TEXT($O469,"0")&amp;" un.","Sem ação imediata")))))))))</f>
        <v/>
      </c>
      <c r="X469" s="24">
        <f>IF($A469="","",INDEX('Cenários'!$M$6:$M$105,INT((ROW()-6)/12)+1))</f>
        <v/>
      </c>
      <c r="Y469" s="24">
        <f>IF($A469="","",INDEX('Cenários'!$Z$6:$Z$105,INT((ROW()-6)/12)+1))</f>
        <v/>
      </c>
    </row>
    <row r="470" ht="19" customHeight="1">
      <c r="A470" s="24">
        <f>IF(INDEX('Cenários'!$A$6:$A$105,INT((ROW()-6)/12)+1)="","",INDEX('Cenários'!$A$6:$A$105,INT((ROW()-6)/12)+1))</f>
        <v/>
      </c>
      <c r="B470" s="24">
        <f>IF($A470="","",INDEX('Cenários'!$B$6:$B$105,INT((ROW()-6)/12)+1))</f>
        <v/>
      </c>
      <c r="C470" s="24">
        <f>IF($A470="","",INDEX('Cenários'!$C$6:$C$105,INT((ROW()-6)/12)+1))</f>
        <v/>
      </c>
      <c r="D470" s="24">
        <f>IF($A470="","",INDEX('Cenários'!$D$6:$D$105,INT((ROW()-6)/12)+1))</f>
        <v/>
      </c>
      <c r="E470" s="25">
        <f>IF($A470="","",MOD(ROW()-6,12)-4)</f>
        <v/>
      </c>
      <c r="F470" s="24">
        <f>IF($A470="","",IF($E470&lt;0,"Antes do pico",IF($E470=0,"Semana de pico","Depois do pico")))</f>
        <v/>
      </c>
      <c r="G470" s="36">
        <f>IF($A470="","",IFERROR(IF(INDEX('Cenários'!$E$6:$E$105,INT((ROW()-6)/12)+1)="","",INDEX('Cenários'!$E$6:$E$105,INT((ROW()-6)/12)+1)+7*$E470),""))</f>
        <v/>
      </c>
      <c r="H470" s="37">
        <f>IF($A470="","",INDEX('Cenários'!$N$6:$Y$105,INT((ROW()-6)/12)+1,$E470+5))</f>
        <v/>
      </c>
      <c r="I470" s="25">
        <f>IF(OR($A470="",$H470=""),"",IFERROR(ROUNDUP(INDEX('Cenários'!$F$6:$F$105,INT((ROW()-6)/12)+1)*$H470,0),""))</f>
        <v/>
      </c>
      <c r="J470" s="19" t="n"/>
      <c r="K470" s="25">
        <f>IF($A470="","",IF($E470=-4,INDEX('Cenários'!$G$6:$G$105,INT((ROW()-6)/12)+1),$S469))</f>
        <v/>
      </c>
      <c r="L470" s="25">
        <f>IF($A470="","",$K470+IF($J470="",0,$J470)-IF($I470="",0,$I470))</f>
        <v/>
      </c>
      <c r="M470" s="25">
        <f>IF($A470="","",IF($E470&lt;=0,INDEX('Cenários'!$H$6:$H$105,INT((ROW()-6)/12)+1)+SUMIFS($I$6:$I$1205,$A$6:$A$1205,$A470,$E$6:$E$1205,"&gt;"&amp;$E470,$E$6:$E$1205,"&lt;="&amp;($E470+INDEX('Cenários'!$J$6:$J$105,INT((ROW()-6)/12)+1))),INDEX('Cenários'!$L$6:$L$105,INT((ROW()-6)/12)+1)+SUMIFS($I$6:$I$1205,$A$6:$A$1205,$A470,$E$6:$E$1205,"&gt;"&amp;$E470,$E$6:$E$1205,"&lt;=7")))</f>
        <v/>
      </c>
      <c r="N470" s="25">
        <f>IF($A470="","",MIN(INDEX('Cenários'!$K$6:$K$105,INT((ROW()-6)/12)+1),MAX(0,$M470)))</f>
        <v/>
      </c>
      <c r="O470" s="25">
        <f>IF($A470="","",IFERROR(IF($L470&gt;=$N470,0,MIN(CEILING(MAX(0,$N470-$L470),INDEX('Cenários'!$I$6:$I$105,INT((ROW()-6)/12)+1)),FLOOR(MAX(0,INDEX('Cenários'!$K$6:$K$105,INT((ROW()-6)/12)+1)-$L470),INDEX('Cenários'!$I$6:$I$105,INT((ROW()-6)/12)+1)))),0))</f>
        <v/>
      </c>
      <c r="P470" s="25">
        <f>IF($A470="","",IFERROR(IF($E470+INDEX('Cenários'!$J$6:$J$105,INT((ROW()-6)/12)+1)&gt;7,0,SUMIFS($O$6:$O$1205,$A$6:$A$1205,$A470,$E$6:$E$1205,$E470+INDEX('Cenários'!$J$6:$J$105,INT((ROW()-6)/12)+1))),0))</f>
        <v/>
      </c>
      <c r="Q470" s="25">
        <f>IF($A470="","",$L470+$O470)</f>
        <v/>
      </c>
      <c r="R470" s="25">
        <f>IF($A470="","",IF($E470&gt;0,MAX(0,$Q470-$N470),0))</f>
        <v/>
      </c>
      <c r="S470" s="25">
        <f>IF($A470="","",$Q470-$R470)</f>
        <v/>
      </c>
      <c r="T470" s="25">
        <f>IF($A470="","",MAX(0,-$S470))</f>
        <v/>
      </c>
      <c r="U470" s="25">
        <f>IF($A470="","",MAX(0,$Q470-INDEX('Cenários'!$K$6:$K$105,INT((ROW()-6)/12)+1)))</f>
        <v/>
      </c>
      <c r="V470" s="24">
        <f>IF($A470="","",IF($Y470&lt;&gt;"OK","Dados inválidos",IF($X470="Pausado","Pausado",IF($T470&gt;0,"Ruptura",IF($U470&gt;0,"Excesso de capacidade",IF($M470&gt;INDEX('Cenários'!$K$6:$K$105,INT((ROW()-6)/12)+1),"Capacidade insuficiente",IF(AND($E470&lt;=0,$S470&lt;INDEX('Cenários'!$H$6:$H$105,INT((ROW()-6)/12)+1)),"Atenção",IF($R470&gt;0,"Desmobilizar","Adequado"))))))))</f>
        <v/>
      </c>
      <c r="W470" s="24">
        <f>IF($A470="","",IF($Y470&lt;&gt;"OK","Corrigir cadastro do cenário",IF($X470="Pausado","",IF($T470&gt;0,"Ruptura projetada de "&amp;TEXT($T470,"0")&amp;" un.",IF($U470&gt;0,"Reduzir entrada ou transferir "&amp;TEXT($U470,"0")&amp;" un.",IF($M470&gt;INDEX('Cenários'!$K$6:$K$105,INT((ROW()-6)/12)+1),"Capacidade abaixo do saldo-alvo em "&amp;TEXT($M470-INDEX('Cenários'!$K$6:$K$105,INT((ROW()-6)/12)+1),"0")&amp;" un.",IF(AND($O470&gt;0,$E470-INDEX('Cenários'!$J$6:$J$105,INT((ROW()-6)/12)+1)&lt;-4),"Recebimento depende de pedido anterior ao horizonte",IF($R470&gt;0,"Desmobilizar "&amp;TEXT($R470,"0")&amp;" un. nesta semana",IF($P470&gt;0,"Emitir pedido de "&amp;TEXT($P470,"0")&amp;" un. nesta semana",IF($O470&gt;0,"Programar recebimento de "&amp;TEXT($O470,"0")&amp;" un.","Sem ação imediata")))))))))</f>
        <v/>
      </c>
      <c r="X470" s="24">
        <f>IF($A470="","",INDEX('Cenários'!$M$6:$M$105,INT((ROW()-6)/12)+1))</f>
        <v/>
      </c>
      <c r="Y470" s="24">
        <f>IF($A470="","",INDEX('Cenários'!$Z$6:$Z$105,INT((ROW()-6)/12)+1))</f>
        <v/>
      </c>
    </row>
    <row r="471" ht="19" customHeight="1">
      <c r="A471" s="24">
        <f>IF(INDEX('Cenários'!$A$6:$A$105,INT((ROW()-6)/12)+1)="","",INDEX('Cenários'!$A$6:$A$105,INT((ROW()-6)/12)+1))</f>
        <v/>
      </c>
      <c r="B471" s="24">
        <f>IF($A471="","",INDEX('Cenários'!$B$6:$B$105,INT((ROW()-6)/12)+1))</f>
        <v/>
      </c>
      <c r="C471" s="24">
        <f>IF($A471="","",INDEX('Cenários'!$C$6:$C$105,INT((ROW()-6)/12)+1))</f>
        <v/>
      </c>
      <c r="D471" s="24">
        <f>IF($A471="","",INDEX('Cenários'!$D$6:$D$105,INT((ROW()-6)/12)+1))</f>
        <v/>
      </c>
      <c r="E471" s="25">
        <f>IF($A471="","",MOD(ROW()-6,12)-4)</f>
        <v/>
      </c>
      <c r="F471" s="24">
        <f>IF($A471="","",IF($E471&lt;0,"Antes do pico",IF($E471=0,"Semana de pico","Depois do pico")))</f>
        <v/>
      </c>
      <c r="G471" s="36">
        <f>IF($A471="","",IFERROR(IF(INDEX('Cenários'!$E$6:$E$105,INT((ROW()-6)/12)+1)="","",INDEX('Cenários'!$E$6:$E$105,INT((ROW()-6)/12)+1)+7*$E471),""))</f>
        <v/>
      </c>
      <c r="H471" s="37">
        <f>IF($A471="","",INDEX('Cenários'!$N$6:$Y$105,INT((ROW()-6)/12)+1,$E471+5))</f>
        <v/>
      </c>
      <c r="I471" s="25">
        <f>IF(OR($A471="",$H471=""),"",IFERROR(ROUNDUP(INDEX('Cenários'!$F$6:$F$105,INT((ROW()-6)/12)+1)*$H471,0),""))</f>
        <v/>
      </c>
      <c r="J471" s="19" t="n"/>
      <c r="K471" s="25">
        <f>IF($A471="","",IF($E471=-4,INDEX('Cenários'!$G$6:$G$105,INT((ROW()-6)/12)+1),$S470))</f>
        <v/>
      </c>
      <c r="L471" s="25">
        <f>IF($A471="","",$K471+IF($J471="",0,$J471)-IF($I471="",0,$I471))</f>
        <v/>
      </c>
      <c r="M471" s="25">
        <f>IF($A471="","",IF($E471&lt;=0,INDEX('Cenários'!$H$6:$H$105,INT((ROW()-6)/12)+1)+SUMIFS($I$6:$I$1205,$A$6:$A$1205,$A471,$E$6:$E$1205,"&gt;"&amp;$E471,$E$6:$E$1205,"&lt;="&amp;($E471+INDEX('Cenários'!$J$6:$J$105,INT((ROW()-6)/12)+1))),INDEX('Cenários'!$L$6:$L$105,INT((ROW()-6)/12)+1)+SUMIFS($I$6:$I$1205,$A$6:$A$1205,$A471,$E$6:$E$1205,"&gt;"&amp;$E471,$E$6:$E$1205,"&lt;=7")))</f>
        <v/>
      </c>
      <c r="N471" s="25">
        <f>IF($A471="","",MIN(INDEX('Cenários'!$K$6:$K$105,INT((ROW()-6)/12)+1),MAX(0,$M471)))</f>
        <v/>
      </c>
      <c r="O471" s="25">
        <f>IF($A471="","",IFERROR(IF($L471&gt;=$N471,0,MIN(CEILING(MAX(0,$N471-$L471),INDEX('Cenários'!$I$6:$I$105,INT((ROW()-6)/12)+1)),FLOOR(MAX(0,INDEX('Cenários'!$K$6:$K$105,INT((ROW()-6)/12)+1)-$L471),INDEX('Cenários'!$I$6:$I$105,INT((ROW()-6)/12)+1)))),0))</f>
        <v/>
      </c>
      <c r="P471" s="25">
        <f>IF($A471="","",IFERROR(IF($E471+INDEX('Cenários'!$J$6:$J$105,INT((ROW()-6)/12)+1)&gt;7,0,SUMIFS($O$6:$O$1205,$A$6:$A$1205,$A471,$E$6:$E$1205,$E471+INDEX('Cenários'!$J$6:$J$105,INT((ROW()-6)/12)+1))),0))</f>
        <v/>
      </c>
      <c r="Q471" s="25">
        <f>IF($A471="","",$L471+$O471)</f>
        <v/>
      </c>
      <c r="R471" s="25">
        <f>IF($A471="","",IF($E471&gt;0,MAX(0,$Q471-$N471),0))</f>
        <v/>
      </c>
      <c r="S471" s="25">
        <f>IF($A471="","",$Q471-$R471)</f>
        <v/>
      </c>
      <c r="T471" s="25">
        <f>IF($A471="","",MAX(0,-$S471))</f>
        <v/>
      </c>
      <c r="U471" s="25">
        <f>IF($A471="","",MAX(0,$Q471-INDEX('Cenários'!$K$6:$K$105,INT((ROW()-6)/12)+1)))</f>
        <v/>
      </c>
      <c r="V471" s="24">
        <f>IF($A471="","",IF($Y471&lt;&gt;"OK","Dados inválidos",IF($X471="Pausado","Pausado",IF($T471&gt;0,"Ruptura",IF($U471&gt;0,"Excesso de capacidade",IF($M471&gt;INDEX('Cenários'!$K$6:$K$105,INT((ROW()-6)/12)+1),"Capacidade insuficiente",IF(AND($E471&lt;=0,$S471&lt;INDEX('Cenários'!$H$6:$H$105,INT((ROW()-6)/12)+1)),"Atenção",IF($R471&gt;0,"Desmobilizar","Adequado"))))))))</f>
        <v/>
      </c>
      <c r="W471" s="24">
        <f>IF($A471="","",IF($Y471&lt;&gt;"OK","Corrigir cadastro do cenário",IF($X471="Pausado","",IF($T471&gt;0,"Ruptura projetada de "&amp;TEXT($T471,"0")&amp;" un.",IF($U471&gt;0,"Reduzir entrada ou transferir "&amp;TEXT($U471,"0")&amp;" un.",IF($M471&gt;INDEX('Cenários'!$K$6:$K$105,INT((ROW()-6)/12)+1),"Capacidade abaixo do saldo-alvo em "&amp;TEXT($M471-INDEX('Cenários'!$K$6:$K$105,INT((ROW()-6)/12)+1),"0")&amp;" un.",IF(AND($O471&gt;0,$E471-INDEX('Cenários'!$J$6:$J$105,INT((ROW()-6)/12)+1)&lt;-4),"Recebimento depende de pedido anterior ao horizonte",IF($R471&gt;0,"Desmobilizar "&amp;TEXT($R471,"0")&amp;" un. nesta semana",IF($P471&gt;0,"Emitir pedido de "&amp;TEXT($P471,"0")&amp;" un. nesta semana",IF($O471&gt;0,"Programar recebimento de "&amp;TEXT($O471,"0")&amp;" un.","Sem ação imediata")))))))))</f>
        <v/>
      </c>
      <c r="X471" s="24">
        <f>IF($A471="","",INDEX('Cenários'!$M$6:$M$105,INT((ROW()-6)/12)+1))</f>
        <v/>
      </c>
      <c r="Y471" s="24">
        <f>IF($A471="","",INDEX('Cenários'!$Z$6:$Z$105,INT((ROW()-6)/12)+1))</f>
        <v/>
      </c>
    </row>
    <row r="472" ht="19" customHeight="1">
      <c r="A472" s="24">
        <f>IF(INDEX('Cenários'!$A$6:$A$105,INT((ROW()-6)/12)+1)="","",INDEX('Cenários'!$A$6:$A$105,INT((ROW()-6)/12)+1))</f>
        <v/>
      </c>
      <c r="B472" s="24">
        <f>IF($A472="","",INDEX('Cenários'!$B$6:$B$105,INT((ROW()-6)/12)+1))</f>
        <v/>
      </c>
      <c r="C472" s="24">
        <f>IF($A472="","",INDEX('Cenários'!$C$6:$C$105,INT((ROW()-6)/12)+1))</f>
        <v/>
      </c>
      <c r="D472" s="24">
        <f>IF($A472="","",INDEX('Cenários'!$D$6:$D$105,INT((ROW()-6)/12)+1))</f>
        <v/>
      </c>
      <c r="E472" s="25">
        <f>IF($A472="","",MOD(ROW()-6,12)-4)</f>
        <v/>
      </c>
      <c r="F472" s="24">
        <f>IF($A472="","",IF($E472&lt;0,"Antes do pico",IF($E472=0,"Semana de pico","Depois do pico")))</f>
        <v/>
      </c>
      <c r="G472" s="36">
        <f>IF($A472="","",IFERROR(IF(INDEX('Cenários'!$E$6:$E$105,INT((ROW()-6)/12)+1)="","",INDEX('Cenários'!$E$6:$E$105,INT((ROW()-6)/12)+1)+7*$E472),""))</f>
        <v/>
      </c>
      <c r="H472" s="37">
        <f>IF($A472="","",INDEX('Cenários'!$N$6:$Y$105,INT((ROW()-6)/12)+1,$E472+5))</f>
        <v/>
      </c>
      <c r="I472" s="25">
        <f>IF(OR($A472="",$H472=""),"",IFERROR(ROUNDUP(INDEX('Cenários'!$F$6:$F$105,INT((ROW()-6)/12)+1)*$H472,0),""))</f>
        <v/>
      </c>
      <c r="J472" s="19" t="n"/>
      <c r="K472" s="25">
        <f>IF($A472="","",IF($E472=-4,INDEX('Cenários'!$G$6:$G$105,INT((ROW()-6)/12)+1),$S471))</f>
        <v/>
      </c>
      <c r="L472" s="25">
        <f>IF($A472="","",$K472+IF($J472="",0,$J472)-IF($I472="",0,$I472))</f>
        <v/>
      </c>
      <c r="M472" s="25">
        <f>IF($A472="","",IF($E472&lt;=0,INDEX('Cenários'!$H$6:$H$105,INT((ROW()-6)/12)+1)+SUMIFS($I$6:$I$1205,$A$6:$A$1205,$A472,$E$6:$E$1205,"&gt;"&amp;$E472,$E$6:$E$1205,"&lt;="&amp;($E472+INDEX('Cenários'!$J$6:$J$105,INT((ROW()-6)/12)+1))),INDEX('Cenários'!$L$6:$L$105,INT((ROW()-6)/12)+1)+SUMIFS($I$6:$I$1205,$A$6:$A$1205,$A472,$E$6:$E$1205,"&gt;"&amp;$E472,$E$6:$E$1205,"&lt;=7")))</f>
        <v/>
      </c>
      <c r="N472" s="25">
        <f>IF($A472="","",MIN(INDEX('Cenários'!$K$6:$K$105,INT((ROW()-6)/12)+1),MAX(0,$M472)))</f>
        <v/>
      </c>
      <c r="O472" s="25">
        <f>IF($A472="","",IFERROR(IF($L472&gt;=$N472,0,MIN(CEILING(MAX(0,$N472-$L472),INDEX('Cenários'!$I$6:$I$105,INT((ROW()-6)/12)+1)),FLOOR(MAX(0,INDEX('Cenários'!$K$6:$K$105,INT((ROW()-6)/12)+1)-$L472),INDEX('Cenários'!$I$6:$I$105,INT((ROW()-6)/12)+1)))),0))</f>
        <v/>
      </c>
      <c r="P472" s="25">
        <f>IF($A472="","",IFERROR(IF($E472+INDEX('Cenários'!$J$6:$J$105,INT((ROW()-6)/12)+1)&gt;7,0,SUMIFS($O$6:$O$1205,$A$6:$A$1205,$A472,$E$6:$E$1205,$E472+INDEX('Cenários'!$J$6:$J$105,INT((ROW()-6)/12)+1))),0))</f>
        <v/>
      </c>
      <c r="Q472" s="25">
        <f>IF($A472="","",$L472+$O472)</f>
        <v/>
      </c>
      <c r="R472" s="25">
        <f>IF($A472="","",IF($E472&gt;0,MAX(0,$Q472-$N472),0))</f>
        <v/>
      </c>
      <c r="S472" s="25">
        <f>IF($A472="","",$Q472-$R472)</f>
        <v/>
      </c>
      <c r="T472" s="25">
        <f>IF($A472="","",MAX(0,-$S472))</f>
        <v/>
      </c>
      <c r="U472" s="25">
        <f>IF($A472="","",MAX(0,$Q472-INDEX('Cenários'!$K$6:$K$105,INT((ROW()-6)/12)+1)))</f>
        <v/>
      </c>
      <c r="V472" s="24">
        <f>IF($A472="","",IF($Y472&lt;&gt;"OK","Dados inválidos",IF($X472="Pausado","Pausado",IF($T472&gt;0,"Ruptura",IF($U472&gt;0,"Excesso de capacidade",IF($M472&gt;INDEX('Cenários'!$K$6:$K$105,INT((ROW()-6)/12)+1),"Capacidade insuficiente",IF(AND($E472&lt;=0,$S472&lt;INDEX('Cenários'!$H$6:$H$105,INT((ROW()-6)/12)+1)),"Atenção",IF($R472&gt;0,"Desmobilizar","Adequado"))))))))</f>
        <v/>
      </c>
      <c r="W472" s="24">
        <f>IF($A472="","",IF($Y472&lt;&gt;"OK","Corrigir cadastro do cenário",IF($X472="Pausado","",IF($T472&gt;0,"Ruptura projetada de "&amp;TEXT($T472,"0")&amp;" un.",IF($U472&gt;0,"Reduzir entrada ou transferir "&amp;TEXT($U472,"0")&amp;" un.",IF($M472&gt;INDEX('Cenários'!$K$6:$K$105,INT((ROW()-6)/12)+1),"Capacidade abaixo do saldo-alvo em "&amp;TEXT($M472-INDEX('Cenários'!$K$6:$K$105,INT((ROW()-6)/12)+1),"0")&amp;" un.",IF(AND($O472&gt;0,$E472-INDEX('Cenários'!$J$6:$J$105,INT((ROW()-6)/12)+1)&lt;-4),"Recebimento depende de pedido anterior ao horizonte",IF($R472&gt;0,"Desmobilizar "&amp;TEXT($R472,"0")&amp;" un. nesta semana",IF($P472&gt;0,"Emitir pedido de "&amp;TEXT($P472,"0")&amp;" un. nesta semana",IF($O472&gt;0,"Programar recebimento de "&amp;TEXT($O472,"0")&amp;" un.","Sem ação imediata")))))))))</f>
        <v/>
      </c>
      <c r="X472" s="24">
        <f>IF($A472="","",INDEX('Cenários'!$M$6:$M$105,INT((ROW()-6)/12)+1))</f>
        <v/>
      </c>
      <c r="Y472" s="24">
        <f>IF($A472="","",INDEX('Cenários'!$Z$6:$Z$105,INT((ROW()-6)/12)+1))</f>
        <v/>
      </c>
    </row>
    <row r="473" ht="19" customHeight="1">
      <c r="A473" s="24">
        <f>IF(INDEX('Cenários'!$A$6:$A$105,INT((ROW()-6)/12)+1)="","",INDEX('Cenários'!$A$6:$A$105,INT((ROW()-6)/12)+1))</f>
        <v/>
      </c>
      <c r="B473" s="24">
        <f>IF($A473="","",INDEX('Cenários'!$B$6:$B$105,INT((ROW()-6)/12)+1))</f>
        <v/>
      </c>
      <c r="C473" s="24">
        <f>IF($A473="","",INDEX('Cenários'!$C$6:$C$105,INT((ROW()-6)/12)+1))</f>
        <v/>
      </c>
      <c r="D473" s="24">
        <f>IF($A473="","",INDEX('Cenários'!$D$6:$D$105,INT((ROW()-6)/12)+1))</f>
        <v/>
      </c>
      <c r="E473" s="25">
        <f>IF($A473="","",MOD(ROW()-6,12)-4)</f>
        <v/>
      </c>
      <c r="F473" s="24">
        <f>IF($A473="","",IF($E473&lt;0,"Antes do pico",IF($E473=0,"Semana de pico","Depois do pico")))</f>
        <v/>
      </c>
      <c r="G473" s="36">
        <f>IF($A473="","",IFERROR(IF(INDEX('Cenários'!$E$6:$E$105,INT((ROW()-6)/12)+1)="","",INDEX('Cenários'!$E$6:$E$105,INT((ROW()-6)/12)+1)+7*$E473),""))</f>
        <v/>
      </c>
      <c r="H473" s="37">
        <f>IF($A473="","",INDEX('Cenários'!$N$6:$Y$105,INT((ROW()-6)/12)+1,$E473+5))</f>
        <v/>
      </c>
      <c r="I473" s="25">
        <f>IF(OR($A473="",$H473=""),"",IFERROR(ROUNDUP(INDEX('Cenários'!$F$6:$F$105,INT((ROW()-6)/12)+1)*$H473,0),""))</f>
        <v/>
      </c>
      <c r="J473" s="19" t="n"/>
      <c r="K473" s="25">
        <f>IF($A473="","",IF($E473=-4,INDEX('Cenários'!$G$6:$G$105,INT((ROW()-6)/12)+1),$S472))</f>
        <v/>
      </c>
      <c r="L473" s="25">
        <f>IF($A473="","",$K473+IF($J473="",0,$J473)-IF($I473="",0,$I473))</f>
        <v/>
      </c>
      <c r="M473" s="25">
        <f>IF($A473="","",IF($E473&lt;=0,INDEX('Cenários'!$H$6:$H$105,INT((ROW()-6)/12)+1)+SUMIFS($I$6:$I$1205,$A$6:$A$1205,$A473,$E$6:$E$1205,"&gt;"&amp;$E473,$E$6:$E$1205,"&lt;="&amp;($E473+INDEX('Cenários'!$J$6:$J$105,INT((ROW()-6)/12)+1))),INDEX('Cenários'!$L$6:$L$105,INT((ROW()-6)/12)+1)+SUMIFS($I$6:$I$1205,$A$6:$A$1205,$A473,$E$6:$E$1205,"&gt;"&amp;$E473,$E$6:$E$1205,"&lt;=7")))</f>
        <v/>
      </c>
      <c r="N473" s="25">
        <f>IF($A473="","",MIN(INDEX('Cenários'!$K$6:$K$105,INT((ROW()-6)/12)+1),MAX(0,$M473)))</f>
        <v/>
      </c>
      <c r="O473" s="25">
        <f>IF($A473="","",IFERROR(IF($L473&gt;=$N473,0,MIN(CEILING(MAX(0,$N473-$L473),INDEX('Cenários'!$I$6:$I$105,INT((ROW()-6)/12)+1)),FLOOR(MAX(0,INDEX('Cenários'!$K$6:$K$105,INT((ROW()-6)/12)+1)-$L473),INDEX('Cenários'!$I$6:$I$105,INT((ROW()-6)/12)+1)))),0))</f>
        <v/>
      </c>
      <c r="P473" s="25">
        <f>IF($A473="","",IFERROR(IF($E473+INDEX('Cenários'!$J$6:$J$105,INT((ROW()-6)/12)+1)&gt;7,0,SUMIFS($O$6:$O$1205,$A$6:$A$1205,$A473,$E$6:$E$1205,$E473+INDEX('Cenários'!$J$6:$J$105,INT((ROW()-6)/12)+1))),0))</f>
        <v/>
      </c>
      <c r="Q473" s="25">
        <f>IF($A473="","",$L473+$O473)</f>
        <v/>
      </c>
      <c r="R473" s="25">
        <f>IF($A473="","",IF($E473&gt;0,MAX(0,$Q473-$N473),0))</f>
        <v/>
      </c>
      <c r="S473" s="25">
        <f>IF($A473="","",$Q473-$R473)</f>
        <v/>
      </c>
      <c r="T473" s="25">
        <f>IF($A473="","",MAX(0,-$S473))</f>
        <v/>
      </c>
      <c r="U473" s="25">
        <f>IF($A473="","",MAX(0,$Q473-INDEX('Cenários'!$K$6:$K$105,INT((ROW()-6)/12)+1)))</f>
        <v/>
      </c>
      <c r="V473" s="24">
        <f>IF($A473="","",IF($Y473&lt;&gt;"OK","Dados inválidos",IF($X473="Pausado","Pausado",IF($T473&gt;0,"Ruptura",IF($U473&gt;0,"Excesso de capacidade",IF($M473&gt;INDEX('Cenários'!$K$6:$K$105,INT((ROW()-6)/12)+1),"Capacidade insuficiente",IF(AND($E473&lt;=0,$S473&lt;INDEX('Cenários'!$H$6:$H$105,INT((ROW()-6)/12)+1)),"Atenção",IF($R473&gt;0,"Desmobilizar","Adequado"))))))))</f>
        <v/>
      </c>
      <c r="W473" s="24">
        <f>IF($A473="","",IF($Y473&lt;&gt;"OK","Corrigir cadastro do cenário",IF($X473="Pausado","",IF($T473&gt;0,"Ruptura projetada de "&amp;TEXT($T473,"0")&amp;" un.",IF($U473&gt;0,"Reduzir entrada ou transferir "&amp;TEXT($U473,"0")&amp;" un.",IF($M473&gt;INDEX('Cenários'!$K$6:$K$105,INT((ROW()-6)/12)+1),"Capacidade abaixo do saldo-alvo em "&amp;TEXT($M473-INDEX('Cenários'!$K$6:$K$105,INT((ROW()-6)/12)+1),"0")&amp;" un.",IF(AND($O473&gt;0,$E473-INDEX('Cenários'!$J$6:$J$105,INT((ROW()-6)/12)+1)&lt;-4),"Recebimento depende de pedido anterior ao horizonte",IF($R473&gt;0,"Desmobilizar "&amp;TEXT($R473,"0")&amp;" un. nesta semana",IF($P473&gt;0,"Emitir pedido de "&amp;TEXT($P473,"0")&amp;" un. nesta semana",IF($O473&gt;0,"Programar recebimento de "&amp;TEXT($O473,"0")&amp;" un.","Sem ação imediata")))))))))</f>
        <v/>
      </c>
      <c r="X473" s="24">
        <f>IF($A473="","",INDEX('Cenários'!$M$6:$M$105,INT((ROW()-6)/12)+1))</f>
        <v/>
      </c>
      <c r="Y473" s="24">
        <f>IF($A473="","",INDEX('Cenários'!$Z$6:$Z$105,INT((ROW()-6)/12)+1))</f>
        <v/>
      </c>
    </row>
    <row r="474" ht="19" customHeight="1">
      <c r="A474" s="24">
        <f>IF(INDEX('Cenários'!$A$6:$A$105,INT((ROW()-6)/12)+1)="","",INDEX('Cenários'!$A$6:$A$105,INT((ROW()-6)/12)+1))</f>
        <v/>
      </c>
      <c r="B474" s="24">
        <f>IF($A474="","",INDEX('Cenários'!$B$6:$B$105,INT((ROW()-6)/12)+1))</f>
        <v/>
      </c>
      <c r="C474" s="24">
        <f>IF($A474="","",INDEX('Cenários'!$C$6:$C$105,INT((ROW()-6)/12)+1))</f>
        <v/>
      </c>
      <c r="D474" s="24">
        <f>IF($A474="","",INDEX('Cenários'!$D$6:$D$105,INT((ROW()-6)/12)+1))</f>
        <v/>
      </c>
      <c r="E474" s="25">
        <f>IF($A474="","",MOD(ROW()-6,12)-4)</f>
        <v/>
      </c>
      <c r="F474" s="24">
        <f>IF($A474="","",IF($E474&lt;0,"Antes do pico",IF($E474=0,"Semana de pico","Depois do pico")))</f>
        <v/>
      </c>
      <c r="G474" s="36">
        <f>IF($A474="","",IFERROR(IF(INDEX('Cenários'!$E$6:$E$105,INT((ROW()-6)/12)+1)="","",INDEX('Cenários'!$E$6:$E$105,INT((ROW()-6)/12)+1)+7*$E474),""))</f>
        <v/>
      </c>
      <c r="H474" s="37">
        <f>IF($A474="","",INDEX('Cenários'!$N$6:$Y$105,INT((ROW()-6)/12)+1,$E474+5))</f>
        <v/>
      </c>
      <c r="I474" s="25">
        <f>IF(OR($A474="",$H474=""),"",IFERROR(ROUNDUP(INDEX('Cenários'!$F$6:$F$105,INT((ROW()-6)/12)+1)*$H474,0),""))</f>
        <v/>
      </c>
      <c r="J474" s="19" t="n"/>
      <c r="K474" s="25">
        <f>IF($A474="","",IF($E474=-4,INDEX('Cenários'!$G$6:$G$105,INT((ROW()-6)/12)+1),$S473))</f>
        <v/>
      </c>
      <c r="L474" s="25">
        <f>IF($A474="","",$K474+IF($J474="",0,$J474)-IF($I474="",0,$I474))</f>
        <v/>
      </c>
      <c r="M474" s="25">
        <f>IF($A474="","",IF($E474&lt;=0,INDEX('Cenários'!$H$6:$H$105,INT((ROW()-6)/12)+1)+SUMIFS($I$6:$I$1205,$A$6:$A$1205,$A474,$E$6:$E$1205,"&gt;"&amp;$E474,$E$6:$E$1205,"&lt;="&amp;($E474+INDEX('Cenários'!$J$6:$J$105,INT((ROW()-6)/12)+1))),INDEX('Cenários'!$L$6:$L$105,INT((ROW()-6)/12)+1)+SUMIFS($I$6:$I$1205,$A$6:$A$1205,$A474,$E$6:$E$1205,"&gt;"&amp;$E474,$E$6:$E$1205,"&lt;=7")))</f>
        <v/>
      </c>
      <c r="N474" s="25">
        <f>IF($A474="","",MIN(INDEX('Cenários'!$K$6:$K$105,INT((ROW()-6)/12)+1),MAX(0,$M474)))</f>
        <v/>
      </c>
      <c r="O474" s="25">
        <f>IF($A474="","",IFERROR(IF($L474&gt;=$N474,0,MIN(CEILING(MAX(0,$N474-$L474),INDEX('Cenários'!$I$6:$I$105,INT((ROW()-6)/12)+1)),FLOOR(MAX(0,INDEX('Cenários'!$K$6:$K$105,INT((ROW()-6)/12)+1)-$L474),INDEX('Cenários'!$I$6:$I$105,INT((ROW()-6)/12)+1)))),0))</f>
        <v/>
      </c>
      <c r="P474" s="25">
        <f>IF($A474="","",IFERROR(IF($E474+INDEX('Cenários'!$J$6:$J$105,INT((ROW()-6)/12)+1)&gt;7,0,SUMIFS($O$6:$O$1205,$A$6:$A$1205,$A474,$E$6:$E$1205,$E474+INDEX('Cenários'!$J$6:$J$105,INT((ROW()-6)/12)+1))),0))</f>
        <v/>
      </c>
      <c r="Q474" s="25">
        <f>IF($A474="","",$L474+$O474)</f>
        <v/>
      </c>
      <c r="R474" s="25">
        <f>IF($A474="","",IF($E474&gt;0,MAX(0,$Q474-$N474),0))</f>
        <v/>
      </c>
      <c r="S474" s="25">
        <f>IF($A474="","",$Q474-$R474)</f>
        <v/>
      </c>
      <c r="T474" s="25">
        <f>IF($A474="","",MAX(0,-$S474))</f>
        <v/>
      </c>
      <c r="U474" s="25">
        <f>IF($A474="","",MAX(0,$Q474-INDEX('Cenários'!$K$6:$K$105,INT((ROW()-6)/12)+1)))</f>
        <v/>
      </c>
      <c r="V474" s="24">
        <f>IF($A474="","",IF($Y474&lt;&gt;"OK","Dados inválidos",IF($X474="Pausado","Pausado",IF($T474&gt;0,"Ruptura",IF($U474&gt;0,"Excesso de capacidade",IF($M474&gt;INDEX('Cenários'!$K$6:$K$105,INT((ROW()-6)/12)+1),"Capacidade insuficiente",IF(AND($E474&lt;=0,$S474&lt;INDEX('Cenários'!$H$6:$H$105,INT((ROW()-6)/12)+1)),"Atenção",IF($R474&gt;0,"Desmobilizar","Adequado"))))))))</f>
        <v/>
      </c>
      <c r="W474" s="24">
        <f>IF($A474="","",IF($Y474&lt;&gt;"OK","Corrigir cadastro do cenário",IF($X474="Pausado","",IF($T474&gt;0,"Ruptura projetada de "&amp;TEXT($T474,"0")&amp;" un.",IF($U474&gt;0,"Reduzir entrada ou transferir "&amp;TEXT($U474,"0")&amp;" un.",IF($M474&gt;INDEX('Cenários'!$K$6:$K$105,INT((ROW()-6)/12)+1),"Capacidade abaixo do saldo-alvo em "&amp;TEXT($M474-INDEX('Cenários'!$K$6:$K$105,INT((ROW()-6)/12)+1),"0")&amp;" un.",IF(AND($O474&gt;0,$E474-INDEX('Cenários'!$J$6:$J$105,INT((ROW()-6)/12)+1)&lt;-4),"Recebimento depende de pedido anterior ao horizonte",IF($R474&gt;0,"Desmobilizar "&amp;TEXT($R474,"0")&amp;" un. nesta semana",IF($P474&gt;0,"Emitir pedido de "&amp;TEXT($P474,"0")&amp;" un. nesta semana",IF($O474&gt;0,"Programar recebimento de "&amp;TEXT($O474,"0")&amp;" un.","Sem ação imediata")))))))))</f>
        <v/>
      </c>
      <c r="X474" s="24">
        <f>IF($A474="","",INDEX('Cenários'!$M$6:$M$105,INT((ROW()-6)/12)+1))</f>
        <v/>
      </c>
      <c r="Y474" s="24">
        <f>IF($A474="","",INDEX('Cenários'!$Z$6:$Z$105,INT((ROW()-6)/12)+1))</f>
        <v/>
      </c>
    </row>
    <row r="475" ht="19" customHeight="1">
      <c r="A475" s="24">
        <f>IF(INDEX('Cenários'!$A$6:$A$105,INT((ROW()-6)/12)+1)="","",INDEX('Cenários'!$A$6:$A$105,INT((ROW()-6)/12)+1))</f>
        <v/>
      </c>
      <c r="B475" s="24">
        <f>IF($A475="","",INDEX('Cenários'!$B$6:$B$105,INT((ROW()-6)/12)+1))</f>
        <v/>
      </c>
      <c r="C475" s="24">
        <f>IF($A475="","",INDEX('Cenários'!$C$6:$C$105,INT((ROW()-6)/12)+1))</f>
        <v/>
      </c>
      <c r="D475" s="24">
        <f>IF($A475="","",INDEX('Cenários'!$D$6:$D$105,INT((ROW()-6)/12)+1))</f>
        <v/>
      </c>
      <c r="E475" s="25">
        <f>IF($A475="","",MOD(ROW()-6,12)-4)</f>
        <v/>
      </c>
      <c r="F475" s="24">
        <f>IF($A475="","",IF($E475&lt;0,"Antes do pico",IF($E475=0,"Semana de pico","Depois do pico")))</f>
        <v/>
      </c>
      <c r="G475" s="36">
        <f>IF($A475="","",IFERROR(IF(INDEX('Cenários'!$E$6:$E$105,INT((ROW()-6)/12)+1)="","",INDEX('Cenários'!$E$6:$E$105,INT((ROW()-6)/12)+1)+7*$E475),""))</f>
        <v/>
      </c>
      <c r="H475" s="37">
        <f>IF($A475="","",INDEX('Cenários'!$N$6:$Y$105,INT((ROW()-6)/12)+1,$E475+5))</f>
        <v/>
      </c>
      <c r="I475" s="25">
        <f>IF(OR($A475="",$H475=""),"",IFERROR(ROUNDUP(INDEX('Cenários'!$F$6:$F$105,INT((ROW()-6)/12)+1)*$H475,0),""))</f>
        <v/>
      </c>
      <c r="J475" s="19" t="n"/>
      <c r="K475" s="25">
        <f>IF($A475="","",IF($E475=-4,INDEX('Cenários'!$G$6:$G$105,INT((ROW()-6)/12)+1),$S474))</f>
        <v/>
      </c>
      <c r="L475" s="25">
        <f>IF($A475="","",$K475+IF($J475="",0,$J475)-IF($I475="",0,$I475))</f>
        <v/>
      </c>
      <c r="M475" s="25">
        <f>IF($A475="","",IF($E475&lt;=0,INDEX('Cenários'!$H$6:$H$105,INT((ROW()-6)/12)+1)+SUMIFS($I$6:$I$1205,$A$6:$A$1205,$A475,$E$6:$E$1205,"&gt;"&amp;$E475,$E$6:$E$1205,"&lt;="&amp;($E475+INDEX('Cenários'!$J$6:$J$105,INT((ROW()-6)/12)+1))),INDEX('Cenários'!$L$6:$L$105,INT((ROW()-6)/12)+1)+SUMIFS($I$6:$I$1205,$A$6:$A$1205,$A475,$E$6:$E$1205,"&gt;"&amp;$E475,$E$6:$E$1205,"&lt;=7")))</f>
        <v/>
      </c>
      <c r="N475" s="25">
        <f>IF($A475="","",MIN(INDEX('Cenários'!$K$6:$K$105,INT((ROW()-6)/12)+1),MAX(0,$M475)))</f>
        <v/>
      </c>
      <c r="O475" s="25">
        <f>IF($A475="","",IFERROR(IF($L475&gt;=$N475,0,MIN(CEILING(MAX(0,$N475-$L475),INDEX('Cenários'!$I$6:$I$105,INT((ROW()-6)/12)+1)),FLOOR(MAX(0,INDEX('Cenários'!$K$6:$K$105,INT((ROW()-6)/12)+1)-$L475),INDEX('Cenários'!$I$6:$I$105,INT((ROW()-6)/12)+1)))),0))</f>
        <v/>
      </c>
      <c r="P475" s="25">
        <f>IF($A475="","",IFERROR(IF($E475+INDEX('Cenários'!$J$6:$J$105,INT((ROW()-6)/12)+1)&gt;7,0,SUMIFS($O$6:$O$1205,$A$6:$A$1205,$A475,$E$6:$E$1205,$E475+INDEX('Cenários'!$J$6:$J$105,INT((ROW()-6)/12)+1))),0))</f>
        <v/>
      </c>
      <c r="Q475" s="25">
        <f>IF($A475="","",$L475+$O475)</f>
        <v/>
      </c>
      <c r="R475" s="25">
        <f>IF($A475="","",IF($E475&gt;0,MAX(0,$Q475-$N475),0))</f>
        <v/>
      </c>
      <c r="S475" s="25">
        <f>IF($A475="","",$Q475-$R475)</f>
        <v/>
      </c>
      <c r="T475" s="25">
        <f>IF($A475="","",MAX(0,-$S475))</f>
        <v/>
      </c>
      <c r="U475" s="25">
        <f>IF($A475="","",MAX(0,$Q475-INDEX('Cenários'!$K$6:$K$105,INT((ROW()-6)/12)+1)))</f>
        <v/>
      </c>
      <c r="V475" s="24">
        <f>IF($A475="","",IF($Y475&lt;&gt;"OK","Dados inválidos",IF($X475="Pausado","Pausado",IF($T475&gt;0,"Ruptura",IF($U475&gt;0,"Excesso de capacidade",IF($M475&gt;INDEX('Cenários'!$K$6:$K$105,INT((ROW()-6)/12)+1),"Capacidade insuficiente",IF(AND($E475&lt;=0,$S475&lt;INDEX('Cenários'!$H$6:$H$105,INT((ROW()-6)/12)+1)),"Atenção",IF($R475&gt;0,"Desmobilizar","Adequado"))))))))</f>
        <v/>
      </c>
      <c r="W475" s="24">
        <f>IF($A475="","",IF($Y475&lt;&gt;"OK","Corrigir cadastro do cenário",IF($X475="Pausado","",IF($T475&gt;0,"Ruptura projetada de "&amp;TEXT($T475,"0")&amp;" un.",IF($U475&gt;0,"Reduzir entrada ou transferir "&amp;TEXT($U475,"0")&amp;" un.",IF($M475&gt;INDEX('Cenários'!$K$6:$K$105,INT((ROW()-6)/12)+1),"Capacidade abaixo do saldo-alvo em "&amp;TEXT($M475-INDEX('Cenários'!$K$6:$K$105,INT((ROW()-6)/12)+1),"0")&amp;" un.",IF(AND($O475&gt;0,$E475-INDEX('Cenários'!$J$6:$J$105,INT((ROW()-6)/12)+1)&lt;-4),"Recebimento depende de pedido anterior ao horizonte",IF($R475&gt;0,"Desmobilizar "&amp;TEXT($R475,"0")&amp;" un. nesta semana",IF($P475&gt;0,"Emitir pedido de "&amp;TEXT($P475,"0")&amp;" un. nesta semana",IF($O475&gt;0,"Programar recebimento de "&amp;TEXT($O475,"0")&amp;" un.","Sem ação imediata")))))))))</f>
        <v/>
      </c>
      <c r="X475" s="24">
        <f>IF($A475="","",INDEX('Cenários'!$M$6:$M$105,INT((ROW()-6)/12)+1))</f>
        <v/>
      </c>
      <c r="Y475" s="24">
        <f>IF($A475="","",INDEX('Cenários'!$Z$6:$Z$105,INT((ROW()-6)/12)+1))</f>
        <v/>
      </c>
    </row>
    <row r="476" ht="19" customHeight="1">
      <c r="A476" s="24">
        <f>IF(INDEX('Cenários'!$A$6:$A$105,INT((ROW()-6)/12)+1)="","",INDEX('Cenários'!$A$6:$A$105,INT((ROW()-6)/12)+1))</f>
        <v/>
      </c>
      <c r="B476" s="24">
        <f>IF($A476="","",INDEX('Cenários'!$B$6:$B$105,INT((ROW()-6)/12)+1))</f>
        <v/>
      </c>
      <c r="C476" s="24">
        <f>IF($A476="","",INDEX('Cenários'!$C$6:$C$105,INT((ROW()-6)/12)+1))</f>
        <v/>
      </c>
      <c r="D476" s="24">
        <f>IF($A476="","",INDEX('Cenários'!$D$6:$D$105,INT((ROW()-6)/12)+1))</f>
        <v/>
      </c>
      <c r="E476" s="25">
        <f>IF($A476="","",MOD(ROW()-6,12)-4)</f>
        <v/>
      </c>
      <c r="F476" s="24">
        <f>IF($A476="","",IF($E476&lt;0,"Antes do pico",IF($E476=0,"Semana de pico","Depois do pico")))</f>
        <v/>
      </c>
      <c r="G476" s="36">
        <f>IF($A476="","",IFERROR(IF(INDEX('Cenários'!$E$6:$E$105,INT((ROW()-6)/12)+1)="","",INDEX('Cenários'!$E$6:$E$105,INT((ROW()-6)/12)+1)+7*$E476),""))</f>
        <v/>
      </c>
      <c r="H476" s="37">
        <f>IF($A476="","",INDEX('Cenários'!$N$6:$Y$105,INT((ROW()-6)/12)+1,$E476+5))</f>
        <v/>
      </c>
      <c r="I476" s="25">
        <f>IF(OR($A476="",$H476=""),"",IFERROR(ROUNDUP(INDEX('Cenários'!$F$6:$F$105,INT((ROW()-6)/12)+1)*$H476,0),""))</f>
        <v/>
      </c>
      <c r="J476" s="19" t="n"/>
      <c r="K476" s="25">
        <f>IF($A476="","",IF($E476=-4,INDEX('Cenários'!$G$6:$G$105,INT((ROW()-6)/12)+1),$S475))</f>
        <v/>
      </c>
      <c r="L476" s="25">
        <f>IF($A476="","",$K476+IF($J476="",0,$J476)-IF($I476="",0,$I476))</f>
        <v/>
      </c>
      <c r="M476" s="25">
        <f>IF($A476="","",IF($E476&lt;=0,INDEX('Cenários'!$H$6:$H$105,INT((ROW()-6)/12)+1)+SUMIFS($I$6:$I$1205,$A$6:$A$1205,$A476,$E$6:$E$1205,"&gt;"&amp;$E476,$E$6:$E$1205,"&lt;="&amp;($E476+INDEX('Cenários'!$J$6:$J$105,INT((ROW()-6)/12)+1))),INDEX('Cenários'!$L$6:$L$105,INT((ROW()-6)/12)+1)+SUMIFS($I$6:$I$1205,$A$6:$A$1205,$A476,$E$6:$E$1205,"&gt;"&amp;$E476,$E$6:$E$1205,"&lt;=7")))</f>
        <v/>
      </c>
      <c r="N476" s="25">
        <f>IF($A476="","",MIN(INDEX('Cenários'!$K$6:$K$105,INT((ROW()-6)/12)+1),MAX(0,$M476)))</f>
        <v/>
      </c>
      <c r="O476" s="25">
        <f>IF($A476="","",IFERROR(IF($L476&gt;=$N476,0,MIN(CEILING(MAX(0,$N476-$L476),INDEX('Cenários'!$I$6:$I$105,INT((ROW()-6)/12)+1)),FLOOR(MAX(0,INDEX('Cenários'!$K$6:$K$105,INT((ROW()-6)/12)+1)-$L476),INDEX('Cenários'!$I$6:$I$105,INT((ROW()-6)/12)+1)))),0))</f>
        <v/>
      </c>
      <c r="P476" s="25">
        <f>IF($A476="","",IFERROR(IF($E476+INDEX('Cenários'!$J$6:$J$105,INT((ROW()-6)/12)+1)&gt;7,0,SUMIFS($O$6:$O$1205,$A$6:$A$1205,$A476,$E$6:$E$1205,$E476+INDEX('Cenários'!$J$6:$J$105,INT((ROW()-6)/12)+1))),0))</f>
        <v/>
      </c>
      <c r="Q476" s="25">
        <f>IF($A476="","",$L476+$O476)</f>
        <v/>
      </c>
      <c r="R476" s="25">
        <f>IF($A476="","",IF($E476&gt;0,MAX(0,$Q476-$N476),0))</f>
        <v/>
      </c>
      <c r="S476" s="25">
        <f>IF($A476="","",$Q476-$R476)</f>
        <v/>
      </c>
      <c r="T476" s="25">
        <f>IF($A476="","",MAX(0,-$S476))</f>
        <v/>
      </c>
      <c r="U476" s="25">
        <f>IF($A476="","",MAX(0,$Q476-INDEX('Cenários'!$K$6:$K$105,INT((ROW()-6)/12)+1)))</f>
        <v/>
      </c>
      <c r="V476" s="24">
        <f>IF($A476="","",IF($Y476&lt;&gt;"OK","Dados inválidos",IF($X476="Pausado","Pausado",IF($T476&gt;0,"Ruptura",IF($U476&gt;0,"Excesso de capacidade",IF($M476&gt;INDEX('Cenários'!$K$6:$K$105,INT((ROW()-6)/12)+1),"Capacidade insuficiente",IF(AND($E476&lt;=0,$S476&lt;INDEX('Cenários'!$H$6:$H$105,INT((ROW()-6)/12)+1)),"Atenção",IF($R476&gt;0,"Desmobilizar","Adequado"))))))))</f>
        <v/>
      </c>
      <c r="W476" s="24">
        <f>IF($A476="","",IF($Y476&lt;&gt;"OK","Corrigir cadastro do cenário",IF($X476="Pausado","",IF($T476&gt;0,"Ruptura projetada de "&amp;TEXT($T476,"0")&amp;" un.",IF($U476&gt;0,"Reduzir entrada ou transferir "&amp;TEXT($U476,"0")&amp;" un.",IF($M476&gt;INDEX('Cenários'!$K$6:$K$105,INT((ROW()-6)/12)+1),"Capacidade abaixo do saldo-alvo em "&amp;TEXT($M476-INDEX('Cenários'!$K$6:$K$105,INT((ROW()-6)/12)+1),"0")&amp;" un.",IF(AND($O476&gt;0,$E476-INDEX('Cenários'!$J$6:$J$105,INT((ROW()-6)/12)+1)&lt;-4),"Recebimento depende de pedido anterior ao horizonte",IF($R476&gt;0,"Desmobilizar "&amp;TEXT($R476,"0")&amp;" un. nesta semana",IF($P476&gt;0,"Emitir pedido de "&amp;TEXT($P476,"0")&amp;" un. nesta semana",IF($O476&gt;0,"Programar recebimento de "&amp;TEXT($O476,"0")&amp;" un.","Sem ação imediata")))))))))</f>
        <v/>
      </c>
      <c r="X476" s="24">
        <f>IF($A476="","",INDEX('Cenários'!$M$6:$M$105,INT((ROW()-6)/12)+1))</f>
        <v/>
      </c>
      <c r="Y476" s="24">
        <f>IF($A476="","",INDEX('Cenários'!$Z$6:$Z$105,INT((ROW()-6)/12)+1))</f>
        <v/>
      </c>
    </row>
    <row r="477" ht="19" customHeight="1">
      <c r="A477" s="24">
        <f>IF(INDEX('Cenários'!$A$6:$A$105,INT((ROW()-6)/12)+1)="","",INDEX('Cenários'!$A$6:$A$105,INT((ROW()-6)/12)+1))</f>
        <v/>
      </c>
      <c r="B477" s="24">
        <f>IF($A477="","",INDEX('Cenários'!$B$6:$B$105,INT((ROW()-6)/12)+1))</f>
        <v/>
      </c>
      <c r="C477" s="24">
        <f>IF($A477="","",INDEX('Cenários'!$C$6:$C$105,INT((ROW()-6)/12)+1))</f>
        <v/>
      </c>
      <c r="D477" s="24">
        <f>IF($A477="","",INDEX('Cenários'!$D$6:$D$105,INT((ROW()-6)/12)+1))</f>
        <v/>
      </c>
      <c r="E477" s="25">
        <f>IF($A477="","",MOD(ROW()-6,12)-4)</f>
        <v/>
      </c>
      <c r="F477" s="24">
        <f>IF($A477="","",IF($E477&lt;0,"Antes do pico",IF($E477=0,"Semana de pico","Depois do pico")))</f>
        <v/>
      </c>
      <c r="G477" s="36">
        <f>IF($A477="","",IFERROR(IF(INDEX('Cenários'!$E$6:$E$105,INT((ROW()-6)/12)+1)="","",INDEX('Cenários'!$E$6:$E$105,INT((ROW()-6)/12)+1)+7*$E477),""))</f>
        <v/>
      </c>
      <c r="H477" s="37">
        <f>IF($A477="","",INDEX('Cenários'!$N$6:$Y$105,INT((ROW()-6)/12)+1,$E477+5))</f>
        <v/>
      </c>
      <c r="I477" s="25">
        <f>IF(OR($A477="",$H477=""),"",IFERROR(ROUNDUP(INDEX('Cenários'!$F$6:$F$105,INT((ROW()-6)/12)+1)*$H477,0),""))</f>
        <v/>
      </c>
      <c r="J477" s="19" t="n"/>
      <c r="K477" s="25">
        <f>IF($A477="","",IF($E477=-4,INDEX('Cenários'!$G$6:$G$105,INT((ROW()-6)/12)+1),$S476))</f>
        <v/>
      </c>
      <c r="L477" s="25">
        <f>IF($A477="","",$K477+IF($J477="",0,$J477)-IF($I477="",0,$I477))</f>
        <v/>
      </c>
      <c r="M477" s="25">
        <f>IF($A477="","",IF($E477&lt;=0,INDEX('Cenários'!$H$6:$H$105,INT((ROW()-6)/12)+1)+SUMIFS($I$6:$I$1205,$A$6:$A$1205,$A477,$E$6:$E$1205,"&gt;"&amp;$E477,$E$6:$E$1205,"&lt;="&amp;($E477+INDEX('Cenários'!$J$6:$J$105,INT((ROW()-6)/12)+1))),INDEX('Cenários'!$L$6:$L$105,INT((ROW()-6)/12)+1)+SUMIFS($I$6:$I$1205,$A$6:$A$1205,$A477,$E$6:$E$1205,"&gt;"&amp;$E477,$E$6:$E$1205,"&lt;=7")))</f>
        <v/>
      </c>
      <c r="N477" s="25">
        <f>IF($A477="","",MIN(INDEX('Cenários'!$K$6:$K$105,INT((ROW()-6)/12)+1),MAX(0,$M477)))</f>
        <v/>
      </c>
      <c r="O477" s="25">
        <f>IF($A477="","",IFERROR(IF($L477&gt;=$N477,0,MIN(CEILING(MAX(0,$N477-$L477),INDEX('Cenários'!$I$6:$I$105,INT((ROW()-6)/12)+1)),FLOOR(MAX(0,INDEX('Cenários'!$K$6:$K$105,INT((ROW()-6)/12)+1)-$L477),INDEX('Cenários'!$I$6:$I$105,INT((ROW()-6)/12)+1)))),0))</f>
        <v/>
      </c>
      <c r="P477" s="25">
        <f>IF($A477="","",IFERROR(IF($E477+INDEX('Cenários'!$J$6:$J$105,INT((ROW()-6)/12)+1)&gt;7,0,SUMIFS($O$6:$O$1205,$A$6:$A$1205,$A477,$E$6:$E$1205,$E477+INDEX('Cenários'!$J$6:$J$105,INT((ROW()-6)/12)+1))),0))</f>
        <v/>
      </c>
      <c r="Q477" s="25">
        <f>IF($A477="","",$L477+$O477)</f>
        <v/>
      </c>
      <c r="R477" s="25">
        <f>IF($A477="","",IF($E477&gt;0,MAX(0,$Q477-$N477),0))</f>
        <v/>
      </c>
      <c r="S477" s="25">
        <f>IF($A477="","",$Q477-$R477)</f>
        <v/>
      </c>
      <c r="T477" s="25">
        <f>IF($A477="","",MAX(0,-$S477))</f>
        <v/>
      </c>
      <c r="U477" s="25">
        <f>IF($A477="","",MAX(0,$Q477-INDEX('Cenários'!$K$6:$K$105,INT((ROW()-6)/12)+1)))</f>
        <v/>
      </c>
      <c r="V477" s="24">
        <f>IF($A477="","",IF($Y477&lt;&gt;"OK","Dados inválidos",IF($X477="Pausado","Pausado",IF($T477&gt;0,"Ruptura",IF($U477&gt;0,"Excesso de capacidade",IF($M477&gt;INDEX('Cenários'!$K$6:$K$105,INT((ROW()-6)/12)+1),"Capacidade insuficiente",IF(AND($E477&lt;=0,$S477&lt;INDEX('Cenários'!$H$6:$H$105,INT((ROW()-6)/12)+1)),"Atenção",IF($R477&gt;0,"Desmobilizar","Adequado"))))))))</f>
        <v/>
      </c>
      <c r="W477" s="24">
        <f>IF($A477="","",IF($Y477&lt;&gt;"OK","Corrigir cadastro do cenário",IF($X477="Pausado","",IF($T477&gt;0,"Ruptura projetada de "&amp;TEXT($T477,"0")&amp;" un.",IF($U477&gt;0,"Reduzir entrada ou transferir "&amp;TEXT($U477,"0")&amp;" un.",IF($M477&gt;INDEX('Cenários'!$K$6:$K$105,INT((ROW()-6)/12)+1),"Capacidade abaixo do saldo-alvo em "&amp;TEXT($M477-INDEX('Cenários'!$K$6:$K$105,INT((ROW()-6)/12)+1),"0")&amp;" un.",IF(AND($O477&gt;0,$E477-INDEX('Cenários'!$J$6:$J$105,INT((ROW()-6)/12)+1)&lt;-4),"Recebimento depende de pedido anterior ao horizonte",IF($R477&gt;0,"Desmobilizar "&amp;TEXT($R477,"0")&amp;" un. nesta semana",IF($P477&gt;0,"Emitir pedido de "&amp;TEXT($P477,"0")&amp;" un. nesta semana",IF($O477&gt;0,"Programar recebimento de "&amp;TEXT($O477,"0")&amp;" un.","Sem ação imediata")))))))))</f>
        <v/>
      </c>
      <c r="X477" s="24">
        <f>IF($A477="","",INDEX('Cenários'!$M$6:$M$105,INT((ROW()-6)/12)+1))</f>
        <v/>
      </c>
      <c r="Y477" s="24">
        <f>IF($A477="","",INDEX('Cenários'!$Z$6:$Z$105,INT((ROW()-6)/12)+1))</f>
        <v/>
      </c>
    </row>
    <row r="478" ht="19" customHeight="1">
      <c r="A478" s="24">
        <f>IF(INDEX('Cenários'!$A$6:$A$105,INT((ROW()-6)/12)+1)="","",INDEX('Cenários'!$A$6:$A$105,INT((ROW()-6)/12)+1))</f>
        <v/>
      </c>
      <c r="B478" s="24">
        <f>IF($A478="","",INDEX('Cenários'!$B$6:$B$105,INT((ROW()-6)/12)+1))</f>
        <v/>
      </c>
      <c r="C478" s="24">
        <f>IF($A478="","",INDEX('Cenários'!$C$6:$C$105,INT((ROW()-6)/12)+1))</f>
        <v/>
      </c>
      <c r="D478" s="24">
        <f>IF($A478="","",INDEX('Cenários'!$D$6:$D$105,INT((ROW()-6)/12)+1))</f>
        <v/>
      </c>
      <c r="E478" s="25">
        <f>IF($A478="","",MOD(ROW()-6,12)-4)</f>
        <v/>
      </c>
      <c r="F478" s="24">
        <f>IF($A478="","",IF($E478&lt;0,"Antes do pico",IF($E478=0,"Semana de pico","Depois do pico")))</f>
        <v/>
      </c>
      <c r="G478" s="36">
        <f>IF($A478="","",IFERROR(IF(INDEX('Cenários'!$E$6:$E$105,INT((ROW()-6)/12)+1)="","",INDEX('Cenários'!$E$6:$E$105,INT((ROW()-6)/12)+1)+7*$E478),""))</f>
        <v/>
      </c>
      <c r="H478" s="37">
        <f>IF($A478="","",INDEX('Cenários'!$N$6:$Y$105,INT((ROW()-6)/12)+1,$E478+5))</f>
        <v/>
      </c>
      <c r="I478" s="25">
        <f>IF(OR($A478="",$H478=""),"",IFERROR(ROUNDUP(INDEX('Cenários'!$F$6:$F$105,INT((ROW()-6)/12)+1)*$H478,0),""))</f>
        <v/>
      </c>
      <c r="J478" s="19" t="n"/>
      <c r="K478" s="25">
        <f>IF($A478="","",IF($E478=-4,INDEX('Cenários'!$G$6:$G$105,INT((ROW()-6)/12)+1),$S477))</f>
        <v/>
      </c>
      <c r="L478" s="25">
        <f>IF($A478="","",$K478+IF($J478="",0,$J478)-IF($I478="",0,$I478))</f>
        <v/>
      </c>
      <c r="M478" s="25">
        <f>IF($A478="","",IF($E478&lt;=0,INDEX('Cenários'!$H$6:$H$105,INT((ROW()-6)/12)+1)+SUMIFS($I$6:$I$1205,$A$6:$A$1205,$A478,$E$6:$E$1205,"&gt;"&amp;$E478,$E$6:$E$1205,"&lt;="&amp;($E478+INDEX('Cenários'!$J$6:$J$105,INT((ROW()-6)/12)+1))),INDEX('Cenários'!$L$6:$L$105,INT((ROW()-6)/12)+1)+SUMIFS($I$6:$I$1205,$A$6:$A$1205,$A478,$E$6:$E$1205,"&gt;"&amp;$E478,$E$6:$E$1205,"&lt;=7")))</f>
        <v/>
      </c>
      <c r="N478" s="25">
        <f>IF($A478="","",MIN(INDEX('Cenários'!$K$6:$K$105,INT((ROW()-6)/12)+1),MAX(0,$M478)))</f>
        <v/>
      </c>
      <c r="O478" s="25">
        <f>IF($A478="","",IFERROR(IF($L478&gt;=$N478,0,MIN(CEILING(MAX(0,$N478-$L478),INDEX('Cenários'!$I$6:$I$105,INT((ROW()-6)/12)+1)),FLOOR(MAX(0,INDEX('Cenários'!$K$6:$K$105,INT((ROW()-6)/12)+1)-$L478),INDEX('Cenários'!$I$6:$I$105,INT((ROW()-6)/12)+1)))),0))</f>
        <v/>
      </c>
      <c r="P478" s="25">
        <f>IF($A478="","",IFERROR(IF($E478+INDEX('Cenários'!$J$6:$J$105,INT((ROW()-6)/12)+1)&gt;7,0,SUMIFS($O$6:$O$1205,$A$6:$A$1205,$A478,$E$6:$E$1205,$E478+INDEX('Cenários'!$J$6:$J$105,INT((ROW()-6)/12)+1))),0))</f>
        <v/>
      </c>
      <c r="Q478" s="25">
        <f>IF($A478="","",$L478+$O478)</f>
        <v/>
      </c>
      <c r="R478" s="25">
        <f>IF($A478="","",IF($E478&gt;0,MAX(0,$Q478-$N478),0))</f>
        <v/>
      </c>
      <c r="S478" s="25">
        <f>IF($A478="","",$Q478-$R478)</f>
        <v/>
      </c>
      <c r="T478" s="25">
        <f>IF($A478="","",MAX(0,-$S478))</f>
        <v/>
      </c>
      <c r="U478" s="25">
        <f>IF($A478="","",MAX(0,$Q478-INDEX('Cenários'!$K$6:$K$105,INT((ROW()-6)/12)+1)))</f>
        <v/>
      </c>
      <c r="V478" s="24">
        <f>IF($A478="","",IF($Y478&lt;&gt;"OK","Dados inválidos",IF($X478="Pausado","Pausado",IF($T478&gt;0,"Ruptura",IF($U478&gt;0,"Excesso de capacidade",IF($M478&gt;INDEX('Cenários'!$K$6:$K$105,INT((ROW()-6)/12)+1),"Capacidade insuficiente",IF(AND($E478&lt;=0,$S478&lt;INDEX('Cenários'!$H$6:$H$105,INT((ROW()-6)/12)+1)),"Atenção",IF($R478&gt;0,"Desmobilizar","Adequado"))))))))</f>
        <v/>
      </c>
      <c r="W478" s="24">
        <f>IF($A478="","",IF($Y478&lt;&gt;"OK","Corrigir cadastro do cenário",IF($X478="Pausado","",IF($T478&gt;0,"Ruptura projetada de "&amp;TEXT($T478,"0")&amp;" un.",IF($U478&gt;0,"Reduzir entrada ou transferir "&amp;TEXT($U478,"0")&amp;" un.",IF($M478&gt;INDEX('Cenários'!$K$6:$K$105,INT((ROW()-6)/12)+1),"Capacidade abaixo do saldo-alvo em "&amp;TEXT($M478-INDEX('Cenários'!$K$6:$K$105,INT((ROW()-6)/12)+1),"0")&amp;" un.",IF(AND($O478&gt;0,$E478-INDEX('Cenários'!$J$6:$J$105,INT((ROW()-6)/12)+1)&lt;-4),"Recebimento depende de pedido anterior ao horizonte",IF($R478&gt;0,"Desmobilizar "&amp;TEXT($R478,"0")&amp;" un. nesta semana",IF($P478&gt;0,"Emitir pedido de "&amp;TEXT($P478,"0")&amp;" un. nesta semana",IF($O478&gt;0,"Programar recebimento de "&amp;TEXT($O478,"0")&amp;" un.","Sem ação imediata")))))))))</f>
        <v/>
      </c>
      <c r="X478" s="24">
        <f>IF($A478="","",INDEX('Cenários'!$M$6:$M$105,INT((ROW()-6)/12)+1))</f>
        <v/>
      </c>
      <c r="Y478" s="24">
        <f>IF($A478="","",INDEX('Cenários'!$Z$6:$Z$105,INT((ROW()-6)/12)+1))</f>
        <v/>
      </c>
    </row>
    <row r="479" ht="19" customHeight="1">
      <c r="A479" s="24">
        <f>IF(INDEX('Cenários'!$A$6:$A$105,INT((ROW()-6)/12)+1)="","",INDEX('Cenários'!$A$6:$A$105,INT((ROW()-6)/12)+1))</f>
        <v/>
      </c>
      <c r="B479" s="24">
        <f>IF($A479="","",INDEX('Cenários'!$B$6:$B$105,INT((ROW()-6)/12)+1))</f>
        <v/>
      </c>
      <c r="C479" s="24">
        <f>IF($A479="","",INDEX('Cenários'!$C$6:$C$105,INT((ROW()-6)/12)+1))</f>
        <v/>
      </c>
      <c r="D479" s="24">
        <f>IF($A479="","",INDEX('Cenários'!$D$6:$D$105,INT((ROW()-6)/12)+1))</f>
        <v/>
      </c>
      <c r="E479" s="25">
        <f>IF($A479="","",MOD(ROW()-6,12)-4)</f>
        <v/>
      </c>
      <c r="F479" s="24">
        <f>IF($A479="","",IF($E479&lt;0,"Antes do pico",IF($E479=0,"Semana de pico","Depois do pico")))</f>
        <v/>
      </c>
      <c r="G479" s="36">
        <f>IF($A479="","",IFERROR(IF(INDEX('Cenários'!$E$6:$E$105,INT((ROW()-6)/12)+1)="","",INDEX('Cenários'!$E$6:$E$105,INT((ROW()-6)/12)+1)+7*$E479),""))</f>
        <v/>
      </c>
      <c r="H479" s="37">
        <f>IF($A479="","",INDEX('Cenários'!$N$6:$Y$105,INT((ROW()-6)/12)+1,$E479+5))</f>
        <v/>
      </c>
      <c r="I479" s="25">
        <f>IF(OR($A479="",$H479=""),"",IFERROR(ROUNDUP(INDEX('Cenários'!$F$6:$F$105,INT((ROW()-6)/12)+1)*$H479,0),""))</f>
        <v/>
      </c>
      <c r="J479" s="19" t="n"/>
      <c r="K479" s="25">
        <f>IF($A479="","",IF($E479=-4,INDEX('Cenários'!$G$6:$G$105,INT((ROW()-6)/12)+1),$S478))</f>
        <v/>
      </c>
      <c r="L479" s="25">
        <f>IF($A479="","",$K479+IF($J479="",0,$J479)-IF($I479="",0,$I479))</f>
        <v/>
      </c>
      <c r="M479" s="25">
        <f>IF($A479="","",IF($E479&lt;=0,INDEX('Cenários'!$H$6:$H$105,INT((ROW()-6)/12)+1)+SUMIFS($I$6:$I$1205,$A$6:$A$1205,$A479,$E$6:$E$1205,"&gt;"&amp;$E479,$E$6:$E$1205,"&lt;="&amp;($E479+INDEX('Cenários'!$J$6:$J$105,INT((ROW()-6)/12)+1))),INDEX('Cenários'!$L$6:$L$105,INT((ROW()-6)/12)+1)+SUMIFS($I$6:$I$1205,$A$6:$A$1205,$A479,$E$6:$E$1205,"&gt;"&amp;$E479,$E$6:$E$1205,"&lt;=7")))</f>
        <v/>
      </c>
      <c r="N479" s="25">
        <f>IF($A479="","",MIN(INDEX('Cenários'!$K$6:$K$105,INT((ROW()-6)/12)+1),MAX(0,$M479)))</f>
        <v/>
      </c>
      <c r="O479" s="25">
        <f>IF($A479="","",IFERROR(IF($L479&gt;=$N479,0,MIN(CEILING(MAX(0,$N479-$L479),INDEX('Cenários'!$I$6:$I$105,INT((ROW()-6)/12)+1)),FLOOR(MAX(0,INDEX('Cenários'!$K$6:$K$105,INT((ROW()-6)/12)+1)-$L479),INDEX('Cenários'!$I$6:$I$105,INT((ROW()-6)/12)+1)))),0))</f>
        <v/>
      </c>
      <c r="P479" s="25">
        <f>IF($A479="","",IFERROR(IF($E479+INDEX('Cenários'!$J$6:$J$105,INT((ROW()-6)/12)+1)&gt;7,0,SUMIFS($O$6:$O$1205,$A$6:$A$1205,$A479,$E$6:$E$1205,$E479+INDEX('Cenários'!$J$6:$J$105,INT((ROW()-6)/12)+1))),0))</f>
        <v/>
      </c>
      <c r="Q479" s="25">
        <f>IF($A479="","",$L479+$O479)</f>
        <v/>
      </c>
      <c r="R479" s="25">
        <f>IF($A479="","",IF($E479&gt;0,MAX(0,$Q479-$N479),0))</f>
        <v/>
      </c>
      <c r="S479" s="25">
        <f>IF($A479="","",$Q479-$R479)</f>
        <v/>
      </c>
      <c r="T479" s="25">
        <f>IF($A479="","",MAX(0,-$S479))</f>
        <v/>
      </c>
      <c r="U479" s="25">
        <f>IF($A479="","",MAX(0,$Q479-INDEX('Cenários'!$K$6:$K$105,INT((ROW()-6)/12)+1)))</f>
        <v/>
      </c>
      <c r="V479" s="24">
        <f>IF($A479="","",IF($Y479&lt;&gt;"OK","Dados inválidos",IF($X479="Pausado","Pausado",IF($T479&gt;0,"Ruptura",IF($U479&gt;0,"Excesso de capacidade",IF($M479&gt;INDEX('Cenários'!$K$6:$K$105,INT((ROW()-6)/12)+1),"Capacidade insuficiente",IF(AND($E479&lt;=0,$S479&lt;INDEX('Cenários'!$H$6:$H$105,INT((ROW()-6)/12)+1)),"Atenção",IF($R479&gt;0,"Desmobilizar","Adequado"))))))))</f>
        <v/>
      </c>
      <c r="W479" s="24">
        <f>IF($A479="","",IF($Y479&lt;&gt;"OK","Corrigir cadastro do cenário",IF($X479="Pausado","",IF($T479&gt;0,"Ruptura projetada de "&amp;TEXT($T479,"0")&amp;" un.",IF($U479&gt;0,"Reduzir entrada ou transferir "&amp;TEXT($U479,"0")&amp;" un.",IF($M479&gt;INDEX('Cenários'!$K$6:$K$105,INT((ROW()-6)/12)+1),"Capacidade abaixo do saldo-alvo em "&amp;TEXT($M479-INDEX('Cenários'!$K$6:$K$105,INT((ROW()-6)/12)+1),"0")&amp;" un.",IF(AND($O479&gt;0,$E479-INDEX('Cenários'!$J$6:$J$105,INT((ROW()-6)/12)+1)&lt;-4),"Recebimento depende de pedido anterior ao horizonte",IF($R479&gt;0,"Desmobilizar "&amp;TEXT($R479,"0")&amp;" un. nesta semana",IF($P479&gt;0,"Emitir pedido de "&amp;TEXT($P479,"0")&amp;" un. nesta semana",IF($O479&gt;0,"Programar recebimento de "&amp;TEXT($O479,"0")&amp;" un.","Sem ação imediata")))))))))</f>
        <v/>
      </c>
      <c r="X479" s="24">
        <f>IF($A479="","",INDEX('Cenários'!$M$6:$M$105,INT((ROW()-6)/12)+1))</f>
        <v/>
      </c>
      <c r="Y479" s="24">
        <f>IF($A479="","",INDEX('Cenários'!$Z$6:$Z$105,INT((ROW()-6)/12)+1))</f>
        <v/>
      </c>
    </row>
    <row r="480" ht="19" customHeight="1">
      <c r="A480" s="24">
        <f>IF(INDEX('Cenários'!$A$6:$A$105,INT((ROW()-6)/12)+1)="","",INDEX('Cenários'!$A$6:$A$105,INT((ROW()-6)/12)+1))</f>
        <v/>
      </c>
      <c r="B480" s="24">
        <f>IF($A480="","",INDEX('Cenários'!$B$6:$B$105,INT((ROW()-6)/12)+1))</f>
        <v/>
      </c>
      <c r="C480" s="24">
        <f>IF($A480="","",INDEX('Cenários'!$C$6:$C$105,INT((ROW()-6)/12)+1))</f>
        <v/>
      </c>
      <c r="D480" s="24">
        <f>IF($A480="","",INDEX('Cenários'!$D$6:$D$105,INT((ROW()-6)/12)+1))</f>
        <v/>
      </c>
      <c r="E480" s="25">
        <f>IF($A480="","",MOD(ROW()-6,12)-4)</f>
        <v/>
      </c>
      <c r="F480" s="24">
        <f>IF($A480="","",IF($E480&lt;0,"Antes do pico",IF($E480=0,"Semana de pico","Depois do pico")))</f>
        <v/>
      </c>
      <c r="G480" s="36">
        <f>IF($A480="","",IFERROR(IF(INDEX('Cenários'!$E$6:$E$105,INT((ROW()-6)/12)+1)="","",INDEX('Cenários'!$E$6:$E$105,INT((ROW()-6)/12)+1)+7*$E480),""))</f>
        <v/>
      </c>
      <c r="H480" s="37">
        <f>IF($A480="","",INDEX('Cenários'!$N$6:$Y$105,INT((ROW()-6)/12)+1,$E480+5))</f>
        <v/>
      </c>
      <c r="I480" s="25">
        <f>IF(OR($A480="",$H480=""),"",IFERROR(ROUNDUP(INDEX('Cenários'!$F$6:$F$105,INT((ROW()-6)/12)+1)*$H480,0),""))</f>
        <v/>
      </c>
      <c r="J480" s="19" t="n"/>
      <c r="K480" s="25">
        <f>IF($A480="","",IF($E480=-4,INDEX('Cenários'!$G$6:$G$105,INT((ROW()-6)/12)+1),$S479))</f>
        <v/>
      </c>
      <c r="L480" s="25">
        <f>IF($A480="","",$K480+IF($J480="",0,$J480)-IF($I480="",0,$I480))</f>
        <v/>
      </c>
      <c r="M480" s="25">
        <f>IF($A480="","",IF($E480&lt;=0,INDEX('Cenários'!$H$6:$H$105,INT((ROW()-6)/12)+1)+SUMIFS($I$6:$I$1205,$A$6:$A$1205,$A480,$E$6:$E$1205,"&gt;"&amp;$E480,$E$6:$E$1205,"&lt;="&amp;($E480+INDEX('Cenários'!$J$6:$J$105,INT((ROW()-6)/12)+1))),INDEX('Cenários'!$L$6:$L$105,INT((ROW()-6)/12)+1)+SUMIFS($I$6:$I$1205,$A$6:$A$1205,$A480,$E$6:$E$1205,"&gt;"&amp;$E480,$E$6:$E$1205,"&lt;=7")))</f>
        <v/>
      </c>
      <c r="N480" s="25">
        <f>IF($A480="","",MIN(INDEX('Cenários'!$K$6:$K$105,INT((ROW()-6)/12)+1),MAX(0,$M480)))</f>
        <v/>
      </c>
      <c r="O480" s="25">
        <f>IF($A480="","",IFERROR(IF($L480&gt;=$N480,0,MIN(CEILING(MAX(0,$N480-$L480),INDEX('Cenários'!$I$6:$I$105,INT((ROW()-6)/12)+1)),FLOOR(MAX(0,INDEX('Cenários'!$K$6:$K$105,INT((ROW()-6)/12)+1)-$L480),INDEX('Cenários'!$I$6:$I$105,INT((ROW()-6)/12)+1)))),0))</f>
        <v/>
      </c>
      <c r="P480" s="25">
        <f>IF($A480="","",IFERROR(IF($E480+INDEX('Cenários'!$J$6:$J$105,INT((ROW()-6)/12)+1)&gt;7,0,SUMIFS($O$6:$O$1205,$A$6:$A$1205,$A480,$E$6:$E$1205,$E480+INDEX('Cenários'!$J$6:$J$105,INT((ROW()-6)/12)+1))),0))</f>
        <v/>
      </c>
      <c r="Q480" s="25">
        <f>IF($A480="","",$L480+$O480)</f>
        <v/>
      </c>
      <c r="R480" s="25">
        <f>IF($A480="","",IF($E480&gt;0,MAX(0,$Q480-$N480),0))</f>
        <v/>
      </c>
      <c r="S480" s="25">
        <f>IF($A480="","",$Q480-$R480)</f>
        <v/>
      </c>
      <c r="T480" s="25">
        <f>IF($A480="","",MAX(0,-$S480))</f>
        <v/>
      </c>
      <c r="U480" s="25">
        <f>IF($A480="","",MAX(0,$Q480-INDEX('Cenários'!$K$6:$K$105,INT((ROW()-6)/12)+1)))</f>
        <v/>
      </c>
      <c r="V480" s="24">
        <f>IF($A480="","",IF($Y480&lt;&gt;"OK","Dados inválidos",IF($X480="Pausado","Pausado",IF($T480&gt;0,"Ruptura",IF($U480&gt;0,"Excesso de capacidade",IF($M480&gt;INDEX('Cenários'!$K$6:$K$105,INT((ROW()-6)/12)+1),"Capacidade insuficiente",IF(AND($E480&lt;=0,$S480&lt;INDEX('Cenários'!$H$6:$H$105,INT((ROW()-6)/12)+1)),"Atenção",IF($R480&gt;0,"Desmobilizar","Adequado"))))))))</f>
        <v/>
      </c>
      <c r="W480" s="24">
        <f>IF($A480="","",IF($Y480&lt;&gt;"OK","Corrigir cadastro do cenário",IF($X480="Pausado","",IF($T480&gt;0,"Ruptura projetada de "&amp;TEXT($T480,"0")&amp;" un.",IF($U480&gt;0,"Reduzir entrada ou transferir "&amp;TEXT($U480,"0")&amp;" un.",IF($M480&gt;INDEX('Cenários'!$K$6:$K$105,INT((ROW()-6)/12)+1),"Capacidade abaixo do saldo-alvo em "&amp;TEXT($M480-INDEX('Cenários'!$K$6:$K$105,INT((ROW()-6)/12)+1),"0")&amp;" un.",IF(AND($O480&gt;0,$E480-INDEX('Cenários'!$J$6:$J$105,INT((ROW()-6)/12)+1)&lt;-4),"Recebimento depende de pedido anterior ao horizonte",IF($R480&gt;0,"Desmobilizar "&amp;TEXT($R480,"0")&amp;" un. nesta semana",IF($P480&gt;0,"Emitir pedido de "&amp;TEXT($P480,"0")&amp;" un. nesta semana",IF($O480&gt;0,"Programar recebimento de "&amp;TEXT($O480,"0")&amp;" un.","Sem ação imediata")))))))))</f>
        <v/>
      </c>
      <c r="X480" s="24">
        <f>IF($A480="","",INDEX('Cenários'!$M$6:$M$105,INT((ROW()-6)/12)+1))</f>
        <v/>
      </c>
      <c r="Y480" s="24">
        <f>IF($A480="","",INDEX('Cenários'!$Z$6:$Z$105,INT((ROW()-6)/12)+1))</f>
        <v/>
      </c>
    </row>
    <row r="481" ht="19" customHeight="1">
      <c r="A481" s="24">
        <f>IF(INDEX('Cenários'!$A$6:$A$105,INT((ROW()-6)/12)+1)="","",INDEX('Cenários'!$A$6:$A$105,INT((ROW()-6)/12)+1))</f>
        <v/>
      </c>
      <c r="B481" s="24">
        <f>IF($A481="","",INDEX('Cenários'!$B$6:$B$105,INT((ROW()-6)/12)+1))</f>
        <v/>
      </c>
      <c r="C481" s="24">
        <f>IF($A481="","",INDEX('Cenários'!$C$6:$C$105,INT((ROW()-6)/12)+1))</f>
        <v/>
      </c>
      <c r="D481" s="24">
        <f>IF($A481="","",INDEX('Cenários'!$D$6:$D$105,INT((ROW()-6)/12)+1))</f>
        <v/>
      </c>
      <c r="E481" s="25">
        <f>IF($A481="","",MOD(ROW()-6,12)-4)</f>
        <v/>
      </c>
      <c r="F481" s="24">
        <f>IF($A481="","",IF($E481&lt;0,"Antes do pico",IF($E481=0,"Semana de pico","Depois do pico")))</f>
        <v/>
      </c>
      <c r="G481" s="36">
        <f>IF($A481="","",IFERROR(IF(INDEX('Cenários'!$E$6:$E$105,INT((ROW()-6)/12)+1)="","",INDEX('Cenários'!$E$6:$E$105,INT((ROW()-6)/12)+1)+7*$E481),""))</f>
        <v/>
      </c>
      <c r="H481" s="37">
        <f>IF($A481="","",INDEX('Cenários'!$N$6:$Y$105,INT((ROW()-6)/12)+1,$E481+5))</f>
        <v/>
      </c>
      <c r="I481" s="25">
        <f>IF(OR($A481="",$H481=""),"",IFERROR(ROUNDUP(INDEX('Cenários'!$F$6:$F$105,INT((ROW()-6)/12)+1)*$H481,0),""))</f>
        <v/>
      </c>
      <c r="J481" s="19" t="n"/>
      <c r="K481" s="25">
        <f>IF($A481="","",IF($E481=-4,INDEX('Cenários'!$G$6:$G$105,INT((ROW()-6)/12)+1),$S480))</f>
        <v/>
      </c>
      <c r="L481" s="25">
        <f>IF($A481="","",$K481+IF($J481="",0,$J481)-IF($I481="",0,$I481))</f>
        <v/>
      </c>
      <c r="M481" s="25">
        <f>IF($A481="","",IF($E481&lt;=0,INDEX('Cenários'!$H$6:$H$105,INT((ROW()-6)/12)+1)+SUMIFS($I$6:$I$1205,$A$6:$A$1205,$A481,$E$6:$E$1205,"&gt;"&amp;$E481,$E$6:$E$1205,"&lt;="&amp;($E481+INDEX('Cenários'!$J$6:$J$105,INT((ROW()-6)/12)+1))),INDEX('Cenários'!$L$6:$L$105,INT((ROW()-6)/12)+1)+SUMIFS($I$6:$I$1205,$A$6:$A$1205,$A481,$E$6:$E$1205,"&gt;"&amp;$E481,$E$6:$E$1205,"&lt;=7")))</f>
        <v/>
      </c>
      <c r="N481" s="25">
        <f>IF($A481="","",MIN(INDEX('Cenários'!$K$6:$K$105,INT((ROW()-6)/12)+1),MAX(0,$M481)))</f>
        <v/>
      </c>
      <c r="O481" s="25">
        <f>IF($A481="","",IFERROR(IF($L481&gt;=$N481,0,MIN(CEILING(MAX(0,$N481-$L481),INDEX('Cenários'!$I$6:$I$105,INT((ROW()-6)/12)+1)),FLOOR(MAX(0,INDEX('Cenários'!$K$6:$K$105,INT((ROW()-6)/12)+1)-$L481),INDEX('Cenários'!$I$6:$I$105,INT((ROW()-6)/12)+1)))),0))</f>
        <v/>
      </c>
      <c r="P481" s="25">
        <f>IF($A481="","",IFERROR(IF($E481+INDEX('Cenários'!$J$6:$J$105,INT((ROW()-6)/12)+1)&gt;7,0,SUMIFS($O$6:$O$1205,$A$6:$A$1205,$A481,$E$6:$E$1205,$E481+INDEX('Cenários'!$J$6:$J$105,INT((ROW()-6)/12)+1))),0))</f>
        <v/>
      </c>
      <c r="Q481" s="25">
        <f>IF($A481="","",$L481+$O481)</f>
        <v/>
      </c>
      <c r="R481" s="25">
        <f>IF($A481="","",IF($E481&gt;0,MAX(0,$Q481-$N481),0))</f>
        <v/>
      </c>
      <c r="S481" s="25">
        <f>IF($A481="","",$Q481-$R481)</f>
        <v/>
      </c>
      <c r="T481" s="25">
        <f>IF($A481="","",MAX(0,-$S481))</f>
        <v/>
      </c>
      <c r="U481" s="25">
        <f>IF($A481="","",MAX(0,$Q481-INDEX('Cenários'!$K$6:$K$105,INT((ROW()-6)/12)+1)))</f>
        <v/>
      </c>
      <c r="V481" s="24">
        <f>IF($A481="","",IF($Y481&lt;&gt;"OK","Dados inválidos",IF($X481="Pausado","Pausado",IF($T481&gt;0,"Ruptura",IF($U481&gt;0,"Excesso de capacidade",IF($M481&gt;INDEX('Cenários'!$K$6:$K$105,INT((ROW()-6)/12)+1),"Capacidade insuficiente",IF(AND($E481&lt;=0,$S481&lt;INDEX('Cenários'!$H$6:$H$105,INT((ROW()-6)/12)+1)),"Atenção",IF($R481&gt;0,"Desmobilizar","Adequado"))))))))</f>
        <v/>
      </c>
      <c r="W481" s="24">
        <f>IF($A481="","",IF($Y481&lt;&gt;"OK","Corrigir cadastro do cenário",IF($X481="Pausado","",IF($T481&gt;0,"Ruptura projetada de "&amp;TEXT($T481,"0")&amp;" un.",IF($U481&gt;0,"Reduzir entrada ou transferir "&amp;TEXT($U481,"0")&amp;" un.",IF($M481&gt;INDEX('Cenários'!$K$6:$K$105,INT((ROW()-6)/12)+1),"Capacidade abaixo do saldo-alvo em "&amp;TEXT($M481-INDEX('Cenários'!$K$6:$K$105,INT((ROW()-6)/12)+1),"0")&amp;" un.",IF(AND($O481&gt;0,$E481-INDEX('Cenários'!$J$6:$J$105,INT((ROW()-6)/12)+1)&lt;-4),"Recebimento depende de pedido anterior ao horizonte",IF($R481&gt;0,"Desmobilizar "&amp;TEXT($R481,"0")&amp;" un. nesta semana",IF($P481&gt;0,"Emitir pedido de "&amp;TEXT($P481,"0")&amp;" un. nesta semana",IF($O481&gt;0,"Programar recebimento de "&amp;TEXT($O481,"0")&amp;" un.","Sem ação imediata")))))))))</f>
        <v/>
      </c>
      <c r="X481" s="24">
        <f>IF($A481="","",INDEX('Cenários'!$M$6:$M$105,INT((ROW()-6)/12)+1))</f>
        <v/>
      </c>
      <c r="Y481" s="24">
        <f>IF($A481="","",INDEX('Cenários'!$Z$6:$Z$105,INT((ROW()-6)/12)+1))</f>
        <v/>
      </c>
    </row>
    <row r="482" ht="19" customHeight="1">
      <c r="A482" s="24">
        <f>IF(INDEX('Cenários'!$A$6:$A$105,INT((ROW()-6)/12)+1)="","",INDEX('Cenários'!$A$6:$A$105,INT((ROW()-6)/12)+1))</f>
        <v/>
      </c>
      <c r="B482" s="24">
        <f>IF($A482="","",INDEX('Cenários'!$B$6:$B$105,INT((ROW()-6)/12)+1))</f>
        <v/>
      </c>
      <c r="C482" s="24">
        <f>IF($A482="","",INDEX('Cenários'!$C$6:$C$105,INT((ROW()-6)/12)+1))</f>
        <v/>
      </c>
      <c r="D482" s="24">
        <f>IF($A482="","",INDEX('Cenários'!$D$6:$D$105,INT((ROW()-6)/12)+1))</f>
        <v/>
      </c>
      <c r="E482" s="25">
        <f>IF($A482="","",MOD(ROW()-6,12)-4)</f>
        <v/>
      </c>
      <c r="F482" s="24">
        <f>IF($A482="","",IF($E482&lt;0,"Antes do pico",IF($E482=0,"Semana de pico","Depois do pico")))</f>
        <v/>
      </c>
      <c r="G482" s="36">
        <f>IF($A482="","",IFERROR(IF(INDEX('Cenários'!$E$6:$E$105,INT((ROW()-6)/12)+1)="","",INDEX('Cenários'!$E$6:$E$105,INT((ROW()-6)/12)+1)+7*$E482),""))</f>
        <v/>
      </c>
      <c r="H482" s="37">
        <f>IF($A482="","",INDEX('Cenários'!$N$6:$Y$105,INT((ROW()-6)/12)+1,$E482+5))</f>
        <v/>
      </c>
      <c r="I482" s="25">
        <f>IF(OR($A482="",$H482=""),"",IFERROR(ROUNDUP(INDEX('Cenários'!$F$6:$F$105,INT((ROW()-6)/12)+1)*$H482,0),""))</f>
        <v/>
      </c>
      <c r="J482" s="19" t="n"/>
      <c r="K482" s="25">
        <f>IF($A482="","",IF($E482=-4,INDEX('Cenários'!$G$6:$G$105,INT((ROW()-6)/12)+1),$S481))</f>
        <v/>
      </c>
      <c r="L482" s="25">
        <f>IF($A482="","",$K482+IF($J482="",0,$J482)-IF($I482="",0,$I482))</f>
        <v/>
      </c>
      <c r="M482" s="25">
        <f>IF($A482="","",IF($E482&lt;=0,INDEX('Cenários'!$H$6:$H$105,INT((ROW()-6)/12)+1)+SUMIFS($I$6:$I$1205,$A$6:$A$1205,$A482,$E$6:$E$1205,"&gt;"&amp;$E482,$E$6:$E$1205,"&lt;="&amp;($E482+INDEX('Cenários'!$J$6:$J$105,INT((ROW()-6)/12)+1))),INDEX('Cenários'!$L$6:$L$105,INT((ROW()-6)/12)+1)+SUMIFS($I$6:$I$1205,$A$6:$A$1205,$A482,$E$6:$E$1205,"&gt;"&amp;$E482,$E$6:$E$1205,"&lt;=7")))</f>
        <v/>
      </c>
      <c r="N482" s="25">
        <f>IF($A482="","",MIN(INDEX('Cenários'!$K$6:$K$105,INT((ROW()-6)/12)+1),MAX(0,$M482)))</f>
        <v/>
      </c>
      <c r="O482" s="25">
        <f>IF($A482="","",IFERROR(IF($L482&gt;=$N482,0,MIN(CEILING(MAX(0,$N482-$L482),INDEX('Cenários'!$I$6:$I$105,INT((ROW()-6)/12)+1)),FLOOR(MAX(0,INDEX('Cenários'!$K$6:$K$105,INT((ROW()-6)/12)+1)-$L482),INDEX('Cenários'!$I$6:$I$105,INT((ROW()-6)/12)+1)))),0))</f>
        <v/>
      </c>
      <c r="P482" s="25">
        <f>IF($A482="","",IFERROR(IF($E482+INDEX('Cenários'!$J$6:$J$105,INT((ROW()-6)/12)+1)&gt;7,0,SUMIFS($O$6:$O$1205,$A$6:$A$1205,$A482,$E$6:$E$1205,$E482+INDEX('Cenários'!$J$6:$J$105,INT((ROW()-6)/12)+1))),0))</f>
        <v/>
      </c>
      <c r="Q482" s="25">
        <f>IF($A482="","",$L482+$O482)</f>
        <v/>
      </c>
      <c r="R482" s="25">
        <f>IF($A482="","",IF($E482&gt;0,MAX(0,$Q482-$N482),0))</f>
        <v/>
      </c>
      <c r="S482" s="25">
        <f>IF($A482="","",$Q482-$R482)</f>
        <v/>
      </c>
      <c r="T482" s="25">
        <f>IF($A482="","",MAX(0,-$S482))</f>
        <v/>
      </c>
      <c r="U482" s="25">
        <f>IF($A482="","",MAX(0,$Q482-INDEX('Cenários'!$K$6:$K$105,INT((ROW()-6)/12)+1)))</f>
        <v/>
      </c>
      <c r="V482" s="24">
        <f>IF($A482="","",IF($Y482&lt;&gt;"OK","Dados inválidos",IF($X482="Pausado","Pausado",IF($T482&gt;0,"Ruptura",IF($U482&gt;0,"Excesso de capacidade",IF($M482&gt;INDEX('Cenários'!$K$6:$K$105,INT((ROW()-6)/12)+1),"Capacidade insuficiente",IF(AND($E482&lt;=0,$S482&lt;INDEX('Cenários'!$H$6:$H$105,INT((ROW()-6)/12)+1)),"Atenção",IF($R482&gt;0,"Desmobilizar","Adequado"))))))))</f>
        <v/>
      </c>
      <c r="W482" s="24">
        <f>IF($A482="","",IF($Y482&lt;&gt;"OK","Corrigir cadastro do cenário",IF($X482="Pausado","",IF($T482&gt;0,"Ruptura projetada de "&amp;TEXT($T482,"0")&amp;" un.",IF($U482&gt;0,"Reduzir entrada ou transferir "&amp;TEXT($U482,"0")&amp;" un.",IF($M482&gt;INDEX('Cenários'!$K$6:$K$105,INT((ROW()-6)/12)+1),"Capacidade abaixo do saldo-alvo em "&amp;TEXT($M482-INDEX('Cenários'!$K$6:$K$105,INT((ROW()-6)/12)+1),"0")&amp;" un.",IF(AND($O482&gt;0,$E482-INDEX('Cenários'!$J$6:$J$105,INT((ROW()-6)/12)+1)&lt;-4),"Recebimento depende de pedido anterior ao horizonte",IF($R482&gt;0,"Desmobilizar "&amp;TEXT($R482,"0")&amp;" un. nesta semana",IF($P482&gt;0,"Emitir pedido de "&amp;TEXT($P482,"0")&amp;" un. nesta semana",IF($O482&gt;0,"Programar recebimento de "&amp;TEXT($O482,"0")&amp;" un.","Sem ação imediata")))))))))</f>
        <v/>
      </c>
      <c r="X482" s="24">
        <f>IF($A482="","",INDEX('Cenários'!$M$6:$M$105,INT((ROW()-6)/12)+1))</f>
        <v/>
      </c>
      <c r="Y482" s="24">
        <f>IF($A482="","",INDEX('Cenários'!$Z$6:$Z$105,INT((ROW()-6)/12)+1))</f>
        <v/>
      </c>
    </row>
    <row r="483" ht="19" customHeight="1">
      <c r="A483" s="24">
        <f>IF(INDEX('Cenários'!$A$6:$A$105,INT((ROW()-6)/12)+1)="","",INDEX('Cenários'!$A$6:$A$105,INT((ROW()-6)/12)+1))</f>
        <v/>
      </c>
      <c r="B483" s="24">
        <f>IF($A483="","",INDEX('Cenários'!$B$6:$B$105,INT((ROW()-6)/12)+1))</f>
        <v/>
      </c>
      <c r="C483" s="24">
        <f>IF($A483="","",INDEX('Cenários'!$C$6:$C$105,INT((ROW()-6)/12)+1))</f>
        <v/>
      </c>
      <c r="D483" s="24">
        <f>IF($A483="","",INDEX('Cenários'!$D$6:$D$105,INT((ROW()-6)/12)+1))</f>
        <v/>
      </c>
      <c r="E483" s="25">
        <f>IF($A483="","",MOD(ROW()-6,12)-4)</f>
        <v/>
      </c>
      <c r="F483" s="24">
        <f>IF($A483="","",IF($E483&lt;0,"Antes do pico",IF($E483=0,"Semana de pico","Depois do pico")))</f>
        <v/>
      </c>
      <c r="G483" s="36">
        <f>IF($A483="","",IFERROR(IF(INDEX('Cenários'!$E$6:$E$105,INT((ROW()-6)/12)+1)="","",INDEX('Cenários'!$E$6:$E$105,INT((ROW()-6)/12)+1)+7*$E483),""))</f>
        <v/>
      </c>
      <c r="H483" s="37">
        <f>IF($A483="","",INDEX('Cenários'!$N$6:$Y$105,INT((ROW()-6)/12)+1,$E483+5))</f>
        <v/>
      </c>
      <c r="I483" s="25">
        <f>IF(OR($A483="",$H483=""),"",IFERROR(ROUNDUP(INDEX('Cenários'!$F$6:$F$105,INT((ROW()-6)/12)+1)*$H483,0),""))</f>
        <v/>
      </c>
      <c r="J483" s="19" t="n"/>
      <c r="K483" s="25">
        <f>IF($A483="","",IF($E483=-4,INDEX('Cenários'!$G$6:$G$105,INT((ROW()-6)/12)+1),$S482))</f>
        <v/>
      </c>
      <c r="L483" s="25">
        <f>IF($A483="","",$K483+IF($J483="",0,$J483)-IF($I483="",0,$I483))</f>
        <v/>
      </c>
      <c r="M483" s="25">
        <f>IF($A483="","",IF($E483&lt;=0,INDEX('Cenários'!$H$6:$H$105,INT((ROW()-6)/12)+1)+SUMIFS($I$6:$I$1205,$A$6:$A$1205,$A483,$E$6:$E$1205,"&gt;"&amp;$E483,$E$6:$E$1205,"&lt;="&amp;($E483+INDEX('Cenários'!$J$6:$J$105,INT((ROW()-6)/12)+1))),INDEX('Cenários'!$L$6:$L$105,INT((ROW()-6)/12)+1)+SUMIFS($I$6:$I$1205,$A$6:$A$1205,$A483,$E$6:$E$1205,"&gt;"&amp;$E483,$E$6:$E$1205,"&lt;=7")))</f>
        <v/>
      </c>
      <c r="N483" s="25">
        <f>IF($A483="","",MIN(INDEX('Cenários'!$K$6:$K$105,INT((ROW()-6)/12)+1),MAX(0,$M483)))</f>
        <v/>
      </c>
      <c r="O483" s="25">
        <f>IF($A483="","",IFERROR(IF($L483&gt;=$N483,0,MIN(CEILING(MAX(0,$N483-$L483),INDEX('Cenários'!$I$6:$I$105,INT((ROW()-6)/12)+1)),FLOOR(MAX(0,INDEX('Cenários'!$K$6:$K$105,INT((ROW()-6)/12)+1)-$L483),INDEX('Cenários'!$I$6:$I$105,INT((ROW()-6)/12)+1)))),0))</f>
        <v/>
      </c>
      <c r="P483" s="25">
        <f>IF($A483="","",IFERROR(IF($E483+INDEX('Cenários'!$J$6:$J$105,INT((ROW()-6)/12)+1)&gt;7,0,SUMIFS($O$6:$O$1205,$A$6:$A$1205,$A483,$E$6:$E$1205,$E483+INDEX('Cenários'!$J$6:$J$105,INT((ROW()-6)/12)+1))),0))</f>
        <v/>
      </c>
      <c r="Q483" s="25">
        <f>IF($A483="","",$L483+$O483)</f>
        <v/>
      </c>
      <c r="R483" s="25">
        <f>IF($A483="","",IF($E483&gt;0,MAX(0,$Q483-$N483),0))</f>
        <v/>
      </c>
      <c r="S483" s="25">
        <f>IF($A483="","",$Q483-$R483)</f>
        <v/>
      </c>
      <c r="T483" s="25">
        <f>IF($A483="","",MAX(0,-$S483))</f>
        <v/>
      </c>
      <c r="U483" s="25">
        <f>IF($A483="","",MAX(0,$Q483-INDEX('Cenários'!$K$6:$K$105,INT((ROW()-6)/12)+1)))</f>
        <v/>
      </c>
      <c r="V483" s="24">
        <f>IF($A483="","",IF($Y483&lt;&gt;"OK","Dados inválidos",IF($X483="Pausado","Pausado",IF($T483&gt;0,"Ruptura",IF($U483&gt;0,"Excesso de capacidade",IF($M483&gt;INDEX('Cenários'!$K$6:$K$105,INT((ROW()-6)/12)+1),"Capacidade insuficiente",IF(AND($E483&lt;=0,$S483&lt;INDEX('Cenários'!$H$6:$H$105,INT((ROW()-6)/12)+1)),"Atenção",IF($R483&gt;0,"Desmobilizar","Adequado"))))))))</f>
        <v/>
      </c>
      <c r="W483" s="24">
        <f>IF($A483="","",IF($Y483&lt;&gt;"OK","Corrigir cadastro do cenário",IF($X483="Pausado","",IF($T483&gt;0,"Ruptura projetada de "&amp;TEXT($T483,"0")&amp;" un.",IF($U483&gt;0,"Reduzir entrada ou transferir "&amp;TEXT($U483,"0")&amp;" un.",IF($M483&gt;INDEX('Cenários'!$K$6:$K$105,INT((ROW()-6)/12)+1),"Capacidade abaixo do saldo-alvo em "&amp;TEXT($M483-INDEX('Cenários'!$K$6:$K$105,INT((ROW()-6)/12)+1),"0")&amp;" un.",IF(AND($O483&gt;0,$E483-INDEX('Cenários'!$J$6:$J$105,INT((ROW()-6)/12)+1)&lt;-4),"Recebimento depende de pedido anterior ao horizonte",IF($R483&gt;0,"Desmobilizar "&amp;TEXT($R483,"0")&amp;" un. nesta semana",IF($P483&gt;0,"Emitir pedido de "&amp;TEXT($P483,"0")&amp;" un. nesta semana",IF($O483&gt;0,"Programar recebimento de "&amp;TEXT($O483,"0")&amp;" un.","Sem ação imediata")))))))))</f>
        <v/>
      </c>
      <c r="X483" s="24">
        <f>IF($A483="","",INDEX('Cenários'!$M$6:$M$105,INT((ROW()-6)/12)+1))</f>
        <v/>
      </c>
      <c r="Y483" s="24">
        <f>IF($A483="","",INDEX('Cenários'!$Z$6:$Z$105,INT((ROW()-6)/12)+1))</f>
        <v/>
      </c>
    </row>
    <row r="484" ht="19" customHeight="1">
      <c r="A484" s="24">
        <f>IF(INDEX('Cenários'!$A$6:$A$105,INT((ROW()-6)/12)+1)="","",INDEX('Cenários'!$A$6:$A$105,INT((ROW()-6)/12)+1))</f>
        <v/>
      </c>
      <c r="B484" s="24">
        <f>IF($A484="","",INDEX('Cenários'!$B$6:$B$105,INT((ROW()-6)/12)+1))</f>
        <v/>
      </c>
      <c r="C484" s="24">
        <f>IF($A484="","",INDEX('Cenários'!$C$6:$C$105,INT((ROW()-6)/12)+1))</f>
        <v/>
      </c>
      <c r="D484" s="24">
        <f>IF($A484="","",INDEX('Cenários'!$D$6:$D$105,INT((ROW()-6)/12)+1))</f>
        <v/>
      </c>
      <c r="E484" s="25">
        <f>IF($A484="","",MOD(ROW()-6,12)-4)</f>
        <v/>
      </c>
      <c r="F484" s="24">
        <f>IF($A484="","",IF($E484&lt;0,"Antes do pico",IF($E484=0,"Semana de pico","Depois do pico")))</f>
        <v/>
      </c>
      <c r="G484" s="36">
        <f>IF($A484="","",IFERROR(IF(INDEX('Cenários'!$E$6:$E$105,INT((ROW()-6)/12)+1)="","",INDEX('Cenários'!$E$6:$E$105,INT((ROW()-6)/12)+1)+7*$E484),""))</f>
        <v/>
      </c>
      <c r="H484" s="37">
        <f>IF($A484="","",INDEX('Cenários'!$N$6:$Y$105,INT((ROW()-6)/12)+1,$E484+5))</f>
        <v/>
      </c>
      <c r="I484" s="25">
        <f>IF(OR($A484="",$H484=""),"",IFERROR(ROUNDUP(INDEX('Cenários'!$F$6:$F$105,INT((ROW()-6)/12)+1)*$H484,0),""))</f>
        <v/>
      </c>
      <c r="J484" s="19" t="n"/>
      <c r="K484" s="25">
        <f>IF($A484="","",IF($E484=-4,INDEX('Cenários'!$G$6:$G$105,INT((ROW()-6)/12)+1),$S483))</f>
        <v/>
      </c>
      <c r="L484" s="25">
        <f>IF($A484="","",$K484+IF($J484="",0,$J484)-IF($I484="",0,$I484))</f>
        <v/>
      </c>
      <c r="M484" s="25">
        <f>IF($A484="","",IF($E484&lt;=0,INDEX('Cenários'!$H$6:$H$105,INT((ROW()-6)/12)+1)+SUMIFS($I$6:$I$1205,$A$6:$A$1205,$A484,$E$6:$E$1205,"&gt;"&amp;$E484,$E$6:$E$1205,"&lt;="&amp;($E484+INDEX('Cenários'!$J$6:$J$105,INT((ROW()-6)/12)+1))),INDEX('Cenários'!$L$6:$L$105,INT((ROW()-6)/12)+1)+SUMIFS($I$6:$I$1205,$A$6:$A$1205,$A484,$E$6:$E$1205,"&gt;"&amp;$E484,$E$6:$E$1205,"&lt;=7")))</f>
        <v/>
      </c>
      <c r="N484" s="25">
        <f>IF($A484="","",MIN(INDEX('Cenários'!$K$6:$K$105,INT((ROW()-6)/12)+1),MAX(0,$M484)))</f>
        <v/>
      </c>
      <c r="O484" s="25">
        <f>IF($A484="","",IFERROR(IF($L484&gt;=$N484,0,MIN(CEILING(MAX(0,$N484-$L484),INDEX('Cenários'!$I$6:$I$105,INT((ROW()-6)/12)+1)),FLOOR(MAX(0,INDEX('Cenários'!$K$6:$K$105,INT((ROW()-6)/12)+1)-$L484),INDEX('Cenários'!$I$6:$I$105,INT((ROW()-6)/12)+1)))),0))</f>
        <v/>
      </c>
      <c r="P484" s="25">
        <f>IF($A484="","",IFERROR(IF($E484+INDEX('Cenários'!$J$6:$J$105,INT((ROW()-6)/12)+1)&gt;7,0,SUMIFS($O$6:$O$1205,$A$6:$A$1205,$A484,$E$6:$E$1205,$E484+INDEX('Cenários'!$J$6:$J$105,INT((ROW()-6)/12)+1))),0))</f>
        <v/>
      </c>
      <c r="Q484" s="25">
        <f>IF($A484="","",$L484+$O484)</f>
        <v/>
      </c>
      <c r="R484" s="25">
        <f>IF($A484="","",IF($E484&gt;0,MAX(0,$Q484-$N484),0))</f>
        <v/>
      </c>
      <c r="S484" s="25">
        <f>IF($A484="","",$Q484-$R484)</f>
        <v/>
      </c>
      <c r="T484" s="25">
        <f>IF($A484="","",MAX(0,-$S484))</f>
        <v/>
      </c>
      <c r="U484" s="25">
        <f>IF($A484="","",MAX(0,$Q484-INDEX('Cenários'!$K$6:$K$105,INT((ROW()-6)/12)+1)))</f>
        <v/>
      </c>
      <c r="V484" s="24">
        <f>IF($A484="","",IF($Y484&lt;&gt;"OK","Dados inválidos",IF($X484="Pausado","Pausado",IF($T484&gt;0,"Ruptura",IF($U484&gt;0,"Excesso de capacidade",IF($M484&gt;INDEX('Cenários'!$K$6:$K$105,INT((ROW()-6)/12)+1),"Capacidade insuficiente",IF(AND($E484&lt;=0,$S484&lt;INDEX('Cenários'!$H$6:$H$105,INT((ROW()-6)/12)+1)),"Atenção",IF($R484&gt;0,"Desmobilizar","Adequado"))))))))</f>
        <v/>
      </c>
      <c r="W484" s="24">
        <f>IF($A484="","",IF($Y484&lt;&gt;"OK","Corrigir cadastro do cenário",IF($X484="Pausado","",IF($T484&gt;0,"Ruptura projetada de "&amp;TEXT($T484,"0")&amp;" un.",IF($U484&gt;0,"Reduzir entrada ou transferir "&amp;TEXT($U484,"0")&amp;" un.",IF($M484&gt;INDEX('Cenários'!$K$6:$K$105,INT((ROW()-6)/12)+1),"Capacidade abaixo do saldo-alvo em "&amp;TEXT($M484-INDEX('Cenários'!$K$6:$K$105,INT((ROW()-6)/12)+1),"0")&amp;" un.",IF(AND($O484&gt;0,$E484-INDEX('Cenários'!$J$6:$J$105,INT((ROW()-6)/12)+1)&lt;-4),"Recebimento depende de pedido anterior ao horizonte",IF($R484&gt;0,"Desmobilizar "&amp;TEXT($R484,"0")&amp;" un. nesta semana",IF($P484&gt;0,"Emitir pedido de "&amp;TEXT($P484,"0")&amp;" un. nesta semana",IF($O484&gt;0,"Programar recebimento de "&amp;TEXT($O484,"0")&amp;" un.","Sem ação imediata")))))))))</f>
        <v/>
      </c>
      <c r="X484" s="24">
        <f>IF($A484="","",INDEX('Cenários'!$M$6:$M$105,INT((ROW()-6)/12)+1))</f>
        <v/>
      </c>
      <c r="Y484" s="24">
        <f>IF($A484="","",INDEX('Cenários'!$Z$6:$Z$105,INT((ROW()-6)/12)+1))</f>
        <v/>
      </c>
    </row>
    <row r="485" ht="19" customHeight="1">
      <c r="A485" s="24">
        <f>IF(INDEX('Cenários'!$A$6:$A$105,INT((ROW()-6)/12)+1)="","",INDEX('Cenários'!$A$6:$A$105,INT((ROW()-6)/12)+1))</f>
        <v/>
      </c>
      <c r="B485" s="24">
        <f>IF($A485="","",INDEX('Cenários'!$B$6:$B$105,INT((ROW()-6)/12)+1))</f>
        <v/>
      </c>
      <c r="C485" s="24">
        <f>IF($A485="","",INDEX('Cenários'!$C$6:$C$105,INT((ROW()-6)/12)+1))</f>
        <v/>
      </c>
      <c r="D485" s="24">
        <f>IF($A485="","",INDEX('Cenários'!$D$6:$D$105,INT((ROW()-6)/12)+1))</f>
        <v/>
      </c>
      <c r="E485" s="25">
        <f>IF($A485="","",MOD(ROW()-6,12)-4)</f>
        <v/>
      </c>
      <c r="F485" s="24">
        <f>IF($A485="","",IF($E485&lt;0,"Antes do pico",IF($E485=0,"Semana de pico","Depois do pico")))</f>
        <v/>
      </c>
      <c r="G485" s="36">
        <f>IF($A485="","",IFERROR(IF(INDEX('Cenários'!$E$6:$E$105,INT((ROW()-6)/12)+1)="","",INDEX('Cenários'!$E$6:$E$105,INT((ROW()-6)/12)+1)+7*$E485),""))</f>
        <v/>
      </c>
      <c r="H485" s="37">
        <f>IF($A485="","",INDEX('Cenários'!$N$6:$Y$105,INT((ROW()-6)/12)+1,$E485+5))</f>
        <v/>
      </c>
      <c r="I485" s="25">
        <f>IF(OR($A485="",$H485=""),"",IFERROR(ROUNDUP(INDEX('Cenários'!$F$6:$F$105,INT((ROW()-6)/12)+1)*$H485,0),""))</f>
        <v/>
      </c>
      <c r="J485" s="19" t="n"/>
      <c r="K485" s="25">
        <f>IF($A485="","",IF($E485=-4,INDEX('Cenários'!$G$6:$G$105,INT((ROW()-6)/12)+1),$S484))</f>
        <v/>
      </c>
      <c r="L485" s="25">
        <f>IF($A485="","",$K485+IF($J485="",0,$J485)-IF($I485="",0,$I485))</f>
        <v/>
      </c>
      <c r="M485" s="25">
        <f>IF($A485="","",IF($E485&lt;=0,INDEX('Cenários'!$H$6:$H$105,INT((ROW()-6)/12)+1)+SUMIFS($I$6:$I$1205,$A$6:$A$1205,$A485,$E$6:$E$1205,"&gt;"&amp;$E485,$E$6:$E$1205,"&lt;="&amp;($E485+INDEX('Cenários'!$J$6:$J$105,INT((ROW()-6)/12)+1))),INDEX('Cenários'!$L$6:$L$105,INT((ROW()-6)/12)+1)+SUMIFS($I$6:$I$1205,$A$6:$A$1205,$A485,$E$6:$E$1205,"&gt;"&amp;$E485,$E$6:$E$1205,"&lt;=7")))</f>
        <v/>
      </c>
      <c r="N485" s="25">
        <f>IF($A485="","",MIN(INDEX('Cenários'!$K$6:$K$105,INT((ROW()-6)/12)+1),MAX(0,$M485)))</f>
        <v/>
      </c>
      <c r="O485" s="25">
        <f>IF($A485="","",IFERROR(IF($L485&gt;=$N485,0,MIN(CEILING(MAX(0,$N485-$L485),INDEX('Cenários'!$I$6:$I$105,INT((ROW()-6)/12)+1)),FLOOR(MAX(0,INDEX('Cenários'!$K$6:$K$105,INT((ROW()-6)/12)+1)-$L485),INDEX('Cenários'!$I$6:$I$105,INT((ROW()-6)/12)+1)))),0))</f>
        <v/>
      </c>
      <c r="P485" s="25">
        <f>IF($A485="","",IFERROR(IF($E485+INDEX('Cenários'!$J$6:$J$105,INT((ROW()-6)/12)+1)&gt;7,0,SUMIFS($O$6:$O$1205,$A$6:$A$1205,$A485,$E$6:$E$1205,$E485+INDEX('Cenários'!$J$6:$J$105,INT((ROW()-6)/12)+1))),0))</f>
        <v/>
      </c>
      <c r="Q485" s="25">
        <f>IF($A485="","",$L485+$O485)</f>
        <v/>
      </c>
      <c r="R485" s="25">
        <f>IF($A485="","",IF($E485&gt;0,MAX(0,$Q485-$N485),0))</f>
        <v/>
      </c>
      <c r="S485" s="25">
        <f>IF($A485="","",$Q485-$R485)</f>
        <v/>
      </c>
      <c r="T485" s="25">
        <f>IF($A485="","",MAX(0,-$S485))</f>
        <v/>
      </c>
      <c r="U485" s="25">
        <f>IF($A485="","",MAX(0,$Q485-INDEX('Cenários'!$K$6:$K$105,INT((ROW()-6)/12)+1)))</f>
        <v/>
      </c>
      <c r="V485" s="24">
        <f>IF($A485="","",IF($Y485&lt;&gt;"OK","Dados inválidos",IF($X485="Pausado","Pausado",IF($T485&gt;0,"Ruptura",IF($U485&gt;0,"Excesso de capacidade",IF($M485&gt;INDEX('Cenários'!$K$6:$K$105,INT((ROW()-6)/12)+1),"Capacidade insuficiente",IF(AND($E485&lt;=0,$S485&lt;INDEX('Cenários'!$H$6:$H$105,INT((ROW()-6)/12)+1)),"Atenção",IF($R485&gt;0,"Desmobilizar","Adequado"))))))))</f>
        <v/>
      </c>
      <c r="W485" s="24">
        <f>IF($A485="","",IF($Y485&lt;&gt;"OK","Corrigir cadastro do cenário",IF($X485="Pausado","",IF($T485&gt;0,"Ruptura projetada de "&amp;TEXT($T485,"0")&amp;" un.",IF($U485&gt;0,"Reduzir entrada ou transferir "&amp;TEXT($U485,"0")&amp;" un.",IF($M485&gt;INDEX('Cenários'!$K$6:$K$105,INT((ROW()-6)/12)+1),"Capacidade abaixo do saldo-alvo em "&amp;TEXT($M485-INDEX('Cenários'!$K$6:$K$105,INT((ROW()-6)/12)+1),"0")&amp;" un.",IF(AND($O485&gt;0,$E485-INDEX('Cenários'!$J$6:$J$105,INT((ROW()-6)/12)+1)&lt;-4),"Recebimento depende de pedido anterior ao horizonte",IF($R485&gt;0,"Desmobilizar "&amp;TEXT($R485,"0")&amp;" un. nesta semana",IF($P485&gt;0,"Emitir pedido de "&amp;TEXT($P485,"0")&amp;" un. nesta semana",IF($O485&gt;0,"Programar recebimento de "&amp;TEXT($O485,"0")&amp;" un.","Sem ação imediata")))))))))</f>
        <v/>
      </c>
      <c r="X485" s="24">
        <f>IF($A485="","",INDEX('Cenários'!$M$6:$M$105,INT((ROW()-6)/12)+1))</f>
        <v/>
      </c>
      <c r="Y485" s="24">
        <f>IF($A485="","",INDEX('Cenários'!$Z$6:$Z$105,INT((ROW()-6)/12)+1))</f>
        <v/>
      </c>
    </row>
    <row r="486" ht="19" customHeight="1">
      <c r="A486" s="24">
        <f>IF(INDEX('Cenários'!$A$6:$A$105,INT((ROW()-6)/12)+1)="","",INDEX('Cenários'!$A$6:$A$105,INT((ROW()-6)/12)+1))</f>
        <v/>
      </c>
      <c r="B486" s="24">
        <f>IF($A486="","",INDEX('Cenários'!$B$6:$B$105,INT((ROW()-6)/12)+1))</f>
        <v/>
      </c>
      <c r="C486" s="24">
        <f>IF($A486="","",INDEX('Cenários'!$C$6:$C$105,INT((ROW()-6)/12)+1))</f>
        <v/>
      </c>
      <c r="D486" s="24">
        <f>IF($A486="","",INDEX('Cenários'!$D$6:$D$105,INT((ROW()-6)/12)+1))</f>
        <v/>
      </c>
      <c r="E486" s="25">
        <f>IF($A486="","",MOD(ROW()-6,12)-4)</f>
        <v/>
      </c>
      <c r="F486" s="24">
        <f>IF($A486="","",IF($E486&lt;0,"Antes do pico",IF($E486=0,"Semana de pico","Depois do pico")))</f>
        <v/>
      </c>
      <c r="G486" s="36">
        <f>IF($A486="","",IFERROR(IF(INDEX('Cenários'!$E$6:$E$105,INT((ROW()-6)/12)+1)="","",INDEX('Cenários'!$E$6:$E$105,INT((ROW()-6)/12)+1)+7*$E486),""))</f>
        <v/>
      </c>
      <c r="H486" s="37">
        <f>IF($A486="","",INDEX('Cenários'!$N$6:$Y$105,INT((ROW()-6)/12)+1,$E486+5))</f>
        <v/>
      </c>
      <c r="I486" s="25">
        <f>IF(OR($A486="",$H486=""),"",IFERROR(ROUNDUP(INDEX('Cenários'!$F$6:$F$105,INT((ROW()-6)/12)+1)*$H486,0),""))</f>
        <v/>
      </c>
      <c r="J486" s="19" t="n"/>
      <c r="K486" s="25">
        <f>IF($A486="","",IF($E486=-4,INDEX('Cenários'!$G$6:$G$105,INT((ROW()-6)/12)+1),$S485))</f>
        <v/>
      </c>
      <c r="L486" s="25">
        <f>IF($A486="","",$K486+IF($J486="",0,$J486)-IF($I486="",0,$I486))</f>
        <v/>
      </c>
      <c r="M486" s="25">
        <f>IF($A486="","",IF($E486&lt;=0,INDEX('Cenários'!$H$6:$H$105,INT((ROW()-6)/12)+1)+SUMIFS($I$6:$I$1205,$A$6:$A$1205,$A486,$E$6:$E$1205,"&gt;"&amp;$E486,$E$6:$E$1205,"&lt;="&amp;($E486+INDEX('Cenários'!$J$6:$J$105,INT((ROW()-6)/12)+1))),INDEX('Cenários'!$L$6:$L$105,INT((ROW()-6)/12)+1)+SUMIFS($I$6:$I$1205,$A$6:$A$1205,$A486,$E$6:$E$1205,"&gt;"&amp;$E486,$E$6:$E$1205,"&lt;=7")))</f>
        <v/>
      </c>
      <c r="N486" s="25">
        <f>IF($A486="","",MIN(INDEX('Cenários'!$K$6:$K$105,INT((ROW()-6)/12)+1),MAX(0,$M486)))</f>
        <v/>
      </c>
      <c r="O486" s="25">
        <f>IF($A486="","",IFERROR(IF($L486&gt;=$N486,0,MIN(CEILING(MAX(0,$N486-$L486),INDEX('Cenários'!$I$6:$I$105,INT((ROW()-6)/12)+1)),FLOOR(MAX(0,INDEX('Cenários'!$K$6:$K$105,INT((ROW()-6)/12)+1)-$L486),INDEX('Cenários'!$I$6:$I$105,INT((ROW()-6)/12)+1)))),0))</f>
        <v/>
      </c>
      <c r="P486" s="25">
        <f>IF($A486="","",IFERROR(IF($E486+INDEX('Cenários'!$J$6:$J$105,INT((ROW()-6)/12)+1)&gt;7,0,SUMIFS($O$6:$O$1205,$A$6:$A$1205,$A486,$E$6:$E$1205,$E486+INDEX('Cenários'!$J$6:$J$105,INT((ROW()-6)/12)+1))),0))</f>
        <v/>
      </c>
      <c r="Q486" s="25">
        <f>IF($A486="","",$L486+$O486)</f>
        <v/>
      </c>
      <c r="R486" s="25">
        <f>IF($A486="","",IF($E486&gt;0,MAX(0,$Q486-$N486),0))</f>
        <v/>
      </c>
      <c r="S486" s="25">
        <f>IF($A486="","",$Q486-$R486)</f>
        <v/>
      </c>
      <c r="T486" s="25">
        <f>IF($A486="","",MAX(0,-$S486))</f>
        <v/>
      </c>
      <c r="U486" s="25">
        <f>IF($A486="","",MAX(0,$Q486-INDEX('Cenários'!$K$6:$K$105,INT((ROW()-6)/12)+1)))</f>
        <v/>
      </c>
      <c r="V486" s="24">
        <f>IF($A486="","",IF($Y486&lt;&gt;"OK","Dados inválidos",IF($X486="Pausado","Pausado",IF($T486&gt;0,"Ruptura",IF($U486&gt;0,"Excesso de capacidade",IF($M486&gt;INDEX('Cenários'!$K$6:$K$105,INT((ROW()-6)/12)+1),"Capacidade insuficiente",IF(AND($E486&lt;=0,$S486&lt;INDEX('Cenários'!$H$6:$H$105,INT((ROW()-6)/12)+1)),"Atenção",IF($R486&gt;0,"Desmobilizar","Adequado"))))))))</f>
        <v/>
      </c>
      <c r="W486" s="24">
        <f>IF($A486="","",IF($Y486&lt;&gt;"OK","Corrigir cadastro do cenário",IF($X486="Pausado","",IF($T486&gt;0,"Ruptura projetada de "&amp;TEXT($T486,"0")&amp;" un.",IF($U486&gt;0,"Reduzir entrada ou transferir "&amp;TEXT($U486,"0")&amp;" un.",IF($M486&gt;INDEX('Cenários'!$K$6:$K$105,INT((ROW()-6)/12)+1),"Capacidade abaixo do saldo-alvo em "&amp;TEXT($M486-INDEX('Cenários'!$K$6:$K$105,INT((ROW()-6)/12)+1),"0")&amp;" un.",IF(AND($O486&gt;0,$E486-INDEX('Cenários'!$J$6:$J$105,INT((ROW()-6)/12)+1)&lt;-4),"Recebimento depende de pedido anterior ao horizonte",IF($R486&gt;0,"Desmobilizar "&amp;TEXT($R486,"0")&amp;" un. nesta semana",IF($P486&gt;0,"Emitir pedido de "&amp;TEXT($P486,"0")&amp;" un. nesta semana",IF($O486&gt;0,"Programar recebimento de "&amp;TEXT($O486,"0")&amp;" un.","Sem ação imediata")))))))))</f>
        <v/>
      </c>
      <c r="X486" s="24">
        <f>IF($A486="","",INDEX('Cenários'!$M$6:$M$105,INT((ROW()-6)/12)+1))</f>
        <v/>
      </c>
      <c r="Y486" s="24">
        <f>IF($A486="","",INDEX('Cenários'!$Z$6:$Z$105,INT((ROW()-6)/12)+1))</f>
        <v/>
      </c>
    </row>
    <row r="487" ht="19" customHeight="1">
      <c r="A487" s="24">
        <f>IF(INDEX('Cenários'!$A$6:$A$105,INT((ROW()-6)/12)+1)="","",INDEX('Cenários'!$A$6:$A$105,INT((ROW()-6)/12)+1))</f>
        <v/>
      </c>
      <c r="B487" s="24">
        <f>IF($A487="","",INDEX('Cenários'!$B$6:$B$105,INT((ROW()-6)/12)+1))</f>
        <v/>
      </c>
      <c r="C487" s="24">
        <f>IF($A487="","",INDEX('Cenários'!$C$6:$C$105,INT((ROW()-6)/12)+1))</f>
        <v/>
      </c>
      <c r="D487" s="24">
        <f>IF($A487="","",INDEX('Cenários'!$D$6:$D$105,INT((ROW()-6)/12)+1))</f>
        <v/>
      </c>
      <c r="E487" s="25">
        <f>IF($A487="","",MOD(ROW()-6,12)-4)</f>
        <v/>
      </c>
      <c r="F487" s="24">
        <f>IF($A487="","",IF($E487&lt;0,"Antes do pico",IF($E487=0,"Semana de pico","Depois do pico")))</f>
        <v/>
      </c>
      <c r="G487" s="36">
        <f>IF($A487="","",IFERROR(IF(INDEX('Cenários'!$E$6:$E$105,INT((ROW()-6)/12)+1)="","",INDEX('Cenários'!$E$6:$E$105,INT((ROW()-6)/12)+1)+7*$E487),""))</f>
        <v/>
      </c>
      <c r="H487" s="37">
        <f>IF($A487="","",INDEX('Cenários'!$N$6:$Y$105,INT((ROW()-6)/12)+1,$E487+5))</f>
        <v/>
      </c>
      <c r="I487" s="25">
        <f>IF(OR($A487="",$H487=""),"",IFERROR(ROUNDUP(INDEX('Cenários'!$F$6:$F$105,INT((ROW()-6)/12)+1)*$H487,0),""))</f>
        <v/>
      </c>
      <c r="J487" s="19" t="n"/>
      <c r="K487" s="25">
        <f>IF($A487="","",IF($E487=-4,INDEX('Cenários'!$G$6:$G$105,INT((ROW()-6)/12)+1),$S486))</f>
        <v/>
      </c>
      <c r="L487" s="25">
        <f>IF($A487="","",$K487+IF($J487="",0,$J487)-IF($I487="",0,$I487))</f>
        <v/>
      </c>
      <c r="M487" s="25">
        <f>IF($A487="","",IF($E487&lt;=0,INDEX('Cenários'!$H$6:$H$105,INT((ROW()-6)/12)+1)+SUMIFS($I$6:$I$1205,$A$6:$A$1205,$A487,$E$6:$E$1205,"&gt;"&amp;$E487,$E$6:$E$1205,"&lt;="&amp;($E487+INDEX('Cenários'!$J$6:$J$105,INT((ROW()-6)/12)+1))),INDEX('Cenários'!$L$6:$L$105,INT((ROW()-6)/12)+1)+SUMIFS($I$6:$I$1205,$A$6:$A$1205,$A487,$E$6:$E$1205,"&gt;"&amp;$E487,$E$6:$E$1205,"&lt;=7")))</f>
        <v/>
      </c>
      <c r="N487" s="25">
        <f>IF($A487="","",MIN(INDEX('Cenários'!$K$6:$K$105,INT((ROW()-6)/12)+1),MAX(0,$M487)))</f>
        <v/>
      </c>
      <c r="O487" s="25">
        <f>IF($A487="","",IFERROR(IF($L487&gt;=$N487,0,MIN(CEILING(MAX(0,$N487-$L487),INDEX('Cenários'!$I$6:$I$105,INT((ROW()-6)/12)+1)),FLOOR(MAX(0,INDEX('Cenários'!$K$6:$K$105,INT((ROW()-6)/12)+1)-$L487),INDEX('Cenários'!$I$6:$I$105,INT((ROW()-6)/12)+1)))),0))</f>
        <v/>
      </c>
      <c r="P487" s="25">
        <f>IF($A487="","",IFERROR(IF($E487+INDEX('Cenários'!$J$6:$J$105,INT((ROW()-6)/12)+1)&gt;7,0,SUMIFS($O$6:$O$1205,$A$6:$A$1205,$A487,$E$6:$E$1205,$E487+INDEX('Cenários'!$J$6:$J$105,INT((ROW()-6)/12)+1))),0))</f>
        <v/>
      </c>
      <c r="Q487" s="25">
        <f>IF($A487="","",$L487+$O487)</f>
        <v/>
      </c>
      <c r="R487" s="25">
        <f>IF($A487="","",IF($E487&gt;0,MAX(0,$Q487-$N487),0))</f>
        <v/>
      </c>
      <c r="S487" s="25">
        <f>IF($A487="","",$Q487-$R487)</f>
        <v/>
      </c>
      <c r="T487" s="25">
        <f>IF($A487="","",MAX(0,-$S487))</f>
        <v/>
      </c>
      <c r="U487" s="25">
        <f>IF($A487="","",MAX(0,$Q487-INDEX('Cenários'!$K$6:$K$105,INT((ROW()-6)/12)+1)))</f>
        <v/>
      </c>
      <c r="V487" s="24">
        <f>IF($A487="","",IF($Y487&lt;&gt;"OK","Dados inválidos",IF($X487="Pausado","Pausado",IF($T487&gt;0,"Ruptura",IF($U487&gt;0,"Excesso de capacidade",IF($M487&gt;INDEX('Cenários'!$K$6:$K$105,INT((ROW()-6)/12)+1),"Capacidade insuficiente",IF(AND($E487&lt;=0,$S487&lt;INDEX('Cenários'!$H$6:$H$105,INT((ROW()-6)/12)+1)),"Atenção",IF($R487&gt;0,"Desmobilizar","Adequado"))))))))</f>
        <v/>
      </c>
      <c r="W487" s="24">
        <f>IF($A487="","",IF($Y487&lt;&gt;"OK","Corrigir cadastro do cenário",IF($X487="Pausado","",IF($T487&gt;0,"Ruptura projetada de "&amp;TEXT($T487,"0")&amp;" un.",IF($U487&gt;0,"Reduzir entrada ou transferir "&amp;TEXT($U487,"0")&amp;" un.",IF($M487&gt;INDEX('Cenários'!$K$6:$K$105,INT((ROW()-6)/12)+1),"Capacidade abaixo do saldo-alvo em "&amp;TEXT($M487-INDEX('Cenários'!$K$6:$K$105,INT((ROW()-6)/12)+1),"0")&amp;" un.",IF(AND($O487&gt;0,$E487-INDEX('Cenários'!$J$6:$J$105,INT((ROW()-6)/12)+1)&lt;-4),"Recebimento depende de pedido anterior ao horizonte",IF($R487&gt;0,"Desmobilizar "&amp;TEXT($R487,"0")&amp;" un. nesta semana",IF($P487&gt;0,"Emitir pedido de "&amp;TEXT($P487,"0")&amp;" un. nesta semana",IF($O487&gt;0,"Programar recebimento de "&amp;TEXT($O487,"0")&amp;" un.","Sem ação imediata")))))))))</f>
        <v/>
      </c>
      <c r="X487" s="24">
        <f>IF($A487="","",INDEX('Cenários'!$M$6:$M$105,INT((ROW()-6)/12)+1))</f>
        <v/>
      </c>
      <c r="Y487" s="24">
        <f>IF($A487="","",INDEX('Cenários'!$Z$6:$Z$105,INT((ROW()-6)/12)+1))</f>
        <v/>
      </c>
    </row>
    <row r="488" ht="19" customHeight="1">
      <c r="A488" s="24">
        <f>IF(INDEX('Cenários'!$A$6:$A$105,INT((ROW()-6)/12)+1)="","",INDEX('Cenários'!$A$6:$A$105,INT((ROW()-6)/12)+1))</f>
        <v/>
      </c>
      <c r="B488" s="24">
        <f>IF($A488="","",INDEX('Cenários'!$B$6:$B$105,INT((ROW()-6)/12)+1))</f>
        <v/>
      </c>
      <c r="C488" s="24">
        <f>IF($A488="","",INDEX('Cenários'!$C$6:$C$105,INT((ROW()-6)/12)+1))</f>
        <v/>
      </c>
      <c r="D488" s="24">
        <f>IF($A488="","",INDEX('Cenários'!$D$6:$D$105,INT((ROW()-6)/12)+1))</f>
        <v/>
      </c>
      <c r="E488" s="25">
        <f>IF($A488="","",MOD(ROW()-6,12)-4)</f>
        <v/>
      </c>
      <c r="F488" s="24">
        <f>IF($A488="","",IF($E488&lt;0,"Antes do pico",IF($E488=0,"Semana de pico","Depois do pico")))</f>
        <v/>
      </c>
      <c r="G488" s="36">
        <f>IF($A488="","",IFERROR(IF(INDEX('Cenários'!$E$6:$E$105,INT((ROW()-6)/12)+1)="","",INDEX('Cenários'!$E$6:$E$105,INT((ROW()-6)/12)+1)+7*$E488),""))</f>
        <v/>
      </c>
      <c r="H488" s="37">
        <f>IF($A488="","",INDEX('Cenários'!$N$6:$Y$105,INT((ROW()-6)/12)+1,$E488+5))</f>
        <v/>
      </c>
      <c r="I488" s="25">
        <f>IF(OR($A488="",$H488=""),"",IFERROR(ROUNDUP(INDEX('Cenários'!$F$6:$F$105,INT((ROW()-6)/12)+1)*$H488,0),""))</f>
        <v/>
      </c>
      <c r="J488" s="19" t="n"/>
      <c r="K488" s="25">
        <f>IF($A488="","",IF($E488=-4,INDEX('Cenários'!$G$6:$G$105,INT((ROW()-6)/12)+1),$S487))</f>
        <v/>
      </c>
      <c r="L488" s="25">
        <f>IF($A488="","",$K488+IF($J488="",0,$J488)-IF($I488="",0,$I488))</f>
        <v/>
      </c>
      <c r="M488" s="25">
        <f>IF($A488="","",IF($E488&lt;=0,INDEX('Cenários'!$H$6:$H$105,INT((ROW()-6)/12)+1)+SUMIFS($I$6:$I$1205,$A$6:$A$1205,$A488,$E$6:$E$1205,"&gt;"&amp;$E488,$E$6:$E$1205,"&lt;="&amp;($E488+INDEX('Cenários'!$J$6:$J$105,INT((ROW()-6)/12)+1))),INDEX('Cenários'!$L$6:$L$105,INT((ROW()-6)/12)+1)+SUMIFS($I$6:$I$1205,$A$6:$A$1205,$A488,$E$6:$E$1205,"&gt;"&amp;$E488,$E$6:$E$1205,"&lt;=7")))</f>
        <v/>
      </c>
      <c r="N488" s="25">
        <f>IF($A488="","",MIN(INDEX('Cenários'!$K$6:$K$105,INT((ROW()-6)/12)+1),MAX(0,$M488)))</f>
        <v/>
      </c>
      <c r="O488" s="25">
        <f>IF($A488="","",IFERROR(IF($L488&gt;=$N488,0,MIN(CEILING(MAX(0,$N488-$L488),INDEX('Cenários'!$I$6:$I$105,INT((ROW()-6)/12)+1)),FLOOR(MAX(0,INDEX('Cenários'!$K$6:$K$105,INT((ROW()-6)/12)+1)-$L488),INDEX('Cenários'!$I$6:$I$105,INT((ROW()-6)/12)+1)))),0))</f>
        <v/>
      </c>
      <c r="P488" s="25">
        <f>IF($A488="","",IFERROR(IF($E488+INDEX('Cenários'!$J$6:$J$105,INT((ROW()-6)/12)+1)&gt;7,0,SUMIFS($O$6:$O$1205,$A$6:$A$1205,$A488,$E$6:$E$1205,$E488+INDEX('Cenários'!$J$6:$J$105,INT((ROW()-6)/12)+1))),0))</f>
        <v/>
      </c>
      <c r="Q488" s="25">
        <f>IF($A488="","",$L488+$O488)</f>
        <v/>
      </c>
      <c r="R488" s="25">
        <f>IF($A488="","",IF($E488&gt;0,MAX(0,$Q488-$N488),0))</f>
        <v/>
      </c>
      <c r="S488" s="25">
        <f>IF($A488="","",$Q488-$R488)</f>
        <v/>
      </c>
      <c r="T488" s="25">
        <f>IF($A488="","",MAX(0,-$S488))</f>
        <v/>
      </c>
      <c r="U488" s="25">
        <f>IF($A488="","",MAX(0,$Q488-INDEX('Cenários'!$K$6:$K$105,INT((ROW()-6)/12)+1)))</f>
        <v/>
      </c>
      <c r="V488" s="24">
        <f>IF($A488="","",IF($Y488&lt;&gt;"OK","Dados inválidos",IF($X488="Pausado","Pausado",IF($T488&gt;0,"Ruptura",IF($U488&gt;0,"Excesso de capacidade",IF($M488&gt;INDEX('Cenários'!$K$6:$K$105,INT((ROW()-6)/12)+1),"Capacidade insuficiente",IF(AND($E488&lt;=0,$S488&lt;INDEX('Cenários'!$H$6:$H$105,INT((ROW()-6)/12)+1)),"Atenção",IF($R488&gt;0,"Desmobilizar","Adequado"))))))))</f>
        <v/>
      </c>
      <c r="W488" s="24">
        <f>IF($A488="","",IF($Y488&lt;&gt;"OK","Corrigir cadastro do cenário",IF($X488="Pausado","",IF($T488&gt;0,"Ruptura projetada de "&amp;TEXT($T488,"0")&amp;" un.",IF($U488&gt;0,"Reduzir entrada ou transferir "&amp;TEXT($U488,"0")&amp;" un.",IF($M488&gt;INDEX('Cenários'!$K$6:$K$105,INT((ROW()-6)/12)+1),"Capacidade abaixo do saldo-alvo em "&amp;TEXT($M488-INDEX('Cenários'!$K$6:$K$105,INT((ROW()-6)/12)+1),"0")&amp;" un.",IF(AND($O488&gt;0,$E488-INDEX('Cenários'!$J$6:$J$105,INT((ROW()-6)/12)+1)&lt;-4),"Recebimento depende de pedido anterior ao horizonte",IF($R488&gt;0,"Desmobilizar "&amp;TEXT($R488,"0")&amp;" un. nesta semana",IF($P488&gt;0,"Emitir pedido de "&amp;TEXT($P488,"0")&amp;" un. nesta semana",IF($O488&gt;0,"Programar recebimento de "&amp;TEXT($O488,"0")&amp;" un.","Sem ação imediata")))))))))</f>
        <v/>
      </c>
      <c r="X488" s="24">
        <f>IF($A488="","",INDEX('Cenários'!$M$6:$M$105,INT((ROW()-6)/12)+1))</f>
        <v/>
      </c>
      <c r="Y488" s="24">
        <f>IF($A488="","",INDEX('Cenários'!$Z$6:$Z$105,INT((ROW()-6)/12)+1))</f>
        <v/>
      </c>
    </row>
    <row r="489" ht="19" customHeight="1">
      <c r="A489" s="24">
        <f>IF(INDEX('Cenários'!$A$6:$A$105,INT((ROW()-6)/12)+1)="","",INDEX('Cenários'!$A$6:$A$105,INT((ROW()-6)/12)+1))</f>
        <v/>
      </c>
      <c r="B489" s="24">
        <f>IF($A489="","",INDEX('Cenários'!$B$6:$B$105,INT((ROW()-6)/12)+1))</f>
        <v/>
      </c>
      <c r="C489" s="24">
        <f>IF($A489="","",INDEX('Cenários'!$C$6:$C$105,INT((ROW()-6)/12)+1))</f>
        <v/>
      </c>
      <c r="D489" s="24">
        <f>IF($A489="","",INDEX('Cenários'!$D$6:$D$105,INT((ROW()-6)/12)+1))</f>
        <v/>
      </c>
      <c r="E489" s="25">
        <f>IF($A489="","",MOD(ROW()-6,12)-4)</f>
        <v/>
      </c>
      <c r="F489" s="24">
        <f>IF($A489="","",IF($E489&lt;0,"Antes do pico",IF($E489=0,"Semana de pico","Depois do pico")))</f>
        <v/>
      </c>
      <c r="G489" s="36">
        <f>IF($A489="","",IFERROR(IF(INDEX('Cenários'!$E$6:$E$105,INT((ROW()-6)/12)+1)="","",INDEX('Cenários'!$E$6:$E$105,INT((ROW()-6)/12)+1)+7*$E489),""))</f>
        <v/>
      </c>
      <c r="H489" s="37">
        <f>IF($A489="","",INDEX('Cenários'!$N$6:$Y$105,INT((ROW()-6)/12)+1,$E489+5))</f>
        <v/>
      </c>
      <c r="I489" s="25">
        <f>IF(OR($A489="",$H489=""),"",IFERROR(ROUNDUP(INDEX('Cenários'!$F$6:$F$105,INT((ROW()-6)/12)+1)*$H489,0),""))</f>
        <v/>
      </c>
      <c r="J489" s="19" t="n"/>
      <c r="K489" s="25">
        <f>IF($A489="","",IF($E489=-4,INDEX('Cenários'!$G$6:$G$105,INT((ROW()-6)/12)+1),$S488))</f>
        <v/>
      </c>
      <c r="L489" s="25">
        <f>IF($A489="","",$K489+IF($J489="",0,$J489)-IF($I489="",0,$I489))</f>
        <v/>
      </c>
      <c r="M489" s="25">
        <f>IF($A489="","",IF($E489&lt;=0,INDEX('Cenários'!$H$6:$H$105,INT((ROW()-6)/12)+1)+SUMIFS($I$6:$I$1205,$A$6:$A$1205,$A489,$E$6:$E$1205,"&gt;"&amp;$E489,$E$6:$E$1205,"&lt;="&amp;($E489+INDEX('Cenários'!$J$6:$J$105,INT((ROW()-6)/12)+1))),INDEX('Cenários'!$L$6:$L$105,INT((ROW()-6)/12)+1)+SUMIFS($I$6:$I$1205,$A$6:$A$1205,$A489,$E$6:$E$1205,"&gt;"&amp;$E489,$E$6:$E$1205,"&lt;=7")))</f>
        <v/>
      </c>
      <c r="N489" s="25">
        <f>IF($A489="","",MIN(INDEX('Cenários'!$K$6:$K$105,INT((ROW()-6)/12)+1),MAX(0,$M489)))</f>
        <v/>
      </c>
      <c r="O489" s="25">
        <f>IF($A489="","",IFERROR(IF($L489&gt;=$N489,0,MIN(CEILING(MAX(0,$N489-$L489),INDEX('Cenários'!$I$6:$I$105,INT((ROW()-6)/12)+1)),FLOOR(MAX(0,INDEX('Cenários'!$K$6:$K$105,INT((ROW()-6)/12)+1)-$L489),INDEX('Cenários'!$I$6:$I$105,INT((ROW()-6)/12)+1)))),0))</f>
        <v/>
      </c>
      <c r="P489" s="25">
        <f>IF($A489="","",IFERROR(IF($E489+INDEX('Cenários'!$J$6:$J$105,INT((ROW()-6)/12)+1)&gt;7,0,SUMIFS($O$6:$O$1205,$A$6:$A$1205,$A489,$E$6:$E$1205,$E489+INDEX('Cenários'!$J$6:$J$105,INT((ROW()-6)/12)+1))),0))</f>
        <v/>
      </c>
      <c r="Q489" s="25">
        <f>IF($A489="","",$L489+$O489)</f>
        <v/>
      </c>
      <c r="R489" s="25">
        <f>IF($A489="","",IF($E489&gt;0,MAX(0,$Q489-$N489),0))</f>
        <v/>
      </c>
      <c r="S489" s="25">
        <f>IF($A489="","",$Q489-$R489)</f>
        <v/>
      </c>
      <c r="T489" s="25">
        <f>IF($A489="","",MAX(0,-$S489))</f>
        <v/>
      </c>
      <c r="U489" s="25">
        <f>IF($A489="","",MAX(0,$Q489-INDEX('Cenários'!$K$6:$K$105,INT((ROW()-6)/12)+1)))</f>
        <v/>
      </c>
      <c r="V489" s="24">
        <f>IF($A489="","",IF($Y489&lt;&gt;"OK","Dados inválidos",IF($X489="Pausado","Pausado",IF($T489&gt;0,"Ruptura",IF($U489&gt;0,"Excesso de capacidade",IF($M489&gt;INDEX('Cenários'!$K$6:$K$105,INT((ROW()-6)/12)+1),"Capacidade insuficiente",IF(AND($E489&lt;=0,$S489&lt;INDEX('Cenários'!$H$6:$H$105,INT((ROW()-6)/12)+1)),"Atenção",IF($R489&gt;0,"Desmobilizar","Adequado"))))))))</f>
        <v/>
      </c>
      <c r="W489" s="24">
        <f>IF($A489="","",IF($Y489&lt;&gt;"OK","Corrigir cadastro do cenário",IF($X489="Pausado","",IF($T489&gt;0,"Ruptura projetada de "&amp;TEXT($T489,"0")&amp;" un.",IF($U489&gt;0,"Reduzir entrada ou transferir "&amp;TEXT($U489,"0")&amp;" un.",IF($M489&gt;INDEX('Cenários'!$K$6:$K$105,INT((ROW()-6)/12)+1),"Capacidade abaixo do saldo-alvo em "&amp;TEXT($M489-INDEX('Cenários'!$K$6:$K$105,INT((ROW()-6)/12)+1),"0")&amp;" un.",IF(AND($O489&gt;0,$E489-INDEX('Cenários'!$J$6:$J$105,INT((ROW()-6)/12)+1)&lt;-4),"Recebimento depende de pedido anterior ao horizonte",IF($R489&gt;0,"Desmobilizar "&amp;TEXT($R489,"0")&amp;" un. nesta semana",IF($P489&gt;0,"Emitir pedido de "&amp;TEXT($P489,"0")&amp;" un. nesta semana",IF($O489&gt;0,"Programar recebimento de "&amp;TEXT($O489,"0")&amp;" un.","Sem ação imediata")))))))))</f>
        <v/>
      </c>
      <c r="X489" s="24">
        <f>IF($A489="","",INDEX('Cenários'!$M$6:$M$105,INT((ROW()-6)/12)+1))</f>
        <v/>
      </c>
      <c r="Y489" s="24">
        <f>IF($A489="","",INDEX('Cenários'!$Z$6:$Z$105,INT((ROW()-6)/12)+1))</f>
        <v/>
      </c>
    </row>
    <row r="490" ht="19" customHeight="1">
      <c r="A490" s="24">
        <f>IF(INDEX('Cenários'!$A$6:$A$105,INT((ROW()-6)/12)+1)="","",INDEX('Cenários'!$A$6:$A$105,INT((ROW()-6)/12)+1))</f>
        <v/>
      </c>
      <c r="B490" s="24">
        <f>IF($A490="","",INDEX('Cenários'!$B$6:$B$105,INT((ROW()-6)/12)+1))</f>
        <v/>
      </c>
      <c r="C490" s="24">
        <f>IF($A490="","",INDEX('Cenários'!$C$6:$C$105,INT((ROW()-6)/12)+1))</f>
        <v/>
      </c>
      <c r="D490" s="24">
        <f>IF($A490="","",INDEX('Cenários'!$D$6:$D$105,INT((ROW()-6)/12)+1))</f>
        <v/>
      </c>
      <c r="E490" s="25">
        <f>IF($A490="","",MOD(ROW()-6,12)-4)</f>
        <v/>
      </c>
      <c r="F490" s="24">
        <f>IF($A490="","",IF($E490&lt;0,"Antes do pico",IF($E490=0,"Semana de pico","Depois do pico")))</f>
        <v/>
      </c>
      <c r="G490" s="36">
        <f>IF($A490="","",IFERROR(IF(INDEX('Cenários'!$E$6:$E$105,INT((ROW()-6)/12)+1)="","",INDEX('Cenários'!$E$6:$E$105,INT((ROW()-6)/12)+1)+7*$E490),""))</f>
        <v/>
      </c>
      <c r="H490" s="37">
        <f>IF($A490="","",INDEX('Cenários'!$N$6:$Y$105,INT((ROW()-6)/12)+1,$E490+5))</f>
        <v/>
      </c>
      <c r="I490" s="25">
        <f>IF(OR($A490="",$H490=""),"",IFERROR(ROUNDUP(INDEX('Cenários'!$F$6:$F$105,INT((ROW()-6)/12)+1)*$H490,0),""))</f>
        <v/>
      </c>
      <c r="J490" s="19" t="n"/>
      <c r="K490" s="25">
        <f>IF($A490="","",IF($E490=-4,INDEX('Cenários'!$G$6:$G$105,INT((ROW()-6)/12)+1),$S489))</f>
        <v/>
      </c>
      <c r="L490" s="25">
        <f>IF($A490="","",$K490+IF($J490="",0,$J490)-IF($I490="",0,$I490))</f>
        <v/>
      </c>
      <c r="M490" s="25">
        <f>IF($A490="","",IF($E490&lt;=0,INDEX('Cenários'!$H$6:$H$105,INT((ROW()-6)/12)+1)+SUMIFS($I$6:$I$1205,$A$6:$A$1205,$A490,$E$6:$E$1205,"&gt;"&amp;$E490,$E$6:$E$1205,"&lt;="&amp;($E490+INDEX('Cenários'!$J$6:$J$105,INT((ROW()-6)/12)+1))),INDEX('Cenários'!$L$6:$L$105,INT((ROW()-6)/12)+1)+SUMIFS($I$6:$I$1205,$A$6:$A$1205,$A490,$E$6:$E$1205,"&gt;"&amp;$E490,$E$6:$E$1205,"&lt;=7")))</f>
        <v/>
      </c>
      <c r="N490" s="25">
        <f>IF($A490="","",MIN(INDEX('Cenários'!$K$6:$K$105,INT((ROW()-6)/12)+1),MAX(0,$M490)))</f>
        <v/>
      </c>
      <c r="O490" s="25">
        <f>IF($A490="","",IFERROR(IF($L490&gt;=$N490,0,MIN(CEILING(MAX(0,$N490-$L490),INDEX('Cenários'!$I$6:$I$105,INT((ROW()-6)/12)+1)),FLOOR(MAX(0,INDEX('Cenários'!$K$6:$K$105,INT((ROW()-6)/12)+1)-$L490),INDEX('Cenários'!$I$6:$I$105,INT((ROW()-6)/12)+1)))),0))</f>
        <v/>
      </c>
      <c r="P490" s="25">
        <f>IF($A490="","",IFERROR(IF($E490+INDEX('Cenários'!$J$6:$J$105,INT((ROW()-6)/12)+1)&gt;7,0,SUMIFS($O$6:$O$1205,$A$6:$A$1205,$A490,$E$6:$E$1205,$E490+INDEX('Cenários'!$J$6:$J$105,INT((ROW()-6)/12)+1))),0))</f>
        <v/>
      </c>
      <c r="Q490" s="25">
        <f>IF($A490="","",$L490+$O490)</f>
        <v/>
      </c>
      <c r="R490" s="25">
        <f>IF($A490="","",IF($E490&gt;0,MAX(0,$Q490-$N490),0))</f>
        <v/>
      </c>
      <c r="S490" s="25">
        <f>IF($A490="","",$Q490-$R490)</f>
        <v/>
      </c>
      <c r="T490" s="25">
        <f>IF($A490="","",MAX(0,-$S490))</f>
        <v/>
      </c>
      <c r="U490" s="25">
        <f>IF($A490="","",MAX(0,$Q490-INDEX('Cenários'!$K$6:$K$105,INT((ROW()-6)/12)+1)))</f>
        <v/>
      </c>
      <c r="V490" s="24">
        <f>IF($A490="","",IF($Y490&lt;&gt;"OK","Dados inválidos",IF($X490="Pausado","Pausado",IF($T490&gt;0,"Ruptura",IF($U490&gt;0,"Excesso de capacidade",IF($M490&gt;INDEX('Cenários'!$K$6:$K$105,INT((ROW()-6)/12)+1),"Capacidade insuficiente",IF(AND($E490&lt;=0,$S490&lt;INDEX('Cenários'!$H$6:$H$105,INT((ROW()-6)/12)+1)),"Atenção",IF($R490&gt;0,"Desmobilizar","Adequado"))))))))</f>
        <v/>
      </c>
      <c r="W490" s="24">
        <f>IF($A490="","",IF($Y490&lt;&gt;"OK","Corrigir cadastro do cenário",IF($X490="Pausado","",IF($T490&gt;0,"Ruptura projetada de "&amp;TEXT($T490,"0")&amp;" un.",IF($U490&gt;0,"Reduzir entrada ou transferir "&amp;TEXT($U490,"0")&amp;" un.",IF($M490&gt;INDEX('Cenários'!$K$6:$K$105,INT((ROW()-6)/12)+1),"Capacidade abaixo do saldo-alvo em "&amp;TEXT($M490-INDEX('Cenários'!$K$6:$K$105,INT((ROW()-6)/12)+1),"0")&amp;" un.",IF(AND($O490&gt;0,$E490-INDEX('Cenários'!$J$6:$J$105,INT((ROW()-6)/12)+1)&lt;-4),"Recebimento depende de pedido anterior ao horizonte",IF($R490&gt;0,"Desmobilizar "&amp;TEXT($R490,"0")&amp;" un. nesta semana",IF($P490&gt;0,"Emitir pedido de "&amp;TEXT($P490,"0")&amp;" un. nesta semana",IF($O490&gt;0,"Programar recebimento de "&amp;TEXT($O490,"0")&amp;" un.","Sem ação imediata")))))))))</f>
        <v/>
      </c>
      <c r="X490" s="24">
        <f>IF($A490="","",INDEX('Cenários'!$M$6:$M$105,INT((ROW()-6)/12)+1))</f>
        <v/>
      </c>
      <c r="Y490" s="24">
        <f>IF($A490="","",INDEX('Cenários'!$Z$6:$Z$105,INT((ROW()-6)/12)+1))</f>
        <v/>
      </c>
    </row>
    <row r="491" ht="19" customHeight="1">
      <c r="A491" s="24">
        <f>IF(INDEX('Cenários'!$A$6:$A$105,INT((ROW()-6)/12)+1)="","",INDEX('Cenários'!$A$6:$A$105,INT((ROW()-6)/12)+1))</f>
        <v/>
      </c>
      <c r="B491" s="24">
        <f>IF($A491="","",INDEX('Cenários'!$B$6:$B$105,INT((ROW()-6)/12)+1))</f>
        <v/>
      </c>
      <c r="C491" s="24">
        <f>IF($A491="","",INDEX('Cenários'!$C$6:$C$105,INT((ROW()-6)/12)+1))</f>
        <v/>
      </c>
      <c r="D491" s="24">
        <f>IF($A491="","",INDEX('Cenários'!$D$6:$D$105,INT((ROW()-6)/12)+1))</f>
        <v/>
      </c>
      <c r="E491" s="25">
        <f>IF($A491="","",MOD(ROW()-6,12)-4)</f>
        <v/>
      </c>
      <c r="F491" s="24">
        <f>IF($A491="","",IF($E491&lt;0,"Antes do pico",IF($E491=0,"Semana de pico","Depois do pico")))</f>
        <v/>
      </c>
      <c r="G491" s="36">
        <f>IF($A491="","",IFERROR(IF(INDEX('Cenários'!$E$6:$E$105,INT((ROW()-6)/12)+1)="","",INDEX('Cenários'!$E$6:$E$105,INT((ROW()-6)/12)+1)+7*$E491),""))</f>
        <v/>
      </c>
      <c r="H491" s="37">
        <f>IF($A491="","",INDEX('Cenários'!$N$6:$Y$105,INT((ROW()-6)/12)+1,$E491+5))</f>
        <v/>
      </c>
      <c r="I491" s="25">
        <f>IF(OR($A491="",$H491=""),"",IFERROR(ROUNDUP(INDEX('Cenários'!$F$6:$F$105,INT((ROW()-6)/12)+1)*$H491,0),""))</f>
        <v/>
      </c>
      <c r="J491" s="19" t="n"/>
      <c r="K491" s="25">
        <f>IF($A491="","",IF($E491=-4,INDEX('Cenários'!$G$6:$G$105,INT((ROW()-6)/12)+1),$S490))</f>
        <v/>
      </c>
      <c r="L491" s="25">
        <f>IF($A491="","",$K491+IF($J491="",0,$J491)-IF($I491="",0,$I491))</f>
        <v/>
      </c>
      <c r="M491" s="25">
        <f>IF($A491="","",IF($E491&lt;=0,INDEX('Cenários'!$H$6:$H$105,INT((ROW()-6)/12)+1)+SUMIFS($I$6:$I$1205,$A$6:$A$1205,$A491,$E$6:$E$1205,"&gt;"&amp;$E491,$E$6:$E$1205,"&lt;="&amp;($E491+INDEX('Cenários'!$J$6:$J$105,INT((ROW()-6)/12)+1))),INDEX('Cenários'!$L$6:$L$105,INT((ROW()-6)/12)+1)+SUMIFS($I$6:$I$1205,$A$6:$A$1205,$A491,$E$6:$E$1205,"&gt;"&amp;$E491,$E$6:$E$1205,"&lt;=7")))</f>
        <v/>
      </c>
      <c r="N491" s="25">
        <f>IF($A491="","",MIN(INDEX('Cenários'!$K$6:$K$105,INT((ROW()-6)/12)+1),MAX(0,$M491)))</f>
        <v/>
      </c>
      <c r="O491" s="25">
        <f>IF($A491="","",IFERROR(IF($L491&gt;=$N491,0,MIN(CEILING(MAX(0,$N491-$L491),INDEX('Cenários'!$I$6:$I$105,INT((ROW()-6)/12)+1)),FLOOR(MAX(0,INDEX('Cenários'!$K$6:$K$105,INT((ROW()-6)/12)+1)-$L491),INDEX('Cenários'!$I$6:$I$105,INT((ROW()-6)/12)+1)))),0))</f>
        <v/>
      </c>
      <c r="P491" s="25">
        <f>IF($A491="","",IFERROR(IF($E491+INDEX('Cenários'!$J$6:$J$105,INT((ROW()-6)/12)+1)&gt;7,0,SUMIFS($O$6:$O$1205,$A$6:$A$1205,$A491,$E$6:$E$1205,$E491+INDEX('Cenários'!$J$6:$J$105,INT((ROW()-6)/12)+1))),0))</f>
        <v/>
      </c>
      <c r="Q491" s="25">
        <f>IF($A491="","",$L491+$O491)</f>
        <v/>
      </c>
      <c r="R491" s="25">
        <f>IF($A491="","",IF($E491&gt;0,MAX(0,$Q491-$N491),0))</f>
        <v/>
      </c>
      <c r="S491" s="25">
        <f>IF($A491="","",$Q491-$R491)</f>
        <v/>
      </c>
      <c r="T491" s="25">
        <f>IF($A491="","",MAX(0,-$S491))</f>
        <v/>
      </c>
      <c r="U491" s="25">
        <f>IF($A491="","",MAX(0,$Q491-INDEX('Cenários'!$K$6:$K$105,INT((ROW()-6)/12)+1)))</f>
        <v/>
      </c>
      <c r="V491" s="24">
        <f>IF($A491="","",IF($Y491&lt;&gt;"OK","Dados inválidos",IF($X491="Pausado","Pausado",IF($T491&gt;0,"Ruptura",IF($U491&gt;0,"Excesso de capacidade",IF($M491&gt;INDEX('Cenários'!$K$6:$K$105,INT((ROW()-6)/12)+1),"Capacidade insuficiente",IF(AND($E491&lt;=0,$S491&lt;INDEX('Cenários'!$H$6:$H$105,INT((ROW()-6)/12)+1)),"Atenção",IF($R491&gt;0,"Desmobilizar","Adequado"))))))))</f>
        <v/>
      </c>
      <c r="W491" s="24">
        <f>IF($A491="","",IF($Y491&lt;&gt;"OK","Corrigir cadastro do cenário",IF($X491="Pausado","",IF($T491&gt;0,"Ruptura projetada de "&amp;TEXT($T491,"0")&amp;" un.",IF($U491&gt;0,"Reduzir entrada ou transferir "&amp;TEXT($U491,"0")&amp;" un.",IF($M491&gt;INDEX('Cenários'!$K$6:$K$105,INT((ROW()-6)/12)+1),"Capacidade abaixo do saldo-alvo em "&amp;TEXT($M491-INDEX('Cenários'!$K$6:$K$105,INT((ROW()-6)/12)+1),"0")&amp;" un.",IF(AND($O491&gt;0,$E491-INDEX('Cenários'!$J$6:$J$105,INT((ROW()-6)/12)+1)&lt;-4),"Recebimento depende de pedido anterior ao horizonte",IF($R491&gt;0,"Desmobilizar "&amp;TEXT($R491,"0")&amp;" un. nesta semana",IF($P491&gt;0,"Emitir pedido de "&amp;TEXT($P491,"0")&amp;" un. nesta semana",IF($O491&gt;0,"Programar recebimento de "&amp;TEXT($O491,"0")&amp;" un.","Sem ação imediata")))))))))</f>
        <v/>
      </c>
      <c r="X491" s="24">
        <f>IF($A491="","",INDEX('Cenários'!$M$6:$M$105,INT((ROW()-6)/12)+1))</f>
        <v/>
      </c>
      <c r="Y491" s="24">
        <f>IF($A491="","",INDEX('Cenários'!$Z$6:$Z$105,INT((ROW()-6)/12)+1))</f>
        <v/>
      </c>
    </row>
    <row r="492" ht="19" customHeight="1">
      <c r="A492" s="24">
        <f>IF(INDEX('Cenários'!$A$6:$A$105,INT((ROW()-6)/12)+1)="","",INDEX('Cenários'!$A$6:$A$105,INT((ROW()-6)/12)+1))</f>
        <v/>
      </c>
      <c r="B492" s="24">
        <f>IF($A492="","",INDEX('Cenários'!$B$6:$B$105,INT((ROW()-6)/12)+1))</f>
        <v/>
      </c>
      <c r="C492" s="24">
        <f>IF($A492="","",INDEX('Cenários'!$C$6:$C$105,INT((ROW()-6)/12)+1))</f>
        <v/>
      </c>
      <c r="D492" s="24">
        <f>IF($A492="","",INDEX('Cenários'!$D$6:$D$105,INT((ROW()-6)/12)+1))</f>
        <v/>
      </c>
      <c r="E492" s="25">
        <f>IF($A492="","",MOD(ROW()-6,12)-4)</f>
        <v/>
      </c>
      <c r="F492" s="24">
        <f>IF($A492="","",IF($E492&lt;0,"Antes do pico",IF($E492=0,"Semana de pico","Depois do pico")))</f>
        <v/>
      </c>
      <c r="G492" s="36">
        <f>IF($A492="","",IFERROR(IF(INDEX('Cenários'!$E$6:$E$105,INT((ROW()-6)/12)+1)="","",INDEX('Cenários'!$E$6:$E$105,INT((ROW()-6)/12)+1)+7*$E492),""))</f>
        <v/>
      </c>
      <c r="H492" s="37">
        <f>IF($A492="","",INDEX('Cenários'!$N$6:$Y$105,INT((ROW()-6)/12)+1,$E492+5))</f>
        <v/>
      </c>
      <c r="I492" s="25">
        <f>IF(OR($A492="",$H492=""),"",IFERROR(ROUNDUP(INDEX('Cenários'!$F$6:$F$105,INT((ROW()-6)/12)+1)*$H492,0),""))</f>
        <v/>
      </c>
      <c r="J492" s="19" t="n"/>
      <c r="K492" s="25">
        <f>IF($A492="","",IF($E492=-4,INDEX('Cenários'!$G$6:$G$105,INT((ROW()-6)/12)+1),$S491))</f>
        <v/>
      </c>
      <c r="L492" s="25">
        <f>IF($A492="","",$K492+IF($J492="",0,$J492)-IF($I492="",0,$I492))</f>
        <v/>
      </c>
      <c r="M492" s="25">
        <f>IF($A492="","",IF($E492&lt;=0,INDEX('Cenários'!$H$6:$H$105,INT((ROW()-6)/12)+1)+SUMIFS($I$6:$I$1205,$A$6:$A$1205,$A492,$E$6:$E$1205,"&gt;"&amp;$E492,$E$6:$E$1205,"&lt;="&amp;($E492+INDEX('Cenários'!$J$6:$J$105,INT((ROW()-6)/12)+1))),INDEX('Cenários'!$L$6:$L$105,INT((ROW()-6)/12)+1)+SUMIFS($I$6:$I$1205,$A$6:$A$1205,$A492,$E$6:$E$1205,"&gt;"&amp;$E492,$E$6:$E$1205,"&lt;=7")))</f>
        <v/>
      </c>
      <c r="N492" s="25">
        <f>IF($A492="","",MIN(INDEX('Cenários'!$K$6:$K$105,INT((ROW()-6)/12)+1),MAX(0,$M492)))</f>
        <v/>
      </c>
      <c r="O492" s="25">
        <f>IF($A492="","",IFERROR(IF($L492&gt;=$N492,0,MIN(CEILING(MAX(0,$N492-$L492),INDEX('Cenários'!$I$6:$I$105,INT((ROW()-6)/12)+1)),FLOOR(MAX(0,INDEX('Cenários'!$K$6:$K$105,INT((ROW()-6)/12)+1)-$L492),INDEX('Cenários'!$I$6:$I$105,INT((ROW()-6)/12)+1)))),0))</f>
        <v/>
      </c>
      <c r="P492" s="25">
        <f>IF($A492="","",IFERROR(IF($E492+INDEX('Cenários'!$J$6:$J$105,INT((ROW()-6)/12)+1)&gt;7,0,SUMIFS($O$6:$O$1205,$A$6:$A$1205,$A492,$E$6:$E$1205,$E492+INDEX('Cenários'!$J$6:$J$105,INT((ROW()-6)/12)+1))),0))</f>
        <v/>
      </c>
      <c r="Q492" s="25">
        <f>IF($A492="","",$L492+$O492)</f>
        <v/>
      </c>
      <c r="R492" s="25">
        <f>IF($A492="","",IF($E492&gt;0,MAX(0,$Q492-$N492),0))</f>
        <v/>
      </c>
      <c r="S492" s="25">
        <f>IF($A492="","",$Q492-$R492)</f>
        <v/>
      </c>
      <c r="T492" s="25">
        <f>IF($A492="","",MAX(0,-$S492))</f>
        <v/>
      </c>
      <c r="U492" s="25">
        <f>IF($A492="","",MAX(0,$Q492-INDEX('Cenários'!$K$6:$K$105,INT((ROW()-6)/12)+1)))</f>
        <v/>
      </c>
      <c r="V492" s="24">
        <f>IF($A492="","",IF($Y492&lt;&gt;"OK","Dados inválidos",IF($X492="Pausado","Pausado",IF($T492&gt;0,"Ruptura",IF($U492&gt;0,"Excesso de capacidade",IF($M492&gt;INDEX('Cenários'!$K$6:$K$105,INT((ROW()-6)/12)+1),"Capacidade insuficiente",IF(AND($E492&lt;=0,$S492&lt;INDEX('Cenários'!$H$6:$H$105,INT((ROW()-6)/12)+1)),"Atenção",IF($R492&gt;0,"Desmobilizar","Adequado"))))))))</f>
        <v/>
      </c>
      <c r="W492" s="24">
        <f>IF($A492="","",IF($Y492&lt;&gt;"OK","Corrigir cadastro do cenário",IF($X492="Pausado","",IF($T492&gt;0,"Ruptura projetada de "&amp;TEXT($T492,"0")&amp;" un.",IF($U492&gt;0,"Reduzir entrada ou transferir "&amp;TEXT($U492,"0")&amp;" un.",IF($M492&gt;INDEX('Cenários'!$K$6:$K$105,INT((ROW()-6)/12)+1),"Capacidade abaixo do saldo-alvo em "&amp;TEXT($M492-INDEX('Cenários'!$K$6:$K$105,INT((ROW()-6)/12)+1),"0")&amp;" un.",IF(AND($O492&gt;0,$E492-INDEX('Cenários'!$J$6:$J$105,INT((ROW()-6)/12)+1)&lt;-4),"Recebimento depende de pedido anterior ao horizonte",IF($R492&gt;0,"Desmobilizar "&amp;TEXT($R492,"0")&amp;" un. nesta semana",IF($P492&gt;0,"Emitir pedido de "&amp;TEXT($P492,"0")&amp;" un. nesta semana",IF($O492&gt;0,"Programar recebimento de "&amp;TEXT($O492,"0")&amp;" un.","Sem ação imediata")))))))))</f>
        <v/>
      </c>
      <c r="X492" s="24">
        <f>IF($A492="","",INDEX('Cenários'!$M$6:$M$105,INT((ROW()-6)/12)+1))</f>
        <v/>
      </c>
      <c r="Y492" s="24">
        <f>IF($A492="","",INDEX('Cenários'!$Z$6:$Z$105,INT((ROW()-6)/12)+1))</f>
        <v/>
      </c>
    </row>
    <row r="493" ht="19" customHeight="1">
      <c r="A493" s="24">
        <f>IF(INDEX('Cenários'!$A$6:$A$105,INT((ROW()-6)/12)+1)="","",INDEX('Cenários'!$A$6:$A$105,INT((ROW()-6)/12)+1))</f>
        <v/>
      </c>
      <c r="B493" s="24">
        <f>IF($A493="","",INDEX('Cenários'!$B$6:$B$105,INT((ROW()-6)/12)+1))</f>
        <v/>
      </c>
      <c r="C493" s="24">
        <f>IF($A493="","",INDEX('Cenários'!$C$6:$C$105,INT((ROW()-6)/12)+1))</f>
        <v/>
      </c>
      <c r="D493" s="24">
        <f>IF($A493="","",INDEX('Cenários'!$D$6:$D$105,INT((ROW()-6)/12)+1))</f>
        <v/>
      </c>
      <c r="E493" s="25">
        <f>IF($A493="","",MOD(ROW()-6,12)-4)</f>
        <v/>
      </c>
      <c r="F493" s="24">
        <f>IF($A493="","",IF($E493&lt;0,"Antes do pico",IF($E493=0,"Semana de pico","Depois do pico")))</f>
        <v/>
      </c>
      <c r="G493" s="36">
        <f>IF($A493="","",IFERROR(IF(INDEX('Cenários'!$E$6:$E$105,INT((ROW()-6)/12)+1)="","",INDEX('Cenários'!$E$6:$E$105,INT((ROW()-6)/12)+1)+7*$E493),""))</f>
        <v/>
      </c>
      <c r="H493" s="37">
        <f>IF($A493="","",INDEX('Cenários'!$N$6:$Y$105,INT((ROW()-6)/12)+1,$E493+5))</f>
        <v/>
      </c>
      <c r="I493" s="25">
        <f>IF(OR($A493="",$H493=""),"",IFERROR(ROUNDUP(INDEX('Cenários'!$F$6:$F$105,INT((ROW()-6)/12)+1)*$H493,0),""))</f>
        <v/>
      </c>
      <c r="J493" s="19" t="n"/>
      <c r="K493" s="25">
        <f>IF($A493="","",IF($E493=-4,INDEX('Cenários'!$G$6:$G$105,INT((ROW()-6)/12)+1),$S492))</f>
        <v/>
      </c>
      <c r="L493" s="25">
        <f>IF($A493="","",$K493+IF($J493="",0,$J493)-IF($I493="",0,$I493))</f>
        <v/>
      </c>
      <c r="M493" s="25">
        <f>IF($A493="","",IF($E493&lt;=0,INDEX('Cenários'!$H$6:$H$105,INT((ROW()-6)/12)+1)+SUMIFS($I$6:$I$1205,$A$6:$A$1205,$A493,$E$6:$E$1205,"&gt;"&amp;$E493,$E$6:$E$1205,"&lt;="&amp;($E493+INDEX('Cenários'!$J$6:$J$105,INT((ROW()-6)/12)+1))),INDEX('Cenários'!$L$6:$L$105,INT((ROW()-6)/12)+1)+SUMIFS($I$6:$I$1205,$A$6:$A$1205,$A493,$E$6:$E$1205,"&gt;"&amp;$E493,$E$6:$E$1205,"&lt;=7")))</f>
        <v/>
      </c>
      <c r="N493" s="25">
        <f>IF($A493="","",MIN(INDEX('Cenários'!$K$6:$K$105,INT((ROW()-6)/12)+1),MAX(0,$M493)))</f>
        <v/>
      </c>
      <c r="O493" s="25">
        <f>IF($A493="","",IFERROR(IF($L493&gt;=$N493,0,MIN(CEILING(MAX(0,$N493-$L493),INDEX('Cenários'!$I$6:$I$105,INT((ROW()-6)/12)+1)),FLOOR(MAX(0,INDEX('Cenários'!$K$6:$K$105,INT((ROW()-6)/12)+1)-$L493),INDEX('Cenários'!$I$6:$I$105,INT((ROW()-6)/12)+1)))),0))</f>
        <v/>
      </c>
      <c r="P493" s="25">
        <f>IF($A493="","",IFERROR(IF($E493+INDEX('Cenários'!$J$6:$J$105,INT((ROW()-6)/12)+1)&gt;7,0,SUMIFS($O$6:$O$1205,$A$6:$A$1205,$A493,$E$6:$E$1205,$E493+INDEX('Cenários'!$J$6:$J$105,INT((ROW()-6)/12)+1))),0))</f>
        <v/>
      </c>
      <c r="Q493" s="25">
        <f>IF($A493="","",$L493+$O493)</f>
        <v/>
      </c>
      <c r="R493" s="25">
        <f>IF($A493="","",IF($E493&gt;0,MAX(0,$Q493-$N493),0))</f>
        <v/>
      </c>
      <c r="S493" s="25">
        <f>IF($A493="","",$Q493-$R493)</f>
        <v/>
      </c>
      <c r="T493" s="25">
        <f>IF($A493="","",MAX(0,-$S493))</f>
        <v/>
      </c>
      <c r="U493" s="25">
        <f>IF($A493="","",MAX(0,$Q493-INDEX('Cenários'!$K$6:$K$105,INT((ROW()-6)/12)+1)))</f>
        <v/>
      </c>
      <c r="V493" s="24">
        <f>IF($A493="","",IF($Y493&lt;&gt;"OK","Dados inválidos",IF($X493="Pausado","Pausado",IF($T493&gt;0,"Ruptura",IF($U493&gt;0,"Excesso de capacidade",IF($M493&gt;INDEX('Cenários'!$K$6:$K$105,INT((ROW()-6)/12)+1),"Capacidade insuficiente",IF(AND($E493&lt;=0,$S493&lt;INDEX('Cenários'!$H$6:$H$105,INT((ROW()-6)/12)+1)),"Atenção",IF($R493&gt;0,"Desmobilizar","Adequado"))))))))</f>
        <v/>
      </c>
      <c r="W493" s="24">
        <f>IF($A493="","",IF($Y493&lt;&gt;"OK","Corrigir cadastro do cenário",IF($X493="Pausado","",IF($T493&gt;0,"Ruptura projetada de "&amp;TEXT($T493,"0")&amp;" un.",IF($U493&gt;0,"Reduzir entrada ou transferir "&amp;TEXT($U493,"0")&amp;" un.",IF($M493&gt;INDEX('Cenários'!$K$6:$K$105,INT((ROW()-6)/12)+1),"Capacidade abaixo do saldo-alvo em "&amp;TEXT($M493-INDEX('Cenários'!$K$6:$K$105,INT((ROW()-6)/12)+1),"0")&amp;" un.",IF(AND($O493&gt;0,$E493-INDEX('Cenários'!$J$6:$J$105,INT((ROW()-6)/12)+1)&lt;-4),"Recebimento depende de pedido anterior ao horizonte",IF($R493&gt;0,"Desmobilizar "&amp;TEXT($R493,"0")&amp;" un. nesta semana",IF($P493&gt;0,"Emitir pedido de "&amp;TEXT($P493,"0")&amp;" un. nesta semana",IF($O493&gt;0,"Programar recebimento de "&amp;TEXT($O493,"0")&amp;" un.","Sem ação imediata")))))))))</f>
        <v/>
      </c>
      <c r="X493" s="24">
        <f>IF($A493="","",INDEX('Cenários'!$M$6:$M$105,INT((ROW()-6)/12)+1))</f>
        <v/>
      </c>
      <c r="Y493" s="24">
        <f>IF($A493="","",INDEX('Cenários'!$Z$6:$Z$105,INT((ROW()-6)/12)+1))</f>
        <v/>
      </c>
    </row>
    <row r="494" ht="19" customHeight="1">
      <c r="A494" s="24">
        <f>IF(INDEX('Cenários'!$A$6:$A$105,INT((ROW()-6)/12)+1)="","",INDEX('Cenários'!$A$6:$A$105,INT((ROW()-6)/12)+1))</f>
        <v/>
      </c>
      <c r="B494" s="24">
        <f>IF($A494="","",INDEX('Cenários'!$B$6:$B$105,INT((ROW()-6)/12)+1))</f>
        <v/>
      </c>
      <c r="C494" s="24">
        <f>IF($A494="","",INDEX('Cenários'!$C$6:$C$105,INT((ROW()-6)/12)+1))</f>
        <v/>
      </c>
      <c r="D494" s="24">
        <f>IF($A494="","",INDEX('Cenários'!$D$6:$D$105,INT((ROW()-6)/12)+1))</f>
        <v/>
      </c>
      <c r="E494" s="25">
        <f>IF($A494="","",MOD(ROW()-6,12)-4)</f>
        <v/>
      </c>
      <c r="F494" s="24">
        <f>IF($A494="","",IF($E494&lt;0,"Antes do pico",IF($E494=0,"Semana de pico","Depois do pico")))</f>
        <v/>
      </c>
      <c r="G494" s="36">
        <f>IF($A494="","",IFERROR(IF(INDEX('Cenários'!$E$6:$E$105,INT((ROW()-6)/12)+1)="","",INDEX('Cenários'!$E$6:$E$105,INT((ROW()-6)/12)+1)+7*$E494),""))</f>
        <v/>
      </c>
      <c r="H494" s="37">
        <f>IF($A494="","",INDEX('Cenários'!$N$6:$Y$105,INT((ROW()-6)/12)+1,$E494+5))</f>
        <v/>
      </c>
      <c r="I494" s="25">
        <f>IF(OR($A494="",$H494=""),"",IFERROR(ROUNDUP(INDEX('Cenários'!$F$6:$F$105,INT((ROW()-6)/12)+1)*$H494,0),""))</f>
        <v/>
      </c>
      <c r="J494" s="19" t="n"/>
      <c r="K494" s="25">
        <f>IF($A494="","",IF($E494=-4,INDEX('Cenários'!$G$6:$G$105,INT((ROW()-6)/12)+1),$S493))</f>
        <v/>
      </c>
      <c r="L494" s="25">
        <f>IF($A494="","",$K494+IF($J494="",0,$J494)-IF($I494="",0,$I494))</f>
        <v/>
      </c>
      <c r="M494" s="25">
        <f>IF($A494="","",IF($E494&lt;=0,INDEX('Cenários'!$H$6:$H$105,INT((ROW()-6)/12)+1)+SUMIFS($I$6:$I$1205,$A$6:$A$1205,$A494,$E$6:$E$1205,"&gt;"&amp;$E494,$E$6:$E$1205,"&lt;="&amp;($E494+INDEX('Cenários'!$J$6:$J$105,INT((ROW()-6)/12)+1))),INDEX('Cenários'!$L$6:$L$105,INT((ROW()-6)/12)+1)+SUMIFS($I$6:$I$1205,$A$6:$A$1205,$A494,$E$6:$E$1205,"&gt;"&amp;$E494,$E$6:$E$1205,"&lt;=7")))</f>
        <v/>
      </c>
      <c r="N494" s="25">
        <f>IF($A494="","",MIN(INDEX('Cenários'!$K$6:$K$105,INT((ROW()-6)/12)+1),MAX(0,$M494)))</f>
        <v/>
      </c>
      <c r="O494" s="25">
        <f>IF($A494="","",IFERROR(IF($L494&gt;=$N494,0,MIN(CEILING(MAX(0,$N494-$L494),INDEX('Cenários'!$I$6:$I$105,INT((ROW()-6)/12)+1)),FLOOR(MAX(0,INDEX('Cenários'!$K$6:$K$105,INT((ROW()-6)/12)+1)-$L494),INDEX('Cenários'!$I$6:$I$105,INT((ROW()-6)/12)+1)))),0))</f>
        <v/>
      </c>
      <c r="P494" s="25">
        <f>IF($A494="","",IFERROR(IF($E494+INDEX('Cenários'!$J$6:$J$105,INT((ROW()-6)/12)+1)&gt;7,0,SUMIFS($O$6:$O$1205,$A$6:$A$1205,$A494,$E$6:$E$1205,$E494+INDEX('Cenários'!$J$6:$J$105,INT((ROW()-6)/12)+1))),0))</f>
        <v/>
      </c>
      <c r="Q494" s="25">
        <f>IF($A494="","",$L494+$O494)</f>
        <v/>
      </c>
      <c r="R494" s="25">
        <f>IF($A494="","",IF($E494&gt;0,MAX(0,$Q494-$N494),0))</f>
        <v/>
      </c>
      <c r="S494" s="25">
        <f>IF($A494="","",$Q494-$R494)</f>
        <v/>
      </c>
      <c r="T494" s="25">
        <f>IF($A494="","",MAX(0,-$S494))</f>
        <v/>
      </c>
      <c r="U494" s="25">
        <f>IF($A494="","",MAX(0,$Q494-INDEX('Cenários'!$K$6:$K$105,INT((ROW()-6)/12)+1)))</f>
        <v/>
      </c>
      <c r="V494" s="24">
        <f>IF($A494="","",IF($Y494&lt;&gt;"OK","Dados inválidos",IF($X494="Pausado","Pausado",IF($T494&gt;0,"Ruptura",IF($U494&gt;0,"Excesso de capacidade",IF($M494&gt;INDEX('Cenários'!$K$6:$K$105,INT((ROW()-6)/12)+1),"Capacidade insuficiente",IF(AND($E494&lt;=0,$S494&lt;INDEX('Cenários'!$H$6:$H$105,INT((ROW()-6)/12)+1)),"Atenção",IF($R494&gt;0,"Desmobilizar","Adequado"))))))))</f>
        <v/>
      </c>
      <c r="W494" s="24">
        <f>IF($A494="","",IF($Y494&lt;&gt;"OK","Corrigir cadastro do cenário",IF($X494="Pausado","",IF($T494&gt;0,"Ruptura projetada de "&amp;TEXT($T494,"0")&amp;" un.",IF($U494&gt;0,"Reduzir entrada ou transferir "&amp;TEXT($U494,"0")&amp;" un.",IF($M494&gt;INDEX('Cenários'!$K$6:$K$105,INT((ROW()-6)/12)+1),"Capacidade abaixo do saldo-alvo em "&amp;TEXT($M494-INDEX('Cenários'!$K$6:$K$105,INT((ROW()-6)/12)+1),"0")&amp;" un.",IF(AND($O494&gt;0,$E494-INDEX('Cenários'!$J$6:$J$105,INT((ROW()-6)/12)+1)&lt;-4),"Recebimento depende de pedido anterior ao horizonte",IF($R494&gt;0,"Desmobilizar "&amp;TEXT($R494,"0")&amp;" un. nesta semana",IF($P494&gt;0,"Emitir pedido de "&amp;TEXT($P494,"0")&amp;" un. nesta semana",IF($O494&gt;0,"Programar recebimento de "&amp;TEXT($O494,"0")&amp;" un.","Sem ação imediata")))))))))</f>
        <v/>
      </c>
      <c r="X494" s="24">
        <f>IF($A494="","",INDEX('Cenários'!$M$6:$M$105,INT((ROW()-6)/12)+1))</f>
        <v/>
      </c>
      <c r="Y494" s="24">
        <f>IF($A494="","",INDEX('Cenários'!$Z$6:$Z$105,INT((ROW()-6)/12)+1))</f>
        <v/>
      </c>
    </row>
    <row r="495" ht="19" customHeight="1">
      <c r="A495" s="24">
        <f>IF(INDEX('Cenários'!$A$6:$A$105,INT((ROW()-6)/12)+1)="","",INDEX('Cenários'!$A$6:$A$105,INT((ROW()-6)/12)+1))</f>
        <v/>
      </c>
      <c r="B495" s="24">
        <f>IF($A495="","",INDEX('Cenários'!$B$6:$B$105,INT((ROW()-6)/12)+1))</f>
        <v/>
      </c>
      <c r="C495" s="24">
        <f>IF($A495="","",INDEX('Cenários'!$C$6:$C$105,INT((ROW()-6)/12)+1))</f>
        <v/>
      </c>
      <c r="D495" s="24">
        <f>IF($A495="","",INDEX('Cenários'!$D$6:$D$105,INT((ROW()-6)/12)+1))</f>
        <v/>
      </c>
      <c r="E495" s="25">
        <f>IF($A495="","",MOD(ROW()-6,12)-4)</f>
        <v/>
      </c>
      <c r="F495" s="24">
        <f>IF($A495="","",IF($E495&lt;0,"Antes do pico",IF($E495=0,"Semana de pico","Depois do pico")))</f>
        <v/>
      </c>
      <c r="G495" s="36">
        <f>IF($A495="","",IFERROR(IF(INDEX('Cenários'!$E$6:$E$105,INT((ROW()-6)/12)+1)="","",INDEX('Cenários'!$E$6:$E$105,INT((ROW()-6)/12)+1)+7*$E495),""))</f>
        <v/>
      </c>
      <c r="H495" s="37">
        <f>IF($A495="","",INDEX('Cenários'!$N$6:$Y$105,INT((ROW()-6)/12)+1,$E495+5))</f>
        <v/>
      </c>
      <c r="I495" s="25">
        <f>IF(OR($A495="",$H495=""),"",IFERROR(ROUNDUP(INDEX('Cenários'!$F$6:$F$105,INT((ROW()-6)/12)+1)*$H495,0),""))</f>
        <v/>
      </c>
      <c r="J495" s="19" t="n"/>
      <c r="K495" s="25">
        <f>IF($A495="","",IF($E495=-4,INDEX('Cenários'!$G$6:$G$105,INT((ROW()-6)/12)+1),$S494))</f>
        <v/>
      </c>
      <c r="L495" s="25">
        <f>IF($A495="","",$K495+IF($J495="",0,$J495)-IF($I495="",0,$I495))</f>
        <v/>
      </c>
      <c r="M495" s="25">
        <f>IF($A495="","",IF($E495&lt;=0,INDEX('Cenários'!$H$6:$H$105,INT((ROW()-6)/12)+1)+SUMIFS($I$6:$I$1205,$A$6:$A$1205,$A495,$E$6:$E$1205,"&gt;"&amp;$E495,$E$6:$E$1205,"&lt;="&amp;($E495+INDEX('Cenários'!$J$6:$J$105,INT((ROW()-6)/12)+1))),INDEX('Cenários'!$L$6:$L$105,INT((ROW()-6)/12)+1)+SUMIFS($I$6:$I$1205,$A$6:$A$1205,$A495,$E$6:$E$1205,"&gt;"&amp;$E495,$E$6:$E$1205,"&lt;=7")))</f>
        <v/>
      </c>
      <c r="N495" s="25">
        <f>IF($A495="","",MIN(INDEX('Cenários'!$K$6:$K$105,INT((ROW()-6)/12)+1),MAX(0,$M495)))</f>
        <v/>
      </c>
      <c r="O495" s="25">
        <f>IF($A495="","",IFERROR(IF($L495&gt;=$N495,0,MIN(CEILING(MAX(0,$N495-$L495),INDEX('Cenários'!$I$6:$I$105,INT((ROW()-6)/12)+1)),FLOOR(MAX(0,INDEX('Cenários'!$K$6:$K$105,INT((ROW()-6)/12)+1)-$L495),INDEX('Cenários'!$I$6:$I$105,INT((ROW()-6)/12)+1)))),0))</f>
        <v/>
      </c>
      <c r="P495" s="25">
        <f>IF($A495="","",IFERROR(IF($E495+INDEX('Cenários'!$J$6:$J$105,INT((ROW()-6)/12)+1)&gt;7,0,SUMIFS($O$6:$O$1205,$A$6:$A$1205,$A495,$E$6:$E$1205,$E495+INDEX('Cenários'!$J$6:$J$105,INT((ROW()-6)/12)+1))),0))</f>
        <v/>
      </c>
      <c r="Q495" s="25">
        <f>IF($A495="","",$L495+$O495)</f>
        <v/>
      </c>
      <c r="R495" s="25">
        <f>IF($A495="","",IF($E495&gt;0,MAX(0,$Q495-$N495),0))</f>
        <v/>
      </c>
      <c r="S495" s="25">
        <f>IF($A495="","",$Q495-$R495)</f>
        <v/>
      </c>
      <c r="T495" s="25">
        <f>IF($A495="","",MAX(0,-$S495))</f>
        <v/>
      </c>
      <c r="U495" s="25">
        <f>IF($A495="","",MAX(0,$Q495-INDEX('Cenários'!$K$6:$K$105,INT((ROW()-6)/12)+1)))</f>
        <v/>
      </c>
      <c r="V495" s="24">
        <f>IF($A495="","",IF($Y495&lt;&gt;"OK","Dados inválidos",IF($X495="Pausado","Pausado",IF($T495&gt;0,"Ruptura",IF($U495&gt;0,"Excesso de capacidade",IF($M495&gt;INDEX('Cenários'!$K$6:$K$105,INT((ROW()-6)/12)+1),"Capacidade insuficiente",IF(AND($E495&lt;=0,$S495&lt;INDEX('Cenários'!$H$6:$H$105,INT((ROW()-6)/12)+1)),"Atenção",IF($R495&gt;0,"Desmobilizar","Adequado"))))))))</f>
        <v/>
      </c>
      <c r="W495" s="24">
        <f>IF($A495="","",IF($Y495&lt;&gt;"OK","Corrigir cadastro do cenário",IF($X495="Pausado","",IF($T495&gt;0,"Ruptura projetada de "&amp;TEXT($T495,"0")&amp;" un.",IF($U495&gt;0,"Reduzir entrada ou transferir "&amp;TEXT($U495,"0")&amp;" un.",IF($M495&gt;INDEX('Cenários'!$K$6:$K$105,INT((ROW()-6)/12)+1),"Capacidade abaixo do saldo-alvo em "&amp;TEXT($M495-INDEX('Cenários'!$K$6:$K$105,INT((ROW()-6)/12)+1),"0")&amp;" un.",IF(AND($O495&gt;0,$E495-INDEX('Cenários'!$J$6:$J$105,INT((ROW()-6)/12)+1)&lt;-4),"Recebimento depende de pedido anterior ao horizonte",IF($R495&gt;0,"Desmobilizar "&amp;TEXT($R495,"0")&amp;" un. nesta semana",IF($P495&gt;0,"Emitir pedido de "&amp;TEXT($P495,"0")&amp;" un. nesta semana",IF($O495&gt;0,"Programar recebimento de "&amp;TEXT($O495,"0")&amp;" un.","Sem ação imediata")))))))))</f>
        <v/>
      </c>
      <c r="X495" s="24">
        <f>IF($A495="","",INDEX('Cenários'!$M$6:$M$105,INT((ROW()-6)/12)+1))</f>
        <v/>
      </c>
      <c r="Y495" s="24">
        <f>IF($A495="","",INDEX('Cenários'!$Z$6:$Z$105,INT((ROW()-6)/12)+1))</f>
        <v/>
      </c>
    </row>
    <row r="496" ht="19" customHeight="1">
      <c r="A496" s="24">
        <f>IF(INDEX('Cenários'!$A$6:$A$105,INT((ROW()-6)/12)+1)="","",INDEX('Cenários'!$A$6:$A$105,INT((ROW()-6)/12)+1))</f>
        <v/>
      </c>
      <c r="B496" s="24">
        <f>IF($A496="","",INDEX('Cenários'!$B$6:$B$105,INT((ROW()-6)/12)+1))</f>
        <v/>
      </c>
      <c r="C496" s="24">
        <f>IF($A496="","",INDEX('Cenários'!$C$6:$C$105,INT((ROW()-6)/12)+1))</f>
        <v/>
      </c>
      <c r="D496" s="24">
        <f>IF($A496="","",INDEX('Cenários'!$D$6:$D$105,INT((ROW()-6)/12)+1))</f>
        <v/>
      </c>
      <c r="E496" s="25">
        <f>IF($A496="","",MOD(ROW()-6,12)-4)</f>
        <v/>
      </c>
      <c r="F496" s="24">
        <f>IF($A496="","",IF($E496&lt;0,"Antes do pico",IF($E496=0,"Semana de pico","Depois do pico")))</f>
        <v/>
      </c>
      <c r="G496" s="36">
        <f>IF($A496="","",IFERROR(IF(INDEX('Cenários'!$E$6:$E$105,INT((ROW()-6)/12)+1)="","",INDEX('Cenários'!$E$6:$E$105,INT((ROW()-6)/12)+1)+7*$E496),""))</f>
        <v/>
      </c>
      <c r="H496" s="37">
        <f>IF($A496="","",INDEX('Cenários'!$N$6:$Y$105,INT((ROW()-6)/12)+1,$E496+5))</f>
        <v/>
      </c>
      <c r="I496" s="25">
        <f>IF(OR($A496="",$H496=""),"",IFERROR(ROUNDUP(INDEX('Cenários'!$F$6:$F$105,INT((ROW()-6)/12)+1)*$H496,0),""))</f>
        <v/>
      </c>
      <c r="J496" s="19" t="n"/>
      <c r="K496" s="25">
        <f>IF($A496="","",IF($E496=-4,INDEX('Cenários'!$G$6:$G$105,INT((ROW()-6)/12)+1),$S495))</f>
        <v/>
      </c>
      <c r="L496" s="25">
        <f>IF($A496="","",$K496+IF($J496="",0,$J496)-IF($I496="",0,$I496))</f>
        <v/>
      </c>
      <c r="M496" s="25">
        <f>IF($A496="","",IF($E496&lt;=0,INDEX('Cenários'!$H$6:$H$105,INT((ROW()-6)/12)+1)+SUMIFS($I$6:$I$1205,$A$6:$A$1205,$A496,$E$6:$E$1205,"&gt;"&amp;$E496,$E$6:$E$1205,"&lt;="&amp;($E496+INDEX('Cenários'!$J$6:$J$105,INT((ROW()-6)/12)+1))),INDEX('Cenários'!$L$6:$L$105,INT((ROW()-6)/12)+1)+SUMIFS($I$6:$I$1205,$A$6:$A$1205,$A496,$E$6:$E$1205,"&gt;"&amp;$E496,$E$6:$E$1205,"&lt;=7")))</f>
        <v/>
      </c>
      <c r="N496" s="25">
        <f>IF($A496="","",MIN(INDEX('Cenários'!$K$6:$K$105,INT((ROW()-6)/12)+1),MAX(0,$M496)))</f>
        <v/>
      </c>
      <c r="O496" s="25">
        <f>IF($A496="","",IFERROR(IF($L496&gt;=$N496,0,MIN(CEILING(MAX(0,$N496-$L496),INDEX('Cenários'!$I$6:$I$105,INT((ROW()-6)/12)+1)),FLOOR(MAX(0,INDEX('Cenários'!$K$6:$K$105,INT((ROW()-6)/12)+1)-$L496),INDEX('Cenários'!$I$6:$I$105,INT((ROW()-6)/12)+1)))),0))</f>
        <v/>
      </c>
      <c r="P496" s="25">
        <f>IF($A496="","",IFERROR(IF($E496+INDEX('Cenários'!$J$6:$J$105,INT((ROW()-6)/12)+1)&gt;7,0,SUMIFS($O$6:$O$1205,$A$6:$A$1205,$A496,$E$6:$E$1205,$E496+INDEX('Cenários'!$J$6:$J$105,INT((ROW()-6)/12)+1))),0))</f>
        <v/>
      </c>
      <c r="Q496" s="25">
        <f>IF($A496="","",$L496+$O496)</f>
        <v/>
      </c>
      <c r="R496" s="25">
        <f>IF($A496="","",IF($E496&gt;0,MAX(0,$Q496-$N496),0))</f>
        <v/>
      </c>
      <c r="S496" s="25">
        <f>IF($A496="","",$Q496-$R496)</f>
        <v/>
      </c>
      <c r="T496" s="25">
        <f>IF($A496="","",MAX(0,-$S496))</f>
        <v/>
      </c>
      <c r="U496" s="25">
        <f>IF($A496="","",MAX(0,$Q496-INDEX('Cenários'!$K$6:$K$105,INT((ROW()-6)/12)+1)))</f>
        <v/>
      </c>
      <c r="V496" s="24">
        <f>IF($A496="","",IF($Y496&lt;&gt;"OK","Dados inválidos",IF($X496="Pausado","Pausado",IF($T496&gt;0,"Ruptura",IF($U496&gt;0,"Excesso de capacidade",IF($M496&gt;INDEX('Cenários'!$K$6:$K$105,INT((ROW()-6)/12)+1),"Capacidade insuficiente",IF(AND($E496&lt;=0,$S496&lt;INDEX('Cenários'!$H$6:$H$105,INT((ROW()-6)/12)+1)),"Atenção",IF($R496&gt;0,"Desmobilizar","Adequado"))))))))</f>
        <v/>
      </c>
      <c r="W496" s="24">
        <f>IF($A496="","",IF($Y496&lt;&gt;"OK","Corrigir cadastro do cenário",IF($X496="Pausado","",IF($T496&gt;0,"Ruptura projetada de "&amp;TEXT($T496,"0")&amp;" un.",IF($U496&gt;0,"Reduzir entrada ou transferir "&amp;TEXT($U496,"0")&amp;" un.",IF($M496&gt;INDEX('Cenários'!$K$6:$K$105,INT((ROW()-6)/12)+1),"Capacidade abaixo do saldo-alvo em "&amp;TEXT($M496-INDEX('Cenários'!$K$6:$K$105,INT((ROW()-6)/12)+1),"0")&amp;" un.",IF(AND($O496&gt;0,$E496-INDEX('Cenários'!$J$6:$J$105,INT((ROW()-6)/12)+1)&lt;-4),"Recebimento depende de pedido anterior ao horizonte",IF($R496&gt;0,"Desmobilizar "&amp;TEXT($R496,"0")&amp;" un. nesta semana",IF($P496&gt;0,"Emitir pedido de "&amp;TEXT($P496,"0")&amp;" un. nesta semana",IF($O496&gt;0,"Programar recebimento de "&amp;TEXT($O496,"0")&amp;" un.","Sem ação imediata")))))))))</f>
        <v/>
      </c>
      <c r="X496" s="24">
        <f>IF($A496="","",INDEX('Cenários'!$M$6:$M$105,INT((ROW()-6)/12)+1))</f>
        <v/>
      </c>
      <c r="Y496" s="24">
        <f>IF($A496="","",INDEX('Cenários'!$Z$6:$Z$105,INT((ROW()-6)/12)+1))</f>
        <v/>
      </c>
    </row>
    <row r="497" ht="19" customHeight="1">
      <c r="A497" s="24">
        <f>IF(INDEX('Cenários'!$A$6:$A$105,INT((ROW()-6)/12)+1)="","",INDEX('Cenários'!$A$6:$A$105,INT((ROW()-6)/12)+1))</f>
        <v/>
      </c>
      <c r="B497" s="24">
        <f>IF($A497="","",INDEX('Cenários'!$B$6:$B$105,INT((ROW()-6)/12)+1))</f>
        <v/>
      </c>
      <c r="C497" s="24">
        <f>IF($A497="","",INDEX('Cenários'!$C$6:$C$105,INT((ROW()-6)/12)+1))</f>
        <v/>
      </c>
      <c r="D497" s="24">
        <f>IF($A497="","",INDEX('Cenários'!$D$6:$D$105,INT((ROW()-6)/12)+1))</f>
        <v/>
      </c>
      <c r="E497" s="25">
        <f>IF($A497="","",MOD(ROW()-6,12)-4)</f>
        <v/>
      </c>
      <c r="F497" s="24">
        <f>IF($A497="","",IF($E497&lt;0,"Antes do pico",IF($E497=0,"Semana de pico","Depois do pico")))</f>
        <v/>
      </c>
      <c r="G497" s="36">
        <f>IF($A497="","",IFERROR(IF(INDEX('Cenários'!$E$6:$E$105,INT((ROW()-6)/12)+1)="","",INDEX('Cenários'!$E$6:$E$105,INT((ROW()-6)/12)+1)+7*$E497),""))</f>
        <v/>
      </c>
      <c r="H497" s="37">
        <f>IF($A497="","",INDEX('Cenários'!$N$6:$Y$105,INT((ROW()-6)/12)+1,$E497+5))</f>
        <v/>
      </c>
      <c r="I497" s="25">
        <f>IF(OR($A497="",$H497=""),"",IFERROR(ROUNDUP(INDEX('Cenários'!$F$6:$F$105,INT((ROW()-6)/12)+1)*$H497,0),""))</f>
        <v/>
      </c>
      <c r="J497" s="19" t="n"/>
      <c r="K497" s="25">
        <f>IF($A497="","",IF($E497=-4,INDEX('Cenários'!$G$6:$G$105,INT((ROW()-6)/12)+1),$S496))</f>
        <v/>
      </c>
      <c r="L497" s="25">
        <f>IF($A497="","",$K497+IF($J497="",0,$J497)-IF($I497="",0,$I497))</f>
        <v/>
      </c>
      <c r="M497" s="25">
        <f>IF($A497="","",IF($E497&lt;=0,INDEX('Cenários'!$H$6:$H$105,INT((ROW()-6)/12)+1)+SUMIFS($I$6:$I$1205,$A$6:$A$1205,$A497,$E$6:$E$1205,"&gt;"&amp;$E497,$E$6:$E$1205,"&lt;="&amp;($E497+INDEX('Cenários'!$J$6:$J$105,INT((ROW()-6)/12)+1))),INDEX('Cenários'!$L$6:$L$105,INT((ROW()-6)/12)+1)+SUMIFS($I$6:$I$1205,$A$6:$A$1205,$A497,$E$6:$E$1205,"&gt;"&amp;$E497,$E$6:$E$1205,"&lt;=7")))</f>
        <v/>
      </c>
      <c r="N497" s="25">
        <f>IF($A497="","",MIN(INDEX('Cenários'!$K$6:$K$105,INT((ROW()-6)/12)+1),MAX(0,$M497)))</f>
        <v/>
      </c>
      <c r="O497" s="25">
        <f>IF($A497="","",IFERROR(IF($L497&gt;=$N497,0,MIN(CEILING(MAX(0,$N497-$L497),INDEX('Cenários'!$I$6:$I$105,INT((ROW()-6)/12)+1)),FLOOR(MAX(0,INDEX('Cenários'!$K$6:$K$105,INT((ROW()-6)/12)+1)-$L497),INDEX('Cenários'!$I$6:$I$105,INT((ROW()-6)/12)+1)))),0))</f>
        <v/>
      </c>
      <c r="P497" s="25">
        <f>IF($A497="","",IFERROR(IF($E497+INDEX('Cenários'!$J$6:$J$105,INT((ROW()-6)/12)+1)&gt;7,0,SUMIFS($O$6:$O$1205,$A$6:$A$1205,$A497,$E$6:$E$1205,$E497+INDEX('Cenários'!$J$6:$J$105,INT((ROW()-6)/12)+1))),0))</f>
        <v/>
      </c>
      <c r="Q497" s="25">
        <f>IF($A497="","",$L497+$O497)</f>
        <v/>
      </c>
      <c r="R497" s="25">
        <f>IF($A497="","",IF($E497&gt;0,MAX(0,$Q497-$N497),0))</f>
        <v/>
      </c>
      <c r="S497" s="25">
        <f>IF($A497="","",$Q497-$R497)</f>
        <v/>
      </c>
      <c r="T497" s="25">
        <f>IF($A497="","",MAX(0,-$S497))</f>
        <v/>
      </c>
      <c r="U497" s="25">
        <f>IF($A497="","",MAX(0,$Q497-INDEX('Cenários'!$K$6:$K$105,INT((ROW()-6)/12)+1)))</f>
        <v/>
      </c>
      <c r="V497" s="24">
        <f>IF($A497="","",IF($Y497&lt;&gt;"OK","Dados inválidos",IF($X497="Pausado","Pausado",IF($T497&gt;0,"Ruptura",IF($U497&gt;0,"Excesso de capacidade",IF($M497&gt;INDEX('Cenários'!$K$6:$K$105,INT((ROW()-6)/12)+1),"Capacidade insuficiente",IF(AND($E497&lt;=0,$S497&lt;INDEX('Cenários'!$H$6:$H$105,INT((ROW()-6)/12)+1)),"Atenção",IF($R497&gt;0,"Desmobilizar","Adequado"))))))))</f>
        <v/>
      </c>
      <c r="W497" s="24">
        <f>IF($A497="","",IF($Y497&lt;&gt;"OK","Corrigir cadastro do cenário",IF($X497="Pausado","",IF($T497&gt;0,"Ruptura projetada de "&amp;TEXT($T497,"0")&amp;" un.",IF($U497&gt;0,"Reduzir entrada ou transferir "&amp;TEXT($U497,"0")&amp;" un.",IF($M497&gt;INDEX('Cenários'!$K$6:$K$105,INT((ROW()-6)/12)+1),"Capacidade abaixo do saldo-alvo em "&amp;TEXT($M497-INDEX('Cenários'!$K$6:$K$105,INT((ROW()-6)/12)+1),"0")&amp;" un.",IF(AND($O497&gt;0,$E497-INDEX('Cenários'!$J$6:$J$105,INT((ROW()-6)/12)+1)&lt;-4),"Recebimento depende de pedido anterior ao horizonte",IF($R497&gt;0,"Desmobilizar "&amp;TEXT($R497,"0")&amp;" un. nesta semana",IF($P497&gt;0,"Emitir pedido de "&amp;TEXT($P497,"0")&amp;" un. nesta semana",IF($O497&gt;0,"Programar recebimento de "&amp;TEXT($O497,"0")&amp;" un.","Sem ação imediata")))))))))</f>
        <v/>
      </c>
      <c r="X497" s="24">
        <f>IF($A497="","",INDEX('Cenários'!$M$6:$M$105,INT((ROW()-6)/12)+1))</f>
        <v/>
      </c>
      <c r="Y497" s="24">
        <f>IF($A497="","",INDEX('Cenários'!$Z$6:$Z$105,INT((ROW()-6)/12)+1))</f>
        <v/>
      </c>
    </row>
    <row r="498" ht="19" customHeight="1">
      <c r="A498" s="24">
        <f>IF(INDEX('Cenários'!$A$6:$A$105,INT((ROW()-6)/12)+1)="","",INDEX('Cenários'!$A$6:$A$105,INT((ROW()-6)/12)+1))</f>
        <v/>
      </c>
      <c r="B498" s="24">
        <f>IF($A498="","",INDEX('Cenários'!$B$6:$B$105,INT((ROW()-6)/12)+1))</f>
        <v/>
      </c>
      <c r="C498" s="24">
        <f>IF($A498="","",INDEX('Cenários'!$C$6:$C$105,INT((ROW()-6)/12)+1))</f>
        <v/>
      </c>
      <c r="D498" s="24">
        <f>IF($A498="","",INDEX('Cenários'!$D$6:$D$105,INT((ROW()-6)/12)+1))</f>
        <v/>
      </c>
      <c r="E498" s="25">
        <f>IF($A498="","",MOD(ROW()-6,12)-4)</f>
        <v/>
      </c>
      <c r="F498" s="24">
        <f>IF($A498="","",IF($E498&lt;0,"Antes do pico",IF($E498=0,"Semana de pico","Depois do pico")))</f>
        <v/>
      </c>
      <c r="G498" s="36">
        <f>IF($A498="","",IFERROR(IF(INDEX('Cenários'!$E$6:$E$105,INT((ROW()-6)/12)+1)="","",INDEX('Cenários'!$E$6:$E$105,INT((ROW()-6)/12)+1)+7*$E498),""))</f>
        <v/>
      </c>
      <c r="H498" s="37">
        <f>IF($A498="","",INDEX('Cenários'!$N$6:$Y$105,INT((ROW()-6)/12)+1,$E498+5))</f>
        <v/>
      </c>
      <c r="I498" s="25">
        <f>IF(OR($A498="",$H498=""),"",IFERROR(ROUNDUP(INDEX('Cenários'!$F$6:$F$105,INT((ROW()-6)/12)+1)*$H498,0),""))</f>
        <v/>
      </c>
      <c r="J498" s="19" t="n"/>
      <c r="K498" s="25">
        <f>IF($A498="","",IF($E498=-4,INDEX('Cenários'!$G$6:$G$105,INT((ROW()-6)/12)+1),$S497))</f>
        <v/>
      </c>
      <c r="L498" s="25">
        <f>IF($A498="","",$K498+IF($J498="",0,$J498)-IF($I498="",0,$I498))</f>
        <v/>
      </c>
      <c r="M498" s="25">
        <f>IF($A498="","",IF($E498&lt;=0,INDEX('Cenários'!$H$6:$H$105,INT((ROW()-6)/12)+1)+SUMIFS($I$6:$I$1205,$A$6:$A$1205,$A498,$E$6:$E$1205,"&gt;"&amp;$E498,$E$6:$E$1205,"&lt;="&amp;($E498+INDEX('Cenários'!$J$6:$J$105,INT((ROW()-6)/12)+1))),INDEX('Cenários'!$L$6:$L$105,INT((ROW()-6)/12)+1)+SUMIFS($I$6:$I$1205,$A$6:$A$1205,$A498,$E$6:$E$1205,"&gt;"&amp;$E498,$E$6:$E$1205,"&lt;=7")))</f>
        <v/>
      </c>
      <c r="N498" s="25">
        <f>IF($A498="","",MIN(INDEX('Cenários'!$K$6:$K$105,INT((ROW()-6)/12)+1),MAX(0,$M498)))</f>
        <v/>
      </c>
      <c r="O498" s="25">
        <f>IF($A498="","",IFERROR(IF($L498&gt;=$N498,0,MIN(CEILING(MAX(0,$N498-$L498),INDEX('Cenários'!$I$6:$I$105,INT((ROW()-6)/12)+1)),FLOOR(MAX(0,INDEX('Cenários'!$K$6:$K$105,INT((ROW()-6)/12)+1)-$L498),INDEX('Cenários'!$I$6:$I$105,INT((ROW()-6)/12)+1)))),0))</f>
        <v/>
      </c>
      <c r="P498" s="25">
        <f>IF($A498="","",IFERROR(IF($E498+INDEX('Cenários'!$J$6:$J$105,INT((ROW()-6)/12)+1)&gt;7,0,SUMIFS($O$6:$O$1205,$A$6:$A$1205,$A498,$E$6:$E$1205,$E498+INDEX('Cenários'!$J$6:$J$105,INT((ROW()-6)/12)+1))),0))</f>
        <v/>
      </c>
      <c r="Q498" s="25">
        <f>IF($A498="","",$L498+$O498)</f>
        <v/>
      </c>
      <c r="R498" s="25">
        <f>IF($A498="","",IF($E498&gt;0,MAX(0,$Q498-$N498),0))</f>
        <v/>
      </c>
      <c r="S498" s="25">
        <f>IF($A498="","",$Q498-$R498)</f>
        <v/>
      </c>
      <c r="T498" s="25">
        <f>IF($A498="","",MAX(0,-$S498))</f>
        <v/>
      </c>
      <c r="U498" s="25">
        <f>IF($A498="","",MAX(0,$Q498-INDEX('Cenários'!$K$6:$K$105,INT((ROW()-6)/12)+1)))</f>
        <v/>
      </c>
      <c r="V498" s="24">
        <f>IF($A498="","",IF($Y498&lt;&gt;"OK","Dados inválidos",IF($X498="Pausado","Pausado",IF($T498&gt;0,"Ruptura",IF($U498&gt;0,"Excesso de capacidade",IF($M498&gt;INDEX('Cenários'!$K$6:$K$105,INT((ROW()-6)/12)+1),"Capacidade insuficiente",IF(AND($E498&lt;=0,$S498&lt;INDEX('Cenários'!$H$6:$H$105,INT((ROW()-6)/12)+1)),"Atenção",IF($R498&gt;0,"Desmobilizar","Adequado"))))))))</f>
        <v/>
      </c>
      <c r="W498" s="24">
        <f>IF($A498="","",IF($Y498&lt;&gt;"OK","Corrigir cadastro do cenário",IF($X498="Pausado","",IF($T498&gt;0,"Ruptura projetada de "&amp;TEXT($T498,"0")&amp;" un.",IF($U498&gt;0,"Reduzir entrada ou transferir "&amp;TEXT($U498,"0")&amp;" un.",IF($M498&gt;INDEX('Cenários'!$K$6:$K$105,INT((ROW()-6)/12)+1),"Capacidade abaixo do saldo-alvo em "&amp;TEXT($M498-INDEX('Cenários'!$K$6:$K$105,INT((ROW()-6)/12)+1),"0")&amp;" un.",IF(AND($O498&gt;0,$E498-INDEX('Cenários'!$J$6:$J$105,INT((ROW()-6)/12)+1)&lt;-4),"Recebimento depende de pedido anterior ao horizonte",IF($R498&gt;0,"Desmobilizar "&amp;TEXT($R498,"0")&amp;" un. nesta semana",IF($P498&gt;0,"Emitir pedido de "&amp;TEXT($P498,"0")&amp;" un. nesta semana",IF($O498&gt;0,"Programar recebimento de "&amp;TEXT($O498,"0")&amp;" un.","Sem ação imediata")))))))))</f>
        <v/>
      </c>
      <c r="X498" s="24">
        <f>IF($A498="","",INDEX('Cenários'!$M$6:$M$105,INT((ROW()-6)/12)+1))</f>
        <v/>
      </c>
      <c r="Y498" s="24">
        <f>IF($A498="","",INDEX('Cenários'!$Z$6:$Z$105,INT((ROW()-6)/12)+1))</f>
        <v/>
      </c>
    </row>
    <row r="499" ht="19" customHeight="1">
      <c r="A499" s="24">
        <f>IF(INDEX('Cenários'!$A$6:$A$105,INT((ROW()-6)/12)+1)="","",INDEX('Cenários'!$A$6:$A$105,INT((ROW()-6)/12)+1))</f>
        <v/>
      </c>
      <c r="B499" s="24">
        <f>IF($A499="","",INDEX('Cenários'!$B$6:$B$105,INT((ROW()-6)/12)+1))</f>
        <v/>
      </c>
      <c r="C499" s="24">
        <f>IF($A499="","",INDEX('Cenários'!$C$6:$C$105,INT((ROW()-6)/12)+1))</f>
        <v/>
      </c>
      <c r="D499" s="24">
        <f>IF($A499="","",INDEX('Cenários'!$D$6:$D$105,INT((ROW()-6)/12)+1))</f>
        <v/>
      </c>
      <c r="E499" s="25">
        <f>IF($A499="","",MOD(ROW()-6,12)-4)</f>
        <v/>
      </c>
      <c r="F499" s="24">
        <f>IF($A499="","",IF($E499&lt;0,"Antes do pico",IF($E499=0,"Semana de pico","Depois do pico")))</f>
        <v/>
      </c>
      <c r="G499" s="36">
        <f>IF($A499="","",IFERROR(IF(INDEX('Cenários'!$E$6:$E$105,INT((ROW()-6)/12)+1)="","",INDEX('Cenários'!$E$6:$E$105,INT((ROW()-6)/12)+1)+7*$E499),""))</f>
        <v/>
      </c>
      <c r="H499" s="37">
        <f>IF($A499="","",INDEX('Cenários'!$N$6:$Y$105,INT((ROW()-6)/12)+1,$E499+5))</f>
        <v/>
      </c>
      <c r="I499" s="25">
        <f>IF(OR($A499="",$H499=""),"",IFERROR(ROUNDUP(INDEX('Cenários'!$F$6:$F$105,INT((ROW()-6)/12)+1)*$H499,0),""))</f>
        <v/>
      </c>
      <c r="J499" s="19" t="n"/>
      <c r="K499" s="25">
        <f>IF($A499="","",IF($E499=-4,INDEX('Cenários'!$G$6:$G$105,INT((ROW()-6)/12)+1),$S498))</f>
        <v/>
      </c>
      <c r="L499" s="25">
        <f>IF($A499="","",$K499+IF($J499="",0,$J499)-IF($I499="",0,$I499))</f>
        <v/>
      </c>
      <c r="M499" s="25">
        <f>IF($A499="","",IF($E499&lt;=0,INDEX('Cenários'!$H$6:$H$105,INT((ROW()-6)/12)+1)+SUMIFS($I$6:$I$1205,$A$6:$A$1205,$A499,$E$6:$E$1205,"&gt;"&amp;$E499,$E$6:$E$1205,"&lt;="&amp;($E499+INDEX('Cenários'!$J$6:$J$105,INT((ROW()-6)/12)+1))),INDEX('Cenários'!$L$6:$L$105,INT((ROW()-6)/12)+1)+SUMIFS($I$6:$I$1205,$A$6:$A$1205,$A499,$E$6:$E$1205,"&gt;"&amp;$E499,$E$6:$E$1205,"&lt;=7")))</f>
        <v/>
      </c>
      <c r="N499" s="25">
        <f>IF($A499="","",MIN(INDEX('Cenários'!$K$6:$K$105,INT((ROW()-6)/12)+1),MAX(0,$M499)))</f>
        <v/>
      </c>
      <c r="O499" s="25">
        <f>IF($A499="","",IFERROR(IF($L499&gt;=$N499,0,MIN(CEILING(MAX(0,$N499-$L499),INDEX('Cenários'!$I$6:$I$105,INT((ROW()-6)/12)+1)),FLOOR(MAX(0,INDEX('Cenários'!$K$6:$K$105,INT((ROW()-6)/12)+1)-$L499),INDEX('Cenários'!$I$6:$I$105,INT((ROW()-6)/12)+1)))),0))</f>
        <v/>
      </c>
      <c r="P499" s="25">
        <f>IF($A499="","",IFERROR(IF($E499+INDEX('Cenários'!$J$6:$J$105,INT((ROW()-6)/12)+1)&gt;7,0,SUMIFS($O$6:$O$1205,$A$6:$A$1205,$A499,$E$6:$E$1205,$E499+INDEX('Cenários'!$J$6:$J$105,INT((ROW()-6)/12)+1))),0))</f>
        <v/>
      </c>
      <c r="Q499" s="25">
        <f>IF($A499="","",$L499+$O499)</f>
        <v/>
      </c>
      <c r="R499" s="25">
        <f>IF($A499="","",IF($E499&gt;0,MAX(0,$Q499-$N499),0))</f>
        <v/>
      </c>
      <c r="S499" s="25">
        <f>IF($A499="","",$Q499-$R499)</f>
        <v/>
      </c>
      <c r="T499" s="25">
        <f>IF($A499="","",MAX(0,-$S499))</f>
        <v/>
      </c>
      <c r="U499" s="25">
        <f>IF($A499="","",MAX(0,$Q499-INDEX('Cenários'!$K$6:$K$105,INT((ROW()-6)/12)+1)))</f>
        <v/>
      </c>
      <c r="V499" s="24">
        <f>IF($A499="","",IF($Y499&lt;&gt;"OK","Dados inválidos",IF($X499="Pausado","Pausado",IF($T499&gt;0,"Ruptura",IF($U499&gt;0,"Excesso de capacidade",IF($M499&gt;INDEX('Cenários'!$K$6:$K$105,INT((ROW()-6)/12)+1),"Capacidade insuficiente",IF(AND($E499&lt;=0,$S499&lt;INDEX('Cenários'!$H$6:$H$105,INT((ROW()-6)/12)+1)),"Atenção",IF($R499&gt;0,"Desmobilizar","Adequado"))))))))</f>
        <v/>
      </c>
      <c r="W499" s="24">
        <f>IF($A499="","",IF($Y499&lt;&gt;"OK","Corrigir cadastro do cenário",IF($X499="Pausado","",IF($T499&gt;0,"Ruptura projetada de "&amp;TEXT($T499,"0")&amp;" un.",IF($U499&gt;0,"Reduzir entrada ou transferir "&amp;TEXT($U499,"0")&amp;" un.",IF($M499&gt;INDEX('Cenários'!$K$6:$K$105,INT((ROW()-6)/12)+1),"Capacidade abaixo do saldo-alvo em "&amp;TEXT($M499-INDEX('Cenários'!$K$6:$K$105,INT((ROW()-6)/12)+1),"0")&amp;" un.",IF(AND($O499&gt;0,$E499-INDEX('Cenários'!$J$6:$J$105,INT((ROW()-6)/12)+1)&lt;-4),"Recebimento depende de pedido anterior ao horizonte",IF($R499&gt;0,"Desmobilizar "&amp;TEXT($R499,"0")&amp;" un. nesta semana",IF($P499&gt;0,"Emitir pedido de "&amp;TEXT($P499,"0")&amp;" un. nesta semana",IF($O499&gt;0,"Programar recebimento de "&amp;TEXT($O499,"0")&amp;" un.","Sem ação imediata")))))))))</f>
        <v/>
      </c>
      <c r="X499" s="24">
        <f>IF($A499="","",INDEX('Cenários'!$M$6:$M$105,INT((ROW()-6)/12)+1))</f>
        <v/>
      </c>
      <c r="Y499" s="24">
        <f>IF($A499="","",INDEX('Cenários'!$Z$6:$Z$105,INT((ROW()-6)/12)+1))</f>
        <v/>
      </c>
    </row>
    <row r="500" ht="19" customHeight="1">
      <c r="A500" s="24">
        <f>IF(INDEX('Cenários'!$A$6:$A$105,INT((ROW()-6)/12)+1)="","",INDEX('Cenários'!$A$6:$A$105,INT((ROW()-6)/12)+1))</f>
        <v/>
      </c>
      <c r="B500" s="24">
        <f>IF($A500="","",INDEX('Cenários'!$B$6:$B$105,INT((ROW()-6)/12)+1))</f>
        <v/>
      </c>
      <c r="C500" s="24">
        <f>IF($A500="","",INDEX('Cenários'!$C$6:$C$105,INT((ROW()-6)/12)+1))</f>
        <v/>
      </c>
      <c r="D500" s="24">
        <f>IF($A500="","",INDEX('Cenários'!$D$6:$D$105,INT((ROW()-6)/12)+1))</f>
        <v/>
      </c>
      <c r="E500" s="25">
        <f>IF($A500="","",MOD(ROW()-6,12)-4)</f>
        <v/>
      </c>
      <c r="F500" s="24">
        <f>IF($A500="","",IF($E500&lt;0,"Antes do pico",IF($E500=0,"Semana de pico","Depois do pico")))</f>
        <v/>
      </c>
      <c r="G500" s="36">
        <f>IF($A500="","",IFERROR(IF(INDEX('Cenários'!$E$6:$E$105,INT((ROW()-6)/12)+1)="","",INDEX('Cenários'!$E$6:$E$105,INT((ROW()-6)/12)+1)+7*$E500),""))</f>
        <v/>
      </c>
      <c r="H500" s="37">
        <f>IF($A500="","",INDEX('Cenários'!$N$6:$Y$105,INT((ROW()-6)/12)+1,$E500+5))</f>
        <v/>
      </c>
      <c r="I500" s="25">
        <f>IF(OR($A500="",$H500=""),"",IFERROR(ROUNDUP(INDEX('Cenários'!$F$6:$F$105,INT((ROW()-6)/12)+1)*$H500,0),""))</f>
        <v/>
      </c>
      <c r="J500" s="19" t="n"/>
      <c r="K500" s="25">
        <f>IF($A500="","",IF($E500=-4,INDEX('Cenários'!$G$6:$G$105,INT((ROW()-6)/12)+1),$S499))</f>
        <v/>
      </c>
      <c r="L500" s="25">
        <f>IF($A500="","",$K500+IF($J500="",0,$J500)-IF($I500="",0,$I500))</f>
        <v/>
      </c>
      <c r="M500" s="25">
        <f>IF($A500="","",IF($E500&lt;=0,INDEX('Cenários'!$H$6:$H$105,INT((ROW()-6)/12)+1)+SUMIFS($I$6:$I$1205,$A$6:$A$1205,$A500,$E$6:$E$1205,"&gt;"&amp;$E500,$E$6:$E$1205,"&lt;="&amp;($E500+INDEX('Cenários'!$J$6:$J$105,INT((ROW()-6)/12)+1))),INDEX('Cenários'!$L$6:$L$105,INT((ROW()-6)/12)+1)+SUMIFS($I$6:$I$1205,$A$6:$A$1205,$A500,$E$6:$E$1205,"&gt;"&amp;$E500,$E$6:$E$1205,"&lt;=7")))</f>
        <v/>
      </c>
      <c r="N500" s="25">
        <f>IF($A500="","",MIN(INDEX('Cenários'!$K$6:$K$105,INT((ROW()-6)/12)+1),MAX(0,$M500)))</f>
        <v/>
      </c>
      <c r="O500" s="25">
        <f>IF($A500="","",IFERROR(IF($L500&gt;=$N500,0,MIN(CEILING(MAX(0,$N500-$L500),INDEX('Cenários'!$I$6:$I$105,INT((ROW()-6)/12)+1)),FLOOR(MAX(0,INDEX('Cenários'!$K$6:$K$105,INT((ROW()-6)/12)+1)-$L500),INDEX('Cenários'!$I$6:$I$105,INT((ROW()-6)/12)+1)))),0))</f>
        <v/>
      </c>
      <c r="P500" s="25">
        <f>IF($A500="","",IFERROR(IF($E500+INDEX('Cenários'!$J$6:$J$105,INT((ROW()-6)/12)+1)&gt;7,0,SUMIFS($O$6:$O$1205,$A$6:$A$1205,$A500,$E$6:$E$1205,$E500+INDEX('Cenários'!$J$6:$J$105,INT((ROW()-6)/12)+1))),0))</f>
        <v/>
      </c>
      <c r="Q500" s="25">
        <f>IF($A500="","",$L500+$O500)</f>
        <v/>
      </c>
      <c r="R500" s="25">
        <f>IF($A500="","",IF($E500&gt;0,MAX(0,$Q500-$N500),0))</f>
        <v/>
      </c>
      <c r="S500" s="25">
        <f>IF($A500="","",$Q500-$R500)</f>
        <v/>
      </c>
      <c r="T500" s="25">
        <f>IF($A500="","",MAX(0,-$S500))</f>
        <v/>
      </c>
      <c r="U500" s="25">
        <f>IF($A500="","",MAX(0,$Q500-INDEX('Cenários'!$K$6:$K$105,INT((ROW()-6)/12)+1)))</f>
        <v/>
      </c>
      <c r="V500" s="24">
        <f>IF($A500="","",IF($Y500&lt;&gt;"OK","Dados inválidos",IF($X500="Pausado","Pausado",IF($T500&gt;0,"Ruptura",IF($U500&gt;0,"Excesso de capacidade",IF($M500&gt;INDEX('Cenários'!$K$6:$K$105,INT((ROW()-6)/12)+1),"Capacidade insuficiente",IF(AND($E500&lt;=0,$S500&lt;INDEX('Cenários'!$H$6:$H$105,INT((ROW()-6)/12)+1)),"Atenção",IF($R500&gt;0,"Desmobilizar","Adequado"))))))))</f>
        <v/>
      </c>
      <c r="W500" s="24">
        <f>IF($A500="","",IF($Y500&lt;&gt;"OK","Corrigir cadastro do cenário",IF($X500="Pausado","",IF($T500&gt;0,"Ruptura projetada de "&amp;TEXT($T500,"0")&amp;" un.",IF($U500&gt;0,"Reduzir entrada ou transferir "&amp;TEXT($U500,"0")&amp;" un.",IF($M500&gt;INDEX('Cenários'!$K$6:$K$105,INT((ROW()-6)/12)+1),"Capacidade abaixo do saldo-alvo em "&amp;TEXT($M500-INDEX('Cenários'!$K$6:$K$105,INT((ROW()-6)/12)+1),"0")&amp;" un.",IF(AND($O500&gt;0,$E500-INDEX('Cenários'!$J$6:$J$105,INT((ROW()-6)/12)+1)&lt;-4),"Recebimento depende de pedido anterior ao horizonte",IF($R500&gt;0,"Desmobilizar "&amp;TEXT($R500,"0")&amp;" un. nesta semana",IF($P500&gt;0,"Emitir pedido de "&amp;TEXT($P500,"0")&amp;" un. nesta semana",IF($O500&gt;0,"Programar recebimento de "&amp;TEXT($O500,"0")&amp;" un.","Sem ação imediata")))))))))</f>
        <v/>
      </c>
      <c r="X500" s="24">
        <f>IF($A500="","",INDEX('Cenários'!$M$6:$M$105,INT((ROW()-6)/12)+1))</f>
        <v/>
      </c>
      <c r="Y500" s="24">
        <f>IF($A500="","",INDEX('Cenários'!$Z$6:$Z$105,INT((ROW()-6)/12)+1))</f>
        <v/>
      </c>
    </row>
    <row r="501" ht="19" customHeight="1">
      <c r="A501" s="24">
        <f>IF(INDEX('Cenários'!$A$6:$A$105,INT((ROW()-6)/12)+1)="","",INDEX('Cenários'!$A$6:$A$105,INT((ROW()-6)/12)+1))</f>
        <v/>
      </c>
      <c r="B501" s="24">
        <f>IF($A501="","",INDEX('Cenários'!$B$6:$B$105,INT((ROW()-6)/12)+1))</f>
        <v/>
      </c>
      <c r="C501" s="24">
        <f>IF($A501="","",INDEX('Cenários'!$C$6:$C$105,INT((ROW()-6)/12)+1))</f>
        <v/>
      </c>
      <c r="D501" s="24">
        <f>IF($A501="","",INDEX('Cenários'!$D$6:$D$105,INT((ROW()-6)/12)+1))</f>
        <v/>
      </c>
      <c r="E501" s="25">
        <f>IF($A501="","",MOD(ROW()-6,12)-4)</f>
        <v/>
      </c>
      <c r="F501" s="24">
        <f>IF($A501="","",IF($E501&lt;0,"Antes do pico",IF($E501=0,"Semana de pico","Depois do pico")))</f>
        <v/>
      </c>
      <c r="G501" s="36">
        <f>IF($A501="","",IFERROR(IF(INDEX('Cenários'!$E$6:$E$105,INT((ROW()-6)/12)+1)="","",INDEX('Cenários'!$E$6:$E$105,INT((ROW()-6)/12)+1)+7*$E501),""))</f>
        <v/>
      </c>
      <c r="H501" s="37">
        <f>IF($A501="","",INDEX('Cenários'!$N$6:$Y$105,INT((ROW()-6)/12)+1,$E501+5))</f>
        <v/>
      </c>
      <c r="I501" s="25">
        <f>IF(OR($A501="",$H501=""),"",IFERROR(ROUNDUP(INDEX('Cenários'!$F$6:$F$105,INT((ROW()-6)/12)+1)*$H501,0),""))</f>
        <v/>
      </c>
      <c r="J501" s="19" t="n"/>
      <c r="K501" s="25">
        <f>IF($A501="","",IF($E501=-4,INDEX('Cenários'!$G$6:$G$105,INT((ROW()-6)/12)+1),$S500))</f>
        <v/>
      </c>
      <c r="L501" s="25">
        <f>IF($A501="","",$K501+IF($J501="",0,$J501)-IF($I501="",0,$I501))</f>
        <v/>
      </c>
      <c r="M501" s="25">
        <f>IF($A501="","",IF($E501&lt;=0,INDEX('Cenários'!$H$6:$H$105,INT((ROW()-6)/12)+1)+SUMIFS($I$6:$I$1205,$A$6:$A$1205,$A501,$E$6:$E$1205,"&gt;"&amp;$E501,$E$6:$E$1205,"&lt;="&amp;($E501+INDEX('Cenários'!$J$6:$J$105,INT((ROW()-6)/12)+1))),INDEX('Cenários'!$L$6:$L$105,INT((ROW()-6)/12)+1)+SUMIFS($I$6:$I$1205,$A$6:$A$1205,$A501,$E$6:$E$1205,"&gt;"&amp;$E501,$E$6:$E$1205,"&lt;=7")))</f>
        <v/>
      </c>
      <c r="N501" s="25">
        <f>IF($A501="","",MIN(INDEX('Cenários'!$K$6:$K$105,INT((ROW()-6)/12)+1),MAX(0,$M501)))</f>
        <v/>
      </c>
      <c r="O501" s="25">
        <f>IF($A501="","",IFERROR(IF($L501&gt;=$N501,0,MIN(CEILING(MAX(0,$N501-$L501),INDEX('Cenários'!$I$6:$I$105,INT((ROW()-6)/12)+1)),FLOOR(MAX(0,INDEX('Cenários'!$K$6:$K$105,INT((ROW()-6)/12)+1)-$L501),INDEX('Cenários'!$I$6:$I$105,INT((ROW()-6)/12)+1)))),0))</f>
        <v/>
      </c>
      <c r="P501" s="25">
        <f>IF($A501="","",IFERROR(IF($E501+INDEX('Cenários'!$J$6:$J$105,INT((ROW()-6)/12)+1)&gt;7,0,SUMIFS($O$6:$O$1205,$A$6:$A$1205,$A501,$E$6:$E$1205,$E501+INDEX('Cenários'!$J$6:$J$105,INT((ROW()-6)/12)+1))),0))</f>
        <v/>
      </c>
      <c r="Q501" s="25">
        <f>IF($A501="","",$L501+$O501)</f>
        <v/>
      </c>
      <c r="R501" s="25">
        <f>IF($A501="","",IF($E501&gt;0,MAX(0,$Q501-$N501),0))</f>
        <v/>
      </c>
      <c r="S501" s="25">
        <f>IF($A501="","",$Q501-$R501)</f>
        <v/>
      </c>
      <c r="T501" s="25">
        <f>IF($A501="","",MAX(0,-$S501))</f>
        <v/>
      </c>
      <c r="U501" s="25">
        <f>IF($A501="","",MAX(0,$Q501-INDEX('Cenários'!$K$6:$K$105,INT((ROW()-6)/12)+1)))</f>
        <v/>
      </c>
      <c r="V501" s="24">
        <f>IF($A501="","",IF($Y501&lt;&gt;"OK","Dados inválidos",IF($X501="Pausado","Pausado",IF($T501&gt;0,"Ruptura",IF($U501&gt;0,"Excesso de capacidade",IF($M501&gt;INDEX('Cenários'!$K$6:$K$105,INT((ROW()-6)/12)+1),"Capacidade insuficiente",IF(AND($E501&lt;=0,$S501&lt;INDEX('Cenários'!$H$6:$H$105,INT((ROW()-6)/12)+1)),"Atenção",IF($R501&gt;0,"Desmobilizar","Adequado"))))))))</f>
        <v/>
      </c>
      <c r="W501" s="24">
        <f>IF($A501="","",IF($Y501&lt;&gt;"OK","Corrigir cadastro do cenário",IF($X501="Pausado","",IF($T501&gt;0,"Ruptura projetada de "&amp;TEXT($T501,"0")&amp;" un.",IF($U501&gt;0,"Reduzir entrada ou transferir "&amp;TEXT($U501,"0")&amp;" un.",IF($M501&gt;INDEX('Cenários'!$K$6:$K$105,INT((ROW()-6)/12)+1),"Capacidade abaixo do saldo-alvo em "&amp;TEXT($M501-INDEX('Cenários'!$K$6:$K$105,INT((ROW()-6)/12)+1),"0")&amp;" un.",IF(AND($O501&gt;0,$E501-INDEX('Cenários'!$J$6:$J$105,INT((ROW()-6)/12)+1)&lt;-4),"Recebimento depende de pedido anterior ao horizonte",IF($R501&gt;0,"Desmobilizar "&amp;TEXT($R501,"0")&amp;" un. nesta semana",IF($P501&gt;0,"Emitir pedido de "&amp;TEXT($P501,"0")&amp;" un. nesta semana",IF($O501&gt;0,"Programar recebimento de "&amp;TEXT($O501,"0")&amp;" un.","Sem ação imediata")))))))))</f>
        <v/>
      </c>
      <c r="X501" s="24">
        <f>IF($A501="","",INDEX('Cenários'!$M$6:$M$105,INT((ROW()-6)/12)+1))</f>
        <v/>
      </c>
      <c r="Y501" s="24">
        <f>IF($A501="","",INDEX('Cenários'!$Z$6:$Z$105,INT((ROW()-6)/12)+1))</f>
        <v/>
      </c>
    </row>
    <row r="502" ht="19" customHeight="1">
      <c r="A502" s="24">
        <f>IF(INDEX('Cenários'!$A$6:$A$105,INT((ROW()-6)/12)+1)="","",INDEX('Cenários'!$A$6:$A$105,INT((ROW()-6)/12)+1))</f>
        <v/>
      </c>
      <c r="B502" s="24">
        <f>IF($A502="","",INDEX('Cenários'!$B$6:$B$105,INT((ROW()-6)/12)+1))</f>
        <v/>
      </c>
      <c r="C502" s="24">
        <f>IF($A502="","",INDEX('Cenários'!$C$6:$C$105,INT((ROW()-6)/12)+1))</f>
        <v/>
      </c>
      <c r="D502" s="24">
        <f>IF($A502="","",INDEX('Cenários'!$D$6:$D$105,INT((ROW()-6)/12)+1))</f>
        <v/>
      </c>
      <c r="E502" s="25">
        <f>IF($A502="","",MOD(ROW()-6,12)-4)</f>
        <v/>
      </c>
      <c r="F502" s="24">
        <f>IF($A502="","",IF($E502&lt;0,"Antes do pico",IF($E502=0,"Semana de pico","Depois do pico")))</f>
        <v/>
      </c>
      <c r="G502" s="36">
        <f>IF($A502="","",IFERROR(IF(INDEX('Cenários'!$E$6:$E$105,INT((ROW()-6)/12)+1)="","",INDEX('Cenários'!$E$6:$E$105,INT((ROW()-6)/12)+1)+7*$E502),""))</f>
        <v/>
      </c>
      <c r="H502" s="37">
        <f>IF($A502="","",INDEX('Cenários'!$N$6:$Y$105,INT((ROW()-6)/12)+1,$E502+5))</f>
        <v/>
      </c>
      <c r="I502" s="25">
        <f>IF(OR($A502="",$H502=""),"",IFERROR(ROUNDUP(INDEX('Cenários'!$F$6:$F$105,INT((ROW()-6)/12)+1)*$H502,0),""))</f>
        <v/>
      </c>
      <c r="J502" s="19" t="n"/>
      <c r="K502" s="25">
        <f>IF($A502="","",IF($E502=-4,INDEX('Cenários'!$G$6:$G$105,INT((ROW()-6)/12)+1),$S501))</f>
        <v/>
      </c>
      <c r="L502" s="25">
        <f>IF($A502="","",$K502+IF($J502="",0,$J502)-IF($I502="",0,$I502))</f>
        <v/>
      </c>
      <c r="M502" s="25">
        <f>IF($A502="","",IF($E502&lt;=0,INDEX('Cenários'!$H$6:$H$105,INT((ROW()-6)/12)+1)+SUMIFS($I$6:$I$1205,$A$6:$A$1205,$A502,$E$6:$E$1205,"&gt;"&amp;$E502,$E$6:$E$1205,"&lt;="&amp;($E502+INDEX('Cenários'!$J$6:$J$105,INT((ROW()-6)/12)+1))),INDEX('Cenários'!$L$6:$L$105,INT((ROW()-6)/12)+1)+SUMIFS($I$6:$I$1205,$A$6:$A$1205,$A502,$E$6:$E$1205,"&gt;"&amp;$E502,$E$6:$E$1205,"&lt;=7")))</f>
        <v/>
      </c>
      <c r="N502" s="25">
        <f>IF($A502="","",MIN(INDEX('Cenários'!$K$6:$K$105,INT((ROW()-6)/12)+1),MAX(0,$M502)))</f>
        <v/>
      </c>
      <c r="O502" s="25">
        <f>IF($A502="","",IFERROR(IF($L502&gt;=$N502,0,MIN(CEILING(MAX(0,$N502-$L502),INDEX('Cenários'!$I$6:$I$105,INT((ROW()-6)/12)+1)),FLOOR(MAX(0,INDEX('Cenários'!$K$6:$K$105,INT((ROW()-6)/12)+1)-$L502),INDEX('Cenários'!$I$6:$I$105,INT((ROW()-6)/12)+1)))),0))</f>
        <v/>
      </c>
      <c r="P502" s="25">
        <f>IF($A502="","",IFERROR(IF($E502+INDEX('Cenários'!$J$6:$J$105,INT((ROW()-6)/12)+1)&gt;7,0,SUMIFS($O$6:$O$1205,$A$6:$A$1205,$A502,$E$6:$E$1205,$E502+INDEX('Cenários'!$J$6:$J$105,INT((ROW()-6)/12)+1))),0))</f>
        <v/>
      </c>
      <c r="Q502" s="25">
        <f>IF($A502="","",$L502+$O502)</f>
        <v/>
      </c>
      <c r="R502" s="25">
        <f>IF($A502="","",IF($E502&gt;0,MAX(0,$Q502-$N502),0))</f>
        <v/>
      </c>
      <c r="S502" s="25">
        <f>IF($A502="","",$Q502-$R502)</f>
        <v/>
      </c>
      <c r="T502" s="25">
        <f>IF($A502="","",MAX(0,-$S502))</f>
        <v/>
      </c>
      <c r="U502" s="25">
        <f>IF($A502="","",MAX(0,$Q502-INDEX('Cenários'!$K$6:$K$105,INT((ROW()-6)/12)+1)))</f>
        <v/>
      </c>
      <c r="V502" s="24">
        <f>IF($A502="","",IF($Y502&lt;&gt;"OK","Dados inválidos",IF($X502="Pausado","Pausado",IF($T502&gt;0,"Ruptura",IF($U502&gt;0,"Excesso de capacidade",IF($M502&gt;INDEX('Cenários'!$K$6:$K$105,INT((ROW()-6)/12)+1),"Capacidade insuficiente",IF(AND($E502&lt;=0,$S502&lt;INDEX('Cenários'!$H$6:$H$105,INT((ROW()-6)/12)+1)),"Atenção",IF($R502&gt;0,"Desmobilizar","Adequado"))))))))</f>
        <v/>
      </c>
      <c r="W502" s="24">
        <f>IF($A502="","",IF($Y502&lt;&gt;"OK","Corrigir cadastro do cenário",IF($X502="Pausado","",IF($T502&gt;0,"Ruptura projetada de "&amp;TEXT($T502,"0")&amp;" un.",IF($U502&gt;0,"Reduzir entrada ou transferir "&amp;TEXT($U502,"0")&amp;" un.",IF($M502&gt;INDEX('Cenários'!$K$6:$K$105,INT((ROW()-6)/12)+1),"Capacidade abaixo do saldo-alvo em "&amp;TEXT($M502-INDEX('Cenários'!$K$6:$K$105,INT((ROW()-6)/12)+1),"0")&amp;" un.",IF(AND($O502&gt;0,$E502-INDEX('Cenários'!$J$6:$J$105,INT((ROW()-6)/12)+1)&lt;-4),"Recebimento depende de pedido anterior ao horizonte",IF($R502&gt;0,"Desmobilizar "&amp;TEXT($R502,"0")&amp;" un. nesta semana",IF($P502&gt;0,"Emitir pedido de "&amp;TEXT($P502,"0")&amp;" un. nesta semana",IF($O502&gt;0,"Programar recebimento de "&amp;TEXT($O502,"0")&amp;" un.","Sem ação imediata")))))))))</f>
        <v/>
      </c>
      <c r="X502" s="24">
        <f>IF($A502="","",INDEX('Cenários'!$M$6:$M$105,INT((ROW()-6)/12)+1))</f>
        <v/>
      </c>
      <c r="Y502" s="24">
        <f>IF($A502="","",INDEX('Cenários'!$Z$6:$Z$105,INT((ROW()-6)/12)+1))</f>
        <v/>
      </c>
    </row>
    <row r="503" ht="19" customHeight="1">
      <c r="A503" s="24">
        <f>IF(INDEX('Cenários'!$A$6:$A$105,INT((ROW()-6)/12)+1)="","",INDEX('Cenários'!$A$6:$A$105,INT((ROW()-6)/12)+1))</f>
        <v/>
      </c>
      <c r="B503" s="24">
        <f>IF($A503="","",INDEX('Cenários'!$B$6:$B$105,INT((ROW()-6)/12)+1))</f>
        <v/>
      </c>
      <c r="C503" s="24">
        <f>IF($A503="","",INDEX('Cenários'!$C$6:$C$105,INT((ROW()-6)/12)+1))</f>
        <v/>
      </c>
      <c r="D503" s="24">
        <f>IF($A503="","",INDEX('Cenários'!$D$6:$D$105,INT((ROW()-6)/12)+1))</f>
        <v/>
      </c>
      <c r="E503" s="25">
        <f>IF($A503="","",MOD(ROW()-6,12)-4)</f>
        <v/>
      </c>
      <c r="F503" s="24">
        <f>IF($A503="","",IF($E503&lt;0,"Antes do pico",IF($E503=0,"Semana de pico","Depois do pico")))</f>
        <v/>
      </c>
      <c r="G503" s="36">
        <f>IF($A503="","",IFERROR(IF(INDEX('Cenários'!$E$6:$E$105,INT((ROW()-6)/12)+1)="","",INDEX('Cenários'!$E$6:$E$105,INT((ROW()-6)/12)+1)+7*$E503),""))</f>
        <v/>
      </c>
      <c r="H503" s="37">
        <f>IF($A503="","",INDEX('Cenários'!$N$6:$Y$105,INT((ROW()-6)/12)+1,$E503+5))</f>
        <v/>
      </c>
      <c r="I503" s="25">
        <f>IF(OR($A503="",$H503=""),"",IFERROR(ROUNDUP(INDEX('Cenários'!$F$6:$F$105,INT((ROW()-6)/12)+1)*$H503,0),""))</f>
        <v/>
      </c>
      <c r="J503" s="19" t="n"/>
      <c r="K503" s="25">
        <f>IF($A503="","",IF($E503=-4,INDEX('Cenários'!$G$6:$G$105,INT((ROW()-6)/12)+1),$S502))</f>
        <v/>
      </c>
      <c r="L503" s="25">
        <f>IF($A503="","",$K503+IF($J503="",0,$J503)-IF($I503="",0,$I503))</f>
        <v/>
      </c>
      <c r="M503" s="25">
        <f>IF($A503="","",IF($E503&lt;=0,INDEX('Cenários'!$H$6:$H$105,INT((ROW()-6)/12)+1)+SUMIFS($I$6:$I$1205,$A$6:$A$1205,$A503,$E$6:$E$1205,"&gt;"&amp;$E503,$E$6:$E$1205,"&lt;="&amp;($E503+INDEX('Cenários'!$J$6:$J$105,INT((ROW()-6)/12)+1))),INDEX('Cenários'!$L$6:$L$105,INT((ROW()-6)/12)+1)+SUMIFS($I$6:$I$1205,$A$6:$A$1205,$A503,$E$6:$E$1205,"&gt;"&amp;$E503,$E$6:$E$1205,"&lt;=7")))</f>
        <v/>
      </c>
      <c r="N503" s="25">
        <f>IF($A503="","",MIN(INDEX('Cenários'!$K$6:$K$105,INT((ROW()-6)/12)+1),MAX(0,$M503)))</f>
        <v/>
      </c>
      <c r="O503" s="25">
        <f>IF($A503="","",IFERROR(IF($L503&gt;=$N503,0,MIN(CEILING(MAX(0,$N503-$L503),INDEX('Cenários'!$I$6:$I$105,INT((ROW()-6)/12)+1)),FLOOR(MAX(0,INDEX('Cenários'!$K$6:$K$105,INT((ROW()-6)/12)+1)-$L503),INDEX('Cenários'!$I$6:$I$105,INT((ROW()-6)/12)+1)))),0))</f>
        <v/>
      </c>
      <c r="P503" s="25">
        <f>IF($A503="","",IFERROR(IF($E503+INDEX('Cenários'!$J$6:$J$105,INT((ROW()-6)/12)+1)&gt;7,0,SUMIFS($O$6:$O$1205,$A$6:$A$1205,$A503,$E$6:$E$1205,$E503+INDEX('Cenários'!$J$6:$J$105,INT((ROW()-6)/12)+1))),0))</f>
        <v/>
      </c>
      <c r="Q503" s="25">
        <f>IF($A503="","",$L503+$O503)</f>
        <v/>
      </c>
      <c r="R503" s="25">
        <f>IF($A503="","",IF($E503&gt;0,MAX(0,$Q503-$N503),0))</f>
        <v/>
      </c>
      <c r="S503" s="25">
        <f>IF($A503="","",$Q503-$R503)</f>
        <v/>
      </c>
      <c r="T503" s="25">
        <f>IF($A503="","",MAX(0,-$S503))</f>
        <v/>
      </c>
      <c r="U503" s="25">
        <f>IF($A503="","",MAX(0,$Q503-INDEX('Cenários'!$K$6:$K$105,INT((ROW()-6)/12)+1)))</f>
        <v/>
      </c>
      <c r="V503" s="24">
        <f>IF($A503="","",IF($Y503&lt;&gt;"OK","Dados inválidos",IF($X503="Pausado","Pausado",IF($T503&gt;0,"Ruptura",IF($U503&gt;0,"Excesso de capacidade",IF($M503&gt;INDEX('Cenários'!$K$6:$K$105,INT((ROW()-6)/12)+1),"Capacidade insuficiente",IF(AND($E503&lt;=0,$S503&lt;INDEX('Cenários'!$H$6:$H$105,INT((ROW()-6)/12)+1)),"Atenção",IF($R503&gt;0,"Desmobilizar","Adequado"))))))))</f>
        <v/>
      </c>
      <c r="W503" s="24">
        <f>IF($A503="","",IF($Y503&lt;&gt;"OK","Corrigir cadastro do cenário",IF($X503="Pausado","",IF($T503&gt;0,"Ruptura projetada de "&amp;TEXT($T503,"0")&amp;" un.",IF($U503&gt;0,"Reduzir entrada ou transferir "&amp;TEXT($U503,"0")&amp;" un.",IF($M503&gt;INDEX('Cenários'!$K$6:$K$105,INT((ROW()-6)/12)+1),"Capacidade abaixo do saldo-alvo em "&amp;TEXT($M503-INDEX('Cenários'!$K$6:$K$105,INT((ROW()-6)/12)+1),"0")&amp;" un.",IF(AND($O503&gt;0,$E503-INDEX('Cenários'!$J$6:$J$105,INT((ROW()-6)/12)+1)&lt;-4),"Recebimento depende de pedido anterior ao horizonte",IF($R503&gt;0,"Desmobilizar "&amp;TEXT($R503,"0")&amp;" un. nesta semana",IF($P503&gt;0,"Emitir pedido de "&amp;TEXT($P503,"0")&amp;" un. nesta semana",IF($O503&gt;0,"Programar recebimento de "&amp;TEXT($O503,"0")&amp;" un.","Sem ação imediata")))))))))</f>
        <v/>
      </c>
      <c r="X503" s="24">
        <f>IF($A503="","",INDEX('Cenários'!$M$6:$M$105,INT((ROW()-6)/12)+1))</f>
        <v/>
      </c>
      <c r="Y503" s="24">
        <f>IF($A503="","",INDEX('Cenários'!$Z$6:$Z$105,INT((ROW()-6)/12)+1))</f>
        <v/>
      </c>
    </row>
    <row r="504" ht="19" customHeight="1">
      <c r="A504" s="24">
        <f>IF(INDEX('Cenários'!$A$6:$A$105,INT((ROW()-6)/12)+1)="","",INDEX('Cenários'!$A$6:$A$105,INT((ROW()-6)/12)+1))</f>
        <v/>
      </c>
      <c r="B504" s="24">
        <f>IF($A504="","",INDEX('Cenários'!$B$6:$B$105,INT((ROW()-6)/12)+1))</f>
        <v/>
      </c>
      <c r="C504" s="24">
        <f>IF($A504="","",INDEX('Cenários'!$C$6:$C$105,INT((ROW()-6)/12)+1))</f>
        <v/>
      </c>
      <c r="D504" s="24">
        <f>IF($A504="","",INDEX('Cenários'!$D$6:$D$105,INT((ROW()-6)/12)+1))</f>
        <v/>
      </c>
      <c r="E504" s="25">
        <f>IF($A504="","",MOD(ROW()-6,12)-4)</f>
        <v/>
      </c>
      <c r="F504" s="24">
        <f>IF($A504="","",IF($E504&lt;0,"Antes do pico",IF($E504=0,"Semana de pico","Depois do pico")))</f>
        <v/>
      </c>
      <c r="G504" s="36">
        <f>IF($A504="","",IFERROR(IF(INDEX('Cenários'!$E$6:$E$105,INT((ROW()-6)/12)+1)="","",INDEX('Cenários'!$E$6:$E$105,INT((ROW()-6)/12)+1)+7*$E504),""))</f>
        <v/>
      </c>
      <c r="H504" s="37">
        <f>IF($A504="","",INDEX('Cenários'!$N$6:$Y$105,INT((ROW()-6)/12)+1,$E504+5))</f>
        <v/>
      </c>
      <c r="I504" s="25">
        <f>IF(OR($A504="",$H504=""),"",IFERROR(ROUNDUP(INDEX('Cenários'!$F$6:$F$105,INT((ROW()-6)/12)+1)*$H504,0),""))</f>
        <v/>
      </c>
      <c r="J504" s="19" t="n"/>
      <c r="K504" s="25">
        <f>IF($A504="","",IF($E504=-4,INDEX('Cenários'!$G$6:$G$105,INT((ROW()-6)/12)+1),$S503))</f>
        <v/>
      </c>
      <c r="L504" s="25">
        <f>IF($A504="","",$K504+IF($J504="",0,$J504)-IF($I504="",0,$I504))</f>
        <v/>
      </c>
      <c r="M504" s="25">
        <f>IF($A504="","",IF($E504&lt;=0,INDEX('Cenários'!$H$6:$H$105,INT((ROW()-6)/12)+1)+SUMIFS($I$6:$I$1205,$A$6:$A$1205,$A504,$E$6:$E$1205,"&gt;"&amp;$E504,$E$6:$E$1205,"&lt;="&amp;($E504+INDEX('Cenários'!$J$6:$J$105,INT((ROW()-6)/12)+1))),INDEX('Cenários'!$L$6:$L$105,INT((ROW()-6)/12)+1)+SUMIFS($I$6:$I$1205,$A$6:$A$1205,$A504,$E$6:$E$1205,"&gt;"&amp;$E504,$E$6:$E$1205,"&lt;=7")))</f>
        <v/>
      </c>
      <c r="N504" s="25">
        <f>IF($A504="","",MIN(INDEX('Cenários'!$K$6:$K$105,INT((ROW()-6)/12)+1),MAX(0,$M504)))</f>
        <v/>
      </c>
      <c r="O504" s="25">
        <f>IF($A504="","",IFERROR(IF($L504&gt;=$N504,0,MIN(CEILING(MAX(0,$N504-$L504),INDEX('Cenários'!$I$6:$I$105,INT((ROW()-6)/12)+1)),FLOOR(MAX(0,INDEX('Cenários'!$K$6:$K$105,INT((ROW()-6)/12)+1)-$L504),INDEX('Cenários'!$I$6:$I$105,INT((ROW()-6)/12)+1)))),0))</f>
        <v/>
      </c>
      <c r="P504" s="25">
        <f>IF($A504="","",IFERROR(IF($E504+INDEX('Cenários'!$J$6:$J$105,INT((ROW()-6)/12)+1)&gt;7,0,SUMIFS($O$6:$O$1205,$A$6:$A$1205,$A504,$E$6:$E$1205,$E504+INDEX('Cenários'!$J$6:$J$105,INT((ROW()-6)/12)+1))),0))</f>
        <v/>
      </c>
      <c r="Q504" s="25">
        <f>IF($A504="","",$L504+$O504)</f>
        <v/>
      </c>
      <c r="R504" s="25">
        <f>IF($A504="","",IF($E504&gt;0,MAX(0,$Q504-$N504),0))</f>
        <v/>
      </c>
      <c r="S504" s="25">
        <f>IF($A504="","",$Q504-$R504)</f>
        <v/>
      </c>
      <c r="T504" s="25">
        <f>IF($A504="","",MAX(0,-$S504))</f>
        <v/>
      </c>
      <c r="U504" s="25">
        <f>IF($A504="","",MAX(0,$Q504-INDEX('Cenários'!$K$6:$K$105,INT((ROW()-6)/12)+1)))</f>
        <v/>
      </c>
      <c r="V504" s="24">
        <f>IF($A504="","",IF($Y504&lt;&gt;"OK","Dados inválidos",IF($X504="Pausado","Pausado",IF($T504&gt;0,"Ruptura",IF($U504&gt;0,"Excesso de capacidade",IF($M504&gt;INDEX('Cenários'!$K$6:$K$105,INT((ROW()-6)/12)+1),"Capacidade insuficiente",IF(AND($E504&lt;=0,$S504&lt;INDEX('Cenários'!$H$6:$H$105,INT((ROW()-6)/12)+1)),"Atenção",IF($R504&gt;0,"Desmobilizar","Adequado"))))))))</f>
        <v/>
      </c>
      <c r="W504" s="24">
        <f>IF($A504="","",IF($Y504&lt;&gt;"OK","Corrigir cadastro do cenário",IF($X504="Pausado","",IF($T504&gt;0,"Ruptura projetada de "&amp;TEXT($T504,"0")&amp;" un.",IF($U504&gt;0,"Reduzir entrada ou transferir "&amp;TEXT($U504,"0")&amp;" un.",IF($M504&gt;INDEX('Cenários'!$K$6:$K$105,INT((ROW()-6)/12)+1),"Capacidade abaixo do saldo-alvo em "&amp;TEXT($M504-INDEX('Cenários'!$K$6:$K$105,INT((ROW()-6)/12)+1),"0")&amp;" un.",IF(AND($O504&gt;0,$E504-INDEX('Cenários'!$J$6:$J$105,INT((ROW()-6)/12)+1)&lt;-4),"Recebimento depende de pedido anterior ao horizonte",IF($R504&gt;0,"Desmobilizar "&amp;TEXT($R504,"0")&amp;" un. nesta semana",IF($P504&gt;0,"Emitir pedido de "&amp;TEXT($P504,"0")&amp;" un. nesta semana",IF($O504&gt;0,"Programar recebimento de "&amp;TEXT($O504,"0")&amp;" un.","Sem ação imediata")))))))))</f>
        <v/>
      </c>
      <c r="X504" s="24">
        <f>IF($A504="","",INDEX('Cenários'!$M$6:$M$105,INT((ROW()-6)/12)+1))</f>
        <v/>
      </c>
      <c r="Y504" s="24">
        <f>IF($A504="","",INDEX('Cenários'!$Z$6:$Z$105,INT((ROW()-6)/12)+1))</f>
        <v/>
      </c>
    </row>
    <row r="505" ht="19" customHeight="1">
      <c r="A505" s="24">
        <f>IF(INDEX('Cenários'!$A$6:$A$105,INT((ROW()-6)/12)+1)="","",INDEX('Cenários'!$A$6:$A$105,INT((ROW()-6)/12)+1))</f>
        <v/>
      </c>
      <c r="B505" s="24">
        <f>IF($A505="","",INDEX('Cenários'!$B$6:$B$105,INT((ROW()-6)/12)+1))</f>
        <v/>
      </c>
      <c r="C505" s="24">
        <f>IF($A505="","",INDEX('Cenários'!$C$6:$C$105,INT((ROW()-6)/12)+1))</f>
        <v/>
      </c>
      <c r="D505" s="24">
        <f>IF($A505="","",INDEX('Cenários'!$D$6:$D$105,INT((ROW()-6)/12)+1))</f>
        <v/>
      </c>
      <c r="E505" s="25">
        <f>IF($A505="","",MOD(ROW()-6,12)-4)</f>
        <v/>
      </c>
      <c r="F505" s="24">
        <f>IF($A505="","",IF($E505&lt;0,"Antes do pico",IF($E505=0,"Semana de pico","Depois do pico")))</f>
        <v/>
      </c>
      <c r="G505" s="36">
        <f>IF($A505="","",IFERROR(IF(INDEX('Cenários'!$E$6:$E$105,INT((ROW()-6)/12)+1)="","",INDEX('Cenários'!$E$6:$E$105,INT((ROW()-6)/12)+1)+7*$E505),""))</f>
        <v/>
      </c>
      <c r="H505" s="37">
        <f>IF($A505="","",INDEX('Cenários'!$N$6:$Y$105,INT((ROW()-6)/12)+1,$E505+5))</f>
        <v/>
      </c>
      <c r="I505" s="25">
        <f>IF(OR($A505="",$H505=""),"",IFERROR(ROUNDUP(INDEX('Cenários'!$F$6:$F$105,INT((ROW()-6)/12)+1)*$H505,0),""))</f>
        <v/>
      </c>
      <c r="J505" s="19" t="n"/>
      <c r="K505" s="25">
        <f>IF($A505="","",IF($E505=-4,INDEX('Cenários'!$G$6:$G$105,INT((ROW()-6)/12)+1),$S504))</f>
        <v/>
      </c>
      <c r="L505" s="25">
        <f>IF($A505="","",$K505+IF($J505="",0,$J505)-IF($I505="",0,$I505))</f>
        <v/>
      </c>
      <c r="M505" s="25">
        <f>IF($A505="","",IF($E505&lt;=0,INDEX('Cenários'!$H$6:$H$105,INT((ROW()-6)/12)+1)+SUMIFS($I$6:$I$1205,$A$6:$A$1205,$A505,$E$6:$E$1205,"&gt;"&amp;$E505,$E$6:$E$1205,"&lt;="&amp;($E505+INDEX('Cenários'!$J$6:$J$105,INT((ROW()-6)/12)+1))),INDEX('Cenários'!$L$6:$L$105,INT((ROW()-6)/12)+1)+SUMIFS($I$6:$I$1205,$A$6:$A$1205,$A505,$E$6:$E$1205,"&gt;"&amp;$E505,$E$6:$E$1205,"&lt;=7")))</f>
        <v/>
      </c>
      <c r="N505" s="25">
        <f>IF($A505="","",MIN(INDEX('Cenários'!$K$6:$K$105,INT((ROW()-6)/12)+1),MAX(0,$M505)))</f>
        <v/>
      </c>
      <c r="O505" s="25">
        <f>IF($A505="","",IFERROR(IF($L505&gt;=$N505,0,MIN(CEILING(MAX(0,$N505-$L505),INDEX('Cenários'!$I$6:$I$105,INT((ROW()-6)/12)+1)),FLOOR(MAX(0,INDEX('Cenários'!$K$6:$K$105,INT((ROW()-6)/12)+1)-$L505),INDEX('Cenários'!$I$6:$I$105,INT((ROW()-6)/12)+1)))),0))</f>
        <v/>
      </c>
      <c r="P505" s="25">
        <f>IF($A505="","",IFERROR(IF($E505+INDEX('Cenários'!$J$6:$J$105,INT((ROW()-6)/12)+1)&gt;7,0,SUMIFS($O$6:$O$1205,$A$6:$A$1205,$A505,$E$6:$E$1205,$E505+INDEX('Cenários'!$J$6:$J$105,INT((ROW()-6)/12)+1))),0))</f>
        <v/>
      </c>
      <c r="Q505" s="25">
        <f>IF($A505="","",$L505+$O505)</f>
        <v/>
      </c>
      <c r="R505" s="25">
        <f>IF($A505="","",IF($E505&gt;0,MAX(0,$Q505-$N505),0))</f>
        <v/>
      </c>
      <c r="S505" s="25">
        <f>IF($A505="","",$Q505-$R505)</f>
        <v/>
      </c>
      <c r="T505" s="25">
        <f>IF($A505="","",MAX(0,-$S505))</f>
        <v/>
      </c>
      <c r="U505" s="25">
        <f>IF($A505="","",MAX(0,$Q505-INDEX('Cenários'!$K$6:$K$105,INT((ROW()-6)/12)+1)))</f>
        <v/>
      </c>
      <c r="V505" s="24">
        <f>IF($A505="","",IF($Y505&lt;&gt;"OK","Dados inválidos",IF($X505="Pausado","Pausado",IF($T505&gt;0,"Ruptura",IF($U505&gt;0,"Excesso de capacidade",IF($M505&gt;INDEX('Cenários'!$K$6:$K$105,INT((ROW()-6)/12)+1),"Capacidade insuficiente",IF(AND($E505&lt;=0,$S505&lt;INDEX('Cenários'!$H$6:$H$105,INT((ROW()-6)/12)+1)),"Atenção",IF($R505&gt;0,"Desmobilizar","Adequado"))))))))</f>
        <v/>
      </c>
      <c r="W505" s="24">
        <f>IF($A505="","",IF($Y505&lt;&gt;"OK","Corrigir cadastro do cenário",IF($X505="Pausado","",IF($T505&gt;0,"Ruptura projetada de "&amp;TEXT($T505,"0")&amp;" un.",IF($U505&gt;0,"Reduzir entrada ou transferir "&amp;TEXT($U505,"0")&amp;" un.",IF($M505&gt;INDEX('Cenários'!$K$6:$K$105,INT((ROW()-6)/12)+1),"Capacidade abaixo do saldo-alvo em "&amp;TEXT($M505-INDEX('Cenários'!$K$6:$K$105,INT((ROW()-6)/12)+1),"0")&amp;" un.",IF(AND($O505&gt;0,$E505-INDEX('Cenários'!$J$6:$J$105,INT((ROW()-6)/12)+1)&lt;-4),"Recebimento depende de pedido anterior ao horizonte",IF($R505&gt;0,"Desmobilizar "&amp;TEXT($R505,"0")&amp;" un. nesta semana",IF($P505&gt;0,"Emitir pedido de "&amp;TEXT($P505,"0")&amp;" un. nesta semana",IF($O505&gt;0,"Programar recebimento de "&amp;TEXT($O505,"0")&amp;" un.","Sem ação imediata")))))))))</f>
        <v/>
      </c>
      <c r="X505" s="24">
        <f>IF($A505="","",INDEX('Cenários'!$M$6:$M$105,INT((ROW()-6)/12)+1))</f>
        <v/>
      </c>
      <c r="Y505" s="24">
        <f>IF($A505="","",INDEX('Cenários'!$Z$6:$Z$105,INT((ROW()-6)/12)+1))</f>
        <v/>
      </c>
    </row>
    <row r="506" ht="19" customHeight="1">
      <c r="A506" s="24">
        <f>IF(INDEX('Cenários'!$A$6:$A$105,INT((ROW()-6)/12)+1)="","",INDEX('Cenários'!$A$6:$A$105,INT((ROW()-6)/12)+1))</f>
        <v/>
      </c>
      <c r="B506" s="24">
        <f>IF($A506="","",INDEX('Cenários'!$B$6:$B$105,INT((ROW()-6)/12)+1))</f>
        <v/>
      </c>
      <c r="C506" s="24">
        <f>IF($A506="","",INDEX('Cenários'!$C$6:$C$105,INT((ROW()-6)/12)+1))</f>
        <v/>
      </c>
      <c r="D506" s="24">
        <f>IF($A506="","",INDEX('Cenários'!$D$6:$D$105,INT((ROW()-6)/12)+1))</f>
        <v/>
      </c>
      <c r="E506" s="25">
        <f>IF($A506="","",MOD(ROW()-6,12)-4)</f>
        <v/>
      </c>
      <c r="F506" s="24">
        <f>IF($A506="","",IF($E506&lt;0,"Antes do pico",IF($E506=0,"Semana de pico","Depois do pico")))</f>
        <v/>
      </c>
      <c r="G506" s="36">
        <f>IF($A506="","",IFERROR(IF(INDEX('Cenários'!$E$6:$E$105,INT((ROW()-6)/12)+1)="","",INDEX('Cenários'!$E$6:$E$105,INT((ROW()-6)/12)+1)+7*$E506),""))</f>
        <v/>
      </c>
      <c r="H506" s="37">
        <f>IF($A506="","",INDEX('Cenários'!$N$6:$Y$105,INT((ROW()-6)/12)+1,$E506+5))</f>
        <v/>
      </c>
      <c r="I506" s="25">
        <f>IF(OR($A506="",$H506=""),"",IFERROR(ROUNDUP(INDEX('Cenários'!$F$6:$F$105,INT((ROW()-6)/12)+1)*$H506,0),""))</f>
        <v/>
      </c>
      <c r="J506" s="19" t="n"/>
      <c r="K506" s="25">
        <f>IF($A506="","",IF($E506=-4,INDEX('Cenários'!$G$6:$G$105,INT((ROW()-6)/12)+1),$S505))</f>
        <v/>
      </c>
      <c r="L506" s="25">
        <f>IF($A506="","",$K506+IF($J506="",0,$J506)-IF($I506="",0,$I506))</f>
        <v/>
      </c>
      <c r="M506" s="25">
        <f>IF($A506="","",IF($E506&lt;=0,INDEX('Cenários'!$H$6:$H$105,INT((ROW()-6)/12)+1)+SUMIFS($I$6:$I$1205,$A$6:$A$1205,$A506,$E$6:$E$1205,"&gt;"&amp;$E506,$E$6:$E$1205,"&lt;="&amp;($E506+INDEX('Cenários'!$J$6:$J$105,INT((ROW()-6)/12)+1))),INDEX('Cenários'!$L$6:$L$105,INT((ROW()-6)/12)+1)+SUMIFS($I$6:$I$1205,$A$6:$A$1205,$A506,$E$6:$E$1205,"&gt;"&amp;$E506,$E$6:$E$1205,"&lt;=7")))</f>
        <v/>
      </c>
      <c r="N506" s="25">
        <f>IF($A506="","",MIN(INDEX('Cenários'!$K$6:$K$105,INT((ROW()-6)/12)+1),MAX(0,$M506)))</f>
        <v/>
      </c>
      <c r="O506" s="25">
        <f>IF($A506="","",IFERROR(IF($L506&gt;=$N506,0,MIN(CEILING(MAX(0,$N506-$L506),INDEX('Cenários'!$I$6:$I$105,INT((ROW()-6)/12)+1)),FLOOR(MAX(0,INDEX('Cenários'!$K$6:$K$105,INT((ROW()-6)/12)+1)-$L506),INDEX('Cenários'!$I$6:$I$105,INT((ROW()-6)/12)+1)))),0))</f>
        <v/>
      </c>
      <c r="P506" s="25">
        <f>IF($A506="","",IFERROR(IF($E506+INDEX('Cenários'!$J$6:$J$105,INT((ROW()-6)/12)+1)&gt;7,0,SUMIFS($O$6:$O$1205,$A$6:$A$1205,$A506,$E$6:$E$1205,$E506+INDEX('Cenários'!$J$6:$J$105,INT((ROW()-6)/12)+1))),0))</f>
        <v/>
      </c>
      <c r="Q506" s="25">
        <f>IF($A506="","",$L506+$O506)</f>
        <v/>
      </c>
      <c r="R506" s="25">
        <f>IF($A506="","",IF($E506&gt;0,MAX(0,$Q506-$N506),0))</f>
        <v/>
      </c>
      <c r="S506" s="25">
        <f>IF($A506="","",$Q506-$R506)</f>
        <v/>
      </c>
      <c r="T506" s="25">
        <f>IF($A506="","",MAX(0,-$S506))</f>
        <v/>
      </c>
      <c r="U506" s="25">
        <f>IF($A506="","",MAX(0,$Q506-INDEX('Cenários'!$K$6:$K$105,INT((ROW()-6)/12)+1)))</f>
        <v/>
      </c>
      <c r="V506" s="24">
        <f>IF($A506="","",IF($Y506&lt;&gt;"OK","Dados inválidos",IF($X506="Pausado","Pausado",IF($T506&gt;0,"Ruptura",IF($U506&gt;0,"Excesso de capacidade",IF($M506&gt;INDEX('Cenários'!$K$6:$K$105,INT((ROW()-6)/12)+1),"Capacidade insuficiente",IF(AND($E506&lt;=0,$S506&lt;INDEX('Cenários'!$H$6:$H$105,INT((ROW()-6)/12)+1)),"Atenção",IF($R506&gt;0,"Desmobilizar","Adequado"))))))))</f>
        <v/>
      </c>
      <c r="W506" s="24">
        <f>IF($A506="","",IF($Y506&lt;&gt;"OK","Corrigir cadastro do cenário",IF($X506="Pausado","",IF($T506&gt;0,"Ruptura projetada de "&amp;TEXT($T506,"0")&amp;" un.",IF($U506&gt;0,"Reduzir entrada ou transferir "&amp;TEXT($U506,"0")&amp;" un.",IF($M506&gt;INDEX('Cenários'!$K$6:$K$105,INT((ROW()-6)/12)+1),"Capacidade abaixo do saldo-alvo em "&amp;TEXT($M506-INDEX('Cenários'!$K$6:$K$105,INT((ROW()-6)/12)+1),"0")&amp;" un.",IF(AND($O506&gt;0,$E506-INDEX('Cenários'!$J$6:$J$105,INT((ROW()-6)/12)+1)&lt;-4),"Recebimento depende de pedido anterior ao horizonte",IF($R506&gt;0,"Desmobilizar "&amp;TEXT($R506,"0")&amp;" un. nesta semana",IF($P506&gt;0,"Emitir pedido de "&amp;TEXT($P506,"0")&amp;" un. nesta semana",IF($O506&gt;0,"Programar recebimento de "&amp;TEXT($O506,"0")&amp;" un.","Sem ação imediata")))))))))</f>
        <v/>
      </c>
      <c r="X506" s="24">
        <f>IF($A506="","",INDEX('Cenários'!$M$6:$M$105,INT((ROW()-6)/12)+1))</f>
        <v/>
      </c>
      <c r="Y506" s="24">
        <f>IF($A506="","",INDEX('Cenários'!$Z$6:$Z$105,INT((ROW()-6)/12)+1))</f>
        <v/>
      </c>
    </row>
    <row r="507" ht="19" customHeight="1">
      <c r="A507" s="24">
        <f>IF(INDEX('Cenários'!$A$6:$A$105,INT((ROW()-6)/12)+1)="","",INDEX('Cenários'!$A$6:$A$105,INT((ROW()-6)/12)+1))</f>
        <v/>
      </c>
      <c r="B507" s="24">
        <f>IF($A507="","",INDEX('Cenários'!$B$6:$B$105,INT((ROW()-6)/12)+1))</f>
        <v/>
      </c>
      <c r="C507" s="24">
        <f>IF($A507="","",INDEX('Cenários'!$C$6:$C$105,INT((ROW()-6)/12)+1))</f>
        <v/>
      </c>
      <c r="D507" s="24">
        <f>IF($A507="","",INDEX('Cenários'!$D$6:$D$105,INT((ROW()-6)/12)+1))</f>
        <v/>
      </c>
      <c r="E507" s="25">
        <f>IF($A507="","",MOD(ROW()-6,12)-4)</f>
        <v/>
      </c>
      <c r="F507" s="24">
        <f>IF($A507="","",IF($E507&lt;0,"Antes do pico",IF($E507=0,"Semana de pico","Depois do pico")))</f>
        <v/>
      </c>
      <c r="G507" s="36">
        <f>IF($A507="","",IFERROR(IF(INDEX('Cenários'!$E$6:$E$105,INT((ROW()-6)/12)+1)="","",INDEX('Cenários'!$E$6:$E$105,INT((ROW()-6)/12)+1)+7*$E507),""))</f>
        <v/>
      </c>
      <c r="H507" s="37">
        <f>IF($A507="","",INDEX('Cenários'!$N$6:$Y$105,INT((ROW()-6)/12)+1,$E507+5))</f>
        <v/>
      </c>
      <c r="I507" s="25">
        <f>IF(OR($A507="",$H507=""),"",IFERROR(ROUNDUP(INDEX('Cenários'!$F$6:$F$105,INT((ROW()-6)/12)+1)*$H507,0),""))</f>
        <v/>
      </c>
      <c r="J507" s="19" t="n"/>
      <c r="K507" s="25">
        <f>IF($A507="","",IF($E507=-4,INDEX('Cenários'!$G$6:$G$105,INT((ROW()-6)/12)+1),$S506))</f>
        <v/>
      </c>
      <c r="L507" s="25">
        <f>IF($A507="","",$K507+IF($J507="",0,$J507)-IF($I507="",0,$I507))</f>
        <v/>
      </c>
      <c r="M507" s="25">
        <f>IF($A507="","",IF($E507&lt;=0,INDEX('Cenários'!$H$6:$H$105,INT((ROW()-6)/12)+1)+SUMIFS($I$6:$I$1205,$A$6:$A$1205,$A507,$E$6:$E$1205,"&gt;"&amp;$E507,$E$6:$E$1205,"&lt;="&amp;($E507+INDEX('Cenários'!$J$6:$J$105,INT((ROW()-6)/12)+1))),INDEX('Cenários'!$L$6:$L$105,INT((ROW()-6)/12)+1)+SUMIFS($I$6:$I$1205,$A$6:$A$1205,$A507,$E$6:$E$1205,"&gt;"&amp;$E507,$E$6:$E$1205,"&lt;=7")))</f>
        <v/>
      </c>
      <c r="N507" s="25">
        <f>IF($A507="","",MIN(INDEX('Cenários'!$K$6:$K$105,INT((ROW()-6)/12)+1),MAX(0,$M507)))</f>
        <v/>
      </c>
      <c r="O507" s="25">
        <f>IF($A507="","",IFERROR(IF($L507&gt;=$N507,0,MIN(CEILING(MAX(0,$N507-$L507),INDEX('Cenários'!$I$6:$I$105,INT((ROW()-6)/12)+1)),FLOOR(MAX(0,INDEX('Cenários'!$K$6:$K$105,INT((ROW()-6)/12)+1)-$L507),INDEX('Cenários'!$I$6:$I$105,INT((ROW()-6)/12)+1)))),0))</f>
        <v/>
      </c>
      <c r="P507" s="25">
        <f>IF($A507="","",IFERROR(IF($E507+INDEX('Cenários'!$J$6:$J$105,INT((ROW()-6)/12)+1)&gt;7,0,SUMIFS($O$6:$O$1205,$A$6:$A$1205,$A507,$E$6:$E$1205,$E507+INDEX('Cenários'!$J$6:$J$105,INT((ROW()-6)/12)+1))),0))</f>
        <v/>
      </c>
      <c r="Q507" s="25">
        <f>IF($A507="","",$L507+$O507)</f>
        <v/>
      </c>
      <c r="R507" s="25">
        <f>IF($A507="","",IF($E507&gt;0,MAX(0,$Q507-$N507),0))</f>
        <v/>
      </c>
      <c r="S507" s="25">
        <f>IF($A507="","",$Q507-$R507)</f>
        <v/>
      </c>
      <c r="T507" s="25">
        <f>IF($A507="","",MAX(0,-$S507))</f>
        <v/>
      </c>
      <c r="U507" s="25">
        <f>IF($A507="","",MAX(0,$Q507-INDEX('Cenários'!$K$6:$K$105,INT((ROW()-6)/12)+1)))</f>
        <v/>
      </c>
      <c r="V507" s="24">
        <f>IF($A507="","",IF($Y507&lt;&gt;"OK","Dados inválidos",IF($X507="Pausado","Pausado",IF($T507&gt;0,"Ruptura",IF($U507&gt;0,"Excesso de capacidade",IF($M507&gt;INDEX('Cenários'!$K$6:$K$105,INT((ROW()-6)/12)+1),"Capacidade insuficiente",IF(AND($E507&lt;=0,$S507&lt;INDEX('Cenários'!$H$6:$H$105,INT((ROW()-6)/12)+1)),"Atenção",IF($R507&gt;0,"Desmobilizar","Adequado"))))))))</f>
        <v/>
      </c>
      <c r="W507" s="24">
        <f>IF($A507="","",IF($Y507&lt;&gt;"OK","Corrigir cadastro do cenário",IF($X507="Pausado","",IF($T507&gt;0,"Ruptura projetada de "&amp;TEXT($T507,"0")&amp;" un.",IF($U507&gt;0,"Reduzir entrada ou transferir "&amp;TEXT($U507,"0")&amp;" un.",IF($M507&gt;INDEX('Cenários'!$K$6:$K$105,INT((ROW()-6)/12)+1),"Capacidade abaixo do saldo-alvo em "&amp;TEXT($M507-INDEX('Cenários'!$K$6:$K$105,INT((ROW()-6)/12)+1),"0")&amp;" un.",IF(AND($O507&gt;0,$E507-INDEX('Cenários'!$J$6:$J$105,INT((ROW()-6)/12)+1)&lt;-4),"Recebimento depende de pedido anterior ao horizonte",IF($R507&gt;0,"Desmobilizar "&amp;TEXT($R507,"0")&amp;" un. nesta semana",IF($P507&gt;0,"Emitir pedido de "&amp;TEXT($P507,"0")&amp;" un. nesta semana",IF($O507&gt;0,"Programar recebimento de "&amp;TEXT($O507,"0")&amp;" un.","Sem ação imediata")))))))))</f>
        <v/>
      </c>
      <c r="X507" s="24">
        <f>IF($A507="","",INDEX('Cenários'!$M$6:$M$105,INT((ROW()-6)/12)+1))</f>
        <v/>
      </c>
      <c r="Y507" s="24">
        <f>IF($A507="","",INDEX('Cenários'!$Z$6:$Z$105,INT((ROW()-6)/12)+1))</f>
        <v/>
      </c>
    </row>
    <row r="508" ht="19" customHeight="1">
      <c r="A508" s="24">
        <f>IF(INDEX('Cenários'!$A$6:$A$105,INT((ROW()-6)/12)+1)="","",INDEX('Cenários'!$A$6:$A$105,INT((ROW()-6)/12)+1))</f>
        <v/>
      </c>
      <c r="B508" s="24">
        <f>IF($A508="","",INDEX('Cenários'!$B$6:$B$105,INT((ROW()-6)/12)+1))</f>
        <v/>
      </c>
      <c r="C508" s="24">
        <f>IF($A508="","",INDEX('Cenários'!$C$6:$C$105,INT((ROW()-6)/12)+1))</f>
        <v/>
      </c>
      <c r="D508" s="24">
        <f>IF($A508="","",INDEX('Cenários'!$D$6:$D$105,INT((ROW()-6)/12)+1))</f>
        <v/>
      </c>
      <c r="E508" s="25">
        <f>IF($A508="","",MOD(ROW()-6,12)-4)</f>
        <v/>
      </c>
      <c r="F508" s="24">
        <f>IF($A508="","",IF($E508&lt;0,"Antes do pico",IF($E508=0,"Semana de pico","Depois do pico")))</f>
        <v/>
      </c>
      <c r="G508" s="36">
        <f>IF($A508="","",IFERROR(IF(INDEX('Cenários'!$E$6:$E$105,INT((ROW()-6)/12)+1)="","",INDEX('Cenários'!$E$6:$E$105,INT((ROW()-6)/12)+1)+7*$E508),""))</f>
        <v/>
      </c>
      <c r="H508" s="37">
        <f>IF($A508="","",INDEX('Cenários'!$N$6:$Y$105,INT((ROW()-6)/12)+1,$E508+5))</f>
        <v/>
      </c>
      <c r="I508" s="25">
        <f>IF(OR($A508="",$H508=""),"",IFERROR(ROUNDUP(INDEX('Cenários'!$F$6:$F$105,INT((ROW()-6)/12)+1)*$H508,0),""))</f>
        <v/>
      </c>
      <c r="J508" s="19" t="n"/>
      <c r="K508" s="25">
        <f>IF($A508="","",IF($E508=-4,INDEX('Cenários'!$G$6:$G$105,INT((ROW()-6)/12)+1),$S507))</f>
        <v/>
      </c>
      <c r="L508" s="25">
        <f>IF($A508="","",$K508+IF($J508="",0,$J508)-IF($I508="",0,$I508))</f>
        <v/>
      </c>
      <c r="M508" s="25">
        <f>IF($A508="","",IF($E508&lt;=0,INDEX('Cenários'!$H$6:$H$105,INT((ROW()-6)/12)+1)+SUMIFS($I$6:$I$1205,$A$6:$A$1205,$A508,$E$6:$E$1205,"&gt;"&amp;$E508,$E$6:$E$1205,"&lt;="&amp;($E508+INDEX('Cenários'!$J$6:$J$105,INT((ROW()-6)/12)+1))),INDEX('Cenários'!$L$6:$L$105,INT((ROW()-6)/12)+1)+SUMIFS($I$6:$I$1205,$A$6:$A$1205,$A508,$E$6:$E$1205,"&gt;"&amp;$E508,$E$6:$E$1205,"&lt;=7")))</f>
        <v/>
      </c>
      <c r="N508" s="25">
        <f>IF($A508="","",MIN(INDEX('Cenários'!$K$6:$K$105,INT((ROW()-6)/12)+1),MAX(0,$M508)))</f>
        <v/>
      </c>
      <c r="O508" s="25">
        <f>IF($A508="","",IFERROR(IF($L508&gt;=$N508,0,MIN(CEILING(MAX(0,$N508-$L508),INDEX('Cenários'!$I$6:$I$105,INT((ROW()-6)/12)+1)),FLOOR(MAX(0,INDEX('Cenários'!$K$6:$K$105,INT((ROW()-6)/12)+1)-$L508),INDEX('Cenários'!$I$6:$I$105,INT((ROW()-6)/12)+1)))),0))</f>
        <v/>
      </c>
      <c r="P508" s="25">
        <f>IF($A508="","",IFERROR(IF($E508+INDEX('Cenários'!$J$6:$J$105,INT((ROW()-6)/12)+1)&gt;7,0,SUMIFS($O$6:$O$1205,$A$6:$A$1205,$A508,$E$6:$E$1205,$E508+INDEX('Cenários'!$J$6:$J$105,INT((ROW()-6)/12)+1))),0))</f>
        <v/>
      </c>
      <c r="Q508" s="25">
        <f>IF($A508="","",$L508+$O508)</f>
        <v/>
      </c>
      <c r="R508" s="25">
        <f>IF($A508="","",IF($E508&gt;0,MAX(0,$Q508-$N508),0))</f>
        <v/>
      </c>
      <c r="S508" s="25">
        <f>IF($A508="","",$Q508-$R508)</f>
        <v/>
      </c>
      <c r="T508" s="25">
        <f>IF($A508="","",MAX(0,-$S508))</f>
        <v/>
      </c>
      <c r="U508" s="25">
        <f>IF($A508="","",MAX(0,$Q508-INDEX('Cenários'!$K$6:$K$105,INT((ROW()-6)/12)+1)))</f>
        <v/>
      </c>
      <c r="V508" s="24">
        <f>IF($A508="","",IF($Y508&lt;&gt;"OK","Dados inválidos",IF($X508="Pausado","Pausado",IF($T508&gt;0,"Ruptura",IF($U508&gt;0,"Excesso de capacidade",IF($M508&gt;INDEX('Cenários'!$K$6:$K$105,INT((ROW()-6)/12)+1),"Capacidade insuficiente",IF(AND($E508&lt;=0,$S508&lt;INDEX('Cenários'!$H$6:$H$105,INT((ROW()-6)/12)+1)),"Atenção",IF($R508&gt;0,"Desmobilizar","Adequado"))))))))</f>
        <v/>
      </c>
      <c r="W508" s="24">
        <f>IF($A508="","",IF($Y508&lt;&gt;"OK","Corrigir cadastro do cenário",IF($X508="Pausado","",IF($T508&gt;0,"Ruptura projetada de "&amp;TEXT($T508,"0")&amp;" un.",IF($U508&gt;0,"Reduzir entrada ou transferir "&amp;TEXT($U508,"0")&amp;" un.",IF($M508&gt;INDEX('Cenários'!$K$6:$K$105,INT((ROW()-6)/12)+1),"Capacidade abaixo do saldo-alvo em "&amp;TEXT($M508-INDEX('Cenários'!$K$6:$K$105,INT((ROW()-6)/12)+1),"0")&amp;" un.",IF(AND($O508&gt;0,$E508-INDEX('Cenários'!$J$6:$J$105,INT((ROW()-6)/12)+1)&lt;-4),"Recebimento depende de pedido anterior ao horizonte",IF($R508&gt;0,"Desmobilizar "&amp;TEXT($R508,"0")&amp;" un. nesta semana",IF($P508&gt;0,"Emitir pedido de "&amp;TEXT($P508,"0")&amp;" un. nesta semana",IF($O508&gt;0,"Programar recebimento de "&amp;TEXT($O508,"0")&amp;" un.","Sem ação imediata")))))))))</f>
        <v/>
      </c>
      <c r="X508" s="24">
        <f>IF($A508="","",INDEX('Cenários'!$M$6:$M$105,INT((ROW()-6)/12)+1))</f>
        <v/>
      </c>
      <c r="Y508" s="24">
        <f>IF($A508="","",INDEX('Cenários'!$Z$6:$Z$105,INT((ROW()-6)/12)+1))</f>
        <v/>
      </c>
    </row>
    <row r="509" ht="19" customHeight="1">
      <c r="A509" s="24">
        <f>IF(INDEX('Cenários'!$A$6:$A$105,INT((ROW()-6)/12)+1)="","",INDEX('Cenários'!$A$6:$A$105,INT((ROW()-6)/12)+1))</f>
        <v/>
      </c>
      <c r="B509" s="24">
        <f>IF($A509="","",INDEX('Cenários'!$B$6:$B$105,INT((ROW()-6)/12)+1))</f>
        <v/>
      </c>
      <c r="C509" s="24">
        <f>IF($A509="","",INDEX('Cenários'!$C$6:$C$105,INT((ROW()-6)/12)+1))</f>
        <v/>
      </c>
      <c r="D509" s="24">
        <f>IF($A509="","",INDEX('Cenários'!$D$6:$D$105,INT((ROW()-6)/12)+1))</f>
        <v/>
      </c>
      <c r="E509" s="25">
        <f>IF($A509="","",MOD(ROW()-6,12)-4)</f>
        <v/>
      </c>
      <c r="F509" s="24">
        <f>IF($A509="","",IF($E509&lt;0,"Antes do pico",IF($E509=0,"Semana de pico","Depois do pico")))</f>
        <v/>
      </c>
      <c r="G509" s="36">
        <f>IF($A509="","",IFERROR(IF(INDEX('Cenários'!$E$6:$E$105,INT((ROW()-6)/12)+1)="","",INDEX('Cenários'!$E$6:$E$105,INT((ROW()-6)/12)+1)+7*$E509),""))</f>
        <v/>
      </c>
      <c r="H509" s="37">
        <f>IF($A509="","",INDEX('Cenários'!$N$6:$Y$105,INT((ROW()-6)/12)+1,$E509+5))</f>
        <v/>
      </c>
      <c r="I509" s="25">
        <f>IF(OR($A509="",$H509=""),"",IFERROR(ROUNDUP(INDEX('Cenários'!$F$6:$F$105,INT((ROW()-6)/12)+1)*$H509,0),""))</f>
        <v/>
      </c>
      <c r="J509" s="19" t="n"/>
      <c r="K509" s="25">
        <f>IF($A509="","",IF($E509=-4,INDEX('Cenários'!$G$6:$G$105,INT((ROW()-6)/12)+1),$S508))</f>
        <v/>
      </c>
      <c r="L509" s="25">
        <f>IF($A509="","",$K509+IF($J509="",0,$J509)-IF($I509="",0,$I509))</f>
        <v/>
      </c>
      <c r="M509" s="25">
        <f>IF($A509="","",IF($E509&lt;=0,INDEX('Cenários'!$H$6:$H$105,INT((ROW()-6)/12)+1)+SUMIFS($I$6:$I$1205,$A$6:$A$1205,$A509,$E$6:$E$1205,"&gt;"&amp;$E509,$E$6:$E$1205,"&lt;="&amp;($E509+INDEX('Cenários'!$J$6:$J$105,INT((ROW()-6)/12)+1))),INDEX('Cenários'!$L$6:$L$105,INT((ROW()-6)/12)+1)+SUMIFS($I$6:$I$1205,$A$6:$A$1205,$A509,$E$6:$E$1205,"&gt;"&amp;$E509,$E$6:$E$1205,"&lt;=7")))</f>
        <v/>
      </c>
      <c r="N509" s="25">
        <f>IF($A509="","",MIN(INDEX('Cenários'!$K$6:$K$105,INT((ROW()-6)/12)+1),MAX(0,$M509)))</f>
        <v/>
      </c>
      <c r="O509" s="25">
        <f>IF($A509="","",IFERROR(IF($L509&gt;=$N509,0,MIN(CEILING(MAX(0,$N509-$L509),INDEX('Cenários'!$I$6:$I$105,INT((ROW()-6)/12)+1)),FLOOR(MAX(0,INDEX('Cenários'!$K$6:$K$105,INT((ROW()-6)/12)+1)-$L509),INDEX('Cenários'!$I$6:$I$105,INT((ROW()-6)/12)+1)))),0))</f>
        <v/>
      </c>
      <c r="P509" s="25">
        <f>IF($A509="","",IFERROR(IF($E509+INDEX('Cenários'!$J$6:$J$105,INT((ROW()-6)/12)+1)&gt;7,0,SUMIFS($O$6:$O$1205,$A$6:$A$1205,$A509,$E$6:$E$1205,$E509+INDEX('Cenários'!$J$6:$J$105,INT((ROW()-6)/12)+1))),0))</f>
        <v/>
      </c>
      <c r="Q509" s="25">
        <f>IF($A509="","",$L509+$O509)</f>
        <v/>
      </c>
      <c r="R509" s="25">
        <f>IF($A509="","",IF($E509&gt;0,MAX(0,$Q509-$N509),0))</f>
        <v/>
      </c>
      <c r="S509" s="25">
        <f>IF($A509="","",$Q509-$R509)</f>
        <v/>
      </c>
      <c r="T509" s="25">
        <f>IF($A509="","",MAX(0,-$S509))</f>
        <v/>
      </c>
      <c r="U509" s="25">
        <f>IF($A509="","",MAX(0,$Q509-INDEX('Cenários'!$K$6:$K$105,INT((ROW()-6)/12)+1)))</f>
        <v/>
      </c>
      <c r="V509" s="24">
        <f>IF($A509="","",IF($Y509&lt;&gt;"OK","Dados inválidos",IF($X509="Pausado","Pausado",IF($T509&gt;0,"Ruptura",IF($U509&gt;0,"Excesso de capacidade",IF($M509&gt;INDEX('Cenários'!$K$6:$K$105,INT((ROW()-6)/12)+1),"Capacidade insuficiente",IF(AND($E509&lt;=0,$S509&lt;INDEX('Cenários'!$H$6:$H$105,INT((ROW()-6)/12)+1)),"Atenção",IF($R509&gt;0,"Desmobilizar","Adequado"))))))))</f>
        <v/>
      </c>
      <c r="W509" s="24">
        <f>IF($A509="","",IF($Y509&lt;&gt;"OK","Corrigir cadastro do cenário",IF($X509="Pausado","",IF($T509&gt;0,"Ruptura projetada de "&amp;TEXT($T509,"0")&amp;" un.",IF($U509&gt;0,"Reduzir entrada ou transferir "&amp;TEXT($U509,"0")&amp;" un.",IF($M509&gt;INDEX('Cenários'!$K$6:$K$105,INT((ROW()-6)/12)+1),"Capacidade abaixo do saldo-alvo em "&amp;TEXT($M509-INDEX('Cenários'!$K$6:$K$105,INT((ROW()-6)/12)+1),"0")&amp;" un.",IF(AND($O509&gt;0,$E509-INDEX('Cenários'!$J$6:$J$105,INT((ROW()-6)/12)+1)&lt;-4),"Recebimento depende de pedido anterior ao horizonte",IF($R509&gt;0,"Desmobilizar "&amp;TEXT($R509,"0")&amp;" un. nesta semana",IF($P509&gt;0,"Emitir pedido de "&amp;TEXT($P509,"0")&amp;" un. nesta semana",IF($O509&gt;0,"Programar recebimento de "&amp;TEXT($O509,"0")&amp;" un.","Sem ação imediata")))))))))</f>
        <v/>
      </c>
      <c r="X509" s="24">
        <f>IF($A509="","",INDEX('Cenários'!$M$6:$M$105,INT((ROW()-6)/12)+1))</f>
        <v/>
      </c>
      <c r="Y509" s="24">
        <f>IF($A509="","",INDEX('Cenários'!$Z$6:$Z$105,INT((ROW()-6)/12)+1))</f>
        <v/>
      </c>
    </row>
    <row r="510" ht="19" customHeight="1">
      <c r="A510" s="24">
        <f>IF(INDEX('Cenários'!$A$6:$A$105,INT((ROW()-6)/12)+1)="","",INDEX('Cenários'!$A$6:$A$105,INT((ROW()-6)/12)+1))</f>
        <v/>
      </c>
      <c r="B510" s="24">
        <f>IF($A510="","",INDEX('Cenários'!$B$6:$B$105,INT((ROW()-6)/12)+1))</f>
        <v/>
      </c>
      <c r="C510" s="24">
        <f>IF($A510="","",INDEX('Cenários'!$C$6:$C$105,INT((ROW()-6)/12)+1))</f>
        <v/>
      </c>
      <c r="D510" s="24">
        <f>IF($A510="","",INDEX('Cenários'!$D$6:$D$105,INT((ROW()-6)/12)+1))</f>
        <v/>
      </c>
      <c r="E510" s="25">
        <f>IF($A510="","",MOD(ROW()-6,12)-4)</f>
        <v/>
      </c>
      <c r="F510" s="24">
        <f>IF($A510="","",IF($E510&lt;0,"Antes do pico",IF($E510=0,"Semana de pico","Depois do pico")))</f>
        <v/>
      </c>
      <c r="G510" s="36">
        <f>IF($A510="","",IFERROR(IF(INDEX('Cenários'!$E$6:$E$105,INT((ROW()-6)/12)+1)="","",INDEX('Cenários'!$E$6:$E$105,INT((ROW()-6)/12)+1)+7*$E510),""))</f>
        <v/>
      </c>
      <c r="H510" s="37">
        <f>IF($A510="","",INDEX('Cenários'!$N$6:$Y$105,INT((ROW()-6)/12)+1,$E510+5))</f>
        <v/>
      </c>
      <c r="I510" s="25">
        <f>IF(OR($A510="",$H510=""),"",IFERROR(ROUNDUP(INDEX('Cenários'!$F$6:$F$105,INT((ROW()-6)/12)+1)*$H510,0),""))</f>
        <v/>
      </c>
      <c r="J510" s="19" t="n"/>
      <c r="K510" s="25">
        <f>IF($A510="","",IF($E510=-4,INDEX('Cenários'!$G$6:$G$105,INT((ROW()-6)/12)+1),$S509))</f>
        <v/>
      </c>
      <c r="L510" s="25">
        <f>IF($A510="","",$K510+IF($J510="",0,$J510)-IF($I510="",0,$I510))</f>
        <v/>
      </c>
      <c r="M510" s="25">
        <f>IF($A510="","",IF($E510&lt;=0,INDEX('Cenários'!$H$6:$H$105,INT((ROW()-6)/12)+1)+SUMIFS($I$6:$I$1205,$A$6:$A$1205,$A510,$E$6:$E$1205,"&gt;"&amp;$E510,$E$6:$E$1205,"&lt;="&amp;($E510+INDEX('Cenários'!$J$6:$J$105,INT((ROW()-6)/12)+1))),INDEX('Cenários'!$L$6:$L$105,INT((ROW()-6)/12)+1)+SUMIFS($I$6:$I$1205,$A$6:$A$1205,$A510,$E$6:$E$1205,"&gt;"&amp;$E510,$E$6:$E$1205,"&lt;=7")))</f>
        <v/>
      </c>
      <c r="N510" s="25">
        <f>IF($A510="","",MIN(INDEX('Cenários'!$K$6:$K$105,INT((ROW()-6)/12)+1),MAX(0,$M510)))</f>
        <v/>
      </c>
      <c r="O510" s="25">
        <f>IF($A510="","",IFERROR(IF($L510&gt;=$N510,0,MIN(CEILING(MAX(0,$N510-$L510),INDEX('Cenários'!$I$6:$I$105,INT((ROW()-6)/12)+1)),FLOOR(MAX(0,INDEX('Cenários'!$K$6:$K$105,INT((ROW()-6)/12)+1)-$L510),INDEX('Cenários'!$I$6:$I$105,INT((ROW()-6)/12)+1)))),0))</f>
        <v/>
      </c>
      <c r="P510" s="25">
        <f>IF($A510="","",IFERROR(IF($E510+INDEX('Cenários'!$J$6:$J$105,INT((ROW()-6)/12)+1)&gt;7,0,SUMIFS($O$6:$O$1205,$A$6:$A$1205,$A510,$E$6:$E$1205,$E510+INDEX('Cenários'!$J$6:$J$105,INT((ROW()-6)/12)+1))),0))</f>
        <v/>
      </c>
      <c r="Q510" s="25">
        <f>IF($A510="","",$L510+$O510)</f>
        <v/>
      </c>
      <c r="R510" s="25">
        <f>IF($A510="","",IF($E510&gt;0,MAX(0,$Q510-$N510),0))</f>
        <v/>
      </c>
      <c r="S510" s="25">
        <f>IF($A510="","",$Q510-$R510)</f>
        <v/>
      </c>
      <c r="T510" s="25">
        <f>IF($A510="","",MAX(0,-$S510))</f>
        <v/>
      </c>
      <c r="U510" s="25">
        <f>IF($A510="","",MAX(0,$Q510-INDEX('Cenários'!$K$6:$K$105,INT((ROW()-6)/12)+1)))</f>
        <v/>
      </c>
      <c r="V510" s="24">
        <f>IF($A510="","",IF($Y510&lt;&gt;"OK","Dados inválidos",IF($X510="Pausado","Pausado",IF($T510&gt;0,"Ruptura",IF($U510&gt;0,"Excesso de capacidade",IF($M510&gt;INDEX('Cenários'!$K$6:$K$105,INT((ROW()-6)/12)+1),"Capacidade insuficiente",IF(AND($E510&lt;=0,$S510&lt;INDEX('Cenários'!$H$6:$H$105,INT((ROW()-6)/12)+1)),"Atenção",IF($R510&gt;0,"Desmobilizar","Adequado"))))))))</f>
        <v/>
      </c>
      <c r="W510" s="24">
        <f>IF($A510="","",IF($Y510&lt;&gt;"OK","Corrigir cadastro do cenário",IF($X510="Pausado","",IF($T510&gt;0,"Ruptura projetada de "&amp;TEXT($T510,"0")&amp;" un.",IF($U510&gt;0,"Reduzir entrada ou transferir "&amp;TEXT($U510,"0")&amp;" un.",IF($M510&gt;INDEX('Cenários'!$K$6:$K$105,INT((ROW()-6)/12)+1),"Capacidade abaixo do saldo-alvo em "&amp;TEXT($M510-INDEX('Cenários'!$K$6:$K$105,INT((ROW()-6)/12)+1),"0")&amp;" un.",IF(AND($O510&gt;0,$E510-INDEX('Cenários'!$J$6:$J$105,INT((ROW()-6)/12)+1)&lt;-4),"Recebimento depende de pedido anterior ao horizonte",IF($R510&gt;0,"Desmobilizar "&amp;TEXT($R510,"0")&amp;" un. nesta semana",IF($P510&gt;0,"Emitir pedido de "&amp;TEXT($P510,"0")&amp;" un. nesta semana",IF($O510&gt;0,"Programar recebimento de "&amp;TEXT($O510,"0")&amp;" un.","Sem ação imediata")))))))))</f>
        <v/>
      </c>
      <c r="X510" s="24">
        <f>IF($A510="","",INDEX('Cenários'!$M$6:$M$105,INT((ROW()-6)/12)+1))</f>
        <v/>
      </c>
      <c r="Y510" s="24">
        <f>IF($A510="","",INDEX('Cenários'!$Z$6:$Z$105,INT((ROW()-6)/12)+1))</f>
        <v/>
      </c>
    </row>
    <row r="511" ht="19" customHeight="1">
      <c r="A511" s="24">
        <f>IF(INDEX('Cenários'!$A$6:$A$105,INT((ROW()-6)/12)+1)="","",INDEX('Cenários'!$A$6:$A$105,INT((ROW()-6)/12)+1))</f>
        <v/>
      </c>
      <c r="B511" s="24">
        <f>IF($A511="","",INDEX('Cenários'!$B$6:$B$105,INT((ROW()-6)/12)+1))</f>
        <v/>
      </c>
      <c r="C511" s="24">
        <f>IF($A511="","",INDEX('Cenários'!$C$6:$C$105,INT((ROW()-6)/12)+1))</f>
        <v/>
      </c>
      <c r="D511" s="24">
        <f>IF($A511="","",INDEX('Cenários'!$D$6:$D$105,INT((ROW()-6)/12)+1))</f>
        <v/>
      </c>
      <c r="E511" s="25">
        <f>IF($A511="","",MOD(ROW()-6,12)-4)</f>
        <v/>
      </c>
      <c r="F511" s="24">
        <f>IF($A511="","",IF($E511&lt;0,"Antes do pico",IF($E511=0,"Semana de pico","Depois do pico")))</f>
        <v/>
      </c>
      <c r="G511" s="36">
        <f>IF($A511="","",IFERROR(IF(INDEX('Cenários'!$E$6:$E$105,INT((ROW()-6)/12)+1)="","",INDEX('Cenários'!$E$6:$E$105,INT((ROW()-6)/12)+1)+7*$E511),""))</f>
        <v/>
      </c>
      <c r="H511" s="37">
        <f>IF($A511="","",INDEX('Cenários'!$N$6:$Y$105,INT((ROW()-6)/12)+1,$E511+5))</f>
        <v/>
      </c>
      <c r="I511" s="25">
        <f>IF(OR($A511="",$H511=""),"",IFERROR(ROUNDUP(INDEX('Cenários'!$F$6:$F$105,INT((ROW()-6)/12)+1)*$H511,0),""))</f>
        <v/>
      </c>
      <c r="J511" s="19" t="n"/>
      <c r="K511" s="25">
        <f>IF($A511="","",IF($E511=-4,INDEX('Cenários'!$G$6:$G$105,INT((ROW()-6)/12)+1),$S510))</f>
        <v/>
      </c>
      <c r="L511" s="25">
        <f>IF($A511="","",$K511+IF($J511="",0,$J511)-IF($I511="",0,$I511))</f>
        <v/>
      </c>
      <c r="M511" s="25">
        <f>IF($A511="","",IF($E511&lt;=0,INDEX('Cenários'!$H$6:$H$105,INT((ROW()-6)/12)+1)+SUMIFS($I$6:$I$1205,$A$6:$A$1205,$A511,$E$6:$E$1205,"&gt;"&amp;$E511,$E$6:$E$1205,"&lt;="&amp;($E511+INDEX('Cenários'!$J$6:$J$105,INT((ROW()-6)/12)+1))),INDEX('Cenários'!$L$6:$L$105,INT((ROW()-6)/12)+1)+SUMIFS($I$6:$I$1205,$A$6:$A$1205,$A511,$E$6:$E$1205,"&gt;"&amp;$E511,$E$6:$E$1205,"&lt;=7")))</f>
        <v/>
      </c>
      <c r="N511" s="25">
        <f>IF($A511="","",MIN(INDEX('Cenários'!$K$6:$K$105,INT((ROW()-6)/12)+1),MAX(0,$M511)))</f>
        <v/>
      </c>
      <c r="O511" s="25">
        <f>IF($A511="","",IFERROR(IF($L511&gt;=$N511,0,MIN(CEILING(MAX(0,$N511-$L511),INDEX('Cenários'!$I$6:$I$105,INT((ROW()-6)/12)+1)),FLOOR(MAX(0,INDEX('Cenários'!$K$6:$K$105,INT((ROW()-6)/12)+1)-$L511),INDEX('Cenários'!$I$6:$I$105,INT((ROW()-6)/12)+1)))),0))</f>
        <v/>
      </c>
      <c r="P511" s="25">
        <f>IF($A511="","",IFERROR(IF($E511+INDEX('Cenários'!$J$6:$J$105,INT((ROW()-6)/12)+1)&gt;7,0,SUMIFS($O$6:$O$1205,$A$6:$A$1205,$A511,$E$6:$E$1205,$E511+INDEX('Cenários'!$J$6:$J$105,INT((ROW()-6)/12)+1))),0))</f>
        <v/>
      </c>
      <c r="Q511" s="25">
        <f>IF($A511="","",$L511+$O511)</f>
        <v/>
      </c>
      <c r="R511" s="25">
        <f>IF($A511="","",IF($E511&gt;0,MAX(0,$Q511-$N511),0))</f>
        <v/>
      </c>
      <c r="S511" s="25">
        <f>IF($A511="","",$Q511-$R511)</f>
        <v/>
      </c>
      <c r="T511" s="25">
        <f>IF($A511="","",MAX(0,-$S511))</f>
        <v/>
      </c>
      <c r="U511" s="25">
        <f>IF($A511="","",MAX(0,$Q511-INDEX('Cenários'!$K$6:$K$105,INT((ROW()-6)/12)+1)))</f>
        <v/>
      </c>
      <c r="V511" s="24">
        <f>IF($A511="","",IF($Y511&lt;&gt;"OK","Dados inválidos",IF($X511="Pausado","Pausado",IF($T511&gt;0,"Ruptura",IF($U511&gt;0,"Excesso de capacidade",IF($M511&gt;INDEX('Cenários'!$K$6:$K$105,INT((ROW()-6)/12)+1),"Capacidade insuficiente",IF(AND($E511&lt;=0,$S511&lt;INDEX('Cenários'!$H$6:$H$105,INT((ROW()-6)/12)+1)),"Atenção",IF($R511&gt;0,"Desmobilizar","Adequado"))))))))</f>
        <v/>
      </c>
      <c r="W511" s="24">
        <f>IF($A511="","",IF($Y511&lt;&gt;"OK","Corrigir cadastro do cenário",IF($X511="Pausado","",IF($T511&gt;0,"Ruptura projetada de "&amp;TEXT($T511,"0")&amp;" un.",IF($U511&gt;0,"Reduzir entrada ou transferir "&amp;TEXT($U511,"0")&amp;" un.",IF($M511&gt;INDEX('Cenários'!$K$6:$K$105,INT((ROW()-6)/12)+1),"Capacidade abaixo do saldo-alvo em "&amp;TEXT($M511-INDEX('Cenários'!$K$6:$K$105,INT((ROW()-6)/12)+1),"0")&amp;" un.",IF(AND($O511&gt;0,$E511-INDEX('Cenários'!$J$6:$J$105,INT((ROW()-6)/12)+1)&lt;-4),"Recebimento depende de pedido anterior ao horizonte",IF($R511&gt;0,"Desmobilizar "&amp;TEXT($R511,"0")&amp;" un. nesta semana",IF($P511&gt;0,"Emitir pedido de "&amp;TEXT($P511,"0")&amp;" un. nesta semana",IF($O511&gt;0,"Programar recebimento de "&amp;TEXT($O511,"0")&amp;" un.","Sem ação imediata")))))))))</f>
        <v/>
      </c>
      <c r="X511" s="24">
        <f>IF($A511="","",INDEX('Cenários'!$M$6:$M$105,INT((ROW()-6)/12)+1))</f>
        <v/>
      </c>
      <c r="Y511" s="24">
        <f>IF($A511="","",INDEX('Cenários'!$Z$6:$Z$105,INT((ROW()-6)/12)+1))</f>
        <v/>
      </c>
    </row>
    <row r="512" ht="19" customHeight="1">
      <c r="A512" s="24">
        <f>IF(INDEX('Cenários'!$A$6:$A$105,INT((ROW()-6)/12)+1)="","",INDEX('Cenários'!$A$6:$A$105,INT((ROW()-6)/12)+1))</f>
        <v/>
      </c>
      <c r="B512" s="24">
        <f>IF($A512="","",INDEX('Cenários'!$B$6:$B$105,INT((ROW()-6)/12)+1))</f>
        <v/>
      </c>
      <c r="C512" s="24">
        <f>IF($A512="","",INDEX('Cenários'!$C$6:$C$105,INT((ROW()-6)/12)+1))</f>
        <v/>
      </c>
      <c r="D512" s="24">
        <f>IF($A512="","",INDEX('Cenários'!$D$6:$D$105,INT((ROW()-6)/12)+1))</f>
        <v/>
      </c>
      <c r="E512" s="25">
        <f>IF($A512="","",MOD(ROW()-6,12)-4)</f>
        <v/>
      </c>
      <c r="F512" s="24">
        <f>IF($A512="","",IF($E512&lt;0,"Antes do pico",IF($E512=0,"Semana de pico","Depois do pico")))</f>
        <v/>
      </c>
      <c r="G512" s="36">
        <f>IF($A512="","",IFERROR(IF(INDEX('Cenários'!$E$6:$E$105,INT((ROW()-6)/12)+1)="","",INDEX('Cenários'!$E$6:$E$105,INT((ROW()-6)/12)+1)+7*$E512),""))</f>
        <v/>
      </c>
      <c r="H512" s="37">
        <f>IF($A512="","",INDEX('Cenários'!$N$6:$Y$105,INT((ROW()-6)/12)+1,$E512+5))</f>
        <v/>
      </c>
      <c r="I512" s="25">
        <f>IF(OR($A512="",$H512=""),"",IFERROR(ROUNDUP(INDEX('Cenários'!$F$6:$F$105,INT((ROW()-6)/12)+1)*$H512,0),""))</f>
        <v/>
      </c>
      <c r="J512" s="19" t="n"/>
      <c r="K512" s="25">
        <f>IF($A512="","",IF($E512=-4,INDEX('Cenários'!$G$6:$G$105,INT((ROW()-6)/12)+1),$S511))</f>
        <v/>
      </c>
      <c r="L512" s="25">
        <f>IF($A512="","",$K512+IF($J512="",0,$J512)-IF($I512="",0,$I512))</f>
        <v/>
      </c>
      <c r="M512" s="25">
        <f>IF($A512="","",IF($E512&lt;=0,INDEX('Cenários'!$H$6:$H$105,INT((ROW()-6)/12)+1)+SUMIFS($I$6:$I$1205,$A$6:$A$1205,$A512,$E$6:$E$1205,"&gt;"&amp;$E512,$E$6:$E$1205,"&lt;="&amp;($E512+INDEX('Cenários'!$J$6:$J$105,INT((ROW()-6)/12)+1))),INDEX('Cenários'!$L$6:$L$105,INT((ROW()-6)/12)+1)+SUMIFS($I$6:$I$1205,$A$6:$A$1205,$A512,$E$6:$E$1205,"&gt;"&amp;$E512,$E$6:$E$1205,"&lt;=7")))</f>
        <v/>
      </c>
      <c r="N512" s="25">
        <f>IF($A512="","",MIN(INDEX('Cenários'!$K$6:$K$105,INT((ROW()-6)/12)+1),MAX(0,$M512)))</f>
        <v/>
      </c>
      <c r="O512" s="25">
        <f>IF($A512="","",IFERROR(IF($L512&gt;=$N512,0,MIN(CEILING(MAX(0,$N512-$L512),INDEX('Cenários'!$I$6:$I$105,INT((ROW()-6)/12)+1)),FLOOR(MAX(0,INDEX('Cenários'!$K$6:$K$105,INT((ROW()-6)/12)+1)-$L512),INDEX('Cenários'!$I$6:$I$105,INT((ROW()-6)/12)+1)))),0))</f>
        <v/>
      </c>
      <c r="P512" s="25">
        <f>IF($A512="","",IFERROR(IF($E512+INDEX('Cenários'!$J$6:$J$105,INT((ROW()-6)/12)+1)&gt;7,0,SUMIFS($O$6:$O$1205,$A$6:$A$1205,$A512,$E$6:$E$1205,$E512+INDEX('Cenários'!$J$6:$J$105,INT((ROW()-6)/12)+1))),0))</f>
        <v/>
      </c>
      <c r="Q512" s="25">
        <f>IF($A512="","",$L512+$O512)</f>
        <v/>
      </c>
      <c r="R512" s="25">
        <f>IF($A512="","",IF($E512&gt;0,MAX(0,$Q512-$N512),0))</f>
        <v/>
      </c>
      <c r="S512" s="25">
        <f>IF($A512="","",$Q512-$R512)</f>
        <v/>
      </c>
      <c r="T512" s="25">
        <f>IF($A512="","",MAX(0,-$S512))</f>
        <v/>
      </c>
      <c r="U512" s="25">
        <f>IF($A512="","",MAX(0,$Q512-INDEX('Cenários'!$K$6:$K$105,INT((ROW()-6)/12)+1)))</f>
        <v/>
      </c>
      <c r="V512" s="24">
        <f>IF($A512="","",IF($Y512&lt;&gt;"OK","Dados inválidos",IF($X512="Pausado","Pausado",IF($T512&gt;0,"Ruptura",IF($U512&gt;0,"Excesso de capacidade",IF($M512&gt;INDEX('Cenários'!$K$6:$K$105,INT((ROW()-6)/12)+1),"Capacidade insuficiente",IF(AND($E512&lt;=0,$S512&lt;INDEX('Cenários'!$H$6:$H$105,INT((ROW()-6)/12)+1)),"Atenção",IF($R512&gt;0,"Desmobilizar","Adequado"))))))))</f>
        <v/>
      </c>
      <c r="W512" s="24">
        <f>IF($A512="","",IF($Y512&lt;&gt;"OK","Corrigir cadastro do cenário",IF($X512="Pausado","",IF($T512&gt;0,"Ruptura projetada de "&amp;TEXT($T512,"0")&amp;" un.",IF($U512&gt;0,"Reduzir entrada ou transferir "&amp;TEXT($U512,"0")&amp;" un.",IF($M512&gt;INDEX('Cenários'!$K$6:$K$105,INT((ROW()-6)/12)+1),"Capacidade abaixo do saldo-alvo em "&amp;TEXT($M512-INDEX('Cenários'!$K$6:$K$105,INT((ROW()-6)/12)+1),"0")&amp;" un.",IF(AND($O512&gt;0,$E512-INDEX('Cenários'!$J$6:$J$105,INT((ROW()-6)/12)+1)&lt;-4),"Recebimento depende de pedido anterior ao horizonte",IF($R512&gt;0,"Desmobilizar "&amp;TEXT($R512,"0")&amp;" un. nesta semana",IF($P512&gt;0,"Emitir pedido de "&amp;TEXT($P512,"0")&amp;" un. nesta semana",IF($O512&gt;0,"Programar recebimento de "&amp;TEXT($O512,"0")&amp;" un.","Sem ação imediata")))))))))</f>
        <v/>
      </c>
      <c r="X512" s="24">
        <f>IF($A512="","",INDEX('Cenários'!$M$6:$M$105,INT((ROW()-6)/12)+1))</f>
        <v/>
      </c>
      <c r="Y512" s="24">
        <f>IF($A512="","",INDEX('Cenários'!$Z$6:$Z$105,INT((ROW()-6)/12)+1))</f>
        <v/>
      </c>
    </row>
    <row r="513" ht="19" customHeight="1">
      <c r="A513" s="24">
        <f>IF(INDEX('Cenários'!$A$6:$A$105,INT((ROW()-6)/12)+1)="","",INDEX('Cenários'!$A$6:$A$105,INT((ROW()-6)/12)+1))</f>
        <v/>
      </c>
      <c r="B513" s="24">
        <f>IF($A513="","",INDEX('Cenários'!$B$6:$B$105,INT((ROW()-6)/12)+1))</f>
        <v/>
      </c>
      <c r="C513" s="24">
        <f>IF($A513="","",INDEX('Cenários'!$C$6:$C$105,INT((ROW()-6)/12)+1))</f>
        <v/>
      </c>
      <c r="D513" s="24">
        <f>IF($A513="","",INDEX('Cenários'!$D$6:$D$105,INT((ROW()-6)/12)+1))</f>
        <v/>
      </c>
      <c r="E513" s="25">
        <f>IF($A513="","",MOD(ROW()-6,12)-4)</f>
        <v/>
      </c>
      <c r="F513" s="24">
        <f>IF($A513="","",IF($E513&lt;0,"Antes do pico",IF($E513=0,"Semana de pico","Depois do pico")))</f>
        <v/>
      </c>
      <c r="G513" s="36">
        <f>IF($A513="","",IFERROR(IF(INDEX('Cenários'!$E$6:$E$105,INT((ROW()-6)/12)+1)="","",INDEX('Cenários'!$E$6:$E$105,INT((ROW()-6)/12)+1)+7*$E513),""))</f>
        <v/>
      </c>
      <c r="H513" s="37">
        <f>IF($A513="","",INDEX('Cenários'!$N$6:$Y$105,INT((ROW()-6)/12)+1,$E513+5))</f>
        <v/>
      </c>
      <c r="I513" s="25">
        <f>IF(OR($A513="",$H513=""),"",IFERROR(ROUNDUP(INDEX('Cenários'!$F$6:$F$105,INT((ROW()-6)/12)+1)*$H513,0),""))</f>
        <v/>
      </c>
      <c r="J513" s="19" t="n"/>
      <c r="K513" s="25">
        <f>IF($A513="","",IF($E513=-4,INDEX('Cenários'!$G$6:$G$105,INT((ROW()-6)/12)+1),$S512))</f>
        <v/>
      </c>
      <c r="L513" s="25">
        <f>IF($A513="","",$K513+IF($J513="",0,$J513)-IF($I513="",0,$I513))</f>
        <v/>
      </c>
      <c r="M513" s="25">
        <f>IF($A513="","",IF($E513&lt;=0,INDEX('Cenários'!$H$6:$H$105,INT((ROW()-6)/12)+1)+SUMIFS($I$6:$I$1205,$A$6:$A$1205,$A513,$E$6:$E$1205,"&gt;"&amp;$E513,$E$6:$E$1205,"&lt;="&amp;($E513+INDEX('Cenários'!$J$6:$J$105,INT((ROW()-6)/12)+1))),INDEX('Cenários'!$L$6:$L$105,INT((ROW()-6)/12)+1)+SUMIFS($I$6:$I$1205,$A$6:$A$1205,$A513,$E$6:$E$1205,"&gt;"&amp;$E513,$E$6:$E$1205,"&lt;=7")))</f>
        <v/>
      </c>
      <c r="N513" s="25">
        <f>IF($A513="","",MIN(INDEX('Cenários'!$K$6:$K$105,INT((ROW()-6)/12)+1),MAX(0,$M513)))</f>
        <v/>
      </c>
      <c r="O513" s="25">
        <f>IF($A513="","",IFERROR(IF($L513&gt;=$N513,0,MIN(CEILING(MAX(0,$N513-$L513),INDEX('Cenários'!$I$6:$I$105,INT((ROW()-6)/12)+1)),FLOOR(MAX(0,INDEX('Cenários'!$K$6:$K$105,INT((ROW()-6)/12)+1)-$L513),INDEX('Cenários'!$I$6:$I$105,INT((ROW()-6)/12)+1)))),0))</f>
        <v/>
      </c>
      <c r="P513" s="25">
        <f>IF($A513="","",IFERROR(IF($E513+INDEX('Cenários'!$J$6:$J$105,INT((ROW()-6)/12)+1)&gt;7,0,SUMIFS($O$6:$O$1205,$A$6:$A$1205,$A513,$E$6:$E$1205,$E513+INDEX('Cenários'!$J$6:$J$105,INT((ROW()-6)/12)+1))),0))</f>
        <v/>
      </c>
      <c r="Q513" s="25">
        <f>IF($A513="","",$L513+$O513)</f>
        <v/>
      </c>
      <c r="R513" s="25">
        <f>IF($A513="","",IF($E513&gt;0,MAX(0,$Q513-$N513),0))</f>
        <v/>
      </c>
      <c r="S513" s="25">
        <f>IF($A513="","",$Q513-$R513)</f>
        <v/>
      </c>
      <c r="T513" s="25">
        <f>IF($A513="","",MAX(0,-$S513))</f>
        <v/>
      </c>
      <c r="U513" s="25">
        <f>IF($A513="","",MAX(0,$Q513-INDEX('Cenários'!$K$6:$K$105,INT((ROW()-6)/12)+1)))</f>
        <v/>
      </c>
      <c r="V513" s="24">
        <f>IF($A513="","",IF($Y513&lt;&gt;"OK","Dados inválidos",IF($X513="Pausado","Pausado",IF($T513&gt;0,"Ruptura",IF($U513&gt;0,"Excesso de capacidade",IF($M513&gt;INDEX('Cenários'!$K$6:$K$105,INT((ROW()-6)/12)+1),"Capacidade insuficiente",IF(AND($E513&lt;=0,$S513&lt;INDEX('Cenários'!$H$6:$H$105,INT((ROW()-6)/12)+1)),"Atenção",IF($R513&gt;0,"Desmobilizar","Adequado"))))))))</f>
        <v/>
      </c>
      <c r="W513" s="24">
        <f>IF($A513="","",IF($Y513&lt;&gt;"OK","Corrigir cadastro do cenário",IF($X513="Pausado","",IF($T513&gt;0,"Ruptura projetada de "&amp;TEXT($T513,"0")&amp;" un.",IF($U513&gt;0,"Reduzir entrada ou transferir "&amp;TEXT($U513,"0")&amp;" un.",IF($M513&gt;INDEX('Cenários'!$K$6:$K$105,INT((ROW()-6)/12)+1),"Capacidade abaixo do saldo-alvo em "&amp;TEXT($M513-INDEX('Cenários'!$K$6:$K$105,INT((ROW()-6)/12)+1),"0")&amp;" un.",IF(AND($O513&gt;0,$E513-INDEX('Cenários'!$J$6:$J$105,INT((ROW()-6)/12)+1)&lt;-4),"Recebimento depende de pedido anterior ao horizonte",IF($R513&gt;0,"Desmobilizar "&amp;TEXT($R513,"0")&amp;" un. nesta semana",IF($P513&gt;0,"Emitir pedido de "&amp;TEXT($P513,"0")&amp;" un. nesta semana",IF($O513&gt;0,"Programar recebimento de "&amp;TEXT($O513,"0")&amp;" un.","Sem ação imediata")))))))))</f>
        <v/>
      </c>
      <c r="X513" s="24">
        <f>IF($A513="","",INDEX('Cenários'!$M$6:$M$105,INT((ROW()-6)/12)+1))</f>
        <v/>
      </c>
      <c r="Y513" s="24">
        <f>IF($A513="","",INDEX('Cenários'!$Z$6:$Z$105,INT((ROW()-6)/12)+1))</f>
        <v/>
      </c>
    </row>
    <row r="514" ht="19" customHeight="1">
      <c r="A514" s="24">
        <f>IF(INDEX('Cenários'!$A$6:$A$105,INT((ROW()-6)/12)+1)="","",INDEX('Cenários'!$A$6:$A$105,INT((ROW()-6)/12)+1))</f>
        <v/>
      </c>
      <c r="B514" s="24">
        <f>IF($A514="","",INDEX('Cenários'!$B$6:$B$105,INT((ROW()-6)/12)+1))</f>
        <v/>
      </c>
      <c r="C514" s="24">
        <f>IF($A514="","",INDEX('Cenários'!$C$6:$C$105,INT((ROW()-6)/12)+1))</f>
        <v/>
      </c>
      <c r="D514" s="24">
        <f>IF($A514="","",INDEX('Cenários'!$D$6:$D$105,INT((ROW()-6)/12)+1))</f>
        <v/>
      </c>
      <c r="E514" s="25">
        <f>IF($A514="","",MOD(ROW()-6,12)-4)</f>
        <v/>
      </c>
      <c r="F514" s="24">
        <f>IF($A514="","",IF($E514&lt;0,"Antes do pico",IF($E514=0,"Semana de pico","Depois do pico")))</f>
        <v/>
      </c>
      <c r="G514" s="36">
        <f>IF($A514="","",IFERROR(IF(INDEX('Cenários'!$E$6:$E$105,INT((ROW()-6)/12)+1)="","",INDEX('Cenários'!$E$6:$E$105,INT((ROW()-6)/12)+1)+7*$E514),""))</f>
        <v/>
      </c>
      <c r="H514" s="37">
        <f>IF($A514="","",INDEX('Cenários'!$N$6:$Y$105,INT((ROW()-6)/12)+1,$E514+5))</f>
        <v/>
      </c>
      <c r="I514" s="25">
        <f>IF(OR($A514="",$H514=""),"",IFERROR(ROUNDUP(INDEX('Cenários'!$F$6:$F$105,INT((ROW()-6)/12)+1)*$H514,0),""))</f>
        <v/>
      </c>
      <c r="J514" s="19" t="n"/>
      <c r="K514" s="25">
        <f>IF($A514="","",IF($E514=-4,INDEX('Cenários'!$G$6:$G$105,INT((ROW()-6)/12)+1),$S513))</f>
        <v/>
      </c>
      <c r="L514" s="25">
        <f>IF($A514="","",$K514+IF($J514="",0,$J514)-IF($I514="",0,$I514))</f>
        <v/>
      </c>
      <c r="M514" s="25">
        <f>IF($A514="","",IF($E514&lt;=0,INDEX('Cenários'!$H$6:$H$105,INT((ROW()-6)/12)+1)+SUMIFS($I$6:$I$1205,$A$6:$A$1205,$A514,$E$6:$E$1205,"&gt;"&amp;$E514,$E$6:$E$1205,"&lt;="&amp;($E514+INDEX('Cenários'!$J$6:$J$105,INT((ROW()-6)/12)+1))),INDEX('Cenários'!$L$6:$L$105,INT((ROW()-6)/12)+1)+SUMIFS($I$6:$I$1205,$A$6:$A$1205,$A514,$E$6:$E$1205,"&gt;"&amp;$E514,$E$6:$E$1205,"&lt;=7")))</f>
        <v/>
      </c>
      <c r="N514" s="25">
        <f>IF($A514="","",MIN(INDEX('Cenários'!$K$6:$K$105,INT((ROW()-6)/12)+1),MAX(0,$M514)))</f>
        <v/>
      </c>
      <c r="O514" s="25">
        <f>IF($A514="","",IFERROR(IF($L514&gt;=$N514,0,MIN(CEILING(MAX(0,$N514-$L514),INDEX('Cenários'!$I$6:$I$105,INT((ROW()-6)/12)+1)),FLOOR(MAX(0,INDEX('Cenários'!$K$6:$K$105,INT((ROW()-6)/12)+1)-$L514),INDEX('Cenários'!$I$6:$I$105,INT((ROW()-6)/12)+1)))),0))</f>
        <v/>
      </c>
      <c r="P514" s="25">
        <f>IF($A514="","",IFERROR(IF($E514+INDEX('Cenários'!$J$6:$J$105,INT((ROW()-6)/12)+1)&gt;7,0,SUMIFS($O$6:$O$1205,$A$6:$A$1205,$A514,$E$6:$E$1205,$E514+INDEX('Cenários'!$J$6:$J$105,INT((ROW()-6)/12)+1))),0))</f>
        <v/>
      </c>
      <c r="Q514" s="25">
        <f>IF($A514="","",$L514+$O514)</f>
        <v/>
      </c>
      <c r="R514" s="25">
        <f>IF($A514="","",IF($E514&gt;0,MAX(0,$Q514-$N514),0))</f>
        <v/>
      </c>
      <c r="S514" s="25">
        <f>IF($A514="","",$Q514-$R514)</f>
        <v/>
      </c>
      <c r="T514" s="25">
        <f>IF($A514="","",MAX(0,-$S514))</f>
        <v/>
      </c>
      <c r="U514" s="25">
        <f>IF($A514="","",MAX(0,$Q514-INDEX('Cenários'!$K$6:$K$105,INT((ROW()-6)/12)+1)))</f>
        <v/>
      </c>
      <c r="V514" s="24">
        <f>IF($A514="","",IF($Y514&lt;&gt;"OK","Dados inválidos",IF($X514="Pausado","Pausado",IF($T514&gt;0,"Ruptura",IF($U514&gt;0,"Excesso de capacidade",IF($M514&gt;INDEX('Cenários'!$K$6:$K$105,INT((ROW()-6)/12)+1),"Capacidade insuficiente",IF(AND($E514&lt;=0,$S514&lt;INDEX('Cenários'!$H$6:$H$105,INT((ROW()-6)/12)+1)),"Atenção",IF($R514&gt;0,"Desmobilizar","Adequado"))))))))</f>
        <v/>
      </c>
      <c r="W514" s="24">
        <f>IF($A514="","",IF($Y514&lt;&gt;"OK","Corrigir cadastro do cenário",IF($X514="Pausado","",IF($T514&gt;0,"Ruptura projetada de "&amp;TEXT($T514,"0")&amp;" un.",IF($U514&gt;0,"Reduzir entrada ou transferir "&amp;TEXT($U514,"0")&amp;" un.",IF($M514&gt;INDEX('Cenários'!$K$6:$K$105,INT((ROW()-6)/12)+1),"Capacidade abaixo do saldo-alvo em "&amp;TEXT($M514-INDEX('Cenários'!$K$6:$K$105,INT((ROW()-6)/12)+1),"0")&amp;" un.",IF(AND($O514&gt;0,$E514-INDEX('Cenários'!$J$6:$J$105,INT((ROW()-6)/12)+1)&lt;-4),"Recebimento depende de pedido anterior ao horizonte",IF($R514&gt;0,"Desmobilizar "&amp;TEXT($R514,"0")&amp;" un. nesta semana",IF($P514&gt;0,"Emitir pedido de "&amp;TEXT($P514,"0")&amp;" un. nesta semana",IF($O514&gt;0,"Programar recebimento de "&amp;TEXT($O514,"0")&amp;" un.","Sem ação imediata")))))))))</f>
        <v/>
      </c>
      <c r="X514" s="24">
        <f>IF($A514="","",INDEX('Cenários'!$M$6:$M$105,INT((ROW()-6)/12)+1))</f>
        <v/>
      </c>
      <c r="Y514" s="24">
        <f>IF($A514="","",INDEX('Cenários'!$Z$6:$Z$105,INT((ROW()-6)/12)+1))</f>
        <v/>
      </c>
    </row>
    <row r="515" ht="19" customHeight="1">
      <c r="A515" s="24">
        <f>IF(INDEX('Cenários'!$A$6:$A$105,INT((ROW()-6)/12)+1)="","",INDEX('Cenários'!$A$6:$A$105,INT((ROW()-6)/12)+1))</f>
        <v/>
      </c>
      <c r="B515" s="24">
        <f>IF($A515="","",INDEX('Cenários'!$B$6:$B$105,INT((ROW()-6)/12)+1))</f>
        <v/>
      </c>
      <c r="C515" s="24">
        <f>IF($A515="","",INDEX('Cenários'!$C$6:$C$105,INT((ROW()-6)/12)+1))</f>
        <v/>
      </c>
      <c r="D515" s="24">
        <f>IF($A515="","",INDEX('Cenários'!$D$6:$D$105,INT((ROW()-6)/12)+1))</f>
        <v/>
      </c>
      <c r="E515" s="25">
        <f>IF($A515="","",MOD(ROW()-6,12)-4)</f>
        <v/>
      </c>
      <c r="F515" s="24">
        <f>IF($A515="","",IF($E515&lt;0,"Antes do pico",IF($E515=0,"Semana de pico","Depois do pico")))</f>
        <v/>
      </c>
      <c r="G515" s="36">
        <f>IF($A515="","",IFERROR(IF(INDEX('Cenários'!$E$6:$E$105,INT((ROW()-6)/12)+1)="","",INDEX('Cenários'!$E$6:$E$105,INT((ROW()-6)/12)+1)+7*$E515),""))</f>
        <v/>
      </c>
      <c r="H515" s="37">
        <f>IF($A515="","",INDEX('Cenários'!$N$6:$Y$105,INT((ROW()-6)/12)+1,$E515+5))</f>
        <v/>
      </c>
      <c r="I515" s="25">
        <f>IF(OR($A515="",$H515=""),"",IFERROR(ROUNDUP(INDEX('Cenários'!$F$6:$F$105,INT((ROW()-6)/12)+1)*$H515,0),""))</f>
        <v/>
      </c>
      <c r="J515" s="19" t="n"/>
      <c r="K515" s="25">
        <f>IF($A515="","",IF($E515=-4,INDEX('Cenários'!$G$6:$G$105,INT((ROW()-6)/12)+1),$S514))</f>
        <v/>
      </c>
      <c r="L515" s="25">
        <f>IF($A515="","",$K515+IF($J515="",0,$J515)-IF($I515="",0,$I515))</f>
        <v/>
      </c>
      <c r="M515" s="25">
        <f>IF($A515="","",IF($E515&lt;=0,INDEX('Cenários'!$H$6:$H$105,INT((ROW()-6)/12)+1)+SUMIFS($I$6:$I$1205,$A$6:$A$1205,$A515,$E$6:$E$1205,"&gt;"&amp;$E515,$E$6:$E$1205,"&lt;="&amp;($E515+INDEX('Cenários'!$J$6:$J$105,INT((ROW()-6)/12)+1))),INDEX('Cenários'!$L$6:$L$105,INT((ROW()-6)/12)+1)+SUMIFS($I$6:$I$1205,$A$6:$A$1205,$A515,$E$6:$E$1205,"&gt;"&amp;$E515,$E$6:$E$1205,"&lt;=7")))</f>
        <v/>
      </c>
      <c r="N515" s="25">
        <f>IF($A515="","",MIN(INDEX('Cenários'!$K$6:$K$105,INT((ROW()-6)/12)+1),MAX(0,$M515)))</f>
        <v/>
      </c>
      <c r="O515" s="25">
        <f>IF($A515="","",IFERROR(IF($L515&gt;=$N515,0,MIN(CEILING(MAX(0,$N515-$L515),INDEX('Cenários'!$I$6:$I$105,INT((ROW()-6)/12)+1)),FLOOR(MAX(0,INDEX('Cenários'!$K$6:$K$105,INT((ROW()-6)/12)+1)-$L515),INDEX('Cenários'!$I$6:$I$105,INT((ROW()-6)/12)+1)))),0))</f>
        <v/>
      </c>
      <c r="P515" s="25">
        <f>IF($A515="","",IFERROR(IF($E515+INDEX('Cenários'!$J$6:$J$105,INT((ROW()-6)/12)+1)&gt;7,0,SUMIFS($O$6:$O$1205,$A$6:$A$1205,$A515,$E$6:$E$1205,$E515+INDEX('Cenários'!$J$6:$J$105,INT((ROW()-6)/12)+1))),0))</f>
        <v/>
      </c>
      <c r="Q515" s="25">
        <f>IF($A515="","",$L515+$O515)</f>
        <v/>
      </c>
      <c r="R515" s="25">
        <f>IF($A515="","",IF($E515&gt;0,MAX(0,$Q515-$N515),0))</f>
        <v/>
      </c>
      <c r="S515" s="25">
        <f>IF($A515="","",$Q515-$R515)</f>
        <v/>
      </c>
      <c r="T515" s="25">
        <f>IF($A515="","",MAX(0,-$S515))</f>
        <v/>
      </c>
      <c r="U515" s="25">
        <f>IF($A515="","",MAX(0,$Q515-INDEX('Cenários'!$K$6:$K$105,INT((ROW()-6)/12)+1)))</f>
        <v/>
      </c>
      <c r="V515" s="24">
        <f>IF($A515="","",IF($Y515&lt;&gt;"OK","Dados inválidos",IF($X515="Pausado","Pausado",IF($T515&gt;0,"Ruptura",IF($U515&gt;0,"Excesso de capacidade",IF($M515&gt;INDEX('Cenários'!$K$6:$K$105,INT((ROW()-6)/12)+1),"Capacidade insuficiente",IF(AND($E515&lt;=0,$S515&lt;INDEX('Cenários'!$H$6:$H$105,INT((ROW()-6)/12)+1)),"Atenção",IF($R515&gt;0,"Desmobilizar","Adequado"))))))))</f>
        <v/>
      </c>
      <c r="W515" s="24">
        <f>IF($A515="","",IF($Y515&lt;&gt;"OK","Corrigir cadastro do cenário",IF($X515="Pausado","",IF($T515&gt;0,"Ruptura projetada de "&amp;TEXT($T515,"0")&amp;" un.",IF($U515&gt;0,"Reduzir entrada ou transferir "&amp;TEXT($U515,"0")&amp;" un.",IF($M515&gt;INDEX('Cenários'!$K$6:$K$105,INT((ROW()-6)/12)+1),"Capacidade abaixo do saldo-alvo em "&amp;TEXT($M515-INDEX('Cenários'!$K$6:$K$105,INT((ROW()-6)/12)+1),"0")&amp;" un.",IF(AND($O515&gt;0,$E515-INDEX('Cenários'!$J$6:$J$105,INT((ROW()-6)/12)+1)&lt;-4),"Recebimento depende de pedido anterior ao horizonte",IF($R515&gt;0,"Desmobilizar "&amp;TEXT($R515,"0")&amp;" un. nesta semana",IF($P515&gt;0,"Emitir pedido de "&amp;TEXT($P515,"0")&amp;" un. nesta semana",IF($O515&gt;0,"Programar recebimento de "&amp;TEXT($O515,"0")&amp;" un.","Sem ação imediata")))))))))</f>
        <v/>
      </c>
      <c r="X515" s="24">
        <f>IF($A515="","",INDEX('Cenários'!$M$6:$M$105,INT((ROW()-6)/12)+1))</f>
        <v/>
      </c>
      <c r="Y515" s="24">
        <f>IF($A515="","",INDEX('Cenários'!$Z$6:$Z$105,INT((ROW()-6)/12)+1))</f>
        <v/>
      </c>
    </row>
    <row r="516" ht="19" customHeight="1">
      <c r="A516" s="24">
        <f>IF(INDEX('Cenários'!$A$6:$A$105,INT((ROW()-6)/12)+1)="","",INDEX('Cenários'!$A$6:$A$105,INT((ROW()-6)/12)+1))</f>
        <v/>
      </c>
      <c r="B516" s="24">
        <f>IF($A516="","",INDEX('Cenários'!$B$6:$B$105,INT((ROW()-6)/12)+1))</f>
        <v/>
      </c>
      <c r="C516" s="24">
        <f>IF($A516="","",INDEX('Cenários'!$C$6:$C$105,INT((ROW()-6)/12)+1))</f>
        <v/>
      </c>
      <c r="D516" s="24">
        <f>IF($A516="","",INDEX('Cenários'!$D$6:$D$105,INT((ROW()-6)/12)+1))</f>
        <v/>
      </c>
      <c r="E516" s="25">
        <f>IF($A516="","",MOD(ROW()-6,12)-4)</f>
        <v/>
      </c>
      <c r="F516" s="24">
        <f>IF($A516="","",IF($E516&lt;0,"Antes do pico",IF($E516=0,"Semana de pico","Depois do pico")))</f>
        <v/>
      </c>
      <c r="G516" s="36">
        <f>IF($A516="","",IFERROR(IF(INDEX('Cenários'!$E$6:$E$105,INT((ROW()-6)/12)+1)="","",INDEX('Cenários'!$E$6:$E$105,INT((ROW()-6)/12)+1)+7*$E516),""))</f>
        <v/>
      </c>
      <c r="H516" s="37">
        <f>IF($A516="","",INDEX('Cenários'!$N$6:$Y$105,INT((ROW()-6)/12)+1,$E516+5))</f>
        <v/>
      </c>
      <c r="I516" s="25">
        <f>IF(OR($A516="",$H516=""),"",IFERROR(ROUNDUP(INDEX('Cenários'!$F$6:$F$105,INT((ROW()-6)/12)+1)*$H516,0),""))</f>
        <v/>
      </c>
      <c r="J516" s="19" t="n"/>
      <c r="K516" s="25">
        <f>IF($A516="","",IF($E516=-4,INDEX('Cenários'!$G$6:$G$105,INT((ROW()-6)/12)+1),$S515))</f>
        <v/>
      </c>
      <c r="L516" s="25">
        <f>IF($A516="","",$K516+IF($J516="",0,$J516)-IF($I516="",0,$I516))</f>
        <v/>
      </c>
      <c r="M516" s="25">
        <f>IF($A516="","",IF($E516&lt;=0,INDEX('Cenários'!$H$6:$H$105,INT((ROW()-6)/12)+1)+SUMIFS($I$6:$I$1205,$A$6:$A$1205,$A516,$E$6:$E$1205,"&gt;"&amp;$E516,$E$6:$E$1205,"&lt;="&amp;($E516+INDEX('Cenários'!$J$6:$J$105,INT((ROW()-6)/12)+1))),INDEX('Cenários'!$L$6:$L$105,INT((ROW()-6)/12)+1)+SUMIFS($I$6:$I$1205,$A$6:$A$1205,$A516,$E$6:$E$1205,"&gt;"&amp;$E516,$E$6:$E$1205,"&lt;=7")))</f>
        <v/>
      </c>
      <c r="N516" s="25">
        <f>IF($A516="","",MIN(INDEX('Cenários'!$K$6:$K$105,INT((ROW()-6)/12)+1),MAX(0,$M516)))</f>
        <v/>
      </c>
      <c r="O516" s="25">
        <f>IF($A516="","",IFERROR(IF($L516&gt;=$N516,0,MIN(CEILING(MAX(0,$N516-$L516),INDEX('Cenários'!$I$6:$I$105,INT((ROW()-6)/12)+1)),FLOOR(MAX(0,INDEX('Cenários'!$K$6:$K$105,INT((ROW()-6)/12)+1)-$L516),INDEX('Cenários'!$I$6:$I$105,INT((ROW()-6)/12)+1)))),0))</f>
        <v/>
      </c>
      <c r="P516" s="25">
        <f>IF($A516="","",IFERROR(IF($E516+INDEX('Cenários'!$J$6:$J$105,INT((ROW()-6)/12)+1)&gt;7,0,SUMIFS($O$6:$O$1205,$A$6:$A$1205,$A516,$E$6:$E$1205,$E516+INDEX('Cenários'!$J$6:$J$105,INT((ROW()-6)/12)+1))),0))</f>
        <v/>
      </c>
      <c r="Q516" s="25">
        <f>IF($A516="","",$L516+$O516)</f>
        <v/>
      </c>
      <c r="R516" s="25">
        <f>IF($A516="","",IF($E516&gt;0,MAX(0,$Q516-$N516),0))</f>
        <v/>
      </c>
      <c r="S516" s="25">
        <f>IF($A516="","",$Q516-$R516)</f>
        <v/>
      </c>
      <c r="T516" s="25">
        <f>IF($A516="","",MAX(0,-$S516))</f>
        <v/>
      </c>
      <c r="U516" s="25">
        <f>IF($A516="","",MAX(0,$Q516-INDEX('Cenários'!$K$6:$K$105,INT((ROW()-6)/12)+1)))</f>
        <v/>
      </c>
      <c r="V516" s="24">
        <f>IF($A516="","",IF($Y516&lt;&gt;"OK","Dados inválidos",IF($X516="Pausado","Pausado",IF($T516&gt;0,"Ruptura",IF($U516&gt;0,"Excesso de capacidade",IF($M516&gt;INDEX('Cenários'!$K$6:$K$105,INT((ROW()-6)/12)+1),"Capacidade insuficiente",IF(AND($E516&lt;=0,$S516&lt;INDEX('Cenários'!$H$6:$H$105,INT((ROW()-6)/12)+1)),"Atenção",IF($R516&gt;0,"Desmobilizar","Adequado"))))))))</f>
        <v/>
      </c>
      <c r="W516" s="24">
        <f>IF($A516="","",IF($Y516&lt;&gt;"OK","Corrigir cadastro do cenário",IF($X516="Pausado","",IF($T516&gt;0,"Ruptura projetada de "&amp;TEXT($T516,"0")&amp;" un.",IF($U516&gt;0,"Reduzir entrada ou transferir "&amp;TEXT($U516,"0")&amp;" un.",IF($M516&gt;INDEX('Cenários'!$K$6:$K$105,INT((ROW()-6)/12)+1),"Capacidade abaixo do saldo-alvo em "&amp;TEXT($M516-INDEX('Cenários'!$K$6:$K$105,INT((ROW()-6)/12)+1),"0")&amp;" un.",IF(AND($O516&gt;0,$E516-INDEX('Cenários'!$J$6:$J$105,INT((ROW()-6)/12)+1)&lt;-4),"Recebimento depende de pedido anterior ao horizonte",IF($R516&gt;0,"Desmobilizar "&amp;TEXT($R516,"0")&amp;" un. nesta semana",IF($P516&gt;0,"Emitir pedido de "&amp;TEXT($P516,"0")&amp;" un. nesta semana",IF($O516&gt;0,"Programar recebimento de "&amp;TEXT($O516,"0")&amp;" un.","Sem ação imediata")))))))))</f>
        <v/>
      </c>
      <c r="X516" s="24">
        <f>IF($A516="","",INDEX('Cenários'!$M$6:$M$105,INT((ROW()-6)/12)+1))</f>
        <v/>
      </c>
      <c r="Y516" s="24">
        <f>IF($A516="","",INDEX('Cenários'!$Z$6:$Z$105,INT((ROW()-6)/12)+1))</f>
        <v/>
      </c>
    </row>
    <row r="517" ht="19" customHeight="1">
      <c r="A517" s="24">
        <f>IF(INDEX('Cenários'!$A$6:$A$105,INT((ROW()-6)/12)+1)="","",INDEX('Cenários'!$A$6:$A$105,INT((ROW()-6)/12)+1))</f>
        <v/>
      </c>
      <c r="B517" s="24">
        <f>IF($A517="","",INDEX('Cenários'!$B$6:$B$105,INT((ROW()-6)/12)+1))</f>
        <v/>
      </c>
      <c r="C517" s="24">
        <f>IF($A517="","",INDEX('Cenários'!$C$6:$C$105,INT((ROW()-6)/12)+1))</f>
        <v/>
      </c>
      <c r="D517" s="24">
        <f>IF($A517="","",INDEX('Cenários'!$D$6:$D$105,INT((ROW()-6)/12)+1))</f>
        <v/>
      </c>
      <c r="E517" s="25">
        <f>IF($A517="","",MOD(ROW()-6,12)-4)</f>
        <v/>
      </c>
      <c r="F517" s="24">
        <f>IF($A517="","",IF($E517&lt;0,"Antes do pico",IF($E517=0,"Semana de pico","Depois do pico")))</f>
        <v/>
      </c>
      <c r="G517" s="36">
        <f>IF($A517="","",IFERROR(IF(INDEX('Cenários'!$E$6:$E$105,INT((ROW()-6)/12)+1)="","",INDEX('Cenários'!$E$6:$E$105,INT((ROW()-6)/12)+1)+7*$E517),""))</f>
        <v/>
      </c>
      <c r="H517" s="37">
        <f>IF($A517="","",INDEX('Cenários'!$N$6:$Y$105,INT((ROW()-6)/12)+1,$E517+5))</f>
        <v/>
      </c>
      <c r="I517" s="25">
        <f>IF(OR($A517="",$H517=""),"",IFERROR(ROUNDUP(INDEX('Cenários'!$F$6:$F$105,INT((ROW()-6)/12)+1)*$H517,0),""))</f>
        <v/>
      </c>
      <c r="J517" s="19" t="n"/>
      <c r="K517" s="25">
        <f>IF($A517="","",IF($E517=-4,INDEX('Cenários'!$G$6:$G$105,INT((ROW()-6)/12)+1),$S516))</f>
        <v/>
      </c>
      <c r="L517" s="25">
        <f>IF($A517="","",$K517+IF($J517="",0,$J517)-IF($I517="",0,$I517))</f>
        <v/>
      </c>
      <c r="M517" s="25">
        <f>IF($A517="","",IF($E517&lt;=0,INDEX('Cenários'!$H$6:$H$105,INT((ROW()-6)/12)+1)+SUMIFS($I$6:$I$1205,$A$6:$A$1205,$A517,$E$6:$E$1205,"&gt;"&amp;$E517,$E$6:$E$1205,"&lt;="&amp;($E517+INDEX('Cenários'!$J$6:$J$105,INT((ROW()-6)/12)+1))),INDEX('Cenários'!$L$6:$L$105,INT((ROW()-6)/12)+1)+SUMIFS($I$6:$I$1205,$A$6:$A$1205,$A517,$E$6:$E$1205,"&gt;"&amp;$E517,$E$6:$E$1205,"&lt;=7")))</f>
        <v/>
      </c>
      <c r="N517" s="25">
        <f>IF($A517="","",MIN(INDEX('Cenários'!$K$6:$K$105,INT((ROW()-6)/12)+1),MAX(0,$M517)))</f>
        <v/>
      </c>
      <c r="O517" s="25">
        <f>IF($A517="","",IFERROR(IF($L517&gt;=$N517,0,MIN(CEILING(MAX(0,$N517-$L517),INDEX('Cenários'!$I$6:$I$105,INT((ROW()-6)/12)+1)),FLOOR(MAX(0,INDEX('Cenários'!$K$6:$K$105,INT((ROW()-6)/12)+1)-$L517),INDEX('Cenários'!$I$6:$I$105,INT((ROW()-6)/12)+1)))),0))</f>
        <v/>
      </c>
      <c r="P517" s="25">
        <f>IF($A517="","",IFERROR(IF($E517+INDEX('Cenários'!$J$6:$J$105,INT((ROW()-6)/12)+1)&gt;7,0,SUMIFS($O$6:$O$1205,$A$6:$A$1205,$A517,$E$6:$E$1205,$E517+INDEX('Cenários'!$J$6:$J$105,INT((ROW()-6)/12)+1))),0))</f>
        <v/>
      </c>
      <c r="Q517" s="25">
        <f>IF($A517="","",$L517+$O517)</f>
        <v/>
      </c>
      <c r="R517" s="25">
        <f>IF($A517="","",IF($E517&gt;0,MAX(0,$Q517-$N517),0))</f>
        <v/>
      </c>
      <c r="S517" s="25">
        <f>IF($A517="","",$Q517-$R517)</f>
        <v/>
      </c>
      <c r="T517" s="25">
        <f>IF($A517="","",MAX(0,-$S517))</f>
        <v/>
      </c>
      <c r="U517" s="25">
        <f>IF($A517="","",MAX(0,$Q517-INDEX('Cenários'!$K$6:$K$105,INT((ROW()-6)/12)+1)))</f>
        <v/>
      </c>
      <c r="V517" s="24">
        <f>IF($A517="","",IF($Y517&lt;&gt;"OK","Dados inválidos",IF($X517="Pausado","Pausado",IF($T517&gt;0,"Ruptura",IF($U517&gt;0,"Excesso de capacidade",IF($M517&gt;INDEX('Cenários'!$K$6:$K$105,INT((ROW()-6)/12)+1),"Capacidade insuficiente",IF(AND($E517&lt;=0,$S517&lt;INDEX('Cenários'!$H$6:$H$105,INT((ROW()-6)/12)+1)),"Atenção",IF($R517&gt;0,"Desmobilizar","Adequado"))))))))</f>
        <v/>
      </c>
      <c r="W517" s="24">
        <f>IF($A517="","",IF($Y517&lt;&gt;"OK","Corrigir cadastro do cenário",IF($X517="Pausado","",IF($T517&gt;0,"Ruptura projetada de "&amp;TEXT($T517,"0")&amp;" un.",IF($U517&gt;0,"Reduzir entrada ou transferir "&amp;TEXT($U517,"0")&amp;" un.",IF($M517&gt;INDEX('Cenários'!$K$6:$K$105,INT((ROW()-6)/12)+1),"Capacidade abaixo do saldo-alvo em "&amp;TEXT($M517-INDEX('Cenários'!$K$6:$K$105,INT((ROW()-6)/12)+1),"0")&amp;" un.",IF(AND($O517&gt;0,$E517-INDEX('Cenários'!$J$6:$J$105,INT((ROW()-6)/12)+1)&lt;-4),"Recebimento depende de pedido anterior ao horizonte",IF($R517&gt;0,"Desmobilizar "&amp;TEXT($R517,"0")&amp;" un. nesta semana",IF($P517&gt;0,"Emitir pedido de "&amp;TEXT($P517,"0")&amp;" un. nesta semana",IF($O517&gt;0,"Programar recebimento de "&amp;TEXT($O517,"0")&amp;" un.","Sem ação imediata")))))))))</f>
        <v/>
      </c>
      <c r="X517" s="24">
        <f>IF($A517="","",INDEX('Cenários'!$M$6:$M$105,INT((ROW()-6)/12)+1))</f>
        <v/>
      </c>
      <c r="Y517" s="24">
        <f>IF($A517="","",INDEX('Cenários'!$Z$6:$Z$105,INT((ROW()-6)/12)+1))</f>
        <v/>
      </c>
    </row>
    <row r="518" ht="19" customHeight="1">
      <c r="A518" s="24">
        <f>IF(INDEX('Cenários'!$A$6:$A$105,INT((ROW()-6)/12)+1)="","",INDEX('Cenários'!$A$6:$A$105,INT((ROW()-6)/12)+1))</f>
        <v/>
      </c>
      <c r="B518" s="24">
        <f>IF($A518="","",INDEX('Cenários'!$B$6:$B$105,INT((ROW()-6)/12)+1))</f>
        <v/>
      </c>
      <c r="C518" s="24">
        <f>IF($A518="","",INDEX('Cenários'!$C$6:$C$105,INT((ROW()-6)/12)+1))</f>
        <v/>
      </c>
      <c r="D518" s="24">
        <f>IF($A518="","",INDEX('Cenários'!$D$6:$D$105,INT((ROW()-6)/12)+1))</f>
        <v/>
      </c>
      <c r="E518" s="25">
        <f>IF($A518="","",MOD(ROW()-6,12)-4)</f>
        <v/>
      </c>
      <c r="F518" s="24">
        <f>IF($A518="","",IF($E518&lt;0,"Antes do pico",IF($E518=0,"Semana de pico","Depois do pico")))</f>
        <v/>
      </c>
      <c r="G518" s="36">
        <f>IF($A518="","",IFERROR(IF(INDEX('Cenários'!$E$6:$E$105,INT((ROW()-6)/12)+1)="","",INDEX('Cenários'!$E$6:$E$105,INT((ROW()-6)/12)+1)+7*$E518),""))</f>
        <v/>
      </c>
      <c r="H518" s="37">
        <f>IF($A518="","",INDEX('Cenários'!$N$6:$Y$105,INT((ROW()-6)/12)+1,$E518+5))</f>
        <v/>
      </c>
      <c r="I518" s="25">
        <f>IF(OR($A518="",$H518=""),"",IFERROR(ROUNDUP(INDEX('Cenários'!$F$6:$F$105,INT((ROW()-6)/12)+1)*$H518,0),""))</f>
        <v/>
      </c>
      <c r="J518" s="19" t="n"/>
      <c r="K518" s="25">
        <f>IF($A518="","",IF($E518=-4,INDEX('Cenários'!$G$6:$G$105,INT((ROW()-6)/12)+1),$S517))</f>
        <v/>
      </c>
      <c r="L518" s="25">
        <f>IF($A518="","",$K518+IF($J518="",0,$J518)-IF($I518="",0,$I518))</f>
        <v/>
      </c>
      <c r="M518" s="25">
        <f>IF($A518="","",IF($E518&lt;=0,INDEX('Cenários'!$H$6:$H$105,INT((ROW()-6)/12)+1)+SUMIFS($I$6:$I$1205,$A$6:$A$1205,$A518,$E$6:$E$1205,"&gt;"&amp;$E518,$E$6:$E$1205,"&lt;="&amp;($E518+INDEX('Cenários'!$J$6:$J$105,INT((ROW()-6)/12)+1))),INDEX('Cenários'!$L$6:$L$105,INT((ROW()-6)/12)+1)+SUMIFS($I$6:$I$1205,$A$6:$A$1205,$A518,$E$6:$E$1205,"&gt;"&amp;$E518,$E$6:$E$1205,"&lt;=7")))</f>
        <v/>
      </c>
      <c r="N518" s="25">
        <f>IF($A518="","",MIN(INDEX('Cenários'!$K$6:$K$105,INT((ROW()-6)/12)+1),MAX(0,$M518)))</f>
        <v/>
      </c>
      <c r="O518" s="25">
        <f>IF($A518="","",IFERROR(IF($L518&gt;=$N518,0,MIN(CEILING(MAX(0,$N518-$L518),INDEX('Cenários'!$I$6:$I$105,INT((ROW()-6)/12)+1)),FLOOR(MAX(0,INDEX('Cenários'!$K$6:$K$105,INT((ROW()-6)/12)+1)-$L518),INDEX('Cenários'!$I$6:$I$105,INT((ROW()-6)/12)+1)))),0))</f>
        <v/>
      </c>
      <c r="P518" s="25">
        <f>IF($A518="","",IFERROR(IF($E518+INDEX('Cenários'!$J$6:$J$105,INT((ROW()-6)/12)+1)&gt;7,0,SUMIFS($O$6:$O$1205,$A$6:$A$1205,$A518,$E$6:$E$1205,$E518+INDEX('Cenários'!$J$6:$J$105,INT((ROW()-6)/12)+1))),0))</f>
        <v/>
      </c>
      <c r="Q518" s="25">
        <f>IF($A518="","",$L518+$O518)</f>
        <v/>
      </c>
      <c r="R518" s="25">
        <f>IF($A518="","",IF($E518&gt;0,MAX(0,$Q518-$N518),0))</f>
        <v/>
      </c>
      <c r="S518" s="25">
        <f>IF($A518="","",$Q518-$R518)</f>
        <v/>
      </c>
      <c r="T518" s="25">
        <f>IF($A518="","",MAX(0,-$S518))</f>
        <v/>
      </c>
      <c r="U518" s="25">
        <f>IF($A518="","",MAX(0,$Q518-INDEX('Cenários'!$K$6:$K$105,INT((ROW()-6)/12)+1)))</f>
        <v/>
      </c>
      <c r="V518" s="24">
        <f>IF($A518="","",IF($Y518&lt;&gt;"OK","Dados inválidos",IF($X518="Pausado","Pausado",IF($T518&gt;0,"Ruptura",IF($U518&gt;0,"Excesso de capacidade",IF($M518&gt;INDEX('Cenários'!$K$6:$K$105,INT((ROW()-6)/12)+1),"Capacidade insuficiente",IF(AND($E518&lt;=0,$S518&lt;INDEX('Cenários'!$H$6:$H$105,INT((ROW()-6)/12)+1)),"Atenção",IF($R518&gt;0,"Desmobilizar","Adequado"))))))))</f>
        <v/>
      </c>
      <c r="W518" s="24">
        <f>IF($A518="","",IF($Y518&lt;&gt;"OK","Corrigir cadastro do cenário",IF($X518="Pausado","",IF($T518&gt;0,"Ruptura projetada de "&amp;TEXT($T518,"0")&amp;" un.",IF($U518&gt;0,"Reduzir entrada ou transferir "&amp;TEXT($U518,"0")&amp;" un.",IF($M518&gt;INDEX('Cenários'!$K$6:$K$105,INT((ROW()-6)/12)+1),"Capacidade abaixo do saldo-alvo em "&amp;TEXT($M518-INDEX('Cenários'!$K$6:$K$105,INT((ROW()-6)/12)+1),"0")&amp;" un.",IF(AND($O518&gt;0,$E518-INDEX('Cenários'!$J$6:$J$105,INT((ROW()-6)/12)+1)&lt;-4),"Recebimento depende de pedido anterior ao horizonte",IF($R518&gt;0,"Desmobilizar "&amp;TEXT($R518,"0")&amp;" un. nesta semana",IF($P518&gt;0,"Emitir pedido de "&amp;TEXT($P518,"0")&amp;" un. nesta semana",IF($O518&gt;0,"Programar recebimento de "&amp;TEXT($O518,"0")&amp;" un.","Sem ação imediata")))))))))</f>
        <v/>
      </c>
      <c r="X518" s="24">
        <f>IF($A518="","",INDEX('Cenários'!$M$6:$M$105,INT((ROW()-6)/12)+1))</f>
        <v/>
      </c>
      <c r="Y518" s="24">
        <f>IF($A518="","",INDEX('Cenários'!$Z$6:$Z$105,INT((ROW()-6)/12)+1))</f>
        <v/>
      </c>
    </row>
    <row r="519" ht="19" customHeight="1">
      <c r="A519" s="24">
        <f>IF(INDEX('Cenários'!$A$6:$A$105,INT((ROW()-6)/12)+1)="","",INDEX('Cenários'!$A$6:$A$105,INT((ROW()-6)/12)+1))</f>
        <v/>
      </c>
      <c r="B519" s="24">
        <f>IF($A519="","",INDEX('Cenários'!$B$6:$B$105,INT((ROW()-6)/12)+1))</f>
        <v/>
      </c>
      <c r="C519" s="24">
        <f>IF($A519="","",INDEX('Cenários'!$C$6:$C$105,INT((ROW()-6)/12)+1))</f>
        <v/>
      </c>
      <c r="D519" s="24">
        <f>IF($A519="","",INDEX('Cenários'!$D$6:$D$105,INT((ROW()-6)/12)+1))</f>
        <v/>
      </c>
      <c r="E519" s="25">
        <f>IF($A519="","",MOD(ROW()-6,12)-4)</f>
        <v/>
      </c>
      <c r="F519" s="24">
        <f>IF($A519="","",IF($E519&lt;0,"Antes do pico",IF($E519=0,"Semana de pico","Depois do pico")))</f>
        <v/>
      </c>
      <c r="G519" s="36">
        <f>IF($A519="","",IFERROR(IF(INDEX('Cenários'!$E$6:$E$105,INT((ROW()-6)/12)+1)="","",INDEX('Cenários'!$E$6:$E$105,INT((ROW()-6)/12)+1)+7*$E519),""))</f>
        <v/>
      </c>
      <c r="H519" s="37">
        <f>IF($A519="","",INDEX('Cenários'!$N$6:$Y$105,INT((ROW()-6)/12)+1,$E519+5))</f>
        <v/>
      </c>
      <c r="I519" s="25">
        <f>IF(OR($A519="",$H519=""),"",IFERROR(ROUNDUP(INDEX('Cenários'!$F$6:$F$105,INT((ROW()-6)/12)+1)*$H519,0),""))</f>
        <v/>
      </c>
      <c r="J519" s="19" t="n"/>
      <c r="K519" s="25">
        <f>IF($A519="","",IF($E519=-4,INDEX('Cenários'!$G$6:$G$105,INT((ROW()-6)/12)+1),$S518))</f>
        <v/>
      </c>
      <c r="L519" s="25">
        <f>IF($A519="","",$K519+IF($J519="",0,$J519)-IF($I519="",0,$I519))</f>
        <v/>
      </c>
      <c r="M519" s="25">
        <f>IF($A519="","",IF($E519&lt;=0,INDEX('Cenários'!$H$6:$H$105,INT((ROW()-6)/12)+1)+SUMIFS($I$6:$I$1205,$A$6:$A$1205,$A519,$E$6:$E$1205,"&gt;"&amp;$E519,$E$6:$E$1205,"&lt;="&amp;($E519+INDEX('Cenários'!$J$6:$J$105,INT((ROW()-6)/12)+1))),INDEX('Cenários'!$L$6:$L$105,INT((ROW()-6)/12)+1)+SUMIFS($I$6:$I$1205,$A$6:$A$1205,$A519,$E$6:$E$1205,"&gt;"&amp;$E519,$E$6:$E$1205,"&lt;=7")))</f>
        <v/>
      </c>
      <c r="N519" s="25">
        <f>IF($A519="","",MIN(INDEX('Cenários'!$K$6:$K$105,INT((ROW()-6)/12)+1),MAX(0,$M519)))</f>
        <v/>
      </c>
      <c r="O519" s="25">
        <f>IF($A519="","",IFERROR(IF($L519&gt;=$N519,0,MIN(CEILING(MAX(0,$N519-$L519),INDEX('Cenários'!$I$6:$I$105,INT((ROW()-6)/12)+1)),FLOOR(MAX(0,INDEX('Cenários'!$K$6:$K$105,INT((ROW()-6)/12)+1)-$L519),INDEX('Cenários'!$I$6:$I$105,INT((ROW()-6)/12)+1)))),0))</f>
        <v/>
      </c>
      <c r="P519" s="25">
        <f>IF($A519="","",IFERROR(IF($E519+INDEX('Cenários'!$J$6:$J$105,INT((ROW()-6)/12)+1)&gt;7,0,SUMIFS($O$6:$O$1205,$A$6:$A$1205,$A519,$E$6:$E$1205,$E519+INDEX('Cenários'!$J$6:$J$105,INT((ROW()-6)/12)+1))),0))</f>
        <v/>
      </c>
      <c r="Q519" s="25">
        <f>IF($A519="","",$L519+$O519)</f>
        <v/>
      </c>
      <c r="R519" s="25">
        <f>IF($A519="","",IF($E519&gt;0,MAX(0,$Q519-$N519),0))</f>
        <v/>
      </c>
      <c r="S519" s="25">
        <f>IF($A519="","",$Q519-$R519)</f>
        <v/>
      </c>
      <c r="T519" s="25">
        <f>IF($A519="","",MAX(0,-$S519))</f>
        <v/>
      </c>
      <c r="U519" s="25">
        <f>IF($A519="","",MAX(0,$Q519-INDEX('Cenários'!$K$6:$K$105,INT((ROW()-6)/12)+1)))</f>
        <v/>
      </c>
      <c r="V519" s="24">
        <f>IF($A519="","",IF($Y519&lt;&gt;"OK","Dados inválidos",IF($X519="Pausado","Pausado",IF($T519&gt;0,"Ruptura",IF($U519&gt;0,"Excesso de capacidade",IF($M519&gt;INDEX('Cenários'!$K$6:$K$105,INT((ROW()-6)/12)+1),"Capacidade insuficiente",IF(AND($E519&lt;=0,$S519&lt;INDEX('Cenários'!$H$6:$H$105,INT((ROW()-6)/12)+1)),"Atenção",IF($R519&gt;0,"Desmobilizar","Adequado"))))))))</f>
        <v/>
      </c>
      <c r="W519" s="24">
        <f>IF($A519="","",IF($Y519&lt;&gt;"OK","Corrigir cadastro do cenário",IF($X519="Pausado","",IF($T519&gt;0,"Ruptura projetada de "&amp;TEXT($T519,"0")&amp;" un.",IF($U519&gt;0,"Reduzir entrada ou transferir "&amp;TEXT($U519,"0")&amp;" un.",IF($M519&gt;INDEX('Cenários'!$K$6:$K$105,INT((ROW()-6)/12)+1),"Capacidade abaixo do saldo-alvo em "&amp;TEXT($M519-INDEX('Cenários'!$K$6:$K$105,INT((ROW()-6)/12)+1),"0")&amp;" un.",IF(AND($O519&gt;0,$E519-INDEX('Cenários'!$J$6:$J$105,INT((ROW()-6)/12)+1)&lt;-4),"Recebimento depende de pedido anterior ao horizonte",IF($R519&gt;0,"Desmobilizar "&amp;TEXT($R519,"0")&amp;" un. nesta semana",IF($P519&gt;0,"Emitir pedido de "&amp;TEXT($P519,"0")&amp;" un. nesta semana",IF($O519&gt;0,"Programar recebimento de "&amp;TEXT($O519,"0")&amp;" un.","Sem ação imediata")))))))))</f>
        <v/>
      </c>
      <c r="X519" s="24">
        <f>IF($A519="","",INDEX('Cenários'!$M$6:$M$105,INT((ROW()-6)/12)+1))</f>
        <v/>
      </c>
      <c r="Y519" s="24">
        <f>IF($A519="","",INDEX('Cenários'!$Z$6:$Z$105,INT((ROW()-6)/12)+1))</f>
        <v/>
      </c>
    </row>
    <row r="520" ht="19" customHeight="1">
      <c r="A520" s="24">
        <f>IF(INDEX('Cenários'!$A$6:$A$105,INT((ROW()-6)/12)+1)="","",INDEX('Cenários'!$A$6:$A$105,INT((ROW()-6)/12)+1))</f>
        <v/>
      </c>
      <c r="B520" s="24">
        <f>IF($A520="","",INDEX('Cenários'!$B$6:$B$105,INT((ROW()-6)/12)+1))</f>
        <v/>
      </c>
      <c r="C520" s="24">
        <f>IF($A520="","",INDEX('Cenários'!$C$6:$C$105,INT((ROW()-6)/12)+1))</f>
        <v/>
      </c>
      <c r="D520" s="24">
        <f>IF($A520="","",INDEX('Cenários'!$D$6:$D$105,INT((ROW()-6)/12)+1))</f>
        <v/>
      </c>
      <c r="E520" s="25">
        <f>IF($A520="","",MOD(ROW()-6,12)-4)</f>
        <v/>
      </c>
      <c r="F520" s="24">
        <f>IF($A520="","",IF($E520&lt;0,"Antes do pico",IF($E520=0,"Semana de pico","Depois do pico")))</f>
        <v/>
      </c>
      <c r="G520" s="36">
        <f>IF($A520="","",IFERROR(IF(INDEX('Cenários'!$E$6:$E$105,INT((ROW()-6)/12)+1)="","",INDEX('Cenários'!$E$6:$E$105,INT((ROW()-6)/12)+1)+7*$E520),""))</f>
        <v/>
      </c>
      <c r="H520" s="37">
        <f>IF($A520="","",INDEX('Cenários'!$N$6:$Y$105,INT((ROW()-6)/12)+1,$E520+5))</f>
        <v/>
      </c>
      <c r="I520" s="25">
        <f>IF(OR($A520="",$H520=""),"",IFERROR(ROUNDUP(INDEX('Cenários'!$F$6:$F$105,INT((ROW()-6)/12)+1)*$H520,0),""))</f>
        <v/>
      </c>
      <c r="J520" s="19" t="n"/>
      <c r="K520" s="25">
        <f>IF($A520="","",IF($E520=-4,INDEX('Cenários'!$G$6:$G$105,INT((ROW()-6)/12)+1),$S519))</f>
        <v/>
      </c>
      <c r="L520" s="25">
        <f>IF($A520="","",$K520+IF($J520="",0,$J520)-IF($I520="",0,$I520))</f>
        <v/>
      </c>
      <c r="M520" s="25">
        <f>IF($A520="","",IF($E520&lt;=0,INDEX('Cenários'!$H$6:$H$105,INT((ROW()-6)/12)+1)+SUMIFS($I$6:$I$1205,$A$6:$A$1205,$A520,$E$6:$E$1205,"&gt;"&amp;$E520,$E$6:$E$1205,"&lt;="&amp;($E520+INDEX('Cenários'!$J$6:$J$105,INT((ROW()-6)/12)+1))),INDEX('Cenários'!$L$6:$L$105,INT((ROW()-6)/12)+1)+SUMIFS($I$6:$I$1205,$A$6:$A$1205,$A520,$E$6:$E$1205,"&gt;"&amp;$E520,$E$6:$E$1205,"&lt;=7")))</f>
        <v/>
      </c>
      <c r="N520" s="25">
        <f>IF($A520="","",MIN(INDEX('Cenários'!$K$6:$K$105,INT((ROW()-6)/12)+1),MAX(0,$M520)))</f>
        <v/>
      </c>
      <c r="O520" s="25">
        <f>IF($A520="","",IFERROR(IF($L520&gt;=$N520,0,MIN(CEILING(MAX(0,$N520-$L520),INDEX('Cenários'!$I$6:$I$105,INT((ROW()-6)/12)+1)),FLOOR(MAX(0,INDEX('Cenários'!$K$6:$K$105,INT((ROW()-6)/12)+1)-$L520),INDEX('Cenários'!$I$6:$I$105,INT((ROW()-6)/12)+1)))),0))</f>
        <v/>
      </c>
      <c r="P520" s="25">
        <f>IF($A520="","",IFERROR(IF($E520+INDEX('Cenários'!$J$6:$J$105,INT((ROW()-6)/12)+1)&gt;7,0,SUMIFS($O$6:$O$1205,$A$6:$A$1205,$A520,$E$6:$E$1205,$E520+INDEX('Cenários'!$J$6:$J$105,INT((ROW()-6)/12)+1))),0))</f>
        <v/>
      </c>
      <c r="Q520" s="25">
        <f>IF($A520="","",$L520+$O520)</f>
        <v/>
      </c>
      <c r="R520" s="25">
        <f>IF($A520="","",IF($E520&gt;0,MAX(0,$Q520-$N520),0))</f>
        <v/>
      </c>
      <c r="S520" s="25">
        <f>IF($A520="","",$Q520-$R520)</f>
        <v/>
      </c>
      <c r="T520" s="25">
        <f>IF($A520="","",MAX(0,-$S520))</f>
        <v/>
      </c>
      <c r="U520" s="25">
        <f>IF($A520="","",MAX(0,$Q520-INDEX('Cenários'!$K$6:$K$105,INT((ROW()-6)/12)+1)))</f>
        <v/>
      </c>
      <c r="V520" s="24">
        <f>IF($A520="","",IF($Y520&lt;&gt;"OK","Dados inválidos",IF($X520="Pausado","Pausado",IF($T520&gt;0,"Ruptura",IF($U520&gt;0,"Excesso de capacidade",IF($M520&gt;INDEX('Cenários'!$K$6:$K$105,INT((ROW()-6)/12)+1),"Capacidade insuficiente",IF(AND($E520&lt;=0,$S520&lt;INDEX('Cenários'!$H$6:$H$105,INT((ROW()-6)/12)+1)),"Atenção",IF($R520&gt;0,"Desmobilizar","Adequado"))))))))</f>
        <v/>
      </c>
      <c r="W520" s="24">
        <f>IF($A520="","",IF($Y520&lt;&gt;"OK","Corrigir cadastro do cenário",IF($X520="Pausado","",IF($T520&gt;0,"Ruptura projetada de "&amp;TEXT($T520,"0")&amp;" un.",IF($U520&gt;0,"Reduzir entrada ou transferir "&amp;TEXT($U520,"0")&amp;" un.",IF($M520&gt;INDEX('Cenários'!$K$6:$K$105,INT((ROW()-6)/12)+1),"Capacidade abaixo do saldo-alvo em "&amp;TEXT($M520-INDEX('Cenários'!$K$6:$K$105,INT((ROW()-6)/12)+1),"0")&amp;" un.",IF(AND($O520&gt;0,$E520-INDEX('Cenários'!$J$6:$J$105,INT((ROW()-6)/12)+1)&lt;-4),"Recebimento depende de pedido anterior ao horizonte",IF($R520&gt;0,"Desmobilizar "&amp;TEXT($R520,"0")&amp;" un. nesta semana",IF($P520&gt;0,"Emitir pedido de "&amp;TEXT($P520,"0")&amp;" un. nesta semana",IF($O520&gt;0,"Programar recebimento de "&amp;TEXT($O520,"0")&amp;" un.","Sem ação imediata")))))))))</f>
        <v/>
      </c>
      <c r="X520" s="24">
        <f>IF($A520="","",INDEX('Cenários'!$M$6:$M$105,INT((ROW()-6)/12)+1))</f>
        <v/>
      </c>
      <c r="Y520" s="24">
        <f>IF($A520="","",INDEX('Cenários'!$Z$6:$Z$105,INT((ROW()-6)/12)+1))</f>
        <v/>
      </c>
    </row>
    <row r="521" ht="19" customHeight="1">
      <c r="A521" s="24">
        <f>IF(INDEX('Cenários'!$A$6:$A$105,INT((ROW()-6)/12)+1)="","",INDEX('Cenários'!$A$6:$A$105,INT((ROW()-6)/12)+1))</f>
        <v/>
      </c>
      <c r="B521" s="24">
        <f>IF($A521="","",INDEX('Cenários'!$B$6:$B$105,INT((ROW()-6)/12)+1))</f>
        <v/>
      </c>
      <c r="C521" s="24">
        <f>IF($A521="","",INDEX('Cenários'!$C$6:$C$105,INT((ROW()-6)/12)+1))</f>
        <v/>
      </c>
      <c r="D521" s="24">
        <f>IF($A521="","",INDEX('Cenários'!$D$6:$D$105,INT((ROW()-6)/12)+1))</f>
        <v/>
      </c>
      <c r="E521" s="25">
        <f>IF($A521="","",MOD(ROW()-6,12)-4)</f>
        <v/>
      </c>
      <c r="F521" s="24">
        <f>IF($A521="","",IF($E521&lt;0,"Antes do pico",IF($E521=0,"Semana de pico","Depois do pico")))</f>
        <v/>
      </c>
      <c r="G521" s="36">
        <f>IF($A521="","",IFERROR(IF(INDEX('Cenários'!$E$6:$E$105,INT((ROW()-6)/12)+1)="","",INDEX('Cenários'!$E$6:$E$105,INT((ROW()-6)/12)+1)+7*$E521),""))</f>
        <v/>
      </c>
      <c r="H521" s="37">
        <f>IF($A521="","",INDEX('Cenários'!$N$6:$Y$105,INT((ROW()-6)/12)+1,$E521+5))</f>
        <v/>
      </c>
      <c r="I521" s="25">
        <f>IF(OR($A521="",$H521=""),"",IFERROR(ROUNDUP(INDEX('Cenários'!$F$6:$F$105,INT((ROW()-6)/12)+1)*$H521,0),""))</f>
        <v/>
      </c>
      <c r="J521" s="19" t="n"/>
      <c r="K521" s="25">
        <f>IF($A521="","",IF($E521=-4,INDEX('Cenários'!$G$6:$G$105,INT((ROW()-6)/12)+1),$S520))</f>
        <v/>
      </c>
      <c r="L521" s="25">
        <f>IF($A521="","",$K521+IF($J521="",0,$J521)-IF($I521="",0,$I521))</f>
        <v/>
      </c>
      <c r="M521" s="25">
        <f>IF($A521="","",IF($E521&lt;=0,INDEX('Cenários'!$H$6:$H$105,INT((ROW()-6)/12)+1)+SUMIFS($I$6:$I$1205,$A$6:$A$1205,$A521,$E$6:$E$1205,"&gt;"&amp;$E521,$E$6:$E$1205,"&lt;="&amp;($E521+INDEX('Cenários'!$J$6:$J$105,INT((ROW()-6)/12)+1))),INDEX('Cenários'!$L$6:$L$105,INT((ROW()-6)/12)+1)+SUMIFS($I$6:$I$1205,$A$6:$A$1205,$A521,$E$6:$E$1205,"&gt;"&amp;$E521,$E$6:$E$1205,"&lt;=7")))</f>
        <v/>
      </c>
      <c r="N521" s="25">
        <f>IF($A521="","",MIN(INDEX('Cenários'!$K$6:$K$105,INT((ROW()-6)/12)+1),MAX(0,$M521)))</f>
        <v/>
      </c>
      <c r="O521" s="25">
        <f>IF($A521="","",IFERROR(IF($L521&gt;=$N521,0,MIN(CEILING(MAX(0,$N521-$L521),INDEX('Cenários'!$I$6:$I$105,INT((ROW()-6)/12)+1)),FLOOR(MAX(0,INDEX('Cenários'!$K$6:$K$105,INT((ROW()-6)/12)+1)-$L521),INDEX('Cenários'!$I$6:$I$105,INT((ROW()-6)/12)+1)))),0))</f>
        <v/>
      </c>
      <c r="P521" s="25">
        <f>IF($A521="","",IFERROR(IF($E521+INDEX('Cenários'!$J$6:$J$105,INT((ROW()-6)/12)+1)&gt;7,0,SUMIFS($O$6:$O$1205,$A$6:$A$1205,$A521,$E$6:$E$1205,$E521+INDEX('Cenários'!$J$6:$J$105,INT((ROW()-6)/12)+1))),0))</f>
        <v/>
      </c>
      <c r="Q521" s="25">
        <f>IF($A521="","",$L521+$O521)</f>
        <v/>
      </c>
      <c r="R521" s="25">
        <f>IF($A521="","",IF($E521&gt;0,MAX(0,$Q521-$N521),0))</f>
        <v/>
      </c>
      <c r="S521" s="25">
        <f>IF($A521="","",$Q521-$R521)</f>
        <v/>
      </c>
      <c r="T521" s="25">
        <f>IF($A521="","",MAX(0,-$S521))</f>
        <v/>
      </c>
      <c r="U521" s="25">
        <f>IF($A521="","",MAX(0,$Q521-INDEX('Cenários'!$K$6:$K$105,INT((ROW()-6)/12)+1)))</f>
        <v/>
      </c>
      <c r="V521" s="24">
        <f>IF($A521="","",IF($Y521&lt;&gt;"OK","Dados inválidos",IF($X521="Pausado","Pausado",IF($T521&gt;0,"Ruptura",IF($U521&gt;0,"Excesso de capacidade",IF($M521&gt;INDEX('Cenários'!$K$6:$K$105,INT((ROW()-6)/12)+1),"Capacidade insuficiente",IF(AND($E521&lt;=0,$S521&lt;INDEX('Cenários'!$H$6:$H$105,INT((ROW()-6)/12)+1)),"Atenção",IF($R521&gt;0,"Desmobilizar","Adequado"))))))))</f>
        <v/>
      </c>
      <c r="W521" s="24">
        <f>IF($A521="","",IF($Y521&lt;&gt;"OK","Corrigir cadastro do cenário",IF($X521="Pausado","",IF($T521&gt;0,"Ruptura projetada de "&amp;TEXT($T521,"0")&amp;" un.",IF($U521&gt;0,"Reduzir entrada ou transferir "&amp;TEXT($U521,"0")&amp;" un.",IF($M521&gt;INDEX('Cenários'!$K$6:$K$105,INT((ROW()-6)/12)+1),"Capacidade abaixo do saldo-alvo em "&amp;TEXT($M521-INDEX('Cenários'!$K$6:$K$105,INT((ROW()-6)/12)+1),"0")&amp;" un.",IF(AND($O521&gt;0,$E521-INDEX('Cenários'!$J$6:$J$105,INT((ROW()-6)/12)+1)&lt;-4),"Recebimento depende de pedido anterior ao horizonte",IF($R521&gt;0,"Desmobilizar "&amp;TEXT($R521,"0")&amp;" un. nesta semana",IF($P521&gt;0,"Emitir pedido de "&amp;TEXT($P521,"0")&amp;" un. nesta semana",IF($O521&gt;0,"Programar recebimento de "&amp;TEXT($O521,"0")&amp;" un.","Sem ação imediata")))))))))</f>
        <v/>
      </c>
      <c r="X521" s="24">
        <f>IF($A521="","",INDEX('Cenários'!$M$6:$M$105,INT((ROW()-6)/12)+1))</f>
        <v/>
      </c>
      <c r="Y521" s="24">
        <f>IF($A521="","",INDEX('Cenários'!$Z$6:$Z$105,INT((ROW()-6)/12)+1))</f>
        <v/>
      </c>
    </row>
    <row r="522" ht="19" customHeight="1">
      <c r="A522" s="24">
        <f>IF(INDEX('Cenários'!$A$6:$A$105,INT((ROW()-6)/12)+1)="","",INDEX('Cenários'!$A$6:$A$105,INT((ROW()-6)/12)+1))</f>
        <v/>
      </c>
      <c r="B522" s="24">
        <f>IF($A522="","",INDEX('Cenários'!$B$6:$B$105,INT((ROW()-6)/12)+1))</f>
        <v/>
      </c>
      <c r="C522" s="24">
        <f>IF($A522="","",INDEX('Cenários'!$C$6:$C$105,INT((ROW()-6)/12)+1))</f>
        <v/>
      </c>
      <c r="D522" s="24">
        <f>IF($A522="","",INDEX('Cenários'!$D$6:$D$105,INT((ROW()-6)/12)+1))</f>
        <v/>
      </c>
      <c r="E522" s="25">
        <f>IF($A522="","",MOD(ROW()-6,12)-4)</f>
        <v/>
      </c>
      <c r="F522" s="24">
        <f>IF($A522="","",IF($E522&lt;0,"Antes do pico",IF($E522=0,"Semana de pico","Depois do pico")))</f>
        <v/>
      </c>
      <c r="G522" s="36">
        <f>IF($A522="","",IFERROR(IF(INDEX('Cenários'!$E$6:$E$105,INT((ROW()-6)/12)+1)="","",INDEX('Cenários'!$E$6:$E$105,INT((ROW()-6)/12)+1)+7*$E522),""))</f>
        <v/>
      </c>
      <c r="H522" s="37">
        <f>IF($A522="","",INDEX('Cenários'!$N$6:$Y$105,INT((ROW()-6)/12)+1,$E522+5))</f>
        <v/>
      </c>
      <c r="I522" s="25">
        <f>IF(OR($A522="",$H522=""),"",IFERROR(ROUNDUP(INDEX('Cenários'!$F$6:$F$105,INT((ROW()-6)/12)+1)*$H522,0),""))</f>
        <v/>
      </c>
      <c r="J522" s="19" t="n"/>
      <c r="K522" s="25">
        <f>IF($A522="","",IF($E522=-4,INDEX('Cenários'!$G$6:$G$105,INT((ROW()-6)/12)+1),$S521))</f>
        <v/>
      </c>
      <c r="L522" s="25">
        <f>IF($A522="","",$K522+IF($J522="",0,$J522)-IF($I522="",0,$I522))</f>
        <v/>
      </c>
      <c r="M522" s="25">
        <f>IF($A522="","",IF($E522&lt;=0,INDEX('Cenários'!$H$6:$H$105,INT((ROW()-6)/12)+1)+SUMIFS($I$6:$I$1205,$A$6:$A$1205,$A522,$E$6:$E$1205,"&gt;"&amp;$E522,$E$6:$E$1205,"&lt;="&amp;($E522+INDEX('Cenários'!$J$6:$J$105,INT((ROW()-6)/12)+1))),INDEX('Cenários'!$L$6:$L$105,INT((ROW()-6)/12)+1)+SUMIFS($I$6:$I$1205,$A$6:$A$1205,$A522,$E$6:$E$1205,"&gt;"&amp;$E522,$E$6:$E$1205,"&lt;=7")))</f>
        <v/>
      </c>
      <c r="N522" s="25">
        <f>IF($A522="","",MIN(INDEX('Cenários'!$K$6:$K$105,INT((ROW()-6)/12)+1),MAX(0,$M522)))</f>
        <v/>
      </c>
      <c r="O522" s="25">
        <f>IF($A522="","",IFERROR(IF($L522&gt;=$N522,0,MIN(CEILING(MAX(0,$N522-$L522),INDEX('Cenários'!$I$6:$I$105,INT((ROW()-6)/12)+1)),FLOOR(MAX(0,INDEX('Cenários'!$K$6:$K$105,INT((ROW()-6)/12)+1)-$L522),INDEX('Cenários'!$I$6:$I$105,INT((ROW()-6)/12)+1)))),0))</f>
        <v/>
      </c>
      <c r="P522" s="25">
        <f>IF($A522="","",IFERROR(IF($E522+INDEX('Cenários'!$J$6:$J$105,INT((ROW()-6)/12)+1)&gt;7,0,SUMIFS($O$6:$O$1205,$A$6:$A$1205,$A522,$E$6:$E$1205,$E522+INDEX('Cenários'!$J$6:$J$105,INT((ROW()-6)/12)+1))),0))</f>
        <v/>
      </c>
      <c r="Q522" s="25">
        <f>IF($A522="","",$L522+$O522)</f>
        <v/>
      </c>
      <c r="R522" s="25">
        <f>IF($A522="","",IF($E522&gt;0,MAX(0,$Q522-$N522),0))</f>
        <v/>
      </c>
      <c r="S522" s="25">
        <f>IF($A522="","",$Q522-$R522)</f>
        <v/>
      </c>
      <c r="T522" s="25">
        <f>IF($A522="","",MAX(0,-$S522))</f>
        <v/>
      </c>
      <c r="U522" s="25">
        <f>IF($A522="","",MAX(0,$Q522-INDEX('Cenários'!$K$6:$K$105,INT((ROW()-6)/12)+1)))</f>
        <v/>
      </c>
      <c r="V522" s="24">
        <f>IF($A522="","",IF($Y522&lt;&gt;"OK","Dados inválidos",IF($X522="Pausado","Pausado",IF($T522&gt;0,"Ruptura",IF($U522&gt;0,"Excesso de capacidade",IF($M522&gt;INDEX('Cenários'!$K$6:$K$105,INT((ROW()-6)/12)+1),"Capacidade insuficiente",IF(AND($E522&lt;=0,$S522&lt;INDEX('Cenários'!$H$6:$H$105,INT((ROW()-6)/12)+1)),"Atenção",IF($R522&gt;0,"Desmobilizar","Adequado"))))))))</f>
        <v/>
      </c>
      <c r="W522" s="24">
        <f>IF($A522="","",IF($Y522&lt;&gt;"OK","Corrigir cadastro do cenário",IF($X522="Pausado","",IF($T522&gt;0,"Ruptura projetada de "&amp;TEXT($T522,"0")&amp;" un.",IF($U522&gt;0,"Reduzir entrada ou transferir "&amp;TEXT($U522,"0")&amp;" un.",IF($M522&gt;INDEX('Cenários'!$K$6:$K$105,INT((ROW()-6)/12)+1),"Capacidade abaixo do saldo-alvo em "&amp;TEXT($M522-INDEX('Cenários'!$K$6:$K$105,INT((ROW()-6)/12)+1),"0")&amp;" un.",IF(AND($O522&gt;0,$E522-INDEX('Cenários'!$J$6:$J$105,INT((ROW()-6)/12)+1)&lt;-4),"Recebimento depende de pedido anterior ao horizonte",IF($R522&gt;0,"Desmobilizar "&amp;TEXT($R522,"0")&amp;" un. nesta semana",IF($P522&gt;0,"Emitir pedido de "&amp;TEXT($P522,"0")&amp;" un. nesta semana",IF($O522&gt;0,"Programar recebimento de "&amp;TEXT($O522,"0")&amp;" un.","Sem ação imediata")))))))))</f>
        <v/>
      </c>
      <c r="X522" s="24">
        <f>IF($A522="","",INDEX('Cenários'!$M$6:$M$105,INT((ROW()-6)/12)+1))</f>
        <v/>
      </c>
      <c r="Y522" s="24">
        <f>IF($A522="","",INDEX('Cenários'!$Z$6:$Z$105,INT((ROW()-6)/12)+1))</f>
        <v/>
      </c>
    </row>
    <row r="523" ht="19" customHeight="1">
      <c r="A523" s="24">
        <f>IF(INDEX('Cenários'!$A$6:$A$105,INT((ROW()-6)/12)+1)="","",INDEX('Cenários'!$A$6:$A$105,INT((ROW()-6)/12)+1))</f>
        <v/>
      </c>
      <c r="B523" s="24">
        <f>IF($A523="","",INDEX('Cenários'!$B$6:$B$105,INT((ROW()-6)/12)+1))</f>
        <v/>
      </c>
      <c r="C523" s="24">
        <f>IF($A523="","",INDEX('Cenários'!$C$6:$C$105,INT((ROW()-6)/12)+1))</f>
        <v/>
      </c>
      <c r="D523" s="24">
        <f>IF($A523="","",INDEX('Cenários'!$D$6:$D$105,INT((ROW()-6)/12)+1))</f>
        <v/>
      </c>
      <c r="E523" s="25">
        <f>IF($A523="","",MOD(ROW()-6,12)-4)</f>
        <v/>
      </c>
      <c r="F523" s="24">
        <f>IF($A523="","",IF($E523&lt;0,"Antes do pico",IF($E523=0,"Semana de pico","Depois do pico")))</f>
        <v/>
      </c>
      <c r="G523" s="36">
        <f>IF($A523="","",IFERROR(IF(INDEX('Cenários'!$E$6:$E$105,INT((ROW()-6)/12)+1)="","",INDEX('Cenários'!$E$6:$E$105,INT((ROW()-6)/12)+1)+7*$E523),""))</f>
        <v/>
      </c>
      <c r="H523" s="37">
        <f>IF($A523="","",INDEX('Cenários'!$N$6:$Y$105,INT((ROW()-6)/12)+1,$E523+5))</f>
        <v/>
      </c>
      <c r="I523" s="25">
        <f>IF(OR($A523="",$H523=""),"",IFERROR(ROUNDUP(INDEX('Cenários'!$F$6:$F$105,INT((ROW()-6)/12)+1)*$H523,0),""))</f>
        <v/>
      </c>
      <c r="J523" s="19" t="n"/>
      <c r="K523" s="25">
        <f>IF($A523="","",IF($E523=-4,INDEX('Cenários'!$G$6:$G$105,INT((ROW()-6)/12)+1),$S522))</f>
        <v/>
      </c>
      <c r="L523" s="25">
        <f>IF($A523="","",$K523+IF($J523="",0,$J523)-IF($I523="",0,$I523))</f>
        <v/>
      </c>
      <c r="M523" s="25">
        <f>IF($A523="","",IF($E523&lt;=0,INDEX('Cenários'!$H$6:$H$105,INT((ROW()-6)/12)+1)+SUMIFS($I$6:$I$1205,$A$6:$A$1205,$A523,$E$6:$E$1205,"&gt;"&amp;$E523,$E$6:$E$1205,"&lt;="&amp;($E523+INDEX('Cenários'!$J$6:$J$105,INT((ROW()-6)/12)+1))),INDEX('Cenários'!$L$6:$L$105,INT((ROW()-6)/12)+1)+SUMIFS($I$6:$I$1205,$A$6:$A$1205,$A523,$E$6:$E$1205,"&gt;"&amp;$E523,$E$6:$E$1205,"&lt;=7")))</f>
        <v/>
      </c>
      <c r="N523" s="25">
        <f>IF($A523="","",MIN(INDEX('Cenários'!$K$6:$K$105,INT((ROW()-6)/12)+1),MAX(0,$M523)))</f>
        <v/>
      </c>
      <c r="O523" s="25">
        <f>IF($A523="","",IFERROR(IF($L523&gt;=$N523,0,MIN(CEILING(MAX(0,$N523-$L523),INDEX('Cenários'!$I$6:$I$105,INT((ROW()-6)/12)+1)),FLOOR(MAX(0,INDEX('Cenários'!$K$6:$K$105,INT((ROW()-6)/12)+1)-$L523),INDEX('Cenários'!$I$6:$I$105,INT((ROW()-6)/12)+1)))),0))</f>
        <v/>
      </c>
      <c r="P523" s="25">
        <f>IF($A523="","",IFERROR(IF($E523+INDEX('Cenários'!$J$6:$J$105,INT((ROW()-6)/12)+1)&gt;7,0,SUMIFS($O$6:$O$1205,$A$6:$A$1205,$A523,$E$6:$E$1205,$E523+INDEX('Cenários'!$J$6:$J$105,INT((ROW()-6)/12)+1))),0))</f>
        <v/>
      </c>
      <c r="Q523" s="25">
        <f>IF($A523="","",$L523+$O523)</f>
        <v/>
      </c>
      <c r="R523" s="25">
        <f>IF($A523="","",IF($E523&gt;0,MAX(0,$Q523-$N523),0))</f>
        <v/>
      </c>
      <c r="S523" s="25">
        <f>IF($A523="","",$Q523-$R523)</f>
        <v/>
      </c>
      <c r="T523" s="25">
        <f>IF($A523="","",MAX(0,-$S523))</f>
        <v/>
      </c>
      <c r="U523" s="25">
        <f>IF($A523="","",MAX(0,$Q523-INDEX('Cenários'!$K$6:$K$105,INT((ROW()-6)/12)+1)))</f>
        <v/>
      </c>
      <c r="V523" s="24">
        <f>IF($A523="","",IF($Y523&lt;&gt;"OK","Dados inválidos",IF($X523="Pausado","Pausado",IF($T523&gt;0,"Ruptura",IF($U523&gt;0,"Excesso de capacidade",IF($M523&gt;INDEX('Cenários'!$K$6:$K$105,INT((ROW()-6)/12)+1),"Capacidade insuficiente",IF(AND($E523&lt;=0,$S523&lt;INDEX('Cenários'!$H$6:$H$105,INT((ROW()-6)/12)+1)),"Atenção",IF($R523&gt;0,"Desmobilizar","Adequado"))))))))</f>
        <v/>
      </c>
      <c r="W523" s="24">
        <f>IF($A523="","",IF($Y523&lt;&gt;"OK","Corrigir cadastro do cenário",IF($X523="Pausado","",IF($T523&gt;0,"Ruptura projetada de "&amp;TEXT($T523,"0")&amp;" un.",IF($U523&gt;0,"Reduzir entrada ou transferir "&amp;TEXT($U523,"0")&amp;" un.",IF($M523&gt;INDEX('Cenários'!$K$6:$K$105,INT((ROW()-6)/12)+1),"Capacidade abaixo do saldo-alvo em "&amp;TEXT($M523-INDEX('Cenários'!$K$6:$K$105,INT((ROW()-6)/12)+1),"0")&amp;" un.",IF(AND($O523&gt;0,$E523-INDEX('Cenários'!$J$6:$J$105,INT((ROW()-6)/12)+1)&lt;-4),"Recebimento depende de pedido anterior ao horizonte",IF($R523&gt;0,"Desmobilizar "&amp;TEXT($R523,"0")&amp;" un. nesta semana",IF($P523&gt;0,"Emitir pedido de "&amp;TEXT($P523,"0")&amp;" un. nesta semana",IF($O523&gt;0,"Programar recebimento de "&amp;TEXT($O523,"0")&amp;" un.","Sem ação imediata")))))))))</f>
        <v/>
      </c>
      <c r="X523" s="24">
        <f>IF($A523="","",INDEX('Cenários'!$M$6:$M$105,INT((ROW()-6)/12)+1))</f>
        <v/>
      </c>
      <c r="Y523" s="24">
        <f>IF($A523="","",INDEX('Cenários'!$Z$6:$Z$105,INT((ROW()-6)/12)+1))</f>
        <v/>
      </c>
    </row>
    <row r="524" ht="19" customHeight="1">
      <c r="A524" s="24">
        <f>IF(INDEX('Cenários'!$A$6:$A$105,INT((ROW()-6)/12)+1)="","",INDEX('Cenários'!$A$6:$A$105,INT((ROW()-6)/12)+1))</f>
        <v/>
      </c>
      <c r="B524" s="24">
        <f>IF($A524="","",INDEX('Cenários'!$B$6:$B$105,INT((ROW()-6)/12)+1))</f>
        <v/>
      </c>
      <c r="C524" s="24">
        <f>IF($A524="","",INDEX('Cenários'!$C$6:$C$105,INT((ROW()-6)/12)+1))</f>
        <v/>
      </c>
      <c r="D524" s="24">
        <f>IF($A524="","",INDEX('Cenários'!$D$6:$D$105,INT((ROW()-6)/12)+1))</f>
        <v/>
      </c>
      <c r="E524" s="25">
        <f>IF($A524="","",MOD(ROW()-6,12)-4)</f>
        <v/>
      </c>
      <c r="F524" s="24">
        <f>IF($A524="","",IF($E524&lt;0,"Antes do pico",IF($E524=0,"Semana de pico","Depois do pico")))</f>
        <v/>
      </c>
      <c r="G524" s="36">
        <f>IF($A524="","",IFERROR(IF(INDEX('Cenários'!$E$6:$E$105,INT((ROW()-6)/12)+1)="","",INDEX('Cenários'!$E$6:$E$105,INT((ROW()-6)/12)+1)+7*$E524),""))</f>
        <v/>
      </c>
      <c r="H524" s="37">
        <f>IF($A524="","",INDEX('Cenários'!$N$6:$Y$105,INT((ROW()-6)/12)+1,$E524+5))</f>
        <v/>
      </c>
      <c r="I524" s="25">
        <f>IF(OR($A524="",$H524=""),"",IFERROR(ROUNDUP(INDEX('Cenários'!$F$6:$F$105,INT((ROW()-6)/12)+1)*$H524,0),""))</f>
        <v/>
      </c>
      <c r="J524" s="19" t="n"/>
      <c r="K524" s="25">
        <f>IF($A524="","",IF($E524=-4,INDEX('Cenários'!$G$6:$G$105,INT((ROW()-6)/12)+1),$S523))</f>
        <v/>
      </c>
      <c r="L524" s="25">
        <f>IF($A524="","",$K524+IF($J524="",0,$J524)-IF($I524="",0,$I524))</f>
        <v/>
      </c>
      <c r="M524" s="25">
        <f>IF($A524="","",IF($E524&lt;=0,INDEX('Cenários'!$H$6:$H$105,INT((ROW()-6)/12)+1)+SUMIFS($I$6:$I$1205,$A$6:$A$1205,$A524,$E$6:$E$1205,"&gt;"&amp;$E524,$E$6:$E$1205,"&lt;="&amp;($E524+INDEX('Cenários'!$J$6:$J$105,INT((ROW()-6)/12)+1))),INDEX('Cenários'!$L$6:$L$105,INT((ROW()-6)/12)+1)+SUMIFS($I$6:$I$1205,$A$6:$A$1205,$A524,$E$6:$E$1205,"&gt;"&amp;$E524,$E$6:$E$1205,"&lt;=7")))</f>
        <v/>
      </c>
      <c r="N524" s="25">
        <f>IF($A524="","",MIN(INDEX('Cenários'!$K$6:$K$105,INT((ROW()-6)/12)+1),MAX(0,$M524)))</f>
        <v/>
      </c>
      <c r="O524" s="25">
        <f>IF($A524="","",IFERROR(IF($L524&gt;=$N524,0,MIN(CEILING(MAX(0,$N524-$L524),INDEX('Cenários'!$I$6:$I$105,INT((ROW()-6)/12)+1)),FLOOR(MAX(0,INDEX('Cenários'!$K$6:$K$105,INT((ROW()-6)/12)+1)-$L524),INDEX('Cenários'!$I$6:$I$105,INT((ROW()-6)/12)+1)))),0))</f>
        <v/>
      </c>
      <c r="P524" s="25">
        <f>IF($A524="","",IFERROR(IF($E524+INDEX('Cenários'!$J$6:$J$105,INT((ROW()-6)/12)+1)&gt;7,0,SUMIFS($O$6:$O$1205,$A$6:$A$1205,$A524,$E$6:$E$1205,$E524+INDEX('Cenários'!$J$6:$J$105,INT((ROW()-6)/12)+1))),0))</f>
        <v/>
      </c>
      <c r="Q524" s="25">
        <f>IF($A524="","",$L524+$O524)</f>
        <v/>
      </c>
      <c r="R524" s="25">
        <f>IF($A524="","",IF($E524&gt;0,MAX(0,$Q524-$N524),0))</f>
        <v/>
      </c>
      <c r="S524" s="25">
        <f>IF($A524="","",$Q524-$R524)</f>
        <v/>
      </c>
      <c r="T524" s="25">
        <f>IF($A524="","",MAX(0,-$S524))</f>
        <v/>
      </c>
      <c r="U524" s="25">
        <f>IF($A524="","",MAX(0,$Q524-INDEX('Cenários'!$K$6:$K$105,INT((ROW()-6)/12)+1)))</f>
        <v/>
      </c>
      <c r="V524" s="24">
        <f>IF($A524="","",IF($Y524&lt;&gt;"OK","Dados inválidos",IF($X524="Pausado","Pausado",IF($T524&gt;0,"Ruptura",IF($U524&gt;0,"Excesso de capacidade",IF($M524&gt;INDEX('Cenários'!$K$6:$K$105,INT((ROW()-6)/12)+1),"Capacidade insuficiente",IF(AND($E524&lt;=0,$S524&lt;INDEX('Cenários'!$H$6:$H$105,INT((ROW()-6)/12)+1)),"Atenção",IF($R524&gt;0,"Desmobilizar","Adequado"))))))))</f>
        <v/>
      </c>
      <c r="W524" s="24">
        <f>IF($A524="","",IF($Y524&lt;&gt;"OK","Corrigir cadastro do cenário",IF($X524="Pausado","",IF($T524&gt;0,"Ruptura projetada de "&amp;TEXT($T524,"0")&amp;" un.",IF($U524&gt;0,"Reduzir entrada ou transferir "&amp;TEXT($U524,"0")&amp;" un.",IF($M524&gt;INDEX('Cenários'!$K$6:$K$105,INT((ROW()-6)/12)+1),"Capacidade abaixo do saldo-alvo em "&amp;TEXT($M524-INDEX('Cenários'!$K$6:$K$105,INT((ROW()-6)/12)+1),"0")&amp;" un.",IF(AND($O524&gt;0,$E524-INDEX('Cenários'!$J$6:$J$105,INT((ROW()-6)/12)+1)&lt;-4),"Recebimento depende de pedido anterior ao horizonte",IF($R524&gt;0,"Desmobilizar "&amp;TEXT($R524,"0")&amp;" un. nesta semana",IF($P524&gt;0,"Emitir pedido de "&amp;TEXT($P524,"0")&amp;" un. nesta semana",IF($O524&gt;0,"Programar recebimento de "&amp;TEXT($O524,"0")&amp;" un.","Sem ação imediata")))))))))</f>
        <v/>
      </c>
      <c r="X524" s="24">
        <f>IF($A524="","",INDEX('Cenários'!$M$6:$M$105,INT((ROW()-6)/12)+1))</f>
        <v/>
      </c>
      <c r="Y524" s="24">
        <f>IF($A524="","",INDEX('Cenários'!$Z$6:$Z$105,INT((ROW()-6)/12)+1))</f>
        <v/>
      </c>
    </row>
    <row r="525" ht="19" customHeight="1">
      <c r="A525" s="24">
        <f>IF(INDEX('Cenários'!$A$6:$A$105,INT((ROW()-6)/12)+1)="","",INDEX('Cenários'!$A$6:$A$105,INT((ROW()-6)/12)+1))</f>
        <v/>
      </c>
      <c r="B525" s="24">
        <f>IF($A525="","",INDEX('Cenários'!$B$6:$B$105,INT((ROW()-6)/12)+1))</f>
        <v/>
      </c>
      <c r="C525" s="24">
        <f>IF($A525="","",INDEX('Cenários'!$C$6:$C$105,INT((ROW()-6)/12)+1))</f>
        <v/>
      </c>
      <c r="D525" s="24">
        <f>IF($A525="","",INDEX('Cenários'!$D$6:$D$105,INT((ROW()-6)/12)+1))</f>
        <v/>
      </c>
      <c r="E525" s="25">
        <f>IF($A525="","",MOD(ROW()-6,12)-4)</f>
        <v/>
      </c>
      <c r="F525" s="24">
        <f>IF($A525="","",IF($E525&lt;0,"Antes do pico",IF($E525=0,"Semana de pico","Depois do pico")))</f>
        <v/>
      </c>
      <c r="G525" s="36">
        <f>IF($A525="","",IFERROR(IF(INDEX('Cenários'!$E$6:$E$105,INT((ROW()-6)/12)+1)="","",INDEX('Cenários'!$E$6:$E$105,INT((ROW()-6)/12)+1)+7*$E525),""))</f>
        <v/>
      </c>
      <c r="H525" s="37">
        <f>IF($A525="","",INDEX('Cenários'!$N$6:$Y$105,INT((ROW()-6)/12)+1,$E525+5))</f>
        <v/>
      </c>
      <c r="I525" s="25">
        <f>IF(OR($A525="",$H525=""),"",IFERROR(ROUNDUP(INDEX('Cenários'!$F$6:$F$105,INT((ROW()-6)/12)+1)*$H525,0),""))</f>
        <v/>
      </c>
      <c r="J525" s="19" t="n"/>
      <c r="K525" s="25">
        <f>IF($A525="","",IF($E525=-4,INDEX('Cenários'!$G$6:$G$105,INT((ROW()-6)/12)+1),$S524))</f>
        <v/>
      </c>
      <c r="L525" s="25">
        <f>IF($A525="","",$K525+IF($J525="",0,$J525)-IF($I525="",0,$I525))</f>
        <v/>
      </c>
      <c r="M525" s="25">
        <f>IF($A525="","",IF($E525&lt;=0,INDEX('Cenários'!$H$6:$H$105,INT((ROW()-6)/12)+1)+SUMIFS($I$6:$I$1205,$A$6:$A$1205,$A525,$E$6:$E$1205,"&gt;"&amp;$E525,$E$6:$E$1205,"&lt;="&amp;($E525+INDEX('Cenários'!$J$6:$J$105,INT((ROW()-6)/12)+1))),INDEX('Cenários'!$L$6:$L$105,INT((ROW()-6)/12)+1)+SUMIFS($I$6:$I$1205,$A$6:$A$1205,$A525,$E$6:$E$1205,"&gt;"&amp;$E525,$E$6:$E$1205,"&lt;=7")))</f>
        <v/>
      </c>
      <c r="N525" s="25">
        <f>IF($A525="","",MIN(INDEX('Cenários'!$K$6:$K$105,INT((ROW()-6)/12)+1),MAX(0,$M525)))</f>
        <v/>
      </c>
      <c r="O525" s="25">
        <f>IF($A525="","",IFERROR(IF($L525&gt;=$N525,0,MIN(CEILING(MAX(0,$N525-$L525),INDEX('Cenários'!$I$6:$I$105,INT((ROW()-6)/12)+1)),FLOOR(MAX(0,INDEX('Cenários'!$K$6:$K$105,INT((ROW()-6)/12)+1)-$L525),INDEX('Cenários'!$I$6:$I$105,INT((ROW()-6)/12)+1)))),0))</f>
        <v/>
      </c>
      <c r="P525" s="25">
        <f>IF($A525="","",IFERROR(IF($E525+INDEX('Cenários'!$J$6:$J$105,INT((ROW()-6)/12)+1)&gt;7,0,SUMIFS($O$6:$O$1205,$A$6:$A$1205,$A525,$E$6:$E$1205,$E525+INDEX('Cenários'!$J$6:$J$105,INT((ROW()-6)/12)+1))),0))</f>
        <v/>
      </c>
      <c r="Q525" s="25">
        <f>IF($A525="","",$L525+$O525)</f>
        <v/>
      </c>
      <c r="R525" s="25">
        <f>IF($A525="","",IF($E525&gt;0,MAX(0,$Q525-$N525),0))</f>
        <v/>
      </c>
      <c r="S525" s="25">
        <f>IF($A525="","",$Q525-$R525)</f>
        <v/>
      </c>
      <c r="T525" s="25">
        <f>IF($A525="","",MAX(0,-$S525))</f>
        <v/>
      </c>
      <c r="U525" s="25">
        <f>IF($A525="","",MAX(0,$Q525-INDEX('Cenários'!$K$6:$K$105,INT((ROW()-6)/12)+1)))</f>
        <v/>
      </c>
      <c r="V525" s="24">
        <f>IF($A525="","",IF($Y525&lt;&gt;"OK","Dados inválidos",IF($X525="Pausado","Pausado",IF($T525&gt;0,"Ruptura",IF($U525&gt;0,"Excesso de capacidade",IF($M525&gt;INDEX('Cenários'!$K$6:$K$105,INT((ROW()-6)/12)+1),"Capacidade insuficiente",IF(AND($E525&lt;=0,$S525&lt;INDEX('Cenários'!$H$6:$H$105,INT((ROW()-6)/12)+1)),"Atenção",IF($R525&gt;0,"Desmobilizar","Adequado"))))))))</f>
        <v/>
      </c>
      <c r="W525" s="24">
        <f>IF($A525="","",IF($Y525&lt;&gt;"OK","Corrigir cadastro do cenário",IF($X525="Pausado","",IF($T525&gt;0,"Ruptura projetada de "&amp;TEXT($T525,"0")&amp;" un.",IF($U525&gt;0,"Reduzir entrada ou transferir "&amp;TEXT($U525,"0")&amp;" un.",IF($M525&gt;INDEX('Cenários'!$K$6:$K$105,INT((ROW()-6)/12)+1),"Capacidade abaixo do saldo-alvo em "&amp;TEXT($M525-INDEX('Cenários'!$K$6:$K$105,INT((ROW()-6)/12)+1),"0")&amp;" un.",IF(AND($O525&gt;0,$E525-INDEX('Cenários'!$J$6:$J$105,INT((ROW()-6)/12)+1)&lt;-4),"Recebimento depende de pedido anterior ao horizonte",IF($R525&gt;0,"Desmobilizar "&amp;TEXT($R525,"0")&amp;" un. nesta semana",IF($P525&gt;0,"Emitir pedido de "&amp;TEXT($P525,"0")&amp;" un. nesta semana",IF($O525&gt;0,"Programar recebimento de "&amp;TEXT($O525,"0")&amp;" un.","Sem ação imediata")))))))))</f>
        <v/>
      </c>
      <c r="X525" s="24">
        <f>IF($A525="","",INDEX('Cenários'!$M$6:$M$105,INT((ROW()-6)/12)+1))</f>
        <v/>
      </c>
      <c r="Y525" s="24">
        <f>IF($A525="","",INDEX('Cenários'!$Z$6:$Z$105,INT((ROW()-6)/12)+1))</f>
        <v/>
      </c>
    </row>
    <row r="526" ht="19" customHeight="1">
      <c r="A526" s="24">
        <f>IF(INDEX('Cenários'!$A$6:$A$105,INT((ROW()-6)/12)+1)="","",INDEX('Cenários'!$A$6:$A$105,INT((ROW()-6)/12)+1))</f>
        <v/>
      </c>
      <c r="B526" s="24">
        <f>IF($A526="","",INDEX('Cenários'!$B$6:$B$105,INT((ROW()-6)/12)+1))</f>
        <v/>
      </c>
      <c r="C526" s="24">
        <f>IF($A526="","",INDEX('Cenários'!$C$6:$C$105,INT((ROW()-6)/12)+1))</f>
        <v/>
      </c>
      <c r="D526" s="24">
        <f>IF($A526="","",INDEX('Cenários'!$D$6:$D$105,INT((ROW()-6)/12)+1))</f>
        <v/>
      </c>
      <c r="E526" s="25">
        <f>IF($A526="","",MOD(ROW()-6,12)-4)</f>
        <v/>
      </c>
      <c r="F526" s="24">
        <f>IF($A526="","",IF($E526&lt;0,"Antes do pico",IF($E526=0,"Semana de pico","Depois do pico")))</f>
        <v/>
      </c>
      <c r="G526" s="36">
        <f>IF($A526="","",IFERROR(IF(INDEX('Cenários'!$E$6:$E$105,INT((ROW()-6)/12)+1)="","",INDEX('Cenários'!$E$6:$E$105,INT((ROW()-6)/12)+1)+7*$E526),""))</f>
        <v/>
      </c>
      <c r="H526" s="37">
        <f>IF($A526="","",INDEX('Cenários'!$N$6:$Y$105,INT((ROW()-6)/12)+1,$E526+5))</f>
        <v/>
      </c>
      <c r="I526" s="25">
        <f>IF(OR($A526="",$H526=""),"",IFERROR(ROUNDUP(INDEX('Cenários'!$F$6:$F$105,INT((ROW()-6)/12)+1)*$H526,0),""))</f>
        <v/>
      </c>
      <c r="J526" s="19" t="n"/>
      <c r="K526" s="25">
        <f>IF($A526="","",IF($E526=-4,INDEX('Cenários'!$G$6:$G$105,INT((ROW()-6)/12)+1),$S525))</f>
        <v/>
      </c>
      <c r="L526" s="25">
        <f>IF($A526="","",$K526+IF($J526="",0,$J526)-IF($I526="",0,$I526))</f>
        <v/>
      </c>
      <c r="M526" s="25">
        <f>IF($A526="","",IF($E526&lt;=0,INDEX('Cenários'!$H$6:$H$105,INT((ROW()-6)/12)+1)+SUMIFS($I$6:$I$1205,$A$6:$A$1205,$A526,$E$6:$E$1205,"&gt;"&amp;$E526,$E$6:$E$1205,"&lt;="&amp;($E526+INDEX('Cenários'!$J$6:$J$105,INT((ROW()-6)/12)+1))),INDEX('Cenários'!$L$6:$L$105,INT((ROW()-6)/12)+1)+SUMIFS($I$6:$I$1205,$A$6:$A$1205,$A526,$E$6:$E$1205,"&gt;"&amp;$E526,$E$6:$E$1205,"&lt;=7")))</f>
        <v/>
      </c>
      <c r="N526" s="25">
        <f>IF($A526="","",MIN(INDEX('Cenários'!$K$6:$K$105,INT((ROW()-6)/12)+1),MAX(0,$M526)))</f>
        <v/>
      </c>
      <c r="O526" s="25">
        <f>IF($A526="","",IFERROR(IF($L526&gt;=$N526,0,MIN(CEILING(MAX(0,$N526-$L526),INDEX('Cenários'!$I$6:$I$105,INT((ROW()-6)/12)+1)),FLOOR(MAX(0,INDEX('Cenários'!$K$6:$K$105,INT((ROW()-6)/12)+1)-$L526),INDEX('Cenários'!$I$6:$I$105,INT((ROW()-6)/12)+1)))),0))</f>
        <v/>
      </c>
      <c r="P526" s="25">
        <f>IF($A526="","",IFERROR(IF($E526+INDEX('Cenários'!$J$6:$J$105,INT((ROW()-6)/12)+1)&gt;7,0,SUMIFS($O$6:$O$1205,$A$6:$A$1205,$A526,$E$6:$E$1205,$E526+INDEX('Cenários'!$J$6:$J$105,INT((ROW()-6)/12)+1))),0))</f>
        <v/>
      </c>
      <c r="Q526" s="25">
        <f>IF($A526="","",$L526+$O526)</f>
        <v/>
      </c>
      <c r="R526" s="25">
        <f>IF($A526="","",IF($E526&gt;0,MAX(0,$Q526-$N526),0))</f>
        <v/>
      </c>
      <c r="S526" s="25">
        <f>IF($A526="","",$Q526-$R526)</f>
        <v/>
      </c>
      <c r="T526" s="25">
        <f>IF($A526="","",MAX(0,-$S526))</f>
        <v/>
      </c>
      <c r="U526" s="25">
        <f>IF($A526="","",MAX(0,$Q526-INDEX('Cenários'!$K$6:$K$105,INT((ROW()-6)/12)+1)))</f>
        <v/>
      </c>
      <c r="V526" s="24">
        <f>IF($A526="","",IF($Y526&lt;&gt;"OK","Dados inválidos",IF($X526="Pausado","Pausado",IF($T526&gt;0,"Ruptura",IF($U526&gt;0,"Excesso de capacidade",IF($M526&gt;INDEX('Cenários'!$K$6:$K$105,INT((ROW()-6)/12)+1),"Capacidade insuficiente",IF(AND($E526&lt;=0,$S526&lt;INDEX('Cenários'!$H$6:$H$105,INT((ROW()-6)/12)+1)),"Atenção",IF($R526&gt;0,"Desmobilizar","Adequado"))))))))</f>
        <v/>
      </c>
      <c r="W526" s="24">
        <f>IF($A526="","",IF($Y526&lt;&gt;"OK","Corrigir cadastro do cenário",IF($X526="Pausado","",IF($T526&gt;0,"Ruptura projetada de "&amp;TEXT($T526,"0")&amp;" un.",IF($U526&gt;0,"Reduzir entrada ou transferir "&amp;TEXT($U526,"0")&amp;" un.",IF($M526&gt;INDEX('Cenários'!$K$6:$K$105,INT((ROW()-6)/12)+1),"Capacidade abaixo do saldo-alvo em "&amp;TEXT($M526-INDEX('Cenários'!$K$6:$K$105,INT((ROW()-6)/12)+1),"0")&amp;" un.",IF(AND($O526&gt;0,$E526-INDEX('Cenários'!$J$6:$J$105,INT((ROW()-6)/12)+1)&lt;-4),"Recebimento depende de pedido anterior ao horizonte",IF($R526&gt;0,"Desmobilizar "&amp;TEXT($R526,"0")&amp;" un. nesta semana",IF($P526&gt;0,"Emitir pedido de "&amp;TEXT($P526,"0")&amp;" un. nesta semana",IF($O526&gt;0,"Programar recebimento de "&amp;TEXT($O526,"0")&amp;" un.","Sem ação imediata")))))))))</f>
        <v/>
      </c>
      <c r="X526" s="24">
        <f>IF($A526="","",INDEX('Cenários'!$M$6:$M$105,INT((ROW()-6)/12)+1))</f>
        <v/>
      </c>
      <c r="Y526" s="24">
        <f>IF($A526="","",INDEX('Cenários'!$Z$6:$Z$105,INT((ROW()-6)/12)+1))</f>
        <v/>
      </c>
    </row>
    <row r="527" ht="19" customHeight="1">
      <c r="A527" s="24">
        <f>IF(INDEX('Cenários'!$A$6:$A$105,INT((ROW()-6)/12)+1)="","",INDEX('Cenários'!$A$6:$A$105,INT((ROW()-6)/12)+1))</f>
        <v/>
      </c>
      <c r="B527" s="24">
        <f>IF($A527="","",INDEX('Cenários'!$B$6:$B$105,INT((ROW()-6)/12)+1))</f>
        <v/>
      </c>
      <c r="C527" s="24">
        <f>IF($A527="","",INDEX('Cenários'!$C$6:$C$105,INT((ROW()-6)/12)+1))</f>
        <v/>
      </c>
      <c r="D527" s="24">
        <f>IF($A527="","",INDEX('Cenários'!$D$6:$D$105,INT((ROW()-6)/12)+1))</f>
        <v/>
      </c>
      <c r="E527" s="25">
        <f>IF($A527="","",MOD(ROW()-6,12)-4)</f>
        <v/>
      </c>
      <c r="F527" s="24">
        <f>IF($A527="","",IF($E527&lt;0,"Antes do pico",IF($E527=0,"Semana de pico","Depois do pico")))</f>
        <v/>
      </c>
      <c r="G527" s="36">
        <f>IF($A527="","",IFERROR(IF(INDEX('Cenários'!$E$6:$E$105,INT((ROW()-6)/12)+1)="","",INDEX('Cenários'!$E$6:$E$105,INT((ROW()-6)/12)+1)+7*$E527),""))</f>
        <v/>
      </c>
      <c r="H527" s="37">
        <f>IF($A527="","",INDEX('Cenários'!$N$6:$Y$105,INT((ROW()-6)/12)+1,$E527+5))</f>
        <v/>
      </c>
      <c r="I527" s="25">
        <f>IF(OR($A527="",$H527=""),"",IFERROR(ROUNDUP(INDEX('Cenários'!$F$6:$F$105,INT((ROW()-6)/12)+1)*$H527,0),""))</f>
        <v/>
      </c>
      <c r="J527" s="19" t="n"/>
      <c r="K527" s="25">
        <f>IF($A527="","",IF($E527=-4,INDEX('Cenários'!$G$6:$G$105,INT((ROW()-6)/12)+1),$S526))</f>
        <v/>
      </c>
      <c r="L527" s="25">
        <f>IF($A527="","",$K527+IF($J527="",0,$J527)-IF($I527="",0,$I527))</f>
        <v/>
      </c>
      <c r="M527" s="25">
        <f>IF($A527="","",IF($E527&lt;=0,INDEX('Cenários'!$H$6:$H$105,INT((ROW()-6)/12)+1)+SUMIFS($I$6:$I$1205,$A$6:$A$1205,$A527,$E$6:$E$1205,"&gt;"&amp;$E527,$E$6:$E$1205,"&lt;="&amp;($E527+INDEX('Cenários'!$J$6:$J$105,INT((ROW()-6)/12)+1))),INDEX('Cenários'!$L$6:$L$105,INT((ROW()-6)/12)+1)+SUMIFS($I$6:$I$1205,$A$6:$A$1205,$A527,$E$6:$E$1205,"&gt;"&amp;$E527,$E$6:$E$1205,"&lt;=7")))</f>
        <v/>
      </c>
      <c r="N527" s="25">
        <f>IF($A527="","",MIN(INDEX('Cenários'!$K$6:$K$105,INT((ROW()-6)/12)+1),MAX(0,$M527)))</f>
        <v/>
      </c>
      <c r="O527" s="25">
        <f>IF($A527="","",IFERROR(IF($L527&gt;=$N527,0,MIN(CEILING(MAX(0,$N527-$L527),INDEX('Cenários'!$I$6:$I$105,INT((ROW()-6)/12)+1)),FLOOR(MAX(0,INDEX('Cenários'!$K$6:$K$105,INT((ROW()-6)/12)+1)-$L527),INDEX('Cenários'!$I$6:$I$105,INT((ROW()-6)/12)+1)))),0))</f>
        <v/>
      </c>
      <c r="P527" s="25">
        <f>IF($A527="","",IFERROR(IF($E527+INDEX('Cenários'!$J$6:$J$105,INT((ROW()-6)/12)+1)&gt;7,0,SUMIFS($O$6:$O$1205,$A$6:$A$1205,$A527,$E$6:$E$1205,$E527+INDEX('Cenários'!$J$6:$J$105,INT((ROW()-6)/12)+1))),0))</f>
        <v/>
      </c>
      <c r="Q527" s="25">
        <f>IF($A527="","",$L527+$O527)</f>
        <v/>
      </c>
      <c r="R527" s="25">
        <f>IF($A527="","",IF($E527&gt;0,MAX(0,$Q527-$N527),0))</f>
        <v/>
      </c>
      <c r="S527" s="25">
        <f>IF($A527="","",$Q527-$R527)</f>
        <v/>
      </c>
      <c r="T527" s="25">
        <f>IF($A527="","",MAX(0,-$S527))</f>
        <v/>
      </c>
      <c r="U527" s="25">
        <f>IF($A527="","",MAX(0,$Q527-INDEX('Cenários'!$K$6:$K$105,INT((ROW()-6)/12)+1)))</f>
        <v/>
      </c>
      <c r="V527" s="24">
        <f>IF($A527="","",IF($Y527&lt;&gt;"OK","Dados inválidos",IF($X527="Pausado","Pausado",IF($T527&gt;0,"Ruptura",IF($U527&gt;0,"Excesso de capacidade",IF($M527&gt;INDEX('Cenários'!$K$6:$K$105,INT((ROW()-6)/12)+1),"Capacidade insuficiente",IF(AND($E527&lt;=0,$S527&lt;INDEX('Cenários'!$H$6:$H$105,INT((ROW()-6)/12)+1)),"Atenção",IF($R527&gt;0,"Desmobilizar","Adequado"))))))))</f>
        <v/>
      </c>
      <c r="W527" s="24">
        <f>IF($A527="","",IF($Y527&lt;&gt;"OK","Corrigir cadastro do cenário",IF($X527="Pausado","",IF($T527&gt;0,"Ruptura projetada de "&amp;TEXT($T527,"0")&amp;" un.",IF($U527&gt;0,"Reduzir entrada ou transferir "&amp;TEXT($U527,"0")&amp;" un.",IF($M527&gt;INDEX('Cenários'!$K$6:$K$105,INT((ROW()-6)/12)+1),"Capacidade abaixo do saldo-alvo em "&amp;TEXT($M527-INDEX('Cenários'!$K$6:$K$105,INT((ROW()-6)/12)+1),"0")&amp;" un.",IF(AND($O527&gt;0,$E527-INDEX('Cenários'!$J$6:$J$105,INT((ROW()-6)/12)+1)&lt;-4),"Recebimento depende de pedido anterior ao horizonte",IF($R527&gt;0,"Desmobilizar "&amp;TEXT($R527,"0")&amp;" un. nesta semana",IF($P527&gt;0,"Emitir pedido de "&amp;TEXT($P527,"0")&amp;" un. nesta semana",IF($O527&gt;0,"Programar recebimento de "&amp;TEXT($O527,"0")&amp;" un.","Sem ação imediata")))))))))</f>
        <v/>
      </c>
      <c r="X527" s="24">
        <f>IF($A527="","",INDEX('Cenários'!$M$6:$M$105,INT((ROW()-6)/12)+1))</f>
        <v/>
      </c>
      <c r="Y527" s="24">
        <f>IF($A527="","",INDEX('Cenários'!$Z$6:$Z$105,INT((ROW()-6)/12)+1))</f>
        <v/>
      </c>
    </row>
    <row r="528" ht="19" customHeight="1">
      <c r="A528" s="24">
        <f>IF(INDEX('Cenários'!$A$6:$A$105,INT((ROW()-6)/12)+1)="","",INDEX('Cenários'!$A$6:$A$105,INT((ROW()-6)/12)+1))</f>
        <v/>
      </c>
      <c r="B528" s="24">
        <f>IF($A528="","",INDEX('Cenários'!$B$6:$B$105,INT((ROW()-6)/12)+1))</f>
        <v/>
      </c>
      <c r="C528" s="24">
        <f>IF($A528="","",INDEX('Cenários'!$C$6:$C$105,INT((ROW()-6)/12)+1))</f>
        <v/>
      </c>
      <c r="D528" s="24">
        <f>IF($A528="","",INDEX('Cenários'!$D$6:$D$105,INT((ROW()-6)/12)+1))</f>
        <v/>
      </c>
      <c r="E528" s="25">
        <f>IF($A528="","",MOD(ROW()-6,12)-4)</f>
        <v/>
      </c>
      <c r="F528" s="24">
        <f>IF($A528="","",IF($E528&lt;0,"Antes do pico",IF($E528=0,"Semana de pico","Depois do pico")))</f>
        <v/>
      </c>
      <c r="G528" s="36">
        <f>IF($A528="","",IFERROR(IF(INDEX('Cenários'!$E$6:$E$105,INT((ROW()-6)/12)+1)="","",INDEX('Cenários'!$E$6:$E$105,INT((ROW()-6)/12)+1)+7*$E528),""))</f>
        <v/>
      </c>
      <c r="H528" s="37">
        <f>IF($A528="","",INDEX('Cenários'!$N$6:$Y$105,INT((ROW()-6)/12)+1,$E528+5))</f>
        <v/>
      </c>
      <c r="I528" s="25">
        <f>IF(OR($A528="",$H528=""),"",IFERROR(ROUNDUP(INDEX('Cenários'!$F$6:$F$105,INT((ROW()-6)/12)+1)*$H528,0),""))</f>
        <v/>
      </c>
      <c r="J528" s="19" t="n"/>
      <c r="K528" s="25">
        <f>IF($A528="","",IF($E528=-4,INDEX('Cenários'!$G$6:$G$105,INT((ROW()-6)/12)+1),$S527))</f>
        <v/>
      </c>
      <c r="L528" s="25">
        <f>IF($A528="","",$K528+IF($J528="",0,$J528)-IF($I528="",0,$I528))</f>
        <v/>
      </c>
      <c r="M528" s="25">
        <f>IF($A528="","",IF($E528&lt;=0,INDEX('Cenários'!$H$6:$H$105,INT((ROW()-6)/12)+1)+SUMIFS($I$6:$I$1205,$A$6:$A$1205,$A528,$E$6:$E$1205,"&gt;"&amp;$E528,$E$6:$E$1205,"&lt;="&amp;($E528+INDEX('Cenários'!$J$6:$J$105,INT((ROW()-6)/12)+1))),INDEX('Cenários'!$L$6:$L$105,INT((ROW()-6)/12)+1)+SUMIFS($I$6:$I$1205,$A$6:$A$1205,$A528,$E$6:$E$1205,"&gt;"&amp;$E528,$E$6:$E$1205,"&lt;=7")))</f>
        <v/>
      </c>
      <c r="N528" s="25">
        <f>IF($A528="","",MIN(INDEX('Cenários'!$K$6:$K$105,INT((ROW()-6)/12)+1),MAX(0,$M528)))</f>
        <v/>
      </c>
      <c r="O528" s="25">
        <f>IF($A528="","",IFERROR(IF($L528&gt;=$N528,0,MIN(CEILING(MAX(0,$N528-$L528),INDEX('Cenários'!$I$6:$I$105,INT((ROW()-6)/12)+1)),FLOOR(MAX(0,INDEX('Cenários'!$K$6:$K$105,INT((ROW()-6)/12)+1)-$L528),INDEX('Cenários'!$I$6:$I$105,INT((ROW()-6)/12)+1)))),0))</f>
        <v/>
      </c>
      <c r="P528" s="25">
        <f>IF($A528="","",IFERROR(IF($E528+INDEX('Cenários'!$J$6:$J$105,INT((ROW()-6)/12)+1)&gt;7,0,SUMIFS($O$6:$O$1205,$A$6:$A$1205,$A528,$E$6:$E$1205,$E528+INDEX('Cenários'!$J$6:$J$105,INT((ROW()-6)/12)+1))),0))</f>
        <v/>
      </c>
      <c r="Q528" s="25">
        <f>IF($A528="","",$L528+$O528)</f>
        <v/>
      </c>
      <c r="R528" s="25">
        <f>IF($A528="","",IF($E528&gt;0,MAX(0,$Q528-$N528),0))</f>
        <v/>
      </c>
      <c r="S528" s="25">
        <f>IF($A528="","",$Q528-$R528)</f>
        <v/>
      </c>
      <c r="T528" s="25">
        <f>IF($A528="","",MAX(0,-$S528))</f>
        <v/>
      </c>
      <c r="U528" s="25">
        <f>IF($A528="","",MAX(0,$Q528-INDEX('Cenários'!$K$6:$K$105,INT((ROW()-6)/12)+1)))</f>
        <v/>
      </c>
      <c r="V528" s="24">
        <f>IF($A528="","",IF($Y528&lt;&gt;"OK","Dados inválidos",IF($X528="Pausado","Pausado",IF($T528&gt;0,"Ruptura",IF($U528&gt;0,"Excesso de capacidade",IF($M528&gt;INDEX('Cenários'!$K$6:$K$105,INT((ROW()-6)/12)+1),"Capacidade insuficiente",IF(AND($E528&lt;=0,$S528&lt;INDEX('Cenários'!$H$6:$H$105,INT((ROW()-6)/12)+1)),"Atenção",IF($R528&gt;0,"Desmobilizar","Adequado"))))))))</f>
        <v/>
      </c>
      <c r="W528" s="24">
        <f>IF($A528="","",IF($Y528&lt;&gt;"OK","Corrigir cadastro do cenário",IF($X528="Pausado","",IF($T528&gt;0,"Ruptura projetada de "&amp;TEXT($T528,"0")&amp;" un.",IF($U528&gt;0,"Reduzir entrada ou transferir "&amp;TEXT($U528,"0")&amp;" un.",IF($M528&gt;INDEX('Cenários'!$K$6:$K$105,INT((ROW()-6)/12)+1),"Capacidade abaixo do saldo-alvo em "&amp;TEXT($M528-INDEX('Cenários'!$K$6:$K$105,INT((ROW()-6)/12)+1),"0")&amp;" un.",IF(AND($O528&gt;0,$E528-INDEX('Cenários'!$J$6:$J$105,INT((ROW()-6)/12)+1)&lt;-4),"Recebimento depende de pedido anterior ao horizonte",IF($R528&gt;0,"Desmobilizar "&amp;TEXT($R528,"0")&amp;" un. nesta semana",IF($P528&gt;0,"Emitir pedido de "&amp;TEXT($P528,"0")&amp;" un. nesta semana",IF($O528&gt;0,"Programar recebimento de "&amp;TEXT($O528,"0")&amp;" un.","Sem ação imediata")))))))))</f>
        <v/>
      </c>
      <c r="X528" s="24">
        <f>IF($A528="","",INDEX('Cenários'!$M$6:$M$105,INT((ROW()-6)/12)+1))</f>
        <v/>
      </c>
      <c r="Y528" s="24">
        <f>IF($A528="","",INDEX('Cenários'!$Z$6:$Z$105,INT((ROW()-6)/12)+1))</f>
        <v/>
      </c>
    </row>
    <row r="529" ht="19" customHeight="1">
      <c r="A529" s="24">
        <f>IF(INDEX('Cenários'!$A$6:$A$105,INT((ROW()-6)/12)+1)="","",INDEX('Cenários'!$A$6:$A$105,INT((ROW()-6)/12)+1))</f>
        <v/>
      </c>
      <c r="B529" s="24">
        <f>IF($A529="","",INDEX('Cenários'!$B$6:$B$105,INT((ROW()-6)/12)+1))</f>
        <v/>
      </c>
      <c r="C529" s="24">
        <f>IF($A529="","",INDEX('Cenários'!$C$6:$C$105,INT((ROW()-6)/12)+1))</f>
        <v/>
      </c>
      <c r="D529" s="24">
        <f>IF($A529="","",INDEX('Cenários'!$D$6:$D$105,INT((ROW()-6)/12)+1))</f>
        <v/>
      </c>
      <c r="E529" s="25">
        <f>IF($A529="","",MOD(ROW()-6,12)-4)</f>
        <v/>
      </c>
      <c r="F529" s="24">
        <f>IF($A529="","",IF($E529&lt;0,"Antes do pico",IF($E529=0,"Semana de pico","Depois do pico")))</f>
        <v/>
      </c>
      <c r="G529" s="36">
        <f>IF($A529="","",IFERROR(IF(INDEX('Cenários'!$E$6:$E$105,INT((ROW()-6)/12)+1)="","",INDEX('Cenários'!$E$6:$E$105,INT((ROW()-6)/12)+1)+7*$E529),""))</f>
        <v/>
      </c>
      <c r="H529" s="37">
        <f>IF($A529="","",INDEX('Cenários'!$N$6:$Y$105,INT((ROW()-6)/12)+1,$E529+5))</f>
        <v/>
      </c>
      <c r="I529" s="25">
        <f>IF(OR($A529="",$H529=""),"",IFERROR(ROUNDUP(INDEX('Cenários'!$F$6:$F$105,INT((ROW()-6)/12)+1)*$H529,0),""))</f>
        <v/>
      </c>
      <c r="J529" s="19" t="n"/>
      <c r="K529" s="25">
        <f>IF($A529="","",IF($E529=-4,INDEX('Cenários'!$G$6:$G$105,INT((ROW()-6)/12)+1),$S528))</f>
        <v/>
      </c>
      <c r="L529" s="25">
        <f>IF($A529="","",$K529+IF($J529="",0,$J529)-IF($I529="",0,$I529))</f>
        <v/>
      </c>
      <c r="M529" s="25">
        <f>IF($A529="","",IF($E529&lt;=0,INDEX('Cenários'!$H$6:$H$105,INT((ROW()-6)/12)+1)+SUMIFS($I$6:$I$1205,$A$6:$A$1205,$A529,$E$6:$E$1205,"&gt;"&amp;$E529,$E$6:$E$1205,"&lt;="&amp;($E529+INDEX('Cenários'!$J$6:$J$105,INT((ROW()-6)/12)+1))),INDEX('Cenários'!$L$6:$L$105,INT((ROW()-6)/12)+1)+SUMIFS($I$6:$I$1205,$A$6:$A$1205,$A529,$E$6:$E$1205,"&gt;"&amp;$E529,$E$6:$E$1205,"&lt;=7")))</f>
        <v/>
      </c>
      <c r="N529" s="25">
        <f>IF($A529="","",MIN(INDEX('Cenários'!$K$6:$K$105,INT((ROW()-6)/12)+1),MAX(0,$M529)))</f>
        <v/>
      </c>
      <c r="O529" s="25">
        <f>IF($A529="","",IFERROR(IF($L529&gt;=$N529,0,MIN(CEILING(MAX(0,$N529-$L529),INDEX('Cenários'!$I$6:$I$105,INT((ROW()-6)/12)+1)),FLOOR(MAX(0,INDEX('Cenários'!$K$6:$K$105,INT((ROW()-6)/12)+1)-$L529),INDEX('Cenários'!$I$6:$I$105,INT((ROW()-6)/12)+1)))),0))</f>
        <v/>
      </c>
      <c r="P529" s="25">
        <f>IF($A529="","",IFERROR(IF($E529+INDEX('Cenários'!$J$6:$J$105,INT((ROW()-6)/12)+1)&gt;7,0,SUMIFS($O$6:$O$1205,$A$6:$A$1205,$A529,$E$6:$E$1205,$E529+INDEX('Cenários'!$J$6:$J$105,INT((ROW()-6)/12)+1))),0))</f>
        <v/>
      </c>
      <c r="Q529" s="25">
        <f>IF($A529="","",$L529+$O529)</f>
        <v/>
      </c>
      <c r="R529" s="25">
        <f>IF($A529="","",IF($E529&gt;0,MAX(0,$Q529-$N529),0))</f>
        <v/>
      </c>
      <c r="S529" s="25">
        <f>IF($A529="","",$Q529-$R529)</f>
        <v/>
      </c>
      <c r="T529" s="25">
        <f>IF($A529="","",MAX(0,-$S529))</f>
        <v/>
      </c>
      <c r="U529" s="25">
        <f>IF($A529="","",MAX(0,$Q529-INDEX('Cenários'!$K$6:$K$105,INT((ROW()-6)/12)+1)))</f>
        <v/>
      </c>
      <c r="V529" s="24">
        <f>IF($A529="","",IF($Y529&lt;&gt;"OK","Dados inválidos",IF($X529="Pausado","Pausado",IF($T529&gt;0,"Ruptura",IF($U529&gt;0,"Excesso de capacidade",IF($M529&gt;INDEX('Cenários'!$K$6:$K$105,INT((ROW()-6)/12)+1),"Capacidade insuficiente",IF(AND($E529&lt;=0,$S529&lt;INDEX('Cenários'!$H$6:$H$105,INT((ROW()-6)/12)+1)),"Atenção",IF($R529&gt;0,"Desmobilizar","Adequado"))))))))</f>
        <v/>
      </c>
      <c r="W529" s="24">
        <f>IF($A529="","",IF($Y529&lt;&gt;"OK","Corrigir cadastro do cenário",IF($X529="Pausado","",IF($T529&gt;0,"Ruptura projetada de "&amp;TEXT($T529,"0")&amp;" un.",IF($U529&gt;0,"Reduzir entrada ou transferir "&amp;TEXT($U529,"0")&amp;" un.",IF($M529&gt;INDEX('Cenários'!$K$6:$K$105,INT((ROW()-6)/12)+1),"Capacidade abaixo do saldo-alvo em "&amp;TEXT($M529-INDEX('Cenários'!$K$6:$K$105,INT((ROW()-6)/12)+1),"0")&amp;" un.",IF(AND($O529&gt;0,$E529-INDEX('Cenários'!$J$6:$J$105,INT((ROW()-6)/12)+1)&lt;-4),"Recebimento depende de pedido anterior ao horizonte",IF($R529&gt;0,"Desmobilizar "&amp;TEXT($R529,"0")&amp;" un. nesta semana",IF($P529&gt;0,"Emitir pedido de "&amp;TEXT($P529,"0")&amp;" un. nesta semana",IF($O529&gt;0,"Programar recebimento de "&amp;TEXT($O529,"0")&amp;" un.","Sem ação imediata")))))))))</f>
        <v/>
      </c>
      <c r="X529" s="24">
        <f>IF($A529="","",INDEX('Cenários'!$M$6:$M$105,INT((ROW()-6)/12)+1))</f>
        <v/>
      </c>
      <c r="Y529" s="24">
        <f>IF($A529="","",INDEX('Cenários'!$Z$6:$Z$105,INT((ROW()-6)/12)+1))</f>
        <v/>
      </c>
    </row>
    <row r="530" ht="19" customHeight="1">
      <c r="A530" s="24">
        <f>IF(INDEX('Cenários'!$A$6:$A$105,INT((ROW()-6)/12)+1)="","",INDEX('Cenários'!$A$6:$A$105,INT((ROW()-6)/12)+1))</f>
        <v/>
      </c>
      <c r="B530" s="24">
        <f>IF($A530="","",INDEX('Cenários'!$B$6:$B$105,INT((ROW()-6)/12)+1))</f>
        <v/>
      </c>
      <c r="C530" s="24">
        <f>IF($A530="","",INDEX('Cenários'!$C$6:$C$105,INT((ROW()-6)/12)+1))</f>
        <v/>
      </c>
      <c r="D530" s="24">
        <f>IF($A530="","",INDEX('Cenários'!$D$6:$D$105,INT((ROW()-6)/12)+1))</f>
        <v/>
      </c>
      <c r="E530" s="25">
        <f>IF($A530="","",MOD(ROW()-6,12)-4)</f>
        <v/>
      </c>
      <c r="F530" s="24">
        <f>IF($A530="","",IF($E530&lt;0,"Antes do pico",IF($E530=0,"Semana de pico","Depois do pico")))</f>
        <v/>
      </c>
      <c r="G530" s="36">
        <f>IF($A530="","",IFERROR(IF(INDEX('Cenários'!$E$6:$E$105,INT((ROW()-6)/12)+1)="","",INDEX('Cenários'!$E$6:$E$105,INT((ROW()-6)/12)+1)+7*$E530),""))</f>
        <v/>
      </c>
      <c r="H530" s="37">
        <f>IF($A530="","",INDEX('Cenários'!$N$6:$Y$105,INT((ROW()-6)/12)+1,$E530+5))</f>
        <v/>
      </c>
      <c r="I530" s="25">
        <f>IF(OR($A530="",$H530=""),"",IFERROR(ROUNDUP(INDEX('Cenários'!$F$6:$F$105,INT((ROW()-6)/12)+1)*$H530,0),""))</f>
        <v/>
      </c>
      <c r="J530" s="19" t="n"/>
      <c r="K530" s="25">
        <f>IF($A530="","",IF($E530=-4,INDEX('Cenários'!$G$6:$G$105,INT((ROW()-6)/12)+1),$S529))</f>
        <v/>
      </c>
      <c r="L530" s="25">
        <f>IF($A530="","",$K530+IF($J530="",0,$J530)-IF($I530="",0,$I530))</f>
        <v/>
      </c>
      <c r="M530" s="25">
        <f>IF($A530="","",IF($E530&lt;=0,INDEX('Cenários'!$H$6:$H$105,INT((ROW()-6)/12)+1)+SUMIFS($I$6:$I$1205,$A$6:$A$1205,$A530,$E$6:$E$1205,"&gt;"&amp;$E530,$E$6:$E$1205,"&lt;="&amp;($E530+INDEX('Cenários'!$J$6:$J$105,INT((ROW()-6)/12)+1))),INDEX('Cenários'!$L$6:$L$105,INT((ROW()-6)/12)+1)+SUMIFS($I$6:$I$1205,$A$6:$A$1205,$A530,$E$6:$E$1205,"&gt;"&amp;$E530,$E$6:$E$1205,"&lt;=7")))</f>
        <v/>
      </c>
      <c r="N530" s="25">
        <f>IF($A530="","",MIN(INDEX('Cenários'!$K$6:$K$105,INT((ROW()-6)/12)+1),MAX(0,$M530)))</f>
        <v/>
      </c>
      <c r="O530" s="25">
        <f>IF($A530="","",IFERROR(IF($L530&gt;=$N530,0,MIN(CEILING(MAX(0,$N530-$L530),INDEX('Cenários'!$I$6:$I$105,INT((ROW()-6)/12)+1)),FLOOR(MAX(0,INDEX('Cenários'!$K$6:$K$105,INT((ROW()-6)/12)+1)-$L530),INDEX('Cenários'!$I$6:$I$105,INT((ROW()-6)/12)+1)))),0))</f>
        <v/>
      </c>
      <c r="P530" s="25">
        <f>IF($A530="","",IFERROR(IF($E530+INDEX('Cenários'!$J$6:$J$105,INT((ROW()-6)/12)+1)&gt;7,0,SUMIFS($O$6:$O$1205,$A$6:$A$1205,$A530,$E$6:$E$1205,$E530+INDEX('Cenários'!$J$6:$J$105,INT((ROW()-6)/12)+1))),0))</f>
        <v/>
      </c>
      <c r="Q530" s="25">
        <f>IF($A530="","",$L530+$O530)</f>
        <v/>
      </c>
      <c r="R530" s="25">
        <f>IF($A530="","",IF($E530&gt;0,MAX(0,$Q530-$N530),0))</f>
        <v/>
      </c>
      <c r="S530" s="25">
        <f>IF($A530="","",$Q530-$R530)</f>
        <v/>
      </c>
      <c r="T530" s="25">
        <f>IF($A530="","",MAX(0,-$S530))</f>
        <v/>
      </c>
      <c r="U530" s="25">
        <f>IF($A530="","",MAX(0,$Q530-INDEX('Cenários'!$K$6:$K$105,INT((ROW()-6)/12)+1)))</f>
        <v/>
      </c>
      <c r="V530" s="24">
        <f>IF($A530="","",IF($Y530&lt;&gt;"OK","Dados inválidos",IF($X530="Pausado","Pausado",IF($T530&gt;0,"Ruptura",IF($U530&gt;0,"Excesso de capacidade",IF($M530&gt;INDEX('Cenários'!$K$6:$K$105,INT((ROW()-6)/12)+1),"Capacidade insuficiente",IF(AND($E530&lt;=0,$S530&lt;INDEX('Cenários'!$H$6:$H$105,INT((ROW()-6)/12)+1)),"Atenção",IF($R530&gt;0,"Desmobilizar","Adequado"))))))))</f>
        <v/>
      </c>
      <c r="W530" s="24">
        <f>IF($A530="","",IF($Y530&lt;&gt;"OK","Corrigir cadastro do cenário",IF($X530="Pausado","",IF($T530&gt;0,"Ruptura projetada de "&amp;TEXT($T530,"0")&amp;" un.",IF($U530&gt;0,"Reduzir entrada ou transferir "&amp;TEXT($U530,"0")&amp;" un.",IF($M530&gt;INDEX('Cenários'!$K$6:$K$105,INT((ROW()-6)/12)+1),"Capacidade abaixo do saldo-alvo em "&amp;TEXT($M530-INDEX('Cenários'!$K$6:$K$105,INT((ROW()-6)/12)+1),"0")&amp;" un.",IF(AND($O530&gt;0,$E530-INDEX('Cenários'!$J$6:$J$105,INT((ROW()-6)/12)+1)&lt;-4),"Recebimento depende de pedido anterior ao horizonte",IF($R530&gt;0,"Desmobilizar "&amp;TEXT($R530,"0")&amp;" un. nesta semana",IF($P530&gt;0,"Emitir pedido de "&amp;TEXT($P530,"0")&amp;" un. nesta semana",IF($O530&gt;0,"Programar recebimento de "&amp;TEXT($O530,"0")&amp;" un.","Sem ação imediata")))))))))</f>
        <v/>
      </c>
      <c r="X530" s="24">
        <f>IF($A530="","",INDEX('Cenários'!$M$6:$M$105,INT((ROW()-6)/12)+1))</f>
        <v/>
      </c>
      <c r="Y530" s="24">
        <f>IF($A530="","",INDEX('Cenários'!$Z$6:$Z$105,INT((ROW()-6)/12)+1))</f>
        <v/>
      </c>
    </row>
    <row r="531" ht="19" customHeight="1">
      <c r="A531" s="24">
        <f>IF(INDEX('Cenários'!$A$6:$A$105,INT((ROW()-6)/12)+1)="","",INDEX('Cenários'!$A$6:$A$105,INT((ROW()-6)/12)+1))</f>
        <v/>
      </c>
      <c r="B531" s="24">
        <f>IF($A531="","",INDEX('Cenários'!$B$6:$B$105,INT((ROW()-6)/12)+1))</f>
        <v/>
      </c>
      <c r="C531" s="24">
        <f>IF($A531="","",INDEX('Cenários'!$C$6:$C$105,INT((ROW()-6)/12)+1))</f>
        <v/>
      </c>
      <c r="D531" s="24">
        <f>IF($A531="","",INDEX('Cenários'!$D$6:$D$105,INT((ROW()-6)/12)+1))</f>
        <v/>
      </c>
      <c r="E531" s="25">
        <f>IF($A531="","",MOD(ROW()-6,12)-4)</f>
        <v/>
      </c>
      <c r="F531" s="24">
        <f>IF($A531="","",IF($E531&lt;0,"Antes do pico",IF($E531=0,"Semana de pico","Depois do pico")))</f>
        <v/>
      </c>
      <c r="G531" s="36">
        <f>IF($A531="","",IFERROR(IF(INDEX('Cenários'!$E$6:$E$105,INT((ROW()-6)/12)+1)="","",INDEX('Cenários'!$E$6:$E$105,INT((ROW()-6)/12)+1)+7*$E531),""))</f>
        <v/>
      </c>
      <c r="H531" s="37">
        <f>IF($A531="","",INDEX('Cenários'!$N$6:$Y$105,INT((ROW()-6)/12)+1,$E531+5))</f>
        <v/>
      </c>
      <c r="I531" s="25">
        <f>IF(OR($A531="",$H531=""),"",IFERROR(ROUNDUP(INDEX('Cenários'!$F$6:$F$105,INT((ROW()-6)/12)+1)*$H531,0),""))</f>
        <v/>
      </c>
      <c r="J531" s="19" t="n"/>
      <c r="K531" s="25">
        <f>IF($A531="","",IF($E531=-4,INDEX('Cenários'!$G$6:$G$105,INT((ROW()-6)/12)+1),$S530))</f>
        <v/>
      </c>
      <c r="L531" s="25">
        <f>IF($A531="","",$K531+IF($J531="",0,$J531)-IF($I531="",0,$I531))</f>
        <v/>
      </c>
      <c r="M531" s="25">
        <f>IF($A531="","",IF($E531&lt;=0,INDEX('Cenários'!$H$6:$H$105,INT((ROW()-6)/12)+1)+SUMIFS($I$6:$I$1205,$A$6:$A$1205,$A531,$E$6:$E$1205,"&gt;"&amp;$E531,$E$6:$E$1205,"&lt;="&amp;($E531+INDEX('Cenários'!$J$6:$J$105,INT((ROW()-6)/12)+1))),INDEX('Cenários'!$L$6:$L$105,INT((ROW()-6)/12)+1)+SUMIFS($I$6:$I$1205,$A$6:$A$1205,$A531,$E$6:$E$1205,"&gt;"&amp;$E531,$E$6:$E$1205,"&lt;=7")))</f>
        <v/>
      </c>
      <c r="N531" s="25">
        <f>IF($A531="","",MIN(INDEX('Cenários'!$K$6:$K$105,INT((ROW()-6)/12)+1),MAX(0,$M531)))</f>
        <v/>
      </c>
      <c r="O531" s="25">
        <f>IF($A531="","",IFERROR(IF($L531&gt;=$N531,0,MIN(CEILING(MAX(0,$N531-$L531),INDEX('Cenários'!$I$6:$I$105,INT((ROW()-6)/12)+1)),FLOOR(MAX(0,INDEX('Cenários'!$K$6:$K$105,INT((ROW()-6)/12)+1)-$L531),INDEX('Cenários'!$I$6:$I$105,INT((ROW()-6)/12)+1)))),0))</f>
        <v/>
      </c>
      <c r="P531" s="25">
        <f>IF($A531="","",IFERROR(IF($E531+INDEX('Cenários'!$J$6:$J$105,INT((ROW()-6)/12)+1)&gt;7,0,SUMIFS($O$6:$O$1205,$A$6:$A$1205,$A531,$E$6:$E$1205,$E531+INDEX('Cenários'!$J$6:$J$105,INT((ROW()-6)/12)+1))),0))</f>
        <v/>
      </c>
      <c r="Q531" s="25">
        <f>IF($A531="","",$L531+$O531)</f>
        <v/>
      </c>
      <c r="R531" s="25">
        <f>IF($A531="","",IF($E531&gt;0,MAX(0,$Q531-$N531),0))</f>
        <v/>
      </c>
      <c r="S531" s="25">
        <f>IF($A531="","",$Q531-$R531)</f>
        <v/>
      </c>
      <c r="T531" s="25">
        <f>IF($A531="","",MAX(0,-$S531))</f>
        <v/>
      </c>
      <c r="U531" s="25">
        <f>IF($A531="","",MAX(0,$Q531-INDEX('Cenários'!$K$6:$K$105,INT((ROW()-6)/12)+1)))</f>
        <v/>
      </c>
      <c r="V531" s="24">
        <f>IF($A531="","",IF($Y531&lt;&gt;"OK","Dados inválidos",IF($X531="Pausado","Pausado",IF($T531&gt;0,"Ruptura",IF($U531&gt;0,"Excesso de capacidade",IF($M531&gt;INDEX('Cenários'!$K$6:$K$105,INT((ROW()-6)/12)+1),"Capacidade insuficiente",IF(AND($E531&lt;=0,$S531&lt;INDEX('Cenários'!$H$6:$H$105,INT((ROW()-6)/12)+1)),"Atenção",IF($R531&gt;0,"Desmobilizar","Adequado"))))))))</f>
        <v/>
      </c>
      <c r="W531" s="24">
        <f>IF($A531="","",IF($Y531&lt;&gt;"OK","Corrigir cadastro do cenário",IF($X531="Pausado","",IF($T531&gt;0,"Ruptura projetada de "&amp;TEXT($T531,"0")&amp;" un.",IF($U531&gt;0,"Reduzir entrada ou transferir "&amp;TEXT($U531,"0")&amp;" un.",IF($M531&gt;INDEX('Cenários'!$K$6:$K$105,INT((ROW()-6)/12)+1),"Capacidade abaixo do saldo-alvo em "&amp;TEXT($M531-INDEX('Cenários'!$K$6:$K$105,INT((ROW()-6)/12)+1),"0")&amp;" un.",IF(AND($O531&gt;0,$E531-INDEX('Cenários'!$J$6:$J$105,INT((ROW()-6)/12)+1)&lt;-4),"Recebimento depende de pedido anterior ao horizonte",IF($R531&gt;0,"Desmobilizar "&amp;TEXT($R531,"0")&amp;" un. nesta semana",IF($P531&gt;0,"Emitir pedido de "&amp;TEXT($P531,"0")&amp;" un. nesta semana",IF($O531&gt;0,"Programar recebimento de "&amp;TEXT($O531,"0")&amp;" un.","Sem ação imediata")))))))))</f>
        <v/>
      </c>
      <c r="X531" s="24">
        <f>IF($A531="","",INDEX('Cenários'!$M$6:$M$105,INT((ROW()-6)/12)+1))</f>
        <v/>
      </c>
      <c r="Y531" s="24">
        <f>IF($A531="","",INDEX('Cenários'!$Z$6:$Z$105,INT((ROW()-6)/12)+1))</f>
        <v/>
      </c>
    </row>
    <row r="532" ht="19" customHeight="1">
      <c r="A532" s="24">
        <f>IF(INDEX('Cenários'!$A$6:$A$105,INT((ROW()-6)/12)+1)="","",INDEX('Cenários'!$A$6:$A$105,INT((ROW()-6)/12)+1))</f>
        <v/>
      </c>
      <c r="B532" s="24">
        <f>IF($A532="","",INDEX('Cenários'!$B$6:$B$105,INT((ROW()-6)/12)+1))</f>
        <v/>
      </c>
      <c r="C532" s="24">
        <f>IF($A532="","",INDEX('Cenários'!$C$6:$C$105,INT((ROW()-6)/12)+1))</f>
        <v/>
      </c>
      <c r="D532" s="24">
        <f>IF($A532="","",INDEX('Cenários'!$D$6:$D$105,INT((ROW()-6)/12)+1))</f>
        <v/>
      </c>
      <c r="E532" s="25">
        <f>IF($A532="","",MOD(ROW()-6,12)-4)</f>
        <v/>
      </c>
      <c r="F532" s="24">
        <f>IF($A532="","",IF($E532&lt;0,"Antes do pico",IF($E532=0,"Semana de pico","Depois do pico")))</f>
        <v/>
      </c>
      <c r="G532" s="36">
        <f>IF($A532="","",IFERROR(IF(INDEX('Cenários'!$E$6:$E$105,INT((ROW()-6)/12)+1)="","",INDEX('Cenários'!$E$6:$E$105,INT((ROW()-6)/12)+1)+7*$E532),""))</f>
        <v/>
      </c>
      <c r="H532" s="37">
        <f>IF($A532="","",INDEX('Cenários'!$N$6:$Y$105,INT((ROW()-6)/12)+1,$E532+5))</f>
        <v/>
      </c>
      <c r="I532" s="25">
        <f>IF(OR($A532="",$H532=""),"",IFERROR(ROUNDUP(INDEX('Cenários'!$F$6:$F$105,INT((ROW()-6)/12)+1)*$H532,0),""))</f>
        <v/>
      </c>
      <c r="J532" s="19" t="n"/>
      <c r="K532" s="25">
        <f>IF($A532="","",IF($E532=-4,INDEX('Cenários'!$G$6:$G$105,INT((ROW()-6)/12)+1),$S531))</f>
        <v/>
      </c>
      <c r="L532" s="25">
        <f>IF($A532="","",$K532+IF($J532="",0,$J532)-IF($I532="",0,$I532))</f>
        <v/>
      </c>
      <c r="M532" s="25">
        <f>IF($A532="","",IF($E532&lt;=0,INDEX('Cenários'!$H$6:$H$105,INT((ROW()-6)/12)+1)+SUMIFS($I$6:$I$1205,$A$6:$A$1205,$A532,$E$6:$E$1205,"&gt;"&amp;$E532,$E$6:$E$1205,"&lt;="&amp;($E532+INDEX('Cenários'!$J$6:$J$105,INT((ROW()-6)/12)+1))),INDEX('Cenários'!$L$6:$L$105,INT((ROW()-6)/12)+1)+SUMIFS($I$6:$I$1205,$A$6:$A$1205,$A532,$E$6:$E$1205,"&gt;"&amp;$E532,$E$6:$E$1205,"&lt;=7")))</f>
        <v/>
      </c>
      <c r="N532" s="25">
        <f>IF($A532="","",MIN(INDEX('Cenários'!$K$6:$K$105,INT((ROW()-6)/12)+1),MAX(0,$M532)))</f>
        <v/>
      </c>
      <c r="O532" s="25">
        <f>IF($A532="","",IFERROR(IF($L532&gt;=$N532,0,MIN(CEILING(MAX(0,$N532-$L532),INDEX('Cenários'!$I$6:$I$105,INT((ROW()-6)/12)+1)),FLOOR(MAX(0,INDEX('Cenários'!$K$6:$K$105,INT((ROW()-6)/12)+1)-$L532),INDEX('Cenários'!$I$6:$I$105,INT((ROW()-6)/12)+1)))),0))</f>
        <v/>
      </c>
      <c r="P532" s="25">
        <f>IF($A532="","",IFERROR(IF($E532+INDEX('Cenários'!$J$6:$J$105,INT((ROW()-6)/12)+1)&gt;7,0,SUMIFS($O$6:$O$1205,$A$6:$A$1205,$A532,$E$6:$E$1205,$E532+INDEX('Cenários'!$J$6:$J$105,INT((ROW()-6)/12)+1))),0))</f>
        <v/>
      </c>
      <c r="Q532" s="25">
        <f>IF($A532="","",$L532+$O532)</f>
        <v/>
      </c>
      <c r="R532" s="25">
        <f>IF($A532="","",IF($E532&gt;0,MAX(0,$Q532-$N532),0))</f>
        <v/>
      </c>
      <c r="S532" s="25">
        <f>IF($A532="","",$Q532-$R532)</f>
        <v/>
      </c>
      <c r="T532" s="25">
        <f>IF($A532="","",MAX(0,-$S532))</f>
        <v/>
      </c>
      <c r="U532" s="25">
        <f>IF($A532="","",MAX(0,$Q532-INDEX('Cenários'!$K$6:$K$105,INT((ROW()-6)/12)+1)))</f>
        <v/>
      </c>
      <c r="V532" s="24">
        <f>IF($A532="","",IF($Y532&lt;&gt;"OK","Dados inválidos",IF($X532="Pausado","Pausado",IF($T532&gt;0,"Ruptura",IF($U532&gt;0,"Excesso de capacidade",IF($M532&gt;INDEX('Cenários'!$K$6:$K$105,INT((ROW()-6)/12)+1),"Capacidade insuficiente",IF(AND($E532&lt;=0,$S532&lt;INDEX('Cenários'!$H$6:$H$105,INT((ROW()-6)/12)+1)),"Atenção",IF($R532&gt;0,"Desmobilizar","Adequado"))))))))</f>
        <v/>
      </c>
      <c r="W532" s="24">
        <f>IF($A532="","",IF($Y532&lt;&gt;"OK","Corrigir cadastro do cenário",IF($X532="Pausado","",IF($T532&gt;0,"Ruptura projetada de "&amp;TEXT($T532,"0")&amp;" un.",IF($U532&gt;0,"Reduzir entrada ou transferir "&amp;TEXT($U532,"0")&amp;" un.",IF($M532&gt;INDEX('Cenários'!$K$6:$K$105,INT((ROW()-6)/12)+1),"Capacidade abaixo do saldo-alvo em "&amp;TEXT($M532-INDEX('Cenários'!$K$6:$K$105,INT((ROW()-6)/12)+1),"0")&amp;" un.",IF(AND($O532&gt;0,$E532-INDEX('Cenários'!$J$6:$J$105,INT((ROW()-6)/12)+1)&lt;-4),"Recebimento depende de pedido anterior ao horizonte",IF($R532&gt;0,"Desmobilizar "&amp;TEXT($R532,"0")&amp;" un. nesta semana",IF($P532&gt;0,"Emitir pedido de "&amp;TEXT($P532,"0")&amp;" un. nesta semana",IF($O532&gt;0,"Programar recebimento de "&amp;TEXT($O532,"0")&amp;" un.","Sem ação imediata")))))))))</f>
        <v/>
      </c>
      <c r="X532" s="24">
        <f>IF($A532="","",INDEX('Cenários'!$M$6:$M$105,INT((ROW()-6)/12)+1))</f>
        <v/>
      </c>
      <c r="Y532" s="24">
        <f>IF($A532="","",INDEX('Cenários'!$Z$6:$Z$105,INT((ROW()-6)/12)+1))</f>
        <v/>
      </c>
    </row>
    <row r="533" ht="19" customHeight="1">
      <c r="A533" s="24">
        <f>IF(INDEX('Cenários'!$A$6:$A$105,INT((ROW()-6)/12)+1)="","",INDEX('Cenários'!$A$6:$A$105,INT((ROW()-6)/12)+1))</f>
        <v/>
      </c>
      <c r="B533" s="24">
        <f>IF($A533="","",INDEX('Cenários'!$B$6:$B$105,INT((ROW()-6)/12)+1))</f>
        <v/>
      </c>
      <c r="C533" s="24">
        <f>IF($A533="","",INDEX('Cenários'!$C$6:$C$105,INT((ROW()-6)/12)+1))</f>
        <v/>
      </c>
      <c r="D533" s="24">
        <f>IF($A533="","",INDEX('Cenários'!$D$6:$D$105,INT((ROW()-6)/12)+1))</f>
        <v/>
      </c>
      <c r="E533" s="25">
        <f>IF($A533="","",MOD(ROW()-6,12)-4)</f>
        <v/>
      </c>
      <c r="F533" s="24">
        <f>IF($A533="","",IF($E533&lt;0,"Antes do pico",IF($E533=0,"Semana de pico","Depois do pico")))</f>
        <v/>
      </c>
      <c r="G533" s="36">
        <f>IF($A533="","",IFERROR(IF(INDEX('Cenários'!$E$6:$E$105,INT((ROW()-6)/12)+1)="","",INDEX('Cenários'!$E$6:$E$105,INT((ROW()-6)/12)+1)+7*$E533),""))</f>
        <v/>
      </c>
      <c r="H533" s="37">
        <f>IF($A533="","",INDEX('Cenários'!$N$6:$Y$105,INT((ROW()-6)/12)+1,$E533+5))</f>
        <v/>
      </c>
      <c r="I533" s="25">
        <f>IF(OR($A533="",$H533=""),"",IFERROR(ROUNDUP(INDEX('Cenários'!$F$6:$F$105,INT((ROW()-6)/12)+1)*$H533,0),""))</f>
        <v/>
      </c>
      <c r="J533" s="19" t="n"/>
      <c r="K533" s="25">
        <f>IF($A533="","",IF($E533=-4,INDEX('Cenários'!$G$6:$G$105,INT((ROW()-6)/12)+1),$S532))</f>
        <v/>
      </c>
      <c r="L533" s="25">
        <f>IF($A533="","",$K533+IF($J533="",0,$J533)-IF($I533="",0,$I533))</f>
        <v/>
      </c>
      <c r="M533" s="25">
        <f>IF($A533="","",IF($E533&lt;=0,INDEX('Cenários'!$H$6:$H$105,INT((ROW()-6)/12)+1)+SUMIFS($I$6:$I$1205,$A$6:$A$1205,$A533,$E$6:$E$1205,"&gt;"&amp;$E533,$E$6:$E$1205,"&lt;="&amp;($E533+INDEX('Cenários'!$J$6:$J$105,INT((ROW()-6)/12)+1))),INDEX('Cenários'!$L$6:$L$105,INT((ROW()-6)/12)+1)+SUMIFS($I$6:$I$1205,$A$6:$A$1205,$A533,$E$6:$E$1205,"&gt;"&amp;$E533,$E$6:$E$1205,"&lt;=7")))</f>
        <v/>
      </c>
      <c r="N533" s="25">
        <f>IF($A533="","",MIN(INDEX('Cenários'!$K$6:$K$105,INT((ROW()-6)/12)+1),MAX(0,$M533)))</f>
        <v/>
      </c>
      <c r="O533" s="25">
        <f>IF($A533="","",IFERROR(IF($L533&gt;=$N533,0,MIN(CEILING(MAX(0,$N533-$L533),INDEX('Cenários'!$I$6:$I$105,INT((ROW()-6)/12)+1)),FLOOR(MAX(0,INDEX('Cenários'!$K$6:$K$105,INT((ROW()-6)/12)+1)-$L533),INDEX('Cenários'!$I$6:$I$105,INT((ROW()-6)/12)+1)))),0))</f>
        <v/>
      </c>
      <c r="P533" s="25">
        <f>IF($A533="","",IFERROR(IF($E533+INDEX('Cenários'!$J$6:$J$105,INT((ROW()-6)/12)+1)&gt;7,0,SUMIFS($O$6:$O$1205,$A$6:$A$1205,$A533,$E$6:$E$1205,$E533+INDEX('Cenários'!$J$6:$J$105,INT((ROW()-6)/12)+1))),0))</f>
        <v/>
      </c>
      <c r="Q533" s="25">
        <f>IF($A533="","",$L533+$O533)</f>
        <v/>
      </c>
      <c r="R533" s="25">
        <f>IF($A533="","",IF($E533&gt;0,MAX(0,$Q533-$N533),0))</f>
        <v/>
      </c>
      <c r="S533" s="25">
        <f>IF($A533="","",$Q533-$R533)</f>
        <v/>
      </c>
      <c r="T533" s="25">
        <f>IF($A533="","",MAX(0,-$S533))</f>
        <v/>
      </c>
      <c r="U533" s="25">
        <f>IF($A533="","",MAX(0,$Q533-INDEX('Cenários'!$K$6:$K$105,INT((ROW()-6)/12)+1)))</f>
        <v/>
      </c>
      <c r="V533" s="24">
        <f>IF($A533="","",IF($Y533&lt;&gt;"OK","Dados inválidos",IF($X533="Pausado","Pausado",IF($T533&gt;0,"Ruptura",IF($U533&gt;0,"Excesso de capacidade",IF($M533&gt;INDEX('Cenários'!$K$6:$K$105,INT((ROW()-6)/12)+1),"Capacidade insuficiente",IF(AND($E533&lt;=0,$S533&lt;INDEX('Cenários'!$H$6:$H$105,INT((ROW()-6)/12)+1)),"Atenção",IF($R533&gt;0,"Desmobilizar","Adequado"))))))))</f>
        <v/>
      </c>
      <c r="W533" s="24">
        <f>IF($A533="","",IF($Y533&lt;&gt;"OK","Corrigir cadastro do cenário",IF($X533="Pausado","",IF($T533&gt;0,"Ruptura projetada de "&amp;TEXT($T533,"0")&amp;" un.",IF($U533&gt;0,"Reduzir entrada ou transferir "&amp;TEXT($U533,"0")&amp;" un.",IF($M533&gt;INDEX('Cenários'!$K$6:$K$105,INT((ROW()-6)/12)+1),"Capacidade abaixo do saldo-alvo em "&amp;TEXT($M533-INDEX('Cenários'!$K$6:$K$105,INT((ROW()-6)/12)+1),"0")&amp;" un.",IF(AND($O533&gt;0,$E533-INDEX('Cenários'!$J$6:$J$105,INT((ROW()-6)/12)+1)&lt;-4),"Recebimento depende de pedido anterior ao horizonte",IF($R533&gt;0,"Desmobilizar "&amp;TEXT($R533,"0")&amp;" un. nesta semana",IF($P533&gt;0,"Emitir pedido de "&amp;TEXT($P533,"0")&amp;" un. nesta semana",IF($O533&gt;0,"Programar recebimento de "&amp;TEXT($O533,"0")&amp;" un.","Sem ação imediata")))))))))</f>
        <v/>
      </c>
      <c r="X533" s="24">
        <f>IF($A533="","",INDEX('Cenários'!$M$6:$M$105,INT((ROW()-6)/12)+1))</f>
        <v/>
      </c>
      <c r="Y533" s="24">
        <f>IF($A533="","",INDEX('Cenários'!$Z$6:$Z$105,INT((ROW()-6)/12)+1))</f>
        <v/>
      </c>
    </row>
    <row r="534" ht="19" customHeight="1">
      <c r="A534" s="24">
        <f>IF(INDEX('Cenários'!$A$6:$A$105,INT((ROW()-6)/12)+1)="","",INDEX('Cenários'!$A$6:$A$105,INT((ROW()-6)/12)+1))</f>
        <v/>
      </c>
      <c r="B534" s="24">
        <f>IF($A534="","",INDEX('Cenários'!$B$6:$B$105,INT((ROW()-6)/12)+1))</f>
        <v/>
      </c>
      <c r="C534" s="24">
        <f>IF($A534="","",INDEX('Cenários'!$C$6:$C$105,INT((ROW()-6)/12)+1))</f>
        <v/>
      </c>
      <c r="D534" s="24">
        <f>IF($A534="","",INDEX('Cenários'!$D$6:$D$105,INT((ROW()-6)/12)+1))</f>
        <v/>
      </c>
      <c r="E534" s="25">
        <f>IF($A534="","",MOD(ROW()-6,12)-4)</f>
        <v/>
      </c>
      <c r="F534" s="24">
        <f>IF($A534="","",IF($E534&lt;0,"Antes do pico",IF($E534=0,"Semana de pico","Depois do pico")))</f>
        <v/>
      </c>
      <c r="G534" s="36">
        <f>IF($A534="","",IFERROR(IF(INDEX('Cenários'!$E$6:$E$105,INT((ROW()-6)/12)+1)="","",INDEX('Cenários'!$E$6:$E$105,INT((ROW()-6)/12)+1)+7*$E534),""))</f>
        <v/>
      </c>
      <c r="H534" s="37">
        <f>IF($A534="","",INDEX('Cenários'!$N$6:$Y$105,INT((ROW()-6)/12)+1,$E534+5))</f>
        <v/>
      </c>
      <c r="I534" s="25">
        <f>IF(OR($A534="",$H534=""),"",IFERROR(ROUNDUP(INDEX('Cenários'!$F$6:$F$105,INT((ROW()-6)/12)+1)*$H534,0),""))</f>
        <v/>
      </c>
      <c r="J534" s="19" t="n"/>
      <c r="K534" s="25">
        <f>IF($A534="","",IF($E534=-4,INDEX('Cenários'!$G$6:$G$105,INT((ROW()-6)/12)+1),$S533))</f>
        <v/>
      </c>
      <c r="L534" s="25">
        <f>IF($A534="","",$K534+IF($J534="",0,$J534)-IF($I534="",0,$I534))</f>
        <v/>
      </c>
      <c r="M534" s="25">
        <f>IF($A534="","",IF($E534&lt;=0,INDEX('Cenários'!$H$6:$H$105,INT((ROW()-6)/12)+1)+SUMIFS($I$6:$I$1205,$A$6:$A$1205,$A534,$E$6:$E$1205,"&gt;"&amp;$E534,$E$6:$E$1205,"&lt;="&amp;($E534+INDEX('Cenários'!$J$6:$J$105,INT((ROW()-6)/12)+1))),INDEX('Cenários'!$L$6:$L$105,INT((ROW()-6)/12)+1)+SUMIFS($I$6:$I$1205,$A$6:$A$1205,$A534,$E$6:$E$1205,"&gt;"&amp;$E534,$E$6:$E$1205,"&lt;=7")))</f>
        <v/>
      </c>
      <c r="N534" s="25">
        <f>IF($A534="","",MIN(INDEX('Cenários'!$K$6:$K$105,INT((ROW()-6)/12)+1),MAX(0,$M534)))</f>
        <v/>
      </c>
      <c r="O534" s="25">
        <f>IF($A534="","",IFERROR(IF($L534&gt;=$N534,0,MIN(CEILING(MAX(0,$N534-$L534),INDEX('Cenários'!$I$6:$I$105,INT((ROW()-6)/12)+1)),FLOOR(MAX(0,INDEX('Cenários'!$K$6:$K$105,INT((ROW()-6)/12)+1)-$L534),INDEX('Cenários'!$I$6:$I$105,INT((ROW()-6)/12)+1)))),0))</f>
        <v/>
      </c>
      <c r="P534" s="25">
        <f>IF($A534="","",IFERROR(IF($E534+INDEX('Cenários'!$J$6:$J$105,INT((ROW()-6)/12)+1)&gt;7,0,SUMIFS($O$6:$O$1205,$A$6:$A$1205,$A534,$E$6:$E$1205,$E534+INDEX('Cenários'!$J$6:$J$105,INT((ROW()-6)/12)+1))),0))</f>
        <v/>
      </c>
      <c r="Q534" s="25">
        <f>IF($A534="","",$L534+$O534)</f>
        <v/>
      </c>
      <c r="R534" s="25">
        <f>IF($A534="","",IF($E534&gt;0,MAX(0,$Q534-$N534),0))</f>
        <v/>
      </c>
      <c r="S534" s="25">
        <f>IF($A534="","",$Q534-$R534)</f>
        <v/>
      </c>
      <c r="T534" s="25">
        <f>IF($A534="","",MAX(0,-$S534))</f>
        <v/>
      </c>
      <c r="U534" s="25">
        <f>IF($A534="","",MAX(0,$Q534-INDEX('Cenários'!$K$6:$K$105,INT((ROW()-6)/12)+1)))</f>
        <v/>
      </c>
      <c r="V534" s="24">
        <f>IF($A534="","",IF($Y534&lt;&gt;"OK","Dados inválidos",IF($X534="Pausado","Pausado",IF($T534&gt;0,"Ruptura",IF($U534&gt;0,"Excesso de capacidade",IF($M534&gt;INDEX('Cenários'!$K$6:$K$105,INT((ROW()-6)/12)+1),"Capacidade insuficiente",IF(AND($E534&lt;=0,$S534&lt;INDEX('Cenários'!$H$6:$H$105,INT((ROW()-6)/12)+1)),"Atenção",IF($R534&gt;0,"Desmobilizar","Adequado"))))))))</f>
        <v/>
      </c>
      <c r="W534" s="24">
        <f>IF($A534="","",IF($Y534&lt;&gt;"OK","Corrigir cadastro do cenário",IF($X534="Pausado","",IF($T534&gt;0,"Ruptura projetada de "&amp;TEXT($T534,"0")&amp;" un.",IF($U534&gt;0,"Reduzir entrada ou transferir "&amp;TEXT($U534,"0")&amp;" un.",IF($M534&gt;INDEX('Cenários'!$K$6:$K$105,INT((ROW()-6)/12)+1),"Capacidade abaixo do saldo-alvo em "&amp;TEXT($M534-INDEX('Cenários'!$K$6:$K$105,INT((ROW()-6)/12)+1),"0")&amp;" un.",IF(AND($O534&gt;0,$E534-INDEX('Cenários'!$J$6:$J$105,INT((ROW()-6)/12)+1)&lt;-4),"Recebimento depende de pedido anterior ao horizonte",IF($R534&gt;0,"Desmobilizar "&amp;TEXT($R534,"0")&amp;" un. nesta semana",IF($P534&gt;0,"Emitir pedido de "&amp;TEXT($P534,"0")&amp;" un. nesta semana",IF($O534&gt;0,"Programar recebimento de "&amp;TEXT($O534,"0")&amp;" un.","Sem ação imediata")))))))))</f>
        <v/>
      </c>
      <c r="X534" s="24">
        <f>IF($A534="","",INDEX('Cenários'!$M$6:$M$105,INT((ROW()-6)/12)+1))</f>
        <v/>
      </c>
      <c r="Y534" s="24">
        <f>IF($A534="","",INDEX('Cenários'!$Z$6:$Z$105,INT((ROW()-6)/12)+1))</f>
        <v/>
      </c>
    </row>
    <row r="535" ht="19" customHeight="1">
      <c r="A535" s="24">
        <f>IF(INDEX('Cenários'!$A$6:$A$105,INT((ROW()-6)/12)+1)="","",INDEX('Cenários'!$A$6:$A$105,INT((ROW()-6)/12)+1))</f>
        <v/>
      </c>
      <c r="B535" s="24">
        <f>IF($A535="","",INDEX('Cenários'!$B$6:$B$105,INT((ROW()-6)/12)+1))</f>
        <v/>
      </c>
      <c r="C535" s="24">
        <f>IF($A535="","",INDEX('Cenários'!$C$6:$C$105,INT((ROW()-6)/12)+1))</f>
        <v/>
      </c>
      <c r="D535" s="24">
        <f>IF($A535="","",INDEX('Cenários'!$D$6:$D$105,INT((ROW()-6)/12)+1))</f>
        <v/>
      </c>
      <c r="E535" s="25">
        <f>IF($A535="","",MOD(ROW()-6,12)-4)</f>
        <v/>
      </c>
      <c r="F535" s="24">
        <f>IF($A535="","",IF($E535&lt;0,"Antes do pico",IF($E535=0,"Semana de pico","Depois do pico")))</f>
        <v/>
      </c>
      <c r="G535" s="36">
        <f>IF($A535="","",IFERROR(IF(INDEX('Cenários'!$E$6:$E$105,INT((ROW()-6)/12)+1)="","",INDEX('Cenários'!$E$6:$E$105,INT((ROW()-6)/12)+1)+7*$E535),""))</f>
        <v/>
      </c>
      <c r="H535" s="37">
        <f>IF($A535="","",INDEX('Cenários'!$N$6:$Y$105,INT((ROW()-6)/12)+1,$E535+5))</f>
        <v/>
      </c>
      <c r="I535" s="25">
        <f>IF(OR($A535="",$H535=""),"",IFERROR(ROUNDUP(INDEX('Cenários'!$F$6:$F$105,INT((ROW()-6)/12)+1)*$H535,0),""))</f>
        <v/>
      </c>
      <c r="J535" s="19" t="n"/>
      <c r="K535" s="25">
        <f>IF($A535="","",IF($E535=-4,INDEX('Cenários'!$G$6:$G$105,INT((ROW()-6)/12)+1),$S534))</f>
        <v/>
      </c>
      <c r="L535" s="25">
        <f>IF($A535="","",$K535+IF($J535="",0,$J535)-IF($I535="",0,$I535))</f>
        <v/>
      </c>
      <c r="M535" s="25">
        <f>IF($A535="","",IF($E535&lt;=0,INDEX('Cenários'!$H$6:$H$105,INT((ROW()-6)/12)+1)+SUMIFS($I$6:$I$1205,$A$6:$A$1205,$A535,$E$6:$E$1205,"&gt;"&amp;$E535,$E$6:$E$1205,"&lt;="&amp;($E535+INDEX('Cenários'!$J$6:$J$105,INT((ROW()-6)/12)+1))),INDEX('Cenários'!$L$6:$L$105,INT((ROW()-6)/12)+1)+SUMIFS($I$6:$I$1205,$A$6:$A$1205,$A535,$E$6:$E$1205,"&gt;"&amp;$E535,$E$6:$E$1205,"&lt;=7")))</f>
        <v/>
      </c>
      <c r="N535" s="25">
        <f>IF($A535="","",MIN(INDEX('Cenários'!$K$6:$K$105,INT((ROW()-6)/12)+1),MAX(0,$M535)))</f>
        <v/>
      </c>
      <c r="O535" s="25">
        <f>IF($A535="","",IFERROR(IF($L535&gt;=$N535,0,MIN(CEILING(MAX(0,$N535-$L535),INDEX('Cenários'!$I$6:$I$105,INT((ROW()-6)/12)+1)),FLOOR(MAX(0,INDEX('Cenários'!$K$6:$K$105,INT((ROW()-6)/12)+1)-$L535),INDEX('Cenários'!$I$6:$I$105,INT((ROW()-6)/12)+1)))),0))</f>
        <v/>
      </c>
      <c r="P535" s="25">
        <f>IF($A535="","",IFERROR(IF($E535+INDEX('Cenários'!$J$6:$J$105,INT((ROW()-6)/12)+1)&gt;7,0,SUMIFS($O$6:$O$1205,$A$6:$A$1205,$A535,$E$6:$E$1205,$E535+INDEX('Cenários'!$J$6:$J$105,INT((ROW()-6)/12)+1))),0))</f>
        <v/>
      </c>
      <c r="Q535" s="25">
        <f>IF($A535="","",$L535+$O535)</f>
        <v/>
      </c>
      <c r="R535" s="25">
        <f>IF($A535="","",IF($E535&gt;0,MAX(0,$Q535-$N535),0))</f>
        <v/>
      </c>
      <c r="S535" s="25">
        <f>IF($A535="","",$Q535-$R535)</f>
        <v/>
      </c>
      <c r="T535" s="25">
        <f>IF($A535="","",MAX(0,-$S535))</f>
        <v/>
      </c>
      <c r="U535" s="25">
        <f>IF($A535="","",MAX(0,$Q535-INDEX('Cenários'!$K$6:$K$105,INT((ROW()-6)/12)+1)))</f>
        <v/>
      </c>
      <c r="V535" s="24">
        <f>IF($A535="","",IF($Y535&lt;&gt;"OK","Dados inválidos",IF($X535="Pausado","Pausado",IF($T535&gt;0,"Ruptura",IF($U535&gt;0,"Excesso de capacidade",IF($M535&gt;INDEX('Cenários'!$K$6:$K$105,INT((ROW()-6)/12)+1),"Capacidade insuficiente",IF(AND($E535&lt;=0,$S535&lt;INDEX('Cenários'!$H$6:$H$105,INT((ROW()-6)/12)+1)),"Atenção",IF($R535&gt;0,"Desmobilizar","Adequado"))))))))</f>
        <v/>
      </c>
      <c r="W535" s="24">
        <f>IF($A535="","",IF($Y535&lt;&gt;"OK","Corrigir cadastro do cenário",IF($X535="Pausado","",IF($T535&gt;0,"Ruptura projetada de "&amp;TEXT($T535,"0")&amp;" un.",IF($U535&gt;0,"Reduzir entrada ou transferir "&amp;TEXT($U535,"0")&amp;" un.",IF($M535&gt;INDEX('Cenários'!$K$6:$K$105,INT((ROW()-6)/12)+1),"Capacidade abaixo do saldo-alvo em "&amp;TEXT($M535-INDEX('Cenários'!$K$6:$K$105,INT((ROW()-6)/12)+1),"0")&amp;" un.",IF(AND($O535&gt;0,$E535-INDEX('Cenários'!$J$6:$J$105,INT((ROW()-6)/12)+1)&lt;-4),"Recebimento depende de pedido anterior ao horizonte",IF($R535&gt;0,"Desmobilizar "&amp;TEXT($R535,"0")&amp;" un. nesta semana",IF($P535&gt;0,"Emitir pedido de "&amp;TEXT($P535,"0")&amp;" un. nesta semana",IF($O535&gt;0,"Programar recebimento de "&amp;TEXT($O535,"0")&amp;" un.","Sem ação imediata")))))))))</f>
        <v/>
      </c>
      <c r="X535" s="24">
        <f>IF($A535="","",INDEX('Cenários'!$M$6:$M$105,INT((ROW()-6)/12)+1))</f>
        <v/>
      </c>
      <c r="Y535" s="24">
        <f>IF($A535="","",INDEX('Cenários'!$Z$6:$Z$105,INT((ROW()-6)/12)+1))</f>
        <v/>
      </c>
    </row>
    <row r="536" ht="19" customHeight="1">
      <c r="A536" s="24">
        <f>IF(INDEX('Cenários'!$A$6:$A$105,INT((ROW()-6)/12)+1)="","",INDEX('Cenários'!$A$6:$A$105,INT((ROW()-6)/12)+1))</f>
        <v/>
      </c>
      <c r="B536" s="24">
        <f>IF($A536="","",INDEX('Cenários'!$B$6:$B$105,INT((ROW()-6)/12)+1))</f>
        <v/>
      </c>
      <c r="C536" s="24">
        <f>IF($A536="","",INDEX('Cenários'!$C$6:$C$105,INT((ROW()-6)/12)+1))</f>
        <v/>
      </c>
      <c r="D536" s="24">
        <f>IF($A536="","",INDEX('Cenários'!$D$6:$D$105,INT((ROW()-6)/12)+1))</f>
        <v/>
      </c>
      <c r="E536" s="25">
        <f>IF($A536="","",MOD(ROW()-6,12)-4)</f>
        <v/>
      </c>
      <c r="F536" s="24">
        <f>IF($A536="","",IF($E536&lt;0,"Antes do pico",IF($E536=0,"Semana de pico","Depois do pico")))</f>
        <v/>
      </c>
      <c r="G536" s="36">
        <f>IF($A536="","",IFERROR(IF(INDEX('Cenários'!$E$6:$E$105,INT((ROW()-6)/12)+1)="","",INDEX('Cenários'!$E$6:$E$105,INT((ROW()-6)/12)+1)+7*$E536),""))</f>
        <v/>
      </c>
      <c r="H536" s="37">
        <f>IF($A536="","",INDEX('Cenários'!$N$6:$Y$105,INT((ROW()-6)/12)+1,$E536+5))</f>
        <v/>
      </c>
      <c r="I536" s="25">
        <f>IF(OR($A536="",$H536=""),"",IFERROR(ROUNDUP(INDEX('Cenários'!$F$6:$F$105,INT((ROW()-6)/12)+1)*$H536,0),""))</f>
        <v/>
      </c>
      <c r="J536" s="19" t="n"/>
      <c r="K536" s="25">
        <f>IF($A536="","",IF($E536=-4,INDEX('Cenários'!$G$6:$G$105,INT((ROW()-6)/12)+1),$S535))</f>
        <v/>
      </c>
      <c r="L536" s="25">
        <f>IF($A536="","",$K536+IF($J536="",0,$J536)-IF($I536="",0,$I536))</f>
        <v/>
      </c>
      <c r="M536" s="25">
        <f>IF($A536="","",IF($E536&lt;=0,INDEX('Cenários'!$H$6:$H$105,INT((ROW()-6)/12)+1)+SUMIFS($I$6:$I$1205,$A$6:$A$1205,$A536,$E$6:$E$1205,"&gt;"&amp;$E536,$E$6:$E$1205,"&lt;="&amp;($E536+INDEX('Cenários'!$J$6:$J$105,INT((ROW()-6)/12)+1))),INDEX('Cenários'!$L$6:$L$105,INT((ROW()-6)/12)+1)+SUMIFS($I$6:$I$1205,$A$6:$A$1205,$A536,$E$6:$E$1205,"&gt;"&amp;$E536,$E$6:$E$1205,"&lt;=7")))</f>
        <v/>
      </c>
      <c r="N536" s="25">
        <f>IF($A536="","",MIN(INDEX('Cenários'!$K$6:$K$105,INT((ROW()-6)/12)+1),MAX(0,$M536)))</f>
        <v/>
      </c>
      <c r="O536" s="25">
        <f>IF($A536="","",IFERROR(IF($L536&gt;=$N536,0,MIN(CEILING(MAX(0,$N536-$L536),INDEX('Cenários'!$I$6:$I$105,INT((ROW()-6)/12)+1)),FLOOR(MAX(0,INDEX('Cenários'!$K$6:$K$105,INT((ROW()-6)/12)+1)-$L536),INDEX('Cenários'!$I$6:$I$105,INT((ROW()-6)/12)+1)))),0))</f>
        <v/>
      </c>
      <c r="P536" s="25">
        <f>IF($A536="","",IFERROR(IF($E536+INDEX('Cenários'!$J$6:$J$105,INT((ROW()-6)/12)+1)&gt;7,0,SUMIFS($O$6:$O$1205,$A$6:$A$1205,$A536,$E$6:$E$1205,$E536+INDEX('Cenários'!$J$6:$J$105,INT((ROW()-6)/12)+1))),0))</f>
        <v/>
      </c>
      <c r="Q536" s="25">
        <f>IF($A536="","",$L536+$O536)</f>
        <v/>
      </c>
      <c r="R536" s="25">
        <f>IF($A536="","",IF($E536&gt;0,MAX(0,$Q536-$N536),0))</f>
        <v/>
      </c>
      <c r="S536" s="25">
        <f>IF($A536="","",$Q536-$R536)</f>
        <v/>
      </c>
      <c r="T536" s="25">
        <f>IF($A536="","",MAX(0,-$S536))</f>
        <v/>
      </c>
      <c r="U536" s="25">
        <f>IF($A536="","",MAX(0,$Q536-INDEX('Cenários'!$K$6:$K$105,INT((ROW()-6)/12)+1)))</f>
        <v/>
      </c>
      <c r="V536" s="24">
        <f>IF($A536="","",IF($Y536&lt;&gt;"OK","Dados inválidos",IF($X536="Pausado","Pausado",IF($T536&gt;0,"Ruptura",IF($U536&gt;0,"Excesso de capacidade",IF($M536&gt;INDEX('Cenários'!$K$6:$K$105,INT((ROW()-6)/12)+1),"Capacidade insuficiente",IF(AND($E536&lt;=0,$S536&lt;INDEX('Cenários'!$H$6:$H$105,INT((ROW()-6)/12)+1)),"Atenção",IF($R536&gt;0,"Desmobilizar","Adequado"))))))))</f>
        <v/>
      </c>
      <c r="W536" s="24">
        <f>IF($A536="","",IF($Y536&lt;&gt;"OK","Corrigir cadastro do cenário",IF($X536="Pausado","",IF($T536&gt;0,"Ruptura projetada de "&amp;TEXT($T536,"0")&amp;" un.",IF($U536&gt;0,"Reduzir entrada ou transferir "&amp;TEXT($U536,"0")&amp;" un.",IF($M536&gt;INDEX('Cenários'!$K$6:$K$105,INT((ROW()-6)/12)+1),"Capacidade abaixo do saldo-alvo em "&amp;TEXT($M536-INDEX('Cenários'!$K$6:$K$105,INT((ROW()-6)/12)+1),"0")&amp;" un.",IF(AND($O536&gt;0,$E536-INDEX('Cenários'!$J$6:$J$105,INT((ROW()-6)/12)+1)&lt;-4),"Recebimento depende de pedido anterior ao horizonte",IF($R536&gt;0,"Desmobilizar "&amp;TEXT($R536,"0")&amp;" un. nesta semana",IF($P536&gt;0,"Emitir pedido de "&amp;TEXT($P536,"0")&amp;" un. nesta semana",IF($O536&gt;0,"Programar recebimento de "&amp;TEXT($O536,"0")&amp;" un.","Sem ação imediata")))))))))</f>
        <v/>
      </c>
      <c r="X536" s="24">
        <f>IF($A536="","",INDEX('Cenários'!$M$6:$M$105,INT((ROW()-6)/12)+1))</f>
        <v/>
      </c>
      <c r="Y536" s="24">
        <f>IF($A536="","",INDEX('Cenários'!$Z$6:$Z$105,INT((ROW()-6)/12)+1))</f>
        <v/>
      </c>
    </row>
    <row r="537" ht="19" customHeight="1">
      <c r="A537" s="24">
        <f>IF(INDEX('Cenários'!$A$6:$A$105,INT((ROW()-6)/12)+1)="","",INDEX('Cenários'!$A$6:$A$105,INT((ROW()-6)/12)+1))</f>
        <v/>
      </c>
      <c r="B537" s="24">
        <f>IF($A537="","",INDEX('Cenários'!$B$6:$B$105,INT((ROW()-6)/12)+1))</f>
        <v/>
      </c>
      <c r="C537" s="24">
        <f>IF($A537="","",INDEX('Cenários'!$C$6:$C$105,INT((ROW()-6)/12)+1))</f>
        <v/>
      </c>
      <c r="D537" s="24">
        <f>IF($A537="","",INDEX('Cenários'!$D$6:$D$105,INT((ROW()-6)/12)+1))</f>
        <v/>
      </c>
      <c r="E537" s="25">
        <f>IF($A537="","",MOD(ROW()-6,12)-4)</f>
        <v/>
      </c>
      <c r="F537" s="24">
        <f>IF($A537="","",IF($E537&lt;0,"Antes do pico",IF($E537=0,"Semana de pico","Depois do pico")))</f>
        <v/>
      </c>
      <c r="G537" s="36">
        <f>IF($A537="","",IFERROR(IF(INDEX('Cenários'!$E$6:$E$105,INT((ROW()-6)/12)+1)="","",INDEX('Cenários'!$E$6:$E$105,INT((ROW()-6)/12)+1)+7*$E537),""))</f>
        <v/>
      </c>
      <c r="H537" s="37">
        <f>IF($A537="","",INDEX('Cenários'!$N$6:$Y$105,INT((ROW()-6)/12)+1,$E537+5))</f>
        <v/>
      </c>
      <c r="I537" s="25">
        <f>IF(OR($A537="",$H537=""),"",IFERROR(ROUNDUP(INDEX('Cenários'!$F$6:$F$105,INT((ROW()-6)/12)+1)*$H537,0),""))</f>
        <v/>
      </c>
      <c r="J537" s="19" t="n"/>
      <c r="K537" s="25">
        <f>IF($A537="","",IF($E537=-4,INDEX('Cenários'!$G$6:$G$105,INT((ROW()-6)/12)+1),$S536))</f>
        <v/>
      </c>
      <c r="L537" s="25">
        <f>IF($A537="","",$K537+IF($J537="",0,$J537)-IF($I537="",0,$I537))</f>
        <v/>
      </c>
      <c r="M537" s="25">
        <f>IF($A537="","",IF($E537&lt;=0,INDEX('Cenários'!$H$6:$H$105,INT((ROW()-6)/12)+1)+SUMIFS($I$6:$I$1205,$A$6:$A$1205,$A537,$E$6:$E$1205,"&gt;"&amp;$E537,$E$6:$E$1205,"&lt;="&amp;($E537+INDEX('Cenários'!$J$6:$J$105,INT((ROW()-6)/12)+1))),INDEX('Cenários'!$L$6:$L$105,INT((ROW()-6)/12)+1)+SUMIFS($I$6:$I$1205,$A$6:$A$1205,$A537,$E$6:$E$1205,"&gt;"&amp;$E537,$E$6:$E$1205,"&lt;=7")))</f>
        <v/>
      </c>
      <c r="N537" s="25">
        <f>IF($A537="","",MIN(INDEX('Cenários'!$K$6:$K$105,INT((ROW()-6)/12)+1),MAX(0,$M537)))</f>
        <v/>
      </c>
      <c r="O537" s="25">
        <f>IF($A537="","",IFERROR(IF($L537&gt;=$N537,0,MIN(CEILING(MAX(0,$N537-$L537),INDEX('Cenários'!$I$6:$I$105,INT((ROW()-6)/12)+1)),FLOOR(MAX(0,INDEX('Cenários'!$K$6:$K$105,INT((ROW()-6)/12)+1)-$L537),INDEX('Cenários'!$I$6:$I$105,INT((ROW()-6)/12)+1)))),0))</f>
        <v/>
      </c>
      <c r="P537" s="25">
        <f>IF($A537="","",IFERROR(IF($E537+INDEX('Cenários'!$J$6:$J$105,INT((ROW()-6)/12)+1)&gt;7,0,SUMIFS($O$6:$O$1205,$A$6:$A$1205,$A537,$E$6:$E$1205,$E537+INDEX('Cenários'!$J$6:$J$105,INT((ROW()-6)/12)+1))),0))</f>
        <v/>
      </c>
      <c r="Q537" s="25">
        <f>IF($A537="","",$L537+$O537)</f>
        <v/>
      </c>
      <c r="R537" s="25">
        <f>IF($A537="","",IF($E537&gt;0,MAX(0,$Q537-$N537),0))</f>
        <v/>
      </c>
      <c r="S537" s="25">
        <f>IF($A537="","",$Q537-$R537)</f>
        <v/>
      </c>
      <c r="T537" s="25">
        <f>IF($A537="","",MAX(0,-$S537))</f>
        <v/>
      </c>
      <c r="U537" s="25">
        <f>IF($A537="","",MAX(0,$Q537-INDEX('Cenários'!$K$6:$K$105,INT((ROW()-6)/12)+1)))</f>
        <v/>
      </c>
      <c r="V537" s="24">
        <f>IF($A537="","",IF($Y537&lt;&gt;"OK","Dados inválidos",IF($X537="Pausado","Pausado",IF($T537&gt;0,"Ruptura",IF($U537&gt;0,"Excesso de capacidade",IF($M537&gt;INDEX('Cenários'!$K$6:$K$105,INT((ROW()-6)/12)+1),"Capacidade insuficiente",IF(AND($E537&lt;=0,$S537&lt;INDEX('Cenários'!$H$6:$H$105,INT((ROW()-6)/12)+1)),"Atenção",IF($R537&gt;0,"Desmobilizar","Adequado"))))))))</f>
        <v/>
      </c>
      <c r="W537" s="24">
        <f>IF($A537="","",IF($Y537&lt;&gt;"OK","Corrigir cadastro do cenário",IF($X537="Pausado","",IF($T537&gt;0,"Ruptura projetada de "&amp;TEXT($T537,"0")&amp;" un.",IF($U537&gt;0,"Reduzir entrada ou transferir "&amp;TEXT($U537,"0")&amp;" un.",IF($M537&gt;INDEX('Cenários'!$K$6:$K$105,INT((ROW()-6)/12)+1),"Capacidade abaixo do saldo-alvo em "&amp;TEXT($M537-INDEX('Cenários'!$K$6:$K$105,INT((ROW()-6)/12)+1),"0")&amp;" un.",IF(AND($O537&gt;0,$E537-INDEX('Cenários'!$J$6:$J$105,INT((ROW()-6)/12)+1)&lt;-4),"Recebimento depende de pedido anterior ao horizonte",IF($R537&gt;0,"Desmobilizar "&amp;TEXT($R537,"0")&amp;" un. nesta semana",IF($P537&gt;0,"Emitir pedido de "&amp;TEXT($P537,"0")&amp;" un. nesta semana",IF($O537&gt;0,"Programar recebimento de "&amp;TEXT($O537,"0")&amp;" un.","Sem ação imediata")))))))))</f>
        <v/>
      </c>
      <c r="X537" s="24">
        <f>IF($A537="","",INDEX('Cenários'!$M$6:$M$105,INT((ROW()-6)/12)+1))</f>
        <v/>
      </c>
      <c r="Y537" s="24">
        <f>IF($A537="","",INDEX('Cenários'!$Z$6:$Z$105,INT((ROW()-6)/12)+1))</f>
        <v/>
      </c>
    </row>
    <row r="538" ht="19" customHeight="1">
      <c r="A538" s="24">
        <f>IF(INDEX('Cenários'!$A$6:$A$105,INT((ROW()-6)/12)+1)="","",INDEX('Cenários'!$A$6:$A$105,INT((ROW()-6)/12)+1))</f>
        <v/>
      </c>
      <c r="B538" s="24">
        <f>IF($A538="","",INDEX('Cenários'!$B$6:$B$105,INT((ROW()-6)/12)+1))</f>
        <v/>
      </c>
      <c r="C538" s="24">
        <f>IF($A538="","",INDEX('Cenários'!$C$6:$C$105,INT((ROW()-6)/12)+1))</f>
        <v/>
      </c>
      <c r="D538" s="24">
        <f>IF($A538="","",INDEX('Cenários'!$D$6:$D$105,INT((ROW()-6)/12)+1))</f>
        <v/>
      </c>
      <c r="E538" s="25">
        <f>IF($A538="","",MOD(ROW()-6,12)-4)</f>
        <v/>
      </c>
      <c r="F538" s="24">
        <f>IF($A538="","",IF($E538&lt;0,"Antes do pico",IF($E538=0,"Semana de pico","Depois do pico")))</f>
        <v/>
      </c>
      <c r="G538" s="36">
        <f>IF($A538="","",IFERROR(IF(INDEX('Cenários'!$E$6:$E$105,INT((ROW()-6)/12)+1)="","",INDEX('Cenários'!$E$6:$E$105,INT((ROW()-6)/12)+1)+7*$E538),""))</f>
        <v/>
      </c>
      <c r="H538" s="37">
        <f>IF($A538="","",INDEX('Cenários'!$N$6:$Y$105,INT((ROW()-6)/12)+1,$E538+5))</f>
        <v/>
      </c>
      <c r="I538" s="25">
        <f>IF(OR($A538="",$H538=""),"",IFERROR(ROUNDUP(INDEX('Cenários'!$F$6:$F$105,INT((ROW()-6)/12)+1)*$H538,0),""))</f>
        <v/>
      </c>
      <c r="J538" s="19" t="n"/>
      <c r="K538" s="25">
        <f>IF($A538="","",IF($E538=-4,INDEX('Cenários'!$G$6:$G$105,INT((ROW()-6)/12)+1),$S537))</f>
        <v/>
      </c>
      <c r="L538" s="25">
        <f>IF($A538="","",$K538+IF($J538="",0,$J538)-IF($I538="",0,$I538))</f>
        <v/>
      </c>
      <c r="M538" s="25">
        <f>IF($A538="","",IF($E538&lt;=0,INDEX('Cenários'!$H$6:$H$105,INT((ROW()-6)/12)+1)+SUMIFS($I$6:$I$1205,$A$6:$A$1205,$A538,$E$6:$E$1205,"&gt;"&amp;$E538,$E$6:$E$1205,"&lt;="&amp;($E538+INDEX('Cenários'!$J$6:$J$105,INT((ROW()-6)/12)+1))),INDEX('Cenários'!$L$6:$L$105,INT((ROW()-6)/12)+1)+SUMIFS($I$6:$I$1205,$A$6:$A$1205,$A538,$E$6:$E$1205,"&gt;"&amp;$E538,$E$6:$E$1205,"&lt;=7")))</f>
        <v/>
      </c>
      <c r="N538" s="25">
        <f>IF($A538="","",MIN(INDEX('Cenários'!$K$6:$K$105,INT((ROW()-6)/12)+1),MAX(0,$M538)))</f>
        <v/>
      </c>
      <c r="O538" s="25">
        <f>IF($A538="","",IFERROR(IF($L538&gt;=$N538,0,MIN(CEILING(MAX(0,$N538-$L538),INDEX('Cenários'!$I$6:$I$105,INT((ROW()-6)/12)+1)),FLOOR(MAX(0,INDEX('Cenários'!$K$6:$K$105,INT((ROW()-6)/12)+1)-$L538),INDEX('Cenários'!$I$6:$I$105,INT((ROW()-6)/12)+1)))),0))</f>
        <v/>
      </c>
      <c r="P538" s="25">
        <f>IF($A538="","",IFERROR(IF($E538+INDEX('Cenários'!$J$6:$J$105,INT((ROW()-6)/12)+1)&gt;7,0,SUMIFS($O$6:$O$1205,$A$6:$A$1205,$A538,$E$6:$E$1205,$E538+INDEX('Cenários'!$J$6:$J$105,INT((ROW()-6)/12)+1))),0))</f>
        <v/>
      </c>
      <c r="Q538" s="25">
        <f>IF($A538="","",$L538+$O538)</f>
        <v/>
      </c>
      <c r="R538" s="25">
        <f>IF($A538="","",IF($E538&gt;0,MAX(0,$Q538-$N538),0))</f>
        <v/>
      </c>
      <c r="S538" s="25">
        <f>IF($A538="","",$Q538-$R538)</f>
        <v/>
      </c>
      <c r="T538" s="25">
        <f>IF($A538="","",MAX(0,-$S538))</f>
        <v/>
      </c>
      <c r="U538" s="25">
        <f>IF($A538="","",MAX(0,$Q538-INDEX('Cenários'!$K$6:$K$105,INT((ROW()-6)/12)+1)))</f>
        <v/>
      </c>
      <c r="V538" s="24">
        <f>IF($A538="","",IF($Y538&lt;&gt;"OK","Dados inválidos",IF($X538="Pausado","Pausado",IF($T538&gt;0,"Ruptura",IF($U538&gt;0,"Excesso de capacidade",IF($M538&gt;INDEX('Cenários'!$K$6:$K$105,INT((ROW()-6)/12)+1),"Capacidade insuficiente",IF(AND($E538&lt;=0,$S538&lt;INDEX('Cenários'!$H$6:$H$105,INT((ROW()-6)/12)+1)),"Atenção",IF($R538&gt;0,"Desmobilizar","Adequado"))))))))</f>
        <v/>
      </c>
      <c r="W538" s="24">
        <f>IF($A538="","",IF($Y538&lt;&gt;"OK","Corrigir cadastro do cenário",IF($X538="Pausado","",IF($T538&gt;0,"Ruptura projetada de "&amp;TEXT($T538,"0")&amp;" un.",IF($U538&gt;0,"Reduzir entrada ou transferir "&amp;TEXT($U538,"0")&amp;" un.",IF($M538&gt;INDEX('Cenários'!$K$6:$K$105,INT((ROW()-6)/12)+1),"Capacidade abaixo do saldo-alvo em "&amp;TEXT($M538-INDEX('Cenários'!$K$6:$K$105,INT((ROW()-6)/12)+1),"0")&amp;" un.",IF(AND($O538&gt;0,$E538-INDEX('Cenários'!$J$6:$J$105,INT((ROW()-6)/12)+1)&lt;-4),"Recebimento depende de pedido anterior ao horizonte",IF($R538&gt;0,"Desmobilizar "&amp;TEXT($R538,"0")&amp;" un. nesta semana",IF($P538&gt;0,"Emitir pedido de "&amp;TEXT($P538,"0")&amp;" un. nesta semana",IF($O538&gt;0,"Programar recebimento de "&amp;TEXT($O538,"0")&amp;" un.","Sem ação imediata")))))))))</f>
        <v/>
      </c>
      <c r="X538" s="24">
        <f>IF($A538="","",INDEX('Cenários'!$M$6:$M$105,INT((ROW()-6)/12)+1))</f>
        <v/>
      </c>
      <c r="Y538" s="24">
        <f>IF($A538="","",INDEX('Cenários'!$Z$6:$Z$105,INT((ROW()-6)/12)+1))</f>
        <v/>
      </c>
    </row>
    <row r="539" ht="19" customHeight="1">
      <c r="A539" s="24">
        <f>IF(INDEX('Cenários'!$A$6:$A$105,INT((ROW()-6)/12)+1)="","",INDEX('Cenários'!$A$6:$A$105,INT((ROW()-6)/12)+1))</f>
        <v/>
      </c>
      <c r="B539" s="24">
        <f>IF($A539="","",INDEX('Cenários'!$B$6:$B$105,INT((ROW()-6)/12)+1))</f>
        <v/>
      </c>
      <c r="C539" s="24">
        <f>IF($A539="","",INDEX('Cenários'!$C$6:$C$105,INT((ROW()-6)/12)+1))</f>
        <v/>
      </c>
      <c r="D539" s="24">
        <f>IF($A539="","",INDEX('Cenários'!$D$6:$D$105,INT((ROW()-6)/12)+1))</f>
        <v/>
      </c>
      <c r="E539" s="25">
        <f>IF($A539="","",MOD(ROW()-6,12)-4)</f>
        <v/>
      </c>
      <c r="F539" s="24">
        <f>IF($A539="","",IF($E539&lt;0,"Antes do pico",IF($E539=0,"Semana de pico","Depois do pico")))</f>
        <v/>
      </c>
      <c r="G539" s="36">
        <f>IF($A539="","",IFERROR(IF(INDEX('Cenários'!$E$6:$E$105,INT((ROW()-6)/12)+1)="","",INDEX('Cenários'!$E$6:$E$105,INT((ROW()-6)/12)+1)+7*$E539),""))</f>
        <v/>
      </c>
      <c r="H539" s="37">
        <f>IF($A539="","",INDEX('Cenários'!$N$6:$Y$105,INT((ROW()-6)/12)+1,$E539+5))</f>
        <v/>
      </c>
      <c r="I539" s="25">
        <f>IF(OR($A539="",$H539=""),"",IFERROR(ROUNDUP(INDEX('Cenários'!$F$6:$F$105,INT((ROW()-6)/12)+1)*$H539,0),""))</f>
        <v/>
      </c>
      <c r="J539" s="19" t="n"/>
      <c r="K539" s="25">
        <f>IF($A539="","",IF($E539=-4,INDEX('Cenários'!$G$6:$G$105,INT((ROW()-6)/12)+1),$S538))</f>
        <v/>
      </c>
      <c r="L539" s="25">
        <f>IF($A539="","",$K539+IF($J539="",0,$J539)-IF($I539="",0,$I539))</f>
        <v/>
      </c>
      <c r="M539" s="25">
        <f>IF($A539="","",IF($E539&lt;=0,INDEX('Cenários'!$H$6:$H$105,INT((ROW()-6)/12)+1)+SUMIFS($I$6:$I$1205,$A$6:$A$1205,$A539,$E$6:$E$1205,"&gt;"&amp;$E539,$E$6:$E$1205,"&lt;="&amp;($E539+INDEX('Cenários'!$J$6:$J$105,INT((ROW()-6)/12)+1))),INDEX('Cenários'!$L$6:$L$105,INT((ROW()-6)/12)+1)+SUMIFS($I$6:$I$1205,$A$6:$A$1205,$A539,$E$6:$E$1205,"&gt;"&amp;$E539,$E$6:$E$1205,"&lt;=7")))</f>
        <v/>
      </c>
      <c r="N539" s="25">
        <f>IF($A539="","",MIN(INDEX('Cenários'!$K$6:$K$105,INT((ROW()-6)/12)+1),MAX(0,$M539)))</f>
        <v/>
      </c>
      <c r="O539" s="25">
        <f>IF($A539="","",IFERROR(IF($L539&gt;=$N539,0,MIN(CEILING(MAX(0,$N539-$L539),INDEX('Cenários'!$I$6:$I$105,INT((ROW()-6)/12)+1)),FLOOR(MAX(0,INDEX('Cenários'!$K$6:$K$105,INT((ROW()-6)/12)+1)-$L539),INDEX('Cenários'!$I$6:$I$105,INT((ROW()-6)/12)+1)))),0))</f>
        <v/>
      </c>
      <c r="P539" s="25">
        <f>IF($A539="","",IFERROR(IF($E539+INDEX('Cenários'!$J$6:$J$105,INT((ROW()-6)/12)+1)&gt;7,0,SUMIFS($O$6:$O$1205,$A$6:$A$1205,$A539,$E$6:$E$1205,$E539+INDEX('Cenários'!$J$6:$J$105,INT((ROW()-6)/12)+1))),0))</f>
        <v/>
      </c>
      <c r="Q539" s="25">
        <f>IF($A539="","",$L539+$O539)</f>
        <v/>
      </c>
      <c r="R539" s="25">
        <f>IF($A539="","",IF($E539&gt;0,MAX(0,$Q539-$N539),0))</f>
        <v/>
      </c>
      <c r="S539" s="25">
        <f>IF($A539="","",$Q539-$R539)</f>
        <v/>
      </c>
      <c r="T539" s="25">
        <f>IF($A539="","",MAX(0,-$S539))</f>
        <v/>
      </c>
      <c r="U539" s="25">
        <f>IF($A539="","",MAX(0,$Q539-INDEX('Cenários'!$K$6:$K$105,INT((ROW()-6)/12)+1)))</f>
        <v/>
      </c>
      <c r="V539" s="24">
        <f>IF($A539="","",IF($Y539&lt;&gt;"OK","Dados inválidos",IF($X539="Pausado","Pausado",IF($T539&gt;0,"Ruptura",IF($U539&gt;0,"Excesso de capacidade",IF($M539&gt;INDEX('Cenários'!$K$6:$K$105,INT((ROW()-6)/12)+1),"Capacidade insuficiente",IF(AND($E539&lt;=0,$S539&lt;INDEX('Cenários'!$H$6:$H$105,INT((ROW()-6)/12)+1)),"Atenção",IF($R539&gt;0,"Desmobilizar","Adequado"))))))))</f>
        <v/>
      </c>
      <c r="W539" s="24">
        <f>IF($A539="","",IF($Y539&lt;&gt;"OK","Corrigir cadastro do cenário",IF($X539="Pausado","",IF($T539&gt;0,"Ruptura projetada de "&amp;TEXT($T539,"0")&amp;" un.",IF($U539&gt;0,"Reduzir entrada ou transferir "&amp;TEXT($U539,"0")&amp;" un.",IF($M539&gt;INDEX('Cenários'!$K$6:$K$105,INT((ROW()-6)/12)+1),"Capacidade abaixo do saldo-alvo em "&amp;TEXT($M539-INDEX('Cenários'!$K$6:$K$105,INT((ROW()-6)/12)+1),"0")&amp;" un.",IF(AND($O539&gt;0,$E539-INDEX('Cenários'!$J$6:$J$105,INT((ROW()-6)/12)+1)&lt;-4),"Recebimento depende de pedido anterior ao horizonte",IF($R539&gt;0,"Desmobilizar "&amp;TEXT($R539,"0")&amp;" un. nesta semana",IF($P539&gt;0,"Emitir pedido de "&amp;TEXT($P539,"0")&amp;" un. nesta semana",IF($O539&gt;0,"Programar recebimento de "&amp;TEXT($O539,"0")&amp;" un.","Sem ação imediata")))))))))</f>
        <v/>
      </c>
      <c r="X539" s="24">
        <f>IF($A539="","",INDEX('Cenários'!$M$6:$M$105,INT((ROW()-6)/12)+1))</f>
        <v/>
      </c>
      <c r="Y539" s="24">
        <f>IF($A539="","",INDEX('Cenários'!$Z$6:$Z$105,INT((ROW()-6)/12)+1))</f>
        <v/>
      </c>
    </row>
    <row r="540" ht="19" customHeight="1">
      <c r="A540" s="24">
        <f>IF(INDEX('Cenários'!$A$6:$A$105,INT((ROW()-6)/12)+1)="","",INDEX('Cenários'!$A$6:$A$105,INT((ROW()-6)/12)+1))</f>
        <v/>
      </c>
      <c r="B540" s="24">
        <f>IF($A540="","",INDEX('Cenários'!$B$6:$B$105,INT((ROW()-6)/12)+1))</f>
        <v/>
      </c>
      <c r="C540" s="24">
        <f>IF($A540="","",INDEX('Cenários'!$C$6:$C$105,INT((ROW()-6)/12)+1))</f>
        <v/>
      </c>
      <c r="D540" s="24">
        <f>IF($A540="","",INDEX('Cenários'!$D$6:$D$105,INT((ROW()-6)/12)+1))</f>
        <v/>
      </c>
      <c r="E540" s="25">
        <f>IF($A540="","",MOD(ROW()-6,12)-4)</f>
        <v/>
      </c>
      <c r="F540" s="24">
        <f>IF($A540="","",IF($E540&lt;0,"Antes do pico",IF($E540=0,"Semana de pico","Depois do pico")))</f>
        <v/>
      </c>
      <c r="G540" s="36">
        <f>IF($A540="","",IFERROR(IF(INDEX('Cenários'!$E$6:$E$105,INT((ROW()-6)/12)+1)="","",INDEX('Cenários'!$E$6:$E$105,INT((ROW()-6)/12)+1)+7*$E540),""))</f>
        <v/>
      </c>
      <c r="H540" s="37">
        <f>IF($A540="","",INDEX('Cenários'!$N$6:$Y$105,INT((ROW()-6)/12)+1,$E540+5))</f>
        <v/>
      </c>
      <c r="I540" s="25">
        <f>IF(OR($A540="",$H540=""),"",IFERROR(ROUNDUP(INDEX('Cenários'!$F$6:$F$105,INT((ROW()-6)/12)+1)*$H540,0),""))</f>
        <v/>
      </c>
      <c r="J540" s="19" t="n"/>
      <c r="K540" s="25">
        <f>IF($A540="","",IF($E540=-4,INDEX('Cenários'!$G$6:$G$105,INT((ROW()-6)/12)+1),$S539))</f>
        <v/>
      </c>
      <c r="L540" s="25">
        <f>IF($A540="","",$K540+IF($J540="",0,$J540)-IF($I540="",0,$I540))</f>
        <v/>
      </c>
      <c r="M540" s="25">
        <f>IF($A540="","",IF($E540&lt;=0,INDEX('Cenários'!$H$6:$H$105,INT((ROW()-6)/12)+1)+SUMIFS($I$6:$I$1205,$A$6:$A$1205,$A540,$E$6:$E$1205,"&gt;"&amp;$E540,$E$6:$E$1205,"&lt;="&amp;($E540+INDEX('Cenários'!$J$6:$J$105,INT((ROW()-6)/12)+1))),INDEX('Cenários'!$L$6:$L$105,INT((ROW()-6)/12)+1)+SUMIFS($I$6:$I$1205,$A$6:$A$1205,$A540,$E$6:$E$1205,"&gt;"&amp;$E540,$E$6:$E$1205,"&lt;=7")))</f>
        <v/>
      </c>
      <c r="N540" s="25">
        <f>IF($A540="","",MIN(INDEX('Cenários'!$K$6:$K$105,INT((ROW()-6)/12)+1),MAX(0,$M540)))</f>
        <v/>
      </c>
      <c r="O540" s="25">
        <f>IF($A540="","",IFERROR(IF($L540&gt;=$N540,0,MIN(CEILING(MAX(0,$N540-$L540),INDEX('Cenários'!$I$6:$I$105,INT((ROW()-6)/12)+1)),FLOOR(MAX(0,INDEX('Cenários'!$K$6:$K$105,INT((ROW()-6)/12)+1)-$L540),INDEX('Cenários'!$I$6:$I$105,INT((ROW()-6)/12)+1)))),0))</f>
        <v/>
      </c>
      <c r="P540" s="25">
        <f>IF($A540="","",IFERROR(IF($E540+INDEX('Cenários'!$J$6:$J$105,INT((ROW()-6)/12)+1)&gt;7,0,SUMIFS($O$6:$O$1205,$A$6:$A$1205,$A540,$E$6:$E$1205,$E540+INDEX('Cenários'!$J$6:$J$105,INT((ROW()-6)/12)+1))),0))</f>
        <v/>
      </c>
      <c r="Q540" s="25">
        <f>IF($A540="","",$L540+$O540)</f>
        <v/>
      </c>
      <c r="R540" s="25">
        <f>IF($A540="","",IF($E540&gt;0,MAX(0,$Q540-$N540),0))</f>
        <v/>
      </c>
      <c r="S540" s="25">
        <f>IF($A540="","",$Q540-$R540)</f>
        <v/>
      </c>
      <c r="T540" s="25">
        <f>IF($A540="","",MAX(0,-$S540))</f>
        <v/>
      </c>
      <c r="U540" s="25">
        <f>IF($A540="","",MAX(0,$Q540-INDEX('Cenários'!$K$6:$K$105,INT((ROW()-6)/12)+1)))</f>
        <v/>
      </c>
      <c r="V540" s="24">
        <f>IF($A540="","",IF($Y540&lt;&gt;"OK","Dados inválidos",IF($X540="Pausado","Pausado",IF($T540&gt;0,"Ruptura",IF($U540&gt;0,"Excesso de capacidade",IF($M540&gt;INDEX('Cenários'!$K$6:$K$105,INT((ROW()-6)/12)+1),"Capacidade insuficiente",IF(AND($E540&lt;=0,$S540&lt;INDEX('Cenários'!$H$6:$H$105,INT((ROW()-6)/12)+1)),"Atenção",IF($R540&gt;0,"Desmobilizar","Adequado"))))))))</f>
        <v/>
      </c>
      <c r="W540" s="24">
        <f>IF($A540="","",IF($Y540&lt;&gt;"OK","Corrigir cadastro do cenário",IF($X540="Pausado","",IF($T540&gt;0,"Ruptura projetada de "&amp;TEXT($T540,"0")&amp;" un.",IF($U540&gt;0,"Reduzir entrada ou transferir "&amp;TEXT($U540,"0")&amp;" un.",IF($M540&gt;INDEX('Cenários'!$K$6:$K$105,INT((ROW()-6)/12)+1),"Capacidade abaixo do saldo-alvo em "&amp;TEXT($M540-INDEX('Cenários'!$K$6:$K$105,INT((ROW()-6)/12)+1),"0")&amp;" un.",IF(AND($O540&gt;0,$E540-INDEX('Cenários'!$J$6:$J$105,INT((ROW()-6)/12)+1)&lt;-4),"Recebimento depende de pedido anterior ao horizonte",IF($R540&gt;0,"Desmobilizar "&amp;TEXT($R540,"0")&amp;" un. nesta semana",IF($P540&gt;0,"Emitir pedido de "&amp;TEXT($P540,"0")&amp;" un. nesta semana",IF($O540&gt;0,"Programar recebimento de "&amp;TEXT($O540,"0")&amp;" un.","Sem ação imediata")))))))))</f>
        <v/>
      </c>
      <c r="X540" s="24">
        <f>IF($A540="","",INDEX('Cenários'!$M$6:$M$105,INT((ROW()-6)/12)+1))</f>
        <v/>
      </c>
      <c r="Y540" s="24">
        <f>IF($A540="","",INDEX('Cenários'!$Z$6:$Z$105,INT((ROW()-6)/12)+1))</f>
        <v/>
      </c>
    </row>
    <row r="541" ht="19" customHeight="1">
      <c r="A541" s="24">
        <f>IF(INDEX('Cenários'!$A$6:$A$105,INT((ROW()-6)/12)+1)="","",INDEX('Cenários'!$A$6:$A$105,INT((ROW()-6)/12)+1))</f>
        <v/>
      </c>
      <c r="B541" s="24">
        <f>IF($A541="","",INDEX('Cenários'!$B$6:$B$105,INT((ROW()-6)/12)+1))</f>
        <v/>
      </c>
      <c r="C541" s="24">
        <f>IF($A541="","",INDEX('Cenários'!$C$6:$C$105,INT((ROW()-6)/12)+1))</f>
        <v/>
      </c>
      <c r="D541" s="24">
        <f>IF($A541="","",INDEX('Cenários'!$D$6:$D$105,INT((ROW()-6)/12)+1))</f>
        <v/>
      </c>
      <c r="E541" s="25">
        <f>IF($A541="","",MOD(ROW()-6,12)-4)</f>
        <v/>
      </c>
      <c r="F541" s="24">
        <f>IF($A541="","",IF($E541&lt;0,"Antes do pico",IF($E541=0,"Semana de pico","Depois do pico")))</f>
        <v/>
      </c>
      <c r="G541" s="36">
        <f>IF($A541="","",IFERROR(IF(INDEX('Cenários'!$E$6:$E$105,INT((ROW()-6)/12)+1)="","",INDEX('Cenários'!$E$6:$E$105,INT((ROW()-6)/12)+1)+7*$E541),""))</f>
        <v/>
      </c>
      <c r="H541" s="37">
        <f>IF($A541="","",INDEX('Cenários'!$N$6:$Y$105,INT((ROW()-6)/12)+1,$E541+5))</f>
        <v/>
      </c>
      <c r="I541" s="25">
        <f>IF(OR($A541="",$H541=""),"",IFERROR(ROUNDUP(INDEX('Cenários'!$F$6:$F$105,INT((ROW()-6)/12)+1)*$H541,0),""))</f>
        <v/>
      </c>
      <c r="J541" s="19" t="n"/>
      <c r="K541" s="25">
        <f>IF($A541="","",IF($E541=-4,INDEX('Cenários'!$G$6:$G$105,INT((ROW()-6)/12)+1),$S540))</f>
        <v/>
      </c>
      <c r="L541" s="25">
        <f>IF($A541="","",$K541+IF($J541="",0,$J541)-IF($I541="",0,$I541))</f>
        <v/>
      </c>
      <c r="M541" s="25">
        <f>IF($A541="","",IF($E541&lt;=0,INDEX('Cenários'!$H$6:$H$105,INT((ROW()-6)/12)+1)+SUMIFS($I$6:$I$1205,$A$6:$A$1205,$A541,$E$6:$E$1205,"&gt;"&amp;$E541,$E$6:$E$1205,"&lt;="&amp;($E541+INDEX('Cenários'!$J$6:$J$105,INT((ROW()-6)/12)+1))),INDEX('Cenários'!$L$6:$L$105,INT((ROW()-6)/12)+1)+SUMIFS($I$6:$I$1205,$A$6:$A$1205,$A541,$E$6:$E$1205,"&gt;"&amp;$E541,$E$6:$E$1205,"&lt;=7")))</f>
        <v/>
      </c>
      <c r="N541" s="25">
        <f>IF($A541="","",MIN(INDEX('Cenários'!$K$6:$K$105,INT((ROW()-6)/12)+1),MAX(0,$M541)))</f>
        <v/>
      </c>
      <c r="O541" s="25">
        <f>IF($A541="","",IFERROR(IF($L541&gt;=$N541,0,MIN(CEILING(MAX(0,$N541-$L541),INDEX('Cenários'!$I$6:$I$105,INT((ROW()-6)/12)+1)),FLOOR(MAX(0,INDEX('Cenários'!$K$6:$K$105,INT((ROW()-6)/12)+1)-$L541),INDEX('Cenários'!$I$6:$I$105,INT((ROW()-6)/12)+1)))),0))</f>
        <v/>
      </c>
      <c r="P541" s="25">
        <f>IF($A541="","",IFERROR(IF($E541+INDEX('Cenários'!$J$6:$J$105,INT((ROW()-6)/12)+1)&gt;7,0,SUMIFS($O$6:$O$1205,$A$6:$A$1205,$A541,$E$6:$E$1205,$E541+INDEX('Cenários'!$J$6:$J$105,INT((ROW()-6)/12)+1))),0))</f>
        <v/>
      </c>
      <c r="Q541" s="25">
        <f>IF($A541="","",$L541+$O541)</f>
        <v/>
      </c>
      <c r="R541" s="25">
        <f>IF($A541="","",IF($E541&gt;0,MAX(0,$Q541-$N541),0))</f>
        <v/>
      </c>
      <c r="S541" s="25">
        <f>IF($A541="","",$Q541-$R541)</f>
        <v/>
      </c>
      <c r="T541" s="25">
        <f>IF($A541="","",MAX(0,-$S541))</f>
        <v/>
      </c>
      <c r="U541" s="25">
        <f>IF($A541="","",MAX(0,$Q541-INDEX('Cenários'!$K$6:$K$105,INT((ROW()-6)/12)+1)))</f>
        <v/>
      </c>
      <c r="V541" s="24">
        <f>IF($A541="","",IF($Y541&lt;&gt;"OK","Dados inválidos",IF($X541="Pausado","Pausado",IF($T541&gt;0,"Ruptura",IF($U541&gt;0,"Excesso de capacidade",IF($M541&gt;INDEX('Cenários'!$K$6:$K$105,INT((ROW()-6)/12)+1),"Capacidade insuficiente",IF(AND($E541&lt;=0,$S541&lt;INDEX('Cenários'!$H$6:$H$105,INT((ROW()-6)/12)+1)),"Atenção",IF($R541&gt;0,"Desmobilizar","Adequado"))))))))</f>
        <v/>
      </c>
      <c r="W541" s="24">
        <f>IF($A541="","",IF($Y541&lt;&gt;"OK","Corrigir cadastro do cenário",IF($X541="Pausado","",IF($T541&gt;0,"Ruptura projetada de "&amp;TEXT($T541,"0")&amp;" un.",IF($U541&gt;0,"Reduzir entrada ou transferir "&amp;TEXT($U541,"0")&amp;" un.",IF($M541&gt;INDEX('Cenários'!$K$6:$K$105,INT((ROW()-6)/12)+1),"Capacidade abaixo do saldo-alvo em "&amp;TEXT($M541-INDEX('Cenários'!$K$6:$K$105,INT((ROW()-6)/12)+1),"0")&amp;" un.",IF(AND($O541&gt;0,$E541-INDEX('Cenários'!$J$6:$J$105,INT((ROW()-6)/12)+1)&lt;-4),"Recebimento depende de pedido anterior ao horizonte",IF($R541&gt;0,"Desmobilizar "&amp;TEXT($R541,"0")&amp;" un. nesta semana",IF($P541&gt;0,"Emitir pedido de "&amp;TEXT($P541,"0")&amp;" un. nesta semana",IF($O541&gt;0,"Programar recebimento de "&amp;TEXT($O541,"0")&amp;" un.","Sem ação imediata")))))))))</f>
        <v/>
      </c>
      <c r="X541" s="24">
        <f>IF($A541="","",INDEX('Cenários'!$M$6:$M$105,INT((ROW()-6)/12)+1))</f>
        <v/>
      </c>
      <c r="Y541" s="24">
        <f>IF($A541="","",INDEX('Cenários'!$Z$6:$Z$105,INT((ROW()-6)/12)+1))</f>
        <v/>
      </c>
    </row>
    <row r="542" ht="19" customHeight="1">
      <c r="A542" s="24">
        <f>IF(INDEX('Cenários'!$A$6:$A$105,INT((ROW()-6)/12)+1)="","",INDEX('Cenários'!$A$6:$A$105,INT((ROW()-6)/12)+1))</f>
        <v/>
      </c>
      <c r="B542" s="24">
        <f>IF($A542="","",INDEX('Cenários'!$B$6:$B$105,INT((ROW()-6)/12)+1))</f>
        <v/>
      </c>
      <c r="C542" s="24">
        <f>IF($A542="","",INDEX('Cenários'!$C$6:$C$105,INT((ROW()-6)/12)+1))</f>
        <v/>
      </c>
      <c r="D542" s="24">
        <f>IF($A542="","",INDEX('Cenários'!$D$6:$D$105,INT((ROW()-6)/12)+1))</f>
        <v/>
      </c>
      <c r="E542" s="25">
        <f>IF($A542="","",MOD(ROW()-6,12)-4)</f>
        <v/>
      </c>
      <c r="F542" s="24">
        <f>IF($A542="","",IF($E542&lt;0,"Antes do pico",IF($E542=0,"Semana de pico","Depois do pico")))</f>
        <v/>
      </c>
      <c r="G542" s="36">
        <f>IF($A542="","",IFERROR(IF(INDEX('Cenários'!$E$6:$E$105,INT((ROW()-6)/12)+1)="","",INDEX('Cenários'!$E$6:$E$105,INT((ROW()-6)/12)+1)+7*$E542),""))</f>
        <v/>
      </c>
      <c r="H542" s="37">
        <f>IF($A542="","",INDEX('Cenários'!$N$6:$Y$105,INT((ROW()-6)/12)+1,$E542+5))</f>
        <v/>
      </c>
      <c r="I542" s="25">
        <f>IF(OR($A542="",$H542=""),"",IFERROR(ROUNDUP(INDEX('Cenários'!$F$6:$F$105,INT((ROW()-6)/12)+1)*$H542,0),""))</f>
        <v/>
      </c>
      <c r="J542" s="19" t="n"/>
      <c r="K542" s="25">
        <f>IF($A542="","",IF($E542=-4,INDEX('Cenários'!$G$6:$G$105,INT((ROW()-6)/12)+1),$S541))</f>
        <v/>
      </c>
      <c r="L542" s="25">
        <f>IF($A542="","",$K542+IF($J542="",0,$J542)-IF($I542="",0,$I542))</f>
        <v/>
      </c>
      <c r="M542" s="25">
        <f>IF($A542="","",IF($E542&lt;=0,INDEX('Cenários'!$H$6:$H$105,INT((ROW()-6)/12)+1)+SUMIFS($I$6:$I$1205,$A$6:$A$1205,$A542,$E$6:$E$1205,"&gt;"&amp;$E542,$E$6:$E$1205,"&lt;="&amp;($E542+INDEX('Cenários'!$J$6:$J$105,INT((ROW()-6)/12)+1))),INDEX('Cenários'!$L$6:$L$105,INT((ROW()-6)/12)+1)+SUMIFS($I$6:$I$1205,$A$6:$A$1205,$A542,$E$6:$E$1205,"&gt;"&amp;$E542,$E$6:$E$1205,"&lt;=7")))</f>
        <v/>
      </c>
      <c r="N542" s="25">
        <f>IF($A542="","",MIN(INDEX('Cenários'!$K$6:$K$105,INT((ROW()-6)/12)+1),MAX(0,$M542)))</f>
        <v/>
      </c>
      <c r="O542" s="25">
        <f>IF($A542="","",IFERROR(IF($L542&gt;=$N542,0,MIN(CEILING(MAX(0,$N542-$L542),INDEX('Cenários'!$I$6:$I$105,INT((ROW()-6)/12)+1)),FLOOR(MAX(0,INDEX('Cenários'!$K$6:$K$105,INT((ROW()-6)/12)+1)-$L542),INDEX('Cenários'!$I$6:$I$105,INT((ROW()-6)/12)+1)))),0))</f>
        <v/>
      </c>
      <c r="P542" s="25">
        <f>IF($A542="","",IFERROR(IF($E542+INDEX('Cenários'!$J$6:$J$105,INT((ROW()-6)/12)+1)&gt;7,0,SUMIFS($O$6:$O$1205,$A$6:$A$1205,$A542,$E$6:$E$1205,$E542+INDEX('Cenários'!$J$6:$J$105,INT((ROW()-6)/12)+1))),0))</f>
        <v/>
      </c>
      <c r="Q542" s="25">
        <f>IF($A542="","",$L542+$O542)</f>
        <v/>
      </c>
      <c r="R542" s="25">
        <f>IF($A542="","",IF($E542&gt;0,MAX(0,$Q542-$N542),0))</f>
        <v/>
      </c>
      <c r="S542" s="25">
        <f>IF($A542="","",$Q542-$R542)</f>
        <v/>
      </c>
      <c r="T542" s="25">
        <f>IF($A542="","",MAX(0,-$S542))</f>
        <v/>
      </c>
      <c r="U542" s="25">
        <f>IF($A542="","",MAX(0,$Q542-INDEX('Cenários'!$K$6:$K$105,INT((ROW()-6)/12)+1)))</f>
        <v/>
      </c>
      <c r="V542" s="24">
        <f>IF($A542="","",IF($Y542&lt;&gt;"OK","Dados inválidos",IF($X542="Pausado","Pausado",IF($T542&gt;0,"Ruptura",IF($U542&gt;0,"Excesso de capacidade",IF($M542&gt;INDEX('Cenários'!$K$6:$K$105,INT((ROW()-6)/12)+1),"Capacidade insuficiente",IF(AND($E542&lt;=0,$S542&lt;INDEX('Cenários'!$H$6:$H$105,INT((ROW()-6)/12)+1)),"Atenção",IF($R542&gt;0,"Desmobilizar","Adequado"))))))))</f>
        <v/>
      </c>
      <c r="W542" s="24">
        <f>IF($A542="","",IF($Y542&lt;&gt;"OK","Corrigir cadastro do cenário",IF($X542="Pausado","",IF($T542&gt;0,"Ruptura projetada de "&amp;TEXT($T542,"0")&amp;" un.",IF($U542&gt;0,"Reduzir entrada ou transferir "&amp;TEXT($U542,"0")&amp;" un.",IF($M542&gt;INDEX('Cenários'!$K$6:$K$105,INT((ROW()-6)/12)+1),"Capacidade abaixo do saldo-alvo em "&amp;TEXT($M542-INDEX('Cenários'!$K$6:$K$105,INT((ROW()-6)/12)+1),"0")&amp;" un.",IF(AND($O542&gt;0,$E542-INDEX('Cenários'!$J$6:$J$105,INT((ROW()-6)/12)+1)&lt;-4),"Recebimento depende de pedido anterior ao horizonte",IF($R542&gt;0,"Desmobilizar "&amp;TEXT($R542,"0")&amp;" un. nesta semana",IF($P542&gt;0,"Emitir pedido de "&amp;TEXT($P542,"0")&amp;" un. nesta semana",IF($O542&gt;0,"Programar recebimento de "&amp;TEXT($O542,"0")&amp;" un.","Sem ação imediata")))))))))</f>
        <v/>
      </c>
      <c r="X542" s="24">
        <f>IF($A542="","",INDEX('Cenários'!$M$6:$M$105,INT((ROW()-6)/12)+1))</f>
        <v/>
      </c>
      <c r="Y542" s="24">
        <f>IF($A542="","",INDEX('Cenários'!$Z$6:$Z$105,INT((ROW()-6)/12)+1))</f>
        <v/>
      </c>
    </row>
    <row r="543" ht="19" customHeight="1">
      <c r="A543" s="24">
        <f>IF(INDEX('Cenários'!$A$6:$A$105,INT((ROW()-6)/12)+1)="","",INDEX('Cenários'!$A$6:$A$105,INT((ROW()-6)/12)+1))</f>
        <v/>
      </c>
      <c r="B543" s="24">
        <f>IF($A543="","",INDEX('Cenários'!$B$6:$B$105,INT((ROW()-6)/12)+1))</f>
        <v/>
      </c>
      <c r="C543" s="24">
        <f>IF($A543="","",INDEX('Cenários'!$C$6:$C$105,INT((ROW()-6)/12)+1))</f>
        <v/>
      </c>
      <c r="D543" s="24">
        <f>IF($A543="","",INDEX('Cenários'!$D$6:$D$105,INT((ROW()-6)/12)+1))</f>
        <v/>
      </c>
      <c r="E543" s="25">
        <f>IF($A543="","",MOD(ROW()-6,12)-4)</f>
        <v/>
      </c>
      <c r="F543" s="24">
        <f>IF($A543="","",IF($E543&lt;0,"Antes do pico",IF($E543=0,"Semana de pico","Depois do pico")))</f>
        <v/>
      </c>
      <c r="G543" s="36">
        <f>IF($A543="","",IFERROR(IF(INDEX('Cenários'!$E$6:$E$105,INT((ROW()-6)/12)+1)="","",INDEX('Cenários'!$E$6:$E$105,INT((ROW()-6)/12)+1)+7*$E543),""))</f>
        <v/>
      </c>
      <c r="H543" s="37">
        <f>IF($A543="","",INDEX('Cenários'!$N$6:$Y$105,INT((ROW()-6)/12)+1,$E543+5))</f>
        <v/>
      </c>
      <c r="I543" s="25">
        <f>IF(OR($A543="",$H543=""),"",IFERROR(ROUNDUP(INDEX('Cenários'!$F$6:$F$105,INT((ROW()-6)/12)+1)*$H543,0),""))</f>
        <v/>
      </c>
      <c r="J543" s="19" t="n"/>
      <c r="K543" s="25">
        <f>IF($A543="","",IF($E543=-4,INDEX('Cenários'!$G$6:$G$105,INT((ROW()-6)/12)+1),$S542))</f>
        <v/>
      </c>
      <c r="L543" s="25">
        <f>IF($A543="","",$K543+IF($J543="",0,$J543)-IF($I543="",0,$I543))</f>
        <v/>
      </c>
      <c r="M543" s="25">
        <f>IF($A543="","",IF($E543&lt;=0,INDEX('Cenários'!$H$6:$H$105,INT((ROW()-6)/12)+1)+SUMIFS($I$6:$I$1205,$A$6:$A$1205,$A543,$E$6:$E$1205,"&gt;"&amp;$E543,$E$6:$E$1205,"&lt;="&amp;($E543+INDEX('Cenários'!$J$6:$J$105,INT((ROW()-6)/12)+1))),INDEX('Cenários'!$L$6:$L$105,INT((ROW()-6)/12)+1)+SUMIFS($I$6:$I$1205,$A$6:$A$1205,$A543,$E$6:$E$1205,"&gt;"&amp;$E543,$E$6:$E$1205,"&lt;=7")))</f>
        <v/>
      </c>
      <c r="N543" s="25">
        <f>IF($A543="","",MIN(INDEX('Cenários'!$K$6:$K$105,INT((ROW()-6)/12)+1),MAX(0,$M543)))</f>
        <v/>
      </c>
      <c r="O543" s="25">
        <f>IF($A543="","",IFERROR(IF($L543&gt;=$N543,0,MIN(CEILING(MAX(0,$N543-$L543),INDEX('Cenários'!$I$6:$I$105,INT((ROW()-6)/12)+1)),FLOOR(MAX(0,INDEX('Cenários'!$K$6:$K$105,INT((ROW()-6)/12)+1)-$L543),INDEX('Cenários'!$I$6:$I$105,INT((ROW()-6)/12)+1)))),0))</f>
        <v/>
      </c>
      <c r="P543" s="25">
        <f>IF($A543="","",IFERROR(IF($E543+INDEX('Cenários'!$J$6:$J$105,INT((ROW()-6)/12)+1)&gt;7,0,SUMIFS($O$6:$O$1205,$A$6:$A$1205,$A543,$E$6:$E$1205,$E543+INDEX('Cenários'!$J$6:$J$105,INT((ROW()-6)/12)+1))),0))</f>
        <v/>
      </c>
      <c r="Q543" s="25">
        <f>IF($A543="","",$L543+$O543)</f>
        <v/>
      </c>
      <c r="R543" s="25">
        <f>IF($A543="","",IF($E543&gt;0,MAX(0,$Q543-$N543),0))</f>
        <v/>
      </c>
      <c r="S543" s="25">
        <f>IF($A543="","",$Q543-$R543)</f>
        <v/>
      </c>
      <c r="T543" s="25">
        <f>IF($A543="","",MAX(0,-$S543))</f>
        <v/>
      </c>
      <c r="U543" s="25">
        <f>IF($A543="","",MAX(0,$Q543-INDEX('Cenários'!$K$6:$K$105,INT((ROW()-6)/12)+1)))</f>
        <v/>
      </c>
      <c r="V543" s="24">
        <f>IF($A543="","",IF($Y543&lt;&gt;"OK","Dados inválidos",IF($X543="Pausado","Pausado",IF($T543&gt;0,"Ruptura",IF($U543&gt;0,"Excesso de capacidade",IF($M543&gt;INDEX('Cenários'!$K$6:$K$105,INT((ROW()-6)/12)+1),"Capacidade insuficiente",IF(AND($E543&lt;=0,$S543&lt;INDEX('Cenários'!$H$6:$H$105,INT((ROW()-6)/12)+1)),"Atenção",IF($R543&gt;0,"Desmobilizar","Adequado"))))))))</f>
        <v/>
      </c>
      <c r="W543" s="24">
        <f>IF($A543="","",IF($Y543&lt;&gt;"OK","Corrigir cadastro do cenário",IF($X543="Pausado","",IF($T543&gt;0,"Ruptura projetada de "&amp;TEXT($T543,"0")&amp;" un.",IF($U543&gt;0,"Reduzir entrada ou transferir "&amp;TEXT($U543,"0")&amp;" un.",IF($M543&gt;INDEX('Cenários'!$K$6:$K$105,INT((ROW()-6)/12)+1),"Capacidade abaixo do saldo-alvo em "&amp;TEXT($M543-INDEX('Cenários'!$K$6:$K$105,INT((ROW()-6)/12)+1),"0")&amp;" un.",IF(AND($O543&gt;0,$E543-INDEX('Cenários'!$J$6:$J$105,INT((ROW()-6)/12)+1)&lt;-4),"Recebimento depende de pedido anterior ao horizonte",IF($R543&gt;0,"Desmobilizar "&amp;TEXT($R543,"0")&amp;" un. nesta semana",IF($P543&gt;0,"Emitir pedido de "&amp;TEXT($P543,"0")&amp;" un. nesta semana",IF($O543&gt;0,"Programar recebimento de "&amp;TEXT($O543,"0")&amp;" un.","Sem ação imediata")))))))))</f>
        <v/>
      </c>
      <c r="X543" s="24">
        <f>IF($A543="","",INDEX('Cenários'!$M$6:$M$105,INT((ROW()-6)/12)+1))</f>
        <v/>
      </c>
      <c r="Y543" s="24">
        <f>IF($A543="","",INDEX('Cenários'!$Z$6:$Z$105,INT((ROW()-6)/12)+1))</f>
        <v/>
      </c>
    </row>
    <row r="544" ht="19" customHeight="1">
      <c r="A544" s="24">
        <f>IF(INDEX('Cenários'!$A$6:$A$105,INT((ROW()-6)/12)+1)="","",INDEX('Cenários'!$A$6:$A$105,INT((ROW()-6)/12)+1))</f>
        <v/>
      </c>
      <c r="B544" s="24">
        <f>IF($A544="","",INDEX('Cenários'!$B$6:$B$105,INT((ROW()-6)/12)+1))</f>
        <v/>
      </c>
      <c r="C544" s="24">
        <f>IF($A544="","",INDEX('Cenários'!$C$6:$C$105,INT((ROW()-6)/12)+1))</f>
        <v/>
      </c>
      <c r="D544" s="24">
        <f>IF($A544="","",INDEX('Cenários'!$D$6:$D$105,INT((ROW()-6)/12)+1))</f>
        <v/>
      </c>
      <c r="E544" s="25">
        <f>IF($A544="","",MOD(ROW()-6,12)-4)</f>
        <v/>
      </c>
      <c r="F544" s="24">
        <f>IF($A544="","",IF($E544&lt;0,"Antes do pico",IF($E544=0,"Semana de pico","Depois do pico")))</f>
        <v/>
      </c>
      <c r="G544" s="36">
        <f>IF($A544="","",IFERROR(IF(INDEX('Cenários'!$E$6:$E$105,INT((ROW()-6)/12)+1)="","",INDEX('Cenários'!$E$6:$E$105,INT((ROW()-6)/12)+1)+7*$E544),""))</f>
        <v/>
      </c>
      <c r="H544" s="37">
        <f>IF($A544="","",INDEX('Cenários'!$N$6:$Y$105,INT((ROW()-6)/12)+1,$E544+5))</f>
        <v/>
      </c>
      <c r="I544" s="25">
        <f>IF(OR($A544="",$H544=""),"",IFERROR(ROUNDUP(INDEX('Cenários'!$F$6:$F$105,INT((ROW()-6)/12)+1)*$H544,0),""))</f>
        <v/>
      </c>
      <c r="J544" s="19" t="n"/>
      <c r="K544" s="25">
        <f>IF($A544="","",IF($E544=-4,INDEX('Cenários'!$G$6:$G$105,INT((ROW()-6)/12)+1),$S543))</f>
        <v/>
      </c>
      <c r="L544" s="25">
        <f>IF($A544="","",$K544+IF($J544="",0,$J544)-IF($I544="",0,$I544))</f>
        <v/>
      </c>
      <c r="M544" s="25">
        <f>IF($A544="","",IF($E544&lt;=0,INDEX('Cenários'!$H$6:$H$105,INT((ROW()-6)/12)+1)+SUMIFS($I$6:$I$1205,$A$6:$A$1205,$A544,$E$6:$E$1205,"&gt;"&amp;$E544,$E$6:$E$1205,"&lt;="&amp;($E544+INDEX('Cenários'!$J$6:$J$105,INT((ROW()-6)/12)+1))),INDEX('Cenários'!$L$6:$L$105,INT((ROW()-6)/12)+1)+SUMIFS($I$6:$I$1205,$A$6:$A$1205,$A544,$E$6:$E$1205,"&gt;"&amp;$E544,$E$6:$E$1205,"&lt;=7")))</f>
        <v/>
      </c>
      <c r="N544" s="25">
        <f>IF($A544="","",MIN(INDEX('Cenários'!$K$6:$K$105,INT((ROW()-6)/12)+1),MAX(0,$M544)))</f>
        <v/>
      </c>
      <c r="O544" s="25">
        <f>IF($A544="","",IFERROR(IF($L544&gt;=$N544,0,MIN(CEILING(MAX(0,$N544-$L544),INDEX('Cenários'!$I$6:$I$105,INT((ROW()-6)/12)+1)),FLOOR(MAX(0,INDEX('Cenários'!$K$6:$K$105,INT((ROW()-6)/12)+1)-$L544),INDEX('Cenários'!$I$6:$I$105,INT((ROW()-6)/12)+1)))),0))</f>
        <v/>
      </c>
      <c r="P544" s="25">
        <f>IF($A544="","",IFERROR(IF($E544+INDEX('Cenários'!$J$6:$J$105,INT((ROW()-6)/12)+1)&gt;7,0,SUMIFS($O$6:$O$1205,$A$6:$A$1205,$A544,$E$6:$E$1205,$E544+INDEX('Cenários'!$J$6:$J$105,INT((ROW()-6)/12)+1))),0))</f>
        <v/>
      </c>
      <c r="Q544" s="25">
        <f>IF($A544="","",$L544+$O544)</f>
        <v/>
      </c>
      <c r="R544" s="25">
        <f>IF($A544="","",IF($E544&gt;0,MAX(0,$Q544-$N544),0))</f>
        <v/>
      </c>
      <c r="S544" s="25">
        <f>IF($A544="","",$Q544-$R544)</f>
        <v/>
      </c>
      <c r="T544" s="25">
        <f>IF($A544="","",MAX(0,-$S544))</f>
        <v/>
      </c>
      <c r="U544" s="25">
        <f>IF($A544="","",MAX(0,$Q544-INDEX('Cenários'!$K$6:$K$105,INT((ROW()-6)/12)+1)))</f>
        <v/>
      </c>
      <c r="V544" s="24">
        <f>IF($A544="","",IF($Y544&lt;&gt;"OK","Dados inválidos",IF($X544="Pausado","Pausado",IF($T544&gt;0,"Ruptura",IF($U544&gt;0,"Excesso de capacidade",IF($M544&gt;INDEX('Cenários'!$K$6:$K$105,INT((ROW()-6)/12)+1),"Capacidade insuficiente",IF(AND($E544&lt;=0,$S544&lt;INDEX('Cenários'!$H$6:$H$105,INT((ROW()-6)/12)+1)),"Atenção",IF($R544&gt;0,"Desmobilizar","Adequado"))))))))</f>
        <v/>
      </c>
      <c r="W544" s="24">
        <f>IF($A544="","",IF($Y544&lt;&gt;"OK","Corrigir cadastro do cenário",IF($X544="Pausado","",IF($T544&gt;0,"Ruptura projetada de "&amp;TEXT($T544,"0")&amp;" un.",IF($U544&gt;0,"Reduzir entrada ou transferir "&amp;TEXT($U544,"0")&amp;" un.",IF($M544&gt;INDEX('Cenários'!$K$6:$K$105,INT((ROW()-6)/12)+1),"Capacidade abaixo do saldo-alvo em "&amp;TEXT($M544-INDEX('Cenários'!$K$6:$K$105,INT((ROW()-6)/12)+1),"0")&amp;" un.",IF(AND($O544&gt;0,$E544-INDEX('Cenários'!$J$6:$J$105,INT((ROW()-6)/12)+1)&lt;-4),"Recebimento depende de pedido anterior ao horizonte",IF($R544&gt;0,"Desmobilizar "&amp;TEXT($R544,"0")&amp;" un. nesta semana",IF($P544&gt;0,"Emitir pedido de "&amp;TEXT($P544,"0")&amp;" un. nesta semana",IF($O544&gt;0,"Programar recebimento de "&amp;TEXT($O544,"0")&amp;" un.","Sem ação imediata")))))))))</f>
        <v/>
      </c>
      <c r="X544" s="24">
        <f>IF($A544="","",INDEX('Cenários'!$M$6:$M$105,INT((ROW()-6)/12)+1))</f>
        <v/>
      </c>
      <c r="Y544" s="24">
        <f>IF($A544="","",INDEX('Cenários'!$Z$6:$Z$105,INT((ROW()-6)/12)+1))</f>
        <v/>
      </c>
    </row>
    <row r="545" ht="19" customHeight="1">
      <c r="A545" s="24">
        <f>IF(INDEX('Cenários'!$A$6:$A$105,INT((ROW()-6)/12)+1)="","",INDEX('Cenários'!$A$6:$A$105,INT((ROW()-6)/12)+1))</f>
        <v/>
      </c>
      <c r="B545" s="24">
        <f>IF($A545="","",INDEX('Cenários'!$B$6:$B$105,INT((ROW()-6)/12)+1))</f>
        <v/>
      </c>
      <c r="C545" s="24">
        <f>IF($A545="","",INDEX('Cenários'!$C$6:$C$105,INT((ROW()-6)/12)+1))</f>
        <v/>
      </c>
      <c r="D545" s="24">
        <f>IF($A545="","",INDEX('Cenários'!$D$6:$D$105,INT((ROW()-6)/12)+1))</f>
        <v/>
      </c>
      <c r="E545" s="25">
        <f>IF($A545="","",MOD(ROW()-6,12)-4)</f>
        <v/>
      </c>
      <c r="F545" s="24">
        <f>IF($A545="","",IF($E545&lt;0,"Antes do pico",IF($E545=0,"Semana de pico","Depois do pico")))</f>
        <v/>
      </c>
      <c r="G545" s="36">
        <f>IF($A545="","",IFERROR(IF(INDEX('Cenários'!$E$6:$E$105,INT((ROW()-6)/12)+1)="","",INDEX('Cenários'!$E$6:$E$105,INT((ROW()-6)/12)+1)+7*$E545),""))</f>
        <v/>
      </c>
      <c r="H545" s="37">
        <f>IF($A545="","",INDEX('Cenários'!$N$6:$Y$105,INT((ROW()-6)/12)+1,$E545+5))</f>
        <v/>
      </c>
      <c r="I545" s="25">
        <f>IF(OR($A545="",$H545=""),"",IFERROR(ROUNDUP(INDEX('Cenários'!$F$6:$F$105,INT((ROW()-6)/12)+1)*$H545,0),""))</f>
        <v/>
      </c>
      <c r="J545" s="19" t="n"/>
      <c r="K545" s="25">
        <f>IF($A545="","",IF($E545=-4,INDEX('Cenários'!$G$6:$G$105,INT((ROW()-6)/12)+1),$S544))</f>
        <v/>
      </c>
      <c r="L545" s="25">
        <f>IF($A545="","",$K545+IF($J545="",0,$J545)-IF($I545="",0,$I545))</f>
        <v/>
      </c>
      <c r="M545" s="25">
        <f>IF($A545="","",IF($E545&lt;=0,INDEX('Cenários'!$H$6:$H$105,INT((ROW()-6)/12)+1)+SUMIFS($I$6:$I$1205,$A$6:$A$1205,$A545,$E$6:$E$1205,"&gt;"&amp;$E545,$E$6:$E$1205,"&lt;="&amp;($E545+INDEX('Cenários'!$J$6:$J$105,INT((ROW()-6)/12)+1))),INDEX('Cenários'!$L$6:$L$105,INT((ROW()-6)/12)+1)+SUMIFS($I$6:$I$1205,$A$6:$A$1205,$A545,$E$6:$E$1205,"&gt;"&amp;$E545,$E$6:$E$1205,"&lt;=7")))</f>
        <v/>
      </c>
      <c r="N545" s="25">
        <f>IF($A545="","",MIN(INDEX('Cenários'!$K$6:$K$105,INT((ROW()-6)/12)+1),MAX(0,$M545)))</f>
        <v/>
      </c>
      <c r="O545" s="25">
        <f>IF($A545="","",IFERROR(IF($L545&gt;=$N545,0,MIN(CEILING(MAX(0,$N545-$L545),INDEX('Cenários'!$I$6:$I$105,INT((ROW()-6)/12)+1)),FLOOR(MAX(0,INDEX('Cenários'!$K$6:$K$105,INT((ROW()-6)/12)+1)-$L545),INDEX('Cenários'!$I$6:$I$105,INT((ROW()-6)/12)+1)))),0))</f>
        <v/>
      </c>
      <c r="P545" s="25">
        <f>IF($A545="","",IFERROR(IF($E545+INDEX('Cenários'!$J$6:$J$105,INT((ROW()-6)/12)+1)&gt;7,0,SUMIFS($O$6:$O$1205,$A$6:$A$1205,$A545,$E$6:$E$1205,$E545+INDEX('Cenários'!$J$6:$J$105,INT((ROW()-6)/12)+1))),0))</f>
        <v/>
      </c>
      <c r="Q545" s="25">
        <f>IF($A545="","",$L545+$O545)</f>
        <v/>
      </c>
      <c r="R545" s="25">
        <f>IF($A545="","",IF($E545&gt;0,MAX(0,$Q545-$N545),0))</f>
        <v/>
      </c>
      <c r="S545" s="25">
        <f>IF($A545="","",$Q545-$R545)</f>
        <v/>
      </c>
      <c r="T545" s="25">
        <f>IF($A545="","",MAX(0,-$S545))</f>
        <v/>
      </c>
      <c r="U545" s="25">
        <f>IF($A545="","",MAX(0,$Q545-INDEX('Cenários'!$K$6:$K$105,INT((ROW()-6)/12)+1)))</f>
        <v/>
      </c>
      <c r="V545" s="24">
        <f>IF($A545="","",IF($Y545&lt;&gt;"OK","Dados inválidos",IF($X545="Pausado","Pausado",IF($T545&gt;0,"Ruptura",IF($U545&gt;0,"Excesso de capacidade",IF($M545&gt;INDEX('Cenários'!$K$6:$K$105,INT((ROW()-6)/12)+1),"Capacidade insuficiente",IF(AND($E545&lt;=0,$S545&lt;INDEX('Cenários'!$H$6:$H$105,INT((ROW()-6)/12)+1)),"Atenção",IF($R545&gt;0,"Desmobilizar","Adequado"))))))))</f>
        <v/>
      </c>
      <c r="W545" s="24">
        <f>IF($A545="","",IF($Y545&lt;&gt;"OK","Corrigir cadastro do cenário",IF($X545="Pausado","",IF($T545&gt;0,"Ruptura projetada de "&amp;TEXT($T545,"0")&amp;" un.",IF($U545&gt;0,"Reduzir entrada ou transferir "&amp;TEXT($U545,"0")&amp;" un.",IF($M545&gt;INDEX('Cenários'!$K$6:$K$105,INT((ROW()-6)/12)+1),"Capacidade abaixo do saldo-alvo em "&amp;TEXT($M545-INDEX('Cenários'!$K$6:$K$105,INT((ROW()-6)/12)+1),"0")&amp;" un.",IF(AND($O545&gt;0,$E545-INDEX('Cenários'!$J$6:$J$105,INT((ROW()-6)/12)+1)&lt;-4),"Recebimento depende de pedido anterior ao horizonte",IF($R545&gt;0,"Desmobilizar "&amp;TEXT($R545,"0")&amp;" un. nesta semana",IF($P545&gt;0,"Emitir pedido de "&amp;TEXT($P545,"0")&amp;" un. nesta semana",IF($O545&gt;0,"Programar recebimento de "&amp;TEXT($O545,"0")&amp;" un.","Sem ação imediata")))))))))</f>
        <v/>
      </c>
      <c r="X545" s="24">
        <f>IF($A545="","",INDEX('Cenários'!$M$6:$M$105,INT((ROW()-6)/12)+1))</f>
        <v/>
      </c>
      <c r="Y545" s="24">
        <f>IF($A545="","",INDEX('Cenários'!$Z$6:$Z$105,INT((ROW()-6)/12)+1))</f>
        <v/>
      </c>
    </row>
    <row r="546" ht="19" customHeight="1">
      <c r="A546" s="24">
        <f>IF(INDEX('Cenários'!$A$6:$A$105,INT((ROW()-6)/12)+1)="","",INDEX('Cenários'!$A$6:$A$105,INT((ROW()-6)/12)+1))</f>
        <v/>
      </c>
      <c r="B546" s="24">
        <f>IF($A546="","",INDEX('Cenários'!$B$6:$B$105,INT((ROW()-6)/12)+1))</f>
        <v/>
      </c>
      <c r="C546" s="24">
        <f>IF($A546="","",INDEX('Cenários'!$C$6:$C$105,INT((ROW()-6)/12)+1))</f>
        <v/>
      </c>
      <c r="D546" s="24">
        <f>IF($A546="","",INDEX('Cenários'!$D$6:$D$105,INT((ROW()-6)/12)+1))</f>
        <v/>
      </c>
      <c r="E546" s="25">
        <f>IF($A546="","",MOD(ROW()-6,12)-4)</f>
        <v/>
      </c>
      <c r="F546" s="24">
        <f>IF($A546="","",IF($E546&lt;0,"Antes do pico",IF($E546=0,"Semana de pico","Depois do pico")))</f>
        <v/>
      </c>
      <c r="G546" s="36">
        <f>IF($A546="","",IFERROR(IF(INDEX('Cenários'!$E$6:$E$105,INT((ROW()-6)/12)+1)="","",INDEX('Cenários'!$E$6:$E$105,INT((ROW()-6)/12)+1)+7*$E546),""))</f>
        <v/>
      </c>
      <c r="H546" s="37">
        <f>IF($A546="","",INDEX('Cenários'!$N$6:$Y$105,INT((ROW()-6)/12)+1,$E546+5))</f>
        <v/>
      </c>
      <c r="I546" s="25">
        <f>IF(OR($A546="",$H546=""),"",IFERROR(ROUNDUP(INDEX('Cenários'!$F$6:$F$105,INT((ROW()-6)/12)+1)*$H546,0),""))</f>
        <v/>
      </c>
      <c r="J546" s="19" t="n"/>
      <c r="K546" s="25">
        <f>IF($A546="","",IF($E546=-4,INDEX('Cenários'!$G$6:$G$105,INT((ROW()-6)/12)+1),$S545))</f>
        <v/>
      </c>
      <c r="L546" s="25">
        <f>IF($A546="","",$K546+IF($J546="",0,$J546)-IF($I546="",0,$I546))</f>
        <v/>
      </c>
      <c r="M546" s="25">
        <f>IF($A546="","",IF($E546&lt;=0,INDEX('Cenários'!$H$6:$H$105,INT((ROW()-6)/12)+1)+SUMIFS($I$6:$I$1205,$A$6:$A$1205,$A546,$E$6:$E$1205,"&gt;"&amp;$E546,$E$6:$E$1205,"&lt;="&amp;($E546+INDEX('Cenários'!$J$6:$J$105,INT((ROW()-6)/12)+1))),INDEX('Cenários'!$L$6:$L$105,INT((ROW()-6)/12)+1)+SUMIFS($I$6:$I$1205,$A$6:$A$1205,$A546,$E$6:$E$1205,"&gt;"&amp;$E546,$E$6:$E$1205,"&lt;=7")))</f>
        <v/>
      </c>
      <c r="N546" s="25">
        <f>IF($A546="","",MIN(INDEX('Cenários'!$K$6:$K$105,INT((ROW()-6)/12)+1),MAX(0,$M546)))</f>
        <v/>
      </c>
      <c r="O546" s="25">
        <f>IF($A546="","",IFERROR(IF($L546&gt;=$N546,0,MIN(CEILING(MAX(0,$N546-$L546),INDEX('Cenários'!$I$6:$I$105,INT((ROW()-6)/12)+1)),FLOOR(MAX(0,INDEX('Cenários'!$K$6:$K$105,INT((ROW()-6)/12)+1)-$L546),INDEX('Cenários'!$I$6:$I$105,INT((ROW()-6)/12)+1)))),0))</f>
        <v/>
      </c>
      <c r="P546" s="25">
        <f>IF($A546="","",IFERROR(IF($E546+INDEX('Cenários'!$J$6:$J$105,INT((ROW()-6)/12)+1)&gt;7,0,SUMIFS($O$6:$O$1205,$A$6:$A$1205,$A546,$E$6:$E$1205,$E546+INDEX('Cenários'!$J$6:$J$105,INT((ROW()-6)/12)+1))),0))</f>
        <v/>
      </c>
      <c r="Q546" s="25">
        <f>IF($A546="","",$L546+$O546)</f>
        <v/>
      </c>
      <c r="R546" s="25">
        <f>IF($A546="","",IF($E546&gt;0,MAX(0,$Q546-$N546),0))</f>
        <v/>
      </c>
      <c r="S546" s="25">
        <f>IF($A546="","",$Q546-$R546)</f>
        <v/>
      </c>
      <c r="T546" s="25">
        <f>IF($A546="","",MAX(0,-$S546))</f>
        <v/>
      </c>
      <c r="U546" s="25">
        <f>IF($A546="","",MAX(0,$Q546-INDEX('Cenários'!$K$6:$K$105,INT((ROW()-6)/12)+1)))</f>
        <v/>
      </c>
      <c r="V546" s="24">
        <f>IF($A546="","",IF($Y546&lt;&gt;"OK","Dados inválidos",IF($X546="Pausado","Pausado",IF($T546&gt;0,"Ruptura",IF($U546&gt;0,"Excesso de capacidade",IF($M546&gt;INDEX('Cenários'!$K$6:$K$105,INT((ROW()-6)/12)+1),"Capacidade insuficiente",IF(AND($E546&lt;=0,$S546&lt;INDEX('Cenários'!$H$6:$H$105,INT((ROW()-6)/12)+1)),"Atenção",IF($R546&gt;0,"Desmobilizar","Adequado"))))))))</f>
        <v/>
      </c>
      <c r="W546" s="24">
        <f>IF($A546="","",IF($Y546&lt;&gt;"OK","Corrigir cadastro do cenário",IF($X546="Pausado","",IF($T546&gt;0,"Ruptura projetada de "&amp;TEXT($T546,"0")&amp;" un.",IF($U546&gt;0,"Reduzir entrada ou transferir "&amp;TEXT($U546,"0")&amp;" un.",IF($M546&gt;INDEX('Cenários'!$K$6:$K$105,INT((ROW()-6)/12)+1),"Capacidade abaixo do saldo-alvo em "&amp;TEXT($M546-INDEX('Cenários'!$K$6:$K$105,INT((ROW()-6)/12)+1),"0")&amp;" un.",IF(AND($O546&gt;0,$E546-INDEX('Cenários'!$J$6:$J$105,INT((ROW()-6)/12)+1)&lt;-4),"Recebimento depende de pedido anterior ao horizonte",IF($R546&gt;0,"Desmobilizar "&amp;TEXT($R546,"0")&amp;" un. nesta semana",IF($P546&gt;0,"Emitir pedido de "&amp;TEXT($P546,"0")&amp;" un. nesta semana",IF($O546&gt;0,"Programar recebimento de "&amp;TEXT($O546,"0")&amp;" un.","Sem ação imediata")))))))))</f>
        <v/>
      </c>
      <c r="X546" s="24">
        <f>IF($A546="","",INDEX('Cenários'!$M$6:$M$105,INT((ROW()-6)/12)+1))</f>
        <v/>
      </c>
      <c r="Y546" s="24">
        <f>IF($A546="","",INDEX('Cenários'!$Z$6:$Z$105,INT((ROW()-6)/12)+1))</f>
        <v/>
      </c>
    </row>
    <row r="547" ht="19" customHeight="1">
      <c r="A547" s="24">
        <f>IF(INDEX('Cenários'!$A$6:$A$105,INT((ROW()-6)/12)+1)="","",INDEX('Cenários'!$A$6:$A$105,INT((ROW()-6)/12)+1))</f>
        <v/>
      </c>
      <c r="B547" s="24">
        <f>IF($A547="","",INDEX('Cenários'!$B$6:$B$105,INT((ROW()-6)/12)+1))</f>
        <v/>
      </c>
      <c r="C547" s="24">
        <f>IF($A547="","",INDEX('Cenários'!$C$6:$C$105,INT((ROW()-6)/12)+1))</f>
        <v/>
      </c>
      <c r="D547" s="24">
        <f>IF($A547="","",INDEX('Cenários'!$D$6:$D$105,INT((ROW()-6)/12)+1))</f>
        <v/>
      </c>
      <c r="E547" s="25">
        <f>IF($A547="","",MOD(ROW()-6,12)-4)</f>
        <v/>
      </c>
      <c r="F547" s="24">
        <f>IF($A547="","",IF($E547&lt;0,"Antes do pico",IF($E547=0,"Semana de pico","Depois do pico")))</f>
        <v/>
      </c>
      <c r="G547" s="36">
        <f>IF($A547="","",IFERROR(IF(INDEX('Cenários'!$E$6:$E$105,INT((ROW()-6)/12)+1)="","",INDEX('Cenários'!$E$6:$E$105,INT((ROW()-6)/12)+1)+7*$E547),""))</f>
        <v/>
      </c>
      <c r="H547" s="37">
        <f>IF($A547="","",INDEX('Cenários'!$N$6:$Y$105,INT((ROW()-6)/12)+1,$E547+5))</f>
        <v/>
      </c>
      <c r="I547" s="25">
        <f>IF(OR($A547="",$H547=""),"",IFERROR(ROUNDUP(INDEX('Cenários'!$F$6:$F$105,INT((ROW()-6)/12)+1)*$H547,0),""))</f>
        <v/>
      </c>
      <c r="J547" s="19" t="n"/>
      <c r="K547" s="25">
        <f>IF($A547="","",IF($E547=-4,INDEX('Cenários'!$G$6:$G$105,INT((ROW()-6)/12)+1),$S546))</f>
        <v/>
      </c>
      <c r="L547" s="25">
        <f>IF($A547="","",$K547+IF($J547="",0,$J547)-IF($I547="",0,$I547))</f>
        <v/>
      </c>
      <c r="M547" s="25">
        <f>IF($A547="","",IF($E547&lt;=0,INDEX('Cenários'!$H$6:$H$105,INT((ROW()-6)/12)+1)+SUMIFS($I$6:$I$1205,$A$6:$A$1205,$A547,$E$6:$E$1205,"&gt;"&amp;$E547,$E$6:$E$1205,"&lt;="&amp;($E547+INDEX('Cenários'!$J$6:$J$105,INT((ROW()-6)/12)+1))),INDEX('Cenários'!$L$6:$L$105,INT((ROW()-6)/12)+1)+SUMIFS($I$6:$I$1205,$A$6:$A$1205,$A547,$E$6:$E$1205,"&gt;"&amp;$E547,$E$6:$E$1205,"&lt;=7")))</f>
        <v/>
      </c>
      <c r="N547" s="25">
        <f>IF($A547="","",MIN(INDEX('Cenários'!$K$6:$K$105,INT((ROW()-6)/12)+1),MAX(0,$M547)))</f>
        <v/>
      </c>
      <c r="O547" s="25">
        <f>IF($A547="","",IFERROR(IF($L547&gt;=$N547,0,MIN(CEILING(MAX(0,$N547-$L547),INDEX('Cenários'!$I$6:$I$105,INT((ROW()-6)/12)+1)),FLOOR(MAX(0,INDEX('Cenários'!$K$6:$K$105,INT((ROW()-6)/12)+1)-$L547),INDEX('Cenários'!$I$6:$I$105,INT((ROW()-6)/12)+1)))),0))</f>
        <v/>
      </c>
      <c r="P547" s="25">
        <f>IF($A547="","",IFERROR(IF($E547+INDEX('Cenários'!$J$6:$J$105,INT((ROW()-6)/12)+1)&gt;7,0,SUMIFS($O$6:$O$1205,$A$6:$A$1205,$A547,$E$6:$E$1205,$E547+INDEX('Cenários'!$J$6:$J$105,INT((ROW()-6)/12)+1))),0))</f>
        <v/>
      </c>
      <c r="Q547" s="25">
        <f>IF($A547="","",$L547+$O547)</f>
        <v/>
      </c>
      <c r="R547" s="25">
        <f>IF($A547="","",IF($E547&gt;0,MAX(0,$Q547-$N547),0))</f>
        <v/>
      </c>
      <c r="S547" s="25">
        <f>IF($A547="","",$Q547-$R547)</f>
        <v/>
      </c>
      <c r="T547" s="25">
        <f>IF($A547="","",MAX(0,-$S547))</f>
        <v/>
      </c>
      <c r="U547" s="25">
        <f>IF($A547="","",MAX(0,$Q547-INDEX('Cenários'!$K$6:$K$105,INT((ROW()-6)/12)+1)))</f>
        <v/>
      </c>
      <c r="V547" s="24">
        <f>IF($A547="","",IF($Y547&lt;&gt;"OK","Dados inválidos",IF($X547="Pausado","Pausado",IF($T547&gt;0,"Ruptura",IF($U547&gt;0,"Excesso de capacidade",IF($M547&gt;INDEX('Cenários'!$K$6:$K$105,INT((ROW()-6)/12)+1),"Capacidade insuficiente",IF(AND($E547&lt;=0,$S547&lt;INDEX('Cenários'!$H$6:$H$105,INT((ROW()-6)/12)+1)),"Atenção",IF($R547&gt;0,"Desmobilizar","Adequado"))))))))</f>
        <v/>
      </c>
      <c r="W547" s="24">
        <f>IF($A547="","",IF($Y547&lt;&gt;"OK","Corrigir cadastro do cenário",IF($X547="Pausado","",IF($T547&gt;0,"Ruptura projetada de "&amp;TEXT($T547,"0")&amp;" un.",IF($U547&gt;0,"Reduzir entrada ou transferir "&amp;TEXT($U547,"0")&amp;" un.",IF($M547&gt;INDEX('Cenários'!$K$6:$K$105,INT((ROW()-6)/12)+1),"Capacidade abaixo do saldo-alvo em "&amp;TEXT($M547-INDEX('Cenários'!$K$6:$K$105,INT((ROW()-6)/12)+1),"0")&amp;" un.",IF(AND($O547&gt;0,$E547-INDEX('Cenários'!$J$6:$J$105,INT((ROW()-6)/12)+1)&lt;-4),"Recebimento depende de pedido anterior ao horizonte",IF($R547&gt;0,"Desmobilizar "&amp;TEXT($R547,"0")&amp;" un. nesta semana",IF($P547&gt;0,"Emitir pedido de "&amp;TEXT($P547,"0")&amp;" un. nesta semana",IF($O547&gt;0,"Programar recebimento de "&amp;TEXT($O547,"0")&amp;" un.","Sem ação imediata")))))))))</f>
        <v/>
      </c>
      <c r="X547" s="24">
        <f>IF($A547="","",INDEX('Cenários'!$M$6:$M$105,INT((ROW()-6)/12)+1))</f>
        <v/>
      </c>
      <c r="Y547" s="24">
        <f>IF($A547="","",INDEX('Cenários'!$Z$6:$Z$105,INT((ROW()-6)/12)+1))</f>
        <v/>
      </c>
    </row>
    <row r="548" ht="19" customHeight="1">
      <c r="A548" s="24">
        <f>IF(INDEX('Cenários'!$A$6:$A$105,INT((ROW()-6)/12)+1)="","",INDEX('Cenários'!$A$6:$A$105,INT((ROW()-6)/12)+1))</f>
        <v/>
      </c>
      <c r="B548" s="24">
        <f>IF($A548="","",INDEX('Cenários'!$B$6:$B$105,INT((ROW()-6)/12)+1))</f>
        <v/>
      </c>
      <c r="C548" s="24">
        <f>IF($A548="","",INDEX('Cenários'!$C$6:$C$105,INT((ROW()-6)/12)+1))</f>
        <v/>
      </c>
      <c r="D548" s="24">
        <f>IF($A548="","",INDEX('Cenários'!$D$6:$D$105,INT((ROW()-6)/12)+1))</f>
        <v/>
      </c>
      <c r="E548" s="25">
        <f>IF($A548="","",MOD(ROW()-6,12)-4)</f>
        <v/>
      </c>
      <c r="F548" s="24">
        <f>IF($A548="","",IF($E548&lt;0,"Antes do pico",IF($E548=0,"Semana de pico","Depois do pico")))</f>
        <v/>
      </c>
      <c r="G548" s="36">
        <f>IF($A548="","",IFERROR(IF(INDEX('Cenários'!$E$6:$E$105,INT((ROW()-6)/12)+1)="","",INDEX('Cenários'!$E$6:$E$105,INT((ROW()-6)/12)+1)+7*$E548),""))</f>
        <v/>
      </c>
      <c r="H548" s="37">
        <f>IF($A548="","",INDEX('Cenários'!$N$6:$Y$105,INT((ROW()-6)/12)+1,$E548+5))</f>
        <v/>
      </c>
      <c r="I548" s="25">
        <f>IF(OR($A548="",$H548=""),"",IFERROR(ROUNDUP(INDEX('Cenários'!$F$6:$F$105,INT((ROW()-6)/12)+1)*$H548,0),""))</f>
        <v/>
      </c>
      <c r="J548" s="19" t="n"/>
      <c r="K548" s="25">
        <f>IF($A548="","",IF($E548=-4,INDEX('Cenários'!$G$6:$G$105,INT((ROW()-6)/12)+1),$S547))</f>
        <v/>
      </c>
      <c r="L548" s="25">
        <f>IF($A548="","",$K548+IF($J548="",0,$J548)-IF($I548="",0,$I548))</f>
        <v/>
      </c>
      <c r="M548" s="25">
        <f>IF($A548="","",IF($E548&lt;=0,INDEX('Cenários'!$H$6:$H$105,INT((ROW()-6)/12)+1)+SUMIFS($I$6:$I$1205,$A$6:$A$1205,$A548,$E$6:$E$1205,"&gt;"&amp;$E548,$E$6:$E$1205,"&lt;="&amp;($E548+INDEX('Cenários'!$J$6:$J$105,INT((ROW()-6)/12)+1))),INDEX('Cenários'!$L$6:$L$105,INT((ROW()-6)/12)+1)+SUMIFS($I$6:$I$1205,$A$6:$A$1205,$A548,$E$6:$E$1205,"&gt;"&amp;$E548,$E$6:$E$1205,"&lt;=7")))</f>
        <v/>
      </c>
      <c r="N548" s="25">
        <f>IF($A548="","",MIN(INDEX('Cenários'!$K$6:$K$105,INT((ROW()-6)/12)+1),MAX(0,$M548)))</f>
        <v/>
      </c>
      <c r="O548" s="25">
        <f>IF($A548="","",IFERROR(IF($L548&gt;=$N548,0,MIN(CEILING(MAX(0,$N548-$L548),INDEX('Cenários'!$I$6:$I$105,INT((ROW()-6)/12)+1)),FLOOR(MAX(0,INDEX('Cenários'!$K$6:$K$105,INT((ROW()-6)/12)+1)-$L548),INDEX('Cenários'!$I$6:$I$105,INT((ROW()-6)/12)+1)))),0))</f>
        <v/>
      </c>
      <c r="P548" s="25">
        <f>IF($A548="","",IFERROR(IF($E548+INDEX('Cenários'!$J$6:$J$105,INT((ROW()-6)/12)+1)&gt;7,0,SUMIFS($O$6:$O$1205,$A$6:$A$1205,$A548,$E$6:$E$1205,$E548+INDEX('Cenários'!$J$6:$J$105,INT((ROW()-6)/12)+1))),0))</f>
        <v/>
      </c>
      <c r="Q548" s="25">
        <f>IF($A548="","",$L548+$O548)</f>
        <v/>
      </c>
      <c r="R548" s="25">
        <f>IF($A548="","",IF($E548&gt;0,MAX(0,$Q548-$N548),0))</f>
        <v/>
      </c>
      <c r="S548" s="25">
        <f>IF($A548="","",$Q548-$R548)</f>
        <v/>
      </c>
      <c r="T548" s="25">
        <f>IF($A548="","",MAX(0,-$S548))</f>
        <v/>
      </c>
      <c r="U548" s="25">
        <f>IF($A548="","",MAX(0,$Q548-INDEX('Cenários'!$K$6:$K$105,INT((ROW()-6)/12)+1)))</f>
        <v/>
      </c>
      <c r="V548" s="24">
        <f>IF($A548="","",IF($Y548&lt;&gt;"OK","Dados inválidos",IF($X548="Pausado","Pausado",IF($T548&gt;0,"Ruptura",IF($U548&gt;0,"Excesso de capacidade",IF($M548&gt;INDEX('Cenários'!$K$6:$K$105,INT((ROW()-6)/12)+1),"Capacidade insuficiente",IF(AND($E548&lt;=0,$S548&lt;INDEX('Cenários'!$H$6:$H$105,INT((ROW()-6)/12)+1)),"Atenção",IF($R548&gt;0,"Desmobilizar","Adequado"))))))))</f>
        <v/>
      </c>
      <c r="W548" s="24">
        <f>IF($A548="","",IF($Y548&lt;&gt;"OK","Corrigir cadastro do cenário",IF($X548="Pausado","",IF($T548&gt;0,"Ruptura projetada de "&amp;TEXT($T548,"0")&amp;" un.",IF($U548&gt;0,"Reduzir entrada ou transferir "&amp;TEXT($U548,"0")&amp;" un.",IF($M548&gt;INDEX('Cenários'!$K$6:$K$105,INT((ROW()-6)/12)+1),"Capacidade abaixo do saldo-alvo em "&amp;TEXT($M548-INDEX('Cenários'!$K$6:$K$105,INT((ROW()-6)/12)+1),"0")&amp;" un.",IF(AND($O548&gt;0,$E548-INDEX('Cenários'!$J$6:$J$105,INT((ROW()-6)/12)+1)&lt;-4),"Recebimento depende de pedido anterior ao horizonte",IF($R548&gt;0,"Desmobilizar "&amp;TEXT($R548,"0")&amp;" un. nesta semana",IF($P548&gt;0,"Emitir pedido de "&amp;TEXT($P548,"0")&amp;" un. nesta semana",IF($O548&gt;0,"Programar recebimento de "&amp;TEXT($O548,"0")&amp;" un.","Sem ação imediata")))))))))</f>
        <v/>
      </c>
      <c r="X548" s="24">
        <f>IF($A548="","",INDEX('Cenários'!$M$6:$M$105,INT((ROW()-6)/12)+1))</f>
        <v/>
      </c>
      <c r="Y548" s="24">
        <f>IF($A548="","",INDEX('Cenários'!$Z$6:$Z$105,INT((ROW()-6)/12)+1))</f>
        <v/>
      </c>
    </row>
    <row r="549" ht="19" customHeight="1">
      <c r="A549" s="24">
        <f>IF(INDEX('Cenários'!$A$6:$A$105,INT((ROW()-6)/12)+1)="","",INDEX('Cenários'!$A$6:$A$105,INT((ROW()-6)/12)+1))</f>
        <v/>
      </c>
      <c r="B549" s="24">
        <f>IF($A549="","",INDEX('Cenários'!$B$6:$B$105,INT((ROW()-6)/12)+1))</f>
        <v/>
      </c>
      <c r="C549" s="24">
        <f>IF($A549="","",INDEX('Cenários'!$C$6:$C$105,INT((ROW()-6)/12)+1))</f>
        <v/>
      </c>
      <c r="D549" s="24">
        <f>IF($A549="","",INDEX('Cenários'!$D$6:$D$105,INT((ROW()-6)/12)+1))</f>
        <v/>
      </c>
      <c r="E549" s="25">
        <f>IF($A549="","",MOD(ROW()-6,12)-4)</f>
        <v/>
      </c>
      <c r="F549" s="24">
        <f>IF($A549="","",IF($E549&lt;0,"Antes do pico",IF($E549=0,"Semana de pico","Depois do pico")))</f>
        <v/>
      </c>
      <c r="G549" s="36">
        <f>IF($A549="","",IFERROR(IF(INDEX('Cenários'!$E$6:$E$105,INT((ROW()-6)/12)+1)="","",INDEX('Cenários'!$E$6:$E$105,INT((ROW()-6)/12)+1)+7*$E549),""))</f>
        <v/>
      </c>
      <c r="H549" s="37">
        <f>IF($A549="","",INDEX('Cenários'!$N$6:$Y$105,INT((ROW()-6)/12)+1,$E549+5))</f>
        <v/>
      </c>
      <c r="I549" s="25">
        <f>IF(OR($A549="",$H549=""),"",IFERROR(ROUNDUP(INDEX('Cenários'!$F$6:$F$105,INT((ROW()-6)/12)+1)*$H549,0),""))</f>
        <v/>
      </c>
      <c r="J549" s="19" t="n"/>
      <c r="K549" s="25">
        <f>IF($A549="","",IF($E549=-4,INDEX('Cenários'!$G$6:$G$105,INT((ROW()-6)/12)+1),$S548))</f>
        <v/>
      </c>
      <c r="L549" s="25">
        <f>IF($A549="","",$K549+IF($J549="",0,$J549)-IF($I549="",0,$I549))</f>
        <v/>
      </c>
      <c r="M549" s="25">
        <f>IF($A549="","",IF($E549&lt;=0,INDEX('Cenários'!$H$6:$H$105,INT((ROW()-6)/12)+1)+SUMIFS($I$6:$I$1205,$A$6:$A$1205,$A549,$E$6:$E$1205,"&gt;"&amp;$E549,$E$6:$E$1205,"&lt;="&amp;($E549+INDEX('Cenários'!$J$6:$J$105,INT((ROW()-6)/12)+1))),INDEX('Cenários'!$L$6:$L$105,INT((ROW()-6)/12)+1)+SUMIFS($I$6:$I$1205,$A$6:$A$1205,$A549,$E$6:$E$1205,"&gt;"&amp;$E549,$E$6:$E$1205,"&lt;=7")))</f>
        <v/>
      </c>
      <c r="N549" s="25">
        <f>IF($A549="","",MIN(INDEX('Cenários'!$K$6:$K$105,INT((ROW()-6)/12)+1),MAX(0,$M549)))</f>
        <v/>
      </c>
      <c r="O549" s="25">
        <f>IF($A549="","",IFERROR(IF($L549&gt;=$N549,0,MIN(CEILING(MAX(0,$N549-$L549),INDEX('Cenários'!$I$6:$I$105,INT((ROW()-6)/12)+1)),FLOOR(MAX(0,INDEX('Cenários'!$K$6:$K$105,INT((ROW()-6)/12)+1)-$L549),INDEX('Cenários'!$I$6:$I$105,INT((ROW()-6)/12)+1)))),0))</f>
        <v/>
      </c>
      <c r="P549" s="25">
        <f>IF($A549="","",IFERROR(IF($E549+INDEX('Cenários'!$J$6:$J$105,INT((ROW()-6)/12)+1)&gt;7,0,SUMIFS($O$6:$O$1205,$A$6:$A$1205,$A549,$E$6:$E$1205,$E549+INDEX('Cenários'!$J$6:$J$105,INT((ROW()-6)/12)+1))),0))</f>
        <v/>
      </c>
      <c r="Q549" s="25">
        <f>IF($A549="","",$L549+$O549)</f>
        <v/>
      </c>
      <c r="R549" s="25">
        <f>IF($A549="","",IF($E549&gt;0,MAX(0,$Q549-$N549),0))</f>
        <v/>
      </c>
      <c r="S549" s="25">
        <f>IF($A549="","",$Q549-$R549)</f>
        <v/>
      </c>
      <c r="T549" s="25">
        <f>IF($A549="","",MAX(0,-$S549))</f>
        <v/>
      </c>
      <c r="U549" s="25">
        <f>IF($A549="","",MAX(0,$Q549-INDEX('Cenários'!$K$6:$K$105,INT((ROW()-6)/12)+1)))</f>
        <v/>
      </c>
      <c r="V549" s="24">
        <f>IF($A549="","",IF($Y549&lt;&gt;"OK","Dados inválidos",IF($X549="Pausado","Pausado",IF($T549&gt;0,"Ruptura",IF($U549&gt;0,"Excesso de capacidade",IF($M549&gt;INDEX('Cenários'!$K$6:$K$105,INT((ROW()-6)/12)+1),"Capacidade insuficiente",IF(AND($E549&lt;=0,$S549&lt;INDEX('Cenários'!$H$6:$H$105,INT((ROW()-6)/12)+1)),"Atenção",IF($R549&gt;0,"Desmobilizar","Adequado"))))))))</f>
        <v/>
      </c>
      <c r="W549" s="24">
        <f>IF($A549="","",IF($Y549&lt;&gt;"OK","Corrigir cadastro do cenário",IF($X549="Pausado","",IF($T549&gt;0,"Ruptura projetada de "&amp;TEXT($T549,"0")&amp;" un.",IF($U549&gt;0,"Reduzir entrada ou transferir "&amp;TEXT($U549,"0")&amp;" un.",IF($M549&gt;INDEX('Cenários'!$K$6:$K$105,INT((ROW()-6)/12)+1),"Capacidade abaixo do saldo-alvo em "&amp;TEXT($M549-INDEX('Cenários'!$K$6:$K$105,INT((ROW()-6)/12)+1),"0")&amp;" un.",IF(AND($O549&gt;0,$E549-INDEX('Cenários'!$J$6:$J$105,INT((ROW()-6)/12)+1)&lt;-4),"Recebimento depende de pedido anterior ao horizonte",IF($R549&gt;0,"Desmobilizar "&amp;TEXT($R549,"0")&amp;" un. nesta semana",IF($P549&gt;0,"Emitir pedido de "&amp;TEXT($P549,"0")&amp;" un. nesta semana",IF($O549&gt;0,"Programar recebimento de "&amp;TEXT($O549,"0")&amp;" un.","Sem ação imediata")))))))))</f>
        <v/>
      </c>
      <c r="X549" s="24">
        <f>IF($A549="","",INDEX('Cenários'!$M$6:$M$105,INT((ROW()-6)/12)+1))</f>
        <v/>
      </c>
      <c r="Y549" s="24">
        <f>IF($A549="","",INDEX('Cenários'!$Z$6:$Z$105,INT((ROW()-6)/12)+1))</f>
        <v/>
      </c>
    </row>
    <row r="550" ht="19" customHeight="1">
      <c r="A550" s="24">
        <f>IF(INDEX('Cenários'!$A$6:$A$105,INT((ROW()-6)/12)+1)="","",INDEX('Cenários'!$A$6:$A$105,INT((ROW()-6)/12)+1))</f>
        <v/>
      </c>
      <c r="B550" s="24">
        <f>IF($A550="","",INDEX('Cenários'!$B$6:$B$105,INT((ROW()-6)/12)+1))</f>
        <v/>
      </c>
      <c r="C550" s="24">
        <f>IF($A550="","",INDEX('Cenários'!$C$6:$C$105,INT((ROW()-6)/12)+1))</f>
        <v/>
      </c>
      <c r="D550" s="24">
        <f>IF($A550="","",INDEX('Cenários'!$D$6:$D$105,INT((ROW()-6)/12)+1))</f>
        <v/>
      </c>
      <c r="E550" s="25">
        <f>IF($A550="","",MOD(ROW()-6,12)-4)</f>
        <v/>
      </c>
      <c r="F550" s="24">
        <f>IF($A550="","",IF($E550&lt;0,"Antes do pico",IF($E550=0,"Semana de pico","Depois do pico")))</f>
        <v/>
      </c>
      <c r="G550" s="36">
        <f>IF($A550="","",IFERROR(IF(INDEX('Cenários'!$E$6:$E$105,INT((ROW()-6)/12)+1)="","",INDEX('Cenários'!$E$6:$E$105,INT((ROW()-6)/12)+1)+7*$E550),""))</f>
        <v/>
      </c>
      <c r="H550" s="37">
        <f>IF($A550="","",INDEX('Cenários'!$N$6:$Y$105,INT((ROW()-6)/12)+1,$E550+5))</f>
        <v/>
      </c>
      <c r="I550" s="25">
        <f>IF(OR($A550="",$H550=""),"",IFERROR(ROUNDUP(INDEX('Cenários'!$F$6:$F$105,INT((ROW()-6)/12)+1)*$H550,0),""))</f>
        <v/>
      </c>
      <c r="J550" s="19" t="n"/>
      <c r="K550" s="25">
        <f>IF($A550="","",IF($E550=-4,INDEX('Cenários'!$G$6:$G$105,INT((ROW()-6)/12)+1),$S549))</f>
        <v/>
      </c>
      <c r="L550" s="25">
        <f>IF($A550="","",$K550+IF($J550="",0,$J550)-IF($I550="",0,$I550))</f>
        <v/>
      </c>
      <c r="M550" s="25">
        <f>IF($A550="","",IF($E550&lt;=0,INDEX('Cenários'!$H$6:$H$105,INT((ROW()-6)/12)+1)+SUMIFS($I$6:$I$1205,$A$6:$A$1205,$A550,$E$6:$E$1205,"&gt;"&amp;$E550,$E$6:$E$1205,"&lt;="&amp;($E550+INDEX('Cenários'!$J$6:$J$105,INT((ROW()-6)/12)+1))),INDEX('Cenários'!$L$6:$L$105,INT((ROW()-6)/12)+1)+SUMIFS($I$6:$I$1205,$A$6:$A$1205,$A550,$E$6:$E$1205,"&gt;"&amp;$E550,$E$6:$E$1205,"&lt;=7")))</f>
        <v/>
      </c>
      <c r="N550" s="25">
        <f>IF($A550="","",MIN(INDEX('Cenários'!$K$6:$K$105,INT((ROW()-6)/12)+1),MAX(0,$M550)))</f>
        <v/>
      </c>
      <c r="O550" s="25">
        <f>IF($A550="","",IFERROR(IF($L550&gt;=$N550,0,MIN(CEILING(MAX(0,$N550-$L550),INDEX('Cenários'!$I$6:$I$105,INT((ROW()-6)/12)+1)),FLOOR(MAX(0,INDEX('Cenários'!$K$6:$K$105,INT((ROW()-6)/12)+1)-$L550),INDEX('Cenários'!$I$6:$I$105,INT((ROW()-6)/12)+1)))),0))</f>
        <v/>
      </c>
      <c r="P550" s="25">
        <f>IF($A550="","",IFERROR(IF($E550+INDEX('Cenários'!$J$6:$J$105,INT((ROW()-6)/12)+1)&gt;7,0,SUMIFS($O$6:$O$1205,$A$6:$A$1205,$A550,$E$6:$E$1205,$E550+INDEX('Cenários'!$J$6:$J$105,INT((ROW()-6)/12)+1))),0))</f>
        <v/>
      </c>
      <c r="Q550" s="25">
        <f>IF($A550="","",$L550+$O550)</f>
        <v/>
      </c>
      <c r="R550" s="25">
        <f>IF($A550="","",IF($E550&gt;0,MAX(0,$Q550-$N550),0))</f>
        <v/>
      </c>
      <c r="S550" s="25">
        <f>IF($A550="","",$Q550-$R550)</f>
        <v/>
      </c>
      <c r="T550" s="25">
        <f>IF($A550="","",MAX(0,-$S550))</f>
        <v/>
      </c>
      <c r="U550" s="25">
        <f>IF($A550="","",MAX(0,$Q550-INDEX('Cenários'!$K$6:$K$105,INT((ROW()-6)/12)+1)))</f>
        <v/>
      </c>
      <c r="V550" s="24">
        <f>IF($A550="","",IF($Y550&lt;&gt;"OK","Dados inválidos",IF($X550="Pausado","Pausado",IF($T550&gt;0,"Ruptura",IF($U550&gt;0,"Excesso de capacidade",IF($M550&gt;INDEX('Cenários'!$K$6:$K$105,INT((ROW()-6)/12)+1),"Capacidade insuficiente",IF(AND($E550&lt;=0,$S550&lt;INDEX('Cenários'!$H$6:$H$105,INT((ROW()-6)/12)+1)),"Atenção",IF($R550&gt;0,"Desmobilizar","Adequado"))))))))</f>
        <v/>
      </c>
      <c r="W550" s="24">
        <f>IF($A550="","",IF($Y550&lt;&gt;"OK","Corrigir cadastro do cenário",IF($X550="Pausado","",IF($T550&gt;0,"Ruptura projetada de "&amp;TEXT($T550,"0")&amp;" un.",IF($U550&gt;0,"Reduzir entrada ou transferir "&amp;TEXT($U550,"0")&amp;" un.",IF($M550&gt;INDEX('Cenários'!$K$6:$K$105,INT((ROW()-6)/12)+1),"Capacidade abaixo do saldo-alvo em "&amp;TEXT($M550-INDEX('Cenários'!$K$6:$K$105,INT((ROW()-6)/12)+1),"0")&amp;" un.",IF(AND($O550&gt;0,$E550-INDEX('Cenários'!$J$6:$J$105,INT((ROW()-6)/12)+1)&lt;-4),"Recebimento depende de pedido anterior ao horizonte",IF($R550&gt;0,"Desmobilizar "&amp;TEXT($R550,"0")&amp;" un. nesta semana",IF($P550&gt;0,"Emitir pedido de "&amp;TEXT($P550,"0")&amp;" un. nesta semana",IF($O550&gt;0,"Programar recebimento de "&amp;TEXT($O550,"0")&amp;" un.","Sem ação imediata")))))))))</f>
        <v/>
      </c>
      <c r="X550" s="24">
        <f>IF($A550="","",INDEX('Cenários'!$M$6:$M$105,INT((ROW()-6)/12)+1))</f>
        <v/>
      </c>
      <c r="Y550" s="24">
        <f>IF($A550="","",INDEX('Cenários'!$Z$6:$Z$105,INT((ROW()-6)/12)+1))</f>
        <v/>
      </c>
    </row>
    <row r="551" ht="19" customHeight="1">
      <c r="A551" s="24">
        <f>IF(INDEX('Cenários'!$A$6:$A$105,INT((ROW()-6)/12)+1)="","",INDEX('Cenários'!$A$6:$A$105,INT((ROW()-6)/12)+1))</f>
        <v/>
      </c>
      <c r="B551" s="24">
        <f>IF($A551="","",INDEX('Cenários'!$B$6:$B$105,INT((ROW()-6)/12)+1))</f>
        <v/>
      </c>
      <c r="C551" s="24">
        <f>IF($A551="","",INDEX('Cenários'!$C$6:$C$105,INT((ROW()-6)/12)+1))</f>
        <v/>
      </c>
      <c r="D551" s="24">
        <f>IF($A551="","",INDEX('Cenários'!$D$6:$D$105,INT((ROW()-6)/12)+1))</f>
        <v/>
      </c>
      <c r="E551" s="25">
        <f>IF($A551="","",MOD(ROW()-6,12)-4)</f>
        <v/>
      </c>
      <c r="F551" s="24">
        <f>IF($A551="","",IF($E551&lt;0,"Antes do pico",IF($E551=0,"Semana de pico","Depois do pico")))</f>
        <v/>
      </c>
      <c r="G551" s="36">
        <f>IF($A551="","",IFERROR(IF(INDEX('Cenários'!$E$6:$E$105,INT((ROW()-6)/12)+1)="","",INDEX('Cenários'!$E$6:$E$105,INT((ROW()-6)/12)+1)+7*$E551),""))</f>
        <v/>
      </c>
      <c r="H551" s="37">
        <f>IF($A551="","",INDEX('Cenários'!$N$6:$Y$105,INT((ROW()-6)/12)+1,$E551+5))</f>
        <v/>
      </c>
      <c r="I551" s="25">
        <f>IF(OR($A551="",$H551=""),"",IFERROR(ROUNDUP(INDEX('Cenários'!$F$6:$F$105,INT((ROW()-6)/12)+1)*$H551,0),""))</f>
        <v/>
      </c>
      <c r="J551" s="19" t="n"/>
      <c r="K551" s="25">
        <f>IF($A551="","",IF($E551=-4,INDEX('Cenários'!$G$6:$G$105,INT((ROW()-6)/12)+1),$S550))</f>
        <v/>
      </c>
      <c r="L551" s="25">
        <f>IF($A551="","",$K551+IF($J551="",0,$J551)-IF($I551="",0,$I551))</f>
        <v/>
      </c>
      <c r="M551" s="25">
        <f>IF($A551="","",IF($E551&lt;=0,INDEX('Cenários'!$H$6:$H$105,INT((ROW()-6)/12)+1)+SUMIFS($I$6:$I$1205,$A$6:$A$1205,$A551,$E$6:$E$1205,"&gt;"&amp;$E551,$E$6:$E$1205,"&lt;="&amp;($E551+INDEX('Cenários'!$J$6:$J$105,INT((ROW()-6)/12)+1))),INDEX('Cenários'!$L$6:$L$105,INT((ROW()-6)/12)+1)+SUMIFS($I$6:$I$1205,$A$6:$A$1205,$A551,$E$6:$E$1205,"&gt;"&amp;$E551,$E$6:$E$1205,"&lt;=7")))</f>
        <v/>
      </c>
      <c r="N551" s="25">
        <f>IF($A551="","",MIN(INDEX('Cenários'!$K$6:$K$105,INT((ROW()-6)/12)+1),MAX(0,$M551)))</f>
        <v/>
      </c>
      <c r="O551" s="25">
        <f>IF($A551="","",IFERROR(IF($L551&gt;=$N551,0,MIN(CEILING(MAX(0,$N551-$L551),INDEX('Cenários'!$I$6:$I$105,INT((ROW()-6)/12)+1)),FLOOR(MAX(0,INDEX('Cenários'!$K$6:$K$105,INT((ROW()-6)/12)+1)-$L551),INDEX('Cenários'!$I$6:$I$105,INT((ROW()-6)/12)+1)))),0))</f>
        <v/>
      </c>
      <c r="P551" s="25">
        <f>IF($A551="","",IFERROR(IF($E551+INDEX('Cenários'!$J$6:$J$105,INT((ROW()-6)/12)+1)&gt;7,0,SUMIFS($O$6:$O$1205,$A$6:$A$1205,$A551,$E$6:$E$1205,$E551+INDEX('Cenários'!$J$6:$J$105,INT((ROW()-6)/12)+1))),0))</f>
        <v/>
      </c>
      <c r="Q551" s="25">
        <f>IF($A551="","",$L551+$O551)</f>
        <v/>
      </c>
      <c r="R551" s="25">
        <f>IF($A551="","",IF($E551&gt;0,MAX(0,$Q551-$N551),0))</f>
        <v/>
      </c>
      <c r="S551" s="25">
        <f>IF($A551="","",$Q551-$R551)</f>
        <v/>
      </c>
      <c r="T551" s="25">
        <f>IF($A551="","",MAX(0,-$S551))</f>
        <v/>
      </c>
      <c r="U551" s="25">
        <f>IF($A551="","",MAX(0,$Q551-INDEX('Cenários'!$K$6:$K$105,INT((ROW()-6)/12)+1)))</f>
        <v/>
      </c>
      <c r="V551" s="24">
        <f>IF($A551="","",IF($Y551&lt;&gt;"OK","Dados inválidos",IF($X551="Pausado","Pausado",IF($T551&gt;0,"Ruptura",IF($U551&gt;0,"Excesso de capacidade",IF($M551&gt;INDEX('Cenários'!$K$6:$K$105,INT((ROW()-6)/12)+1),"Capacidade insuficiente",IF(AND($E551&lt;=0,$S551&lt;INDEX('Cenários'!$H$6:$H$105,INT((ROW()-6)/12)+1)),"Atenção",IF($R551&gt;0,"Desmobilizar","Adequado"))))))))</f>
        <v/>
      </c>
      <c r="W551" s="24">
        <f>IF($A551="","",IF($Y551&lt;&gt;"OK","Corrigir cadastro do cenário",IF($X551="Pausado","",IF($T551&gt;0,"Ruptura projetada de "&amp;TEXT($T551,"0")&amp;" un.",IF($U551&gt;0,"Reduzir entrada ou transferir "&amp;TEXT($U551,"0")&amp;" un.",IF($M551&gt;INDEX('Cenários'!$K$6:$K$105,INT((ROW()-6)/12)+1),"Capacidade abaixo do saldo-alvo em "&amp;TEXT($M551-INDEX('Cenários'!$K$6:$K$105,INT((ROW()-6)/12)+1),"0")&amp;" un.",IF(AND($O551&gt;0,$E551-INDEX('Cenários'!$J$6:$J$105,INT((ROW()-6)/12)+1)&lt;-4),"Recebimento depende de pedido anterior ao horizonte",IF($R551&gt;0,"Desmobilizar "&amp;TEXT($R551,"0")&amp;" un. nesta semana",IF($P551&gt;0,"Emitir pedido de "&amp;TEXT($P551,"0")&amp;" un. nesta semana",IF($O551&gt;0,"Programar recebimento de "&amp;TEXT($O551,"0")&amp;" un.","Sem ação imediata")))))))))</f>
        <v/>
      </c>
      <c r="X551" s="24">
        <f>IF($A551="","",INDEX('Cenários'!$M$6:$M$105,INT((ROW()-6)/12)+1))</f>
        <v/>
      </c>
      <c r="Y551" s="24">
        <f>IF($A551="","",INDEX('Cenários'!$Z$6:$Z$105,INT((ROW()-6)/12)+1))</f>
        <v/>
      </c>
    </row>
    <row r="552" ht="19" customHeight="1">
      <c r="A552" s="24">
        <f>IF(INDEX('Cenários'!$A$6:$A$105,INT((ROW()-6)/12)+1)="","",INDEX('Cenários'!$A$6:$A$105,INT((ROW()-6)/12)+1))</f>
        <v/>
      </c>
      <c r="B552" s="24">
        <f>IF($A552="","",INDEX('Cenários'!$B$6:$B$105,INT((ROW()-6)/12)+1))</f>
        <v/>
      </c>
      <c r="C552" s="24">
        <f>IF($A552="","",INDEX('Cenários'!$C$6:$C$105,INT((ROW()-6)/12)+1))</f>
        <v/>
      </c>
      <c r="D552" s="24">
        <f>IF($A552="","",INDEX('Cenários'!$D$6:$D$105,INT((ROW()-6)/12)+1))</f>
        <v/>
      </c>
      <c r="E552" s="25">
        <f>IF($A552="","",MOD(ROW()-6,12)-4)</f>
        <v/>
      </c>
      <c r="F552" s="24">
        <f>IF($A552="","",IF($E552&lt;0,"Antes do pico",IF($E552=0,"Semana de pico","Depois do pico")))</f>
        <v/>
      </c>
      <c r="G552" s="36">
        <f>IF($A552="","",IFERROR(IF(INDEX('Cenários'!$E$6:$E$105,INT((ROW()-6)/12)+1)="","",INDEX('Cenários'!$E$6:$E$105,INT((ROW()-6)/12)+1)+7*$E552),""))</f>
        <v/>
      </c>
      <c r="H552" s="37">
        <f>IF($A552="","",INDEX('Cenários'!$N$6:$Y$105,INT((ROW()-6)/12)+1,$E552+5))</f>
        <v/>
      </c>
      <c r="I552" s="25">
        <f>IF(OR($A552="",$H552=""),"",IFERROR(ROUNDUP(INDEX('Cenários'!$F$6:$F$105,INT((ROW()-6)/12)+1)*$H552,0),""))</f>
        <v/>
      </c>
      <c r="J552" s="19" t="n"/>
      <c r="K552" s="25">
        <f>IF($A552="","",IF($E552=-4,INDEX('Cenários'!$G$6:$G$105,INT((ROW()-6)/12)+1),$S551))</f>
        <v/>
      </c>
      <c r="L552" s="25">
        <f>IF($A552="","",$K552+IF($J552="",0,$J552)-IF($I552="",0,$I552))</f>
        <v/>
      </c>
      <c r="M552" s="25">
        <f>IF($A552="","",IF($E552&lt;=0,INDEX('Cenários'!$H$6:$H$105,INT((ROW()-6)/12)+1)+SUMIFS($I$6:$I$1205,$A$6:$A$1205,$A552,$E$6:$E$1205,"&gt;"&amp;$E552,$E$6:$E$1205,"&lt;="&amp;($E552+INDEX('Cenários'!$J$6:$J$105,INT((ROW()-6)/12)+1))),INDEX('Cenários'!$L$6:$L$105,INT((ROW()-6)/12)+1)+SUMIFS($I$6:$I$1205,$A$6:$A$1205,$A552,$E$6:$E$1205,"&gt;"&amp;$E552,$E$6:$E$1205,"&lt;=7")))</f>
        <v/>
      </c>
      <c r="N552" s="25">
        <f>IF($A552="","",MIN(INDEX('Cenários'!$K$6:$K$105,INT((ROW()-6)/12)+1),MAX(0,$M552)))</f>
        <v/>
      </c>
      <c r="O552" s="25">
        <f>IF($A552="","",IFERROR(IF($L552&gt;=$N552,0,MIN(CEILING(MAX(0,$N552-$L552),INDEX('Cenários'!$I$6:$I$105,INT((ROW()-6)/12)+1)),FLOOR(MAX(0,INDEX('Cenários'!$K$6:$K$105,INT((ROW()-6)/12)+1)-$L552),INDEX('Cenários'!$I$6:$I$105,INT((ROW()-6)/12)+1)))),0))</f>
        <v/>
      </c>
      <c r="P552" s="25">
        <f>IF($A552="","",IFERROR(IF($E552+INDEX('Cenários'!$J$6:$J$105,INT((ROW()-6)/12)+1)&gt;7,0,SUMIFS($O$6:$O$1205,$A$6:$A$1205,$A552,$E$6:$E$1205,$E552+INDEX('Cenários'!$J$6:$J$105,INT((ROW()-6)/12)+1))),0))</f>
        <v/>
      </c>
      <c r="Q552" s="25">
        <f>IF($A552="","",$L552+$O552)</f>
        <v/>
      </c>
      <c r="R552" s="25">
        <f>IF($A552="","",IF($E552&gt;0,MAX(0,$Q552-$N552),0))</f>
        <v/>
      </c>
      <c r="S552" s="25">
        <f>IF($A552="","",$Q552-$R552)</f>
        <v/>
      </c>
      <c r="T552" s="25">
        <f>IF($A552="","",MAX(0,-$S552))</f>
        <v/>
      </c>
      <c r="U552" s="25">
        <f>IF($A552="","",MAX(0,$Q552-INDEX('Cenários'!$K$6:$K$105,INT((ROW()-6)/12)+1)))</f>
        <v/>
      </c>
      <c r="V552" s="24">
        <f>IF($A552="","",IF($Y552&lt;&gt;"OK","Dados inválidos",IF($X552="Pausado","Pausado",IF($T552&gt;0,"Ruptura",IF($U552&gt;0,"Excesso de capacidade",IF($M552&gt;INDEX('Cenários'!$K$6:$K$105,INT((ROW()-6)/12)+1),"Capacidade insuficiente",IF(AND($E552&lt;=0,$S552&lt;INDEX('Cenários'!$H$6:$H$105,INT((ROW()-6)/12)+1)),"Atenção",IF($R552&gt;0,"Desmobilizar","Adequado"))))))))</f>
        <v/>
      </c>
      <c r="W552" s="24">
        <f>IF($A552="","",IF($Y552&lt;&gt;"OK","Corrigir cadastro do cenário",IF($X552="Pausado","",IF($T552&gt;0,"Ruptura projetada de "&amp;TEXT($T552,"0")&amp;" un.",IF($U552&gt;0,"Reduzir entrada ou transferir "&amp;TEXT($U552,"0")&amp;" un.",IF($M552&gt;INDEX('Cenários'!$K$6:$K$105,INT((ROW()-6)/12)+1),"Capacidade abaixo do saldo-alvo em "&amp;TEXT($M552-INDEX('Cenários'!$K$6:$K$105,INT((ROW()-6)/12)+1),"0")&amp;" un.",IF(AND($O552&gt;0,$E552-INDEX('Cenários'!$J$6:$J$105,INT((ROW()-6)/12)+1)&lt;-4),"Recebimento depende de pedido anterior ao horizonte",IF($R552&gt;0,"Desmobilizar "&amp;TEXT($R552,"0")&amp;" un. nesta semana",IF($P552&gt;0,"Emitir pedido de "&amp;TEXT($P552,"0")&amp;" un. nesta semana",IF($O552&gt;0,"Programar recebimento de "&amp;TEXT($O552,"0")&amp;" un.","Sem ação imediata")))))))))</f>
        <v/>
      </c>
      <c r="X552" s="24">
        <f>IF($A552="","",INDEX('Cenários'!$M$6:$M$105,INT((ROW()-6)/12)+1))</f>
        <v/>
      </c>
      <c r="Y552" s="24">
        <f>IF($A552="","",INDEX('Cenários'!$Z$6:$Z$105,INT((ROW()-6)/12)+1))</f>
        <v/>
      </c>
    </row>
    <row r="553" ht="19" customHeight="1">
      <c r="A553" s="24">
        <f>IF(INDEX('Cenários'!$A$6:$A$105,INT((ROW()-6)/12)+1)="","",INDEX('Cenários'!$A$6:$A$105,INT((ROW()-6)/12)+1))</f>
        <v/>
      </c>
      <c r="B553" s="24">
        <f>IF($A553="","",INDEX('Cenários'!$B$6:$B$105,INT((ROW()-6)/12)+1))</f>
        <v/>
      </c>
      <c r="C553" s="24">
        <f>IF($A553="","",INDEX('Cenários'!$C$6:$C$105,INT((ROW()-6)/12)+1))</f>
        <v/>
      </c>
      <c r="D553" s="24">
        <f>IF($A553="","",INDEX('Cenários'!$D$6:$D$105,INT((ROW()-6)/12)+1))</f>
        <v/>
      </c>
      <c r="E553" s="25">
        <f>IF($A553="","",MOD(ROW()-6,12)-4)</f>
        <v/>
      </c>
      <c r="F553" s="24">
        <f>IF($A553="","",IF($E553&lt;0,"Antes do pico",IF($E553=0,"Semana de pico","Depois do pico")))</f>
        <v/>
      </c>
      <c r="G553" s="36">
        <f>IF($A553="","",IFERROR(IF(INDEX('Cenários'!$E$6:$E$105,INT((ROW()-6)/12)+1)="","",INDEX('Cenários'!$E$6:$E$105,INT((ROW()-6)/12)+1)+7*$E553),""))</f>
        <v/>
      </c>
      <c r="H553" s="37">
        <f>IF($A553="","",INDEX('Cenários'!$N$6:$Y$105,INT((ROW()-6)/12)+1,$E553+5))</f>
        <v/>
      </c>
      <c r="I553" s="25">
        <f>IF(OR($A553="",$H553=""),"",IFERROR(ROUNDUP(INDEX('Cenários'!$F$6:$F$105,INT((ROW()-6)/12)+1)*$H553,0),""))</f>
        <v/>
      </c>
      <c r="J553" s="19" t="n"/>
      <c r="K553" s="25">
        <f>IF($A553="","",IF($E553=-4,INDEX('Cenários'!$G$6:$G$105,INT((ROW()-6)/12)+1),$S552))</f>
        <v/>
      </c>
      <c r="L553" s="25">
        <f>IF($A553="","",$K553+IF($J553="",0,$J553)-IF($I553="",0,$I553))</f>
        <v/>
      </c>
      <c r="M553" s="25">
        <f>IF($A553="","",IF($E553&lt;=0,INDEX('Cenários'!$H$6:$H$105,INT((ROW()-6)/12)+1)+SUMIFS($I$6:$I$1205,$A$6:$A$1205,$A553,$E$6:$E$1205,"&gt;"&amp;$E553,$E$6:$E$1205,"&lt;="&amp;($E553+INDEX('Cenários'!$J$6:$J$105,INT((ROW()-6)/12)+1))),INDEX('Cenários'!$L$6:$L$105,INT((ROW()-6)/12)+1)+SUMIFS($I$6:$I$1205,$A$6:$A$1205,$A553,$E$6:$E$1205,"&gt;"&amp;$E553,$E$6:$E$1205,"&lt;=7")))</f>
        <v/>
      </c>
      <c r="N553" s="25">
        <f>IF($A553="","",MIN(INDEX('Cenários'!$K$6:$K$105,INT((ROW()-6)/12)+1),MAX(0,$M553)))</f>
        <v/>
      </c>
      <c r="O553" s="25">
        <f>IF($A553="","",IFERROR(IF($L553&gt;=$N553,0,MIN(CEILING(MAX(0,$N553-$L553),INDEX('Cenários'!$I$6:$I$105,INT((ROW()-6)/12)+1)),FLOOR(MAX(0,INDEX('Cenários'!$K$6:$K$105,INT((ROW()-6)/12)+1)-$L553),INDEX('Cenários'!$I$6:$I$105,INT((ROW()-6)/12)+1)))),0))</f>
        <v/>
      </c>
      <c r="P553" s="25">
        <f>IF($A553="","",IFERROR(IF($E553+INDEX('Cenários'!$J$6:$J$105,INT((ROW()-6)/12)+1)&gt;7,0,SUMIFS($O$6:$O$1205,$A$6:$A$1205,$A553,$E$6:$E$1205,$E553+INDEX('Cenários'!$J$6:$J$105,INT((ROW()-6)/12)+1))),0))</f>
        <v/>
      </c>
      <c r="Q553" s="25">
        <f>IF($A553="","",$L553+$O553)</f>
        <v/>
      </c>
      <c r="R553" s="25">
        <f>IF($A553="","",IF($E553&gt;0,MAX(0,$Q553-$N553),0))</f>
        <v/>
      </c>
      <c r="S553" s="25">
        <f>IF($A553="","",$Q553-$R553)</f>
        <v/>
      </c>
      <c r="T553" s="25">
        <f>IF($A553="","",MAX(0,-$S553))</f>
        <v/>
      </c>
      <c r="U553" s="25">
        <f>IF($A553="","",MAX(0,$Q553-INDEX('Cenários'!$K$6:$K$105,INT((ROW()-6)/12)+1)))</f>
        <v/>
      </c>
      <c r="V553" s="24">
        <f>IF($A553="","",IF($Y553&lt;&gt;"OK","Dados inválidos",IF($X553="Pausado","Pausado",IF($T553&gt;0,"Ruptura",IF($U553&gt;0,"Excesso de capacidade",IF($M553&gt;INDEX('Cenários'!$K$6:$K$105,INT((ROW()-6)/12)+1),"Capacidade insuficiente",IF(AND($E553&lt;=0,$S553&lt;INDEX('Cenários'!$H$6:$H$105,INT((ROW()-6)/12)+1)),"Atenção",IF($R553&gt;0,"Desmobilizar","Adequado"))))))))</f>
        <v/>
      </c>
      <c r="W553" s="24">
        <f>IF($A553="","",IF($Y553&lt;&gt;"OK","Corrigir cadastro do cenário",IF($X553="Pausado","",IF($T553&gt;0,"Ruptura projetada de "&amp;TEXT($T553,"0")&amp;" un.",IF($U553&gt;0,"Reduzir entrada ou transferir "&amp;TEXT($U553,"0")&amp;" un.",IF($M553&gt;INDEX('Cenários'!$K$6:$K$105,INT((ROW()-6)/12)+1),"Capacidade abaixo do saldo-alvo em "&amp;TEXT($M553-INDEX('Cenários'!$K$6:$K$105,INT((ROW()-6)/12)+1),"0")&amp;" un.",IF(AND($O553&gt;0,$E553-INDEX('Cenários'!$J$6:$J$105,INT((ROW()-6)/12)+1)&lt;-4),"Recebimento depende de pedido anterior ao horizonte",IF($R553&gt;0,"Desmobilizar "&amp;TEXT($R553,"0")&amp;" un. nesta semana",IF($P553&gt;0,"Emitir pedido de "&amp;TEXT($P553,"0")&amp;" un. nesta semana",IF($O553&gt;0,"Programar recebimento de "&amp;TEXT($O553,"0")&amp;" un.","Sem ação imediata")))))))))</f>
        <v/>
      </c>
      <c r="X553" s="24">
        <f>IF($A553="","",INDEX('Cenários'!$M$6:$M$105,INT((ROW()-6)/12)+1))</f>
        <v/>
      </c>
      <c r="Y553" s="24">
        <f>IF($A553="","",INDEX('Cenários'!$Z$6:$Z$105,INT((ROW()-6)/12)+1))</f>
        <v/>
      </c>
    </row>
    <row r="554" ht="19" customHeight="1">
      <c r="A554" s="24">
        <f>IF(INDEX('Cenários'!$A$6:$A$105,INT((ROW()-6)/12)+1)="","",INDEX('Cenários'!$A$6:$A$105,INT((ROW()-6)/12)+1))</f>
        <v/>
      </c>
      <c r="B554" s="24">
        <f>IF($A554="","",INDEX('Cenários'!$B$6:$B$105,INT((ROW()-6)/12)+1))</f>
        <v/>
      </c>
      <c r="C554" s="24">
        <f>IF($A554="","",INDEX('Cenários'!$C$6:$C$105,INT((ROW()-6)/12)+1))</f>
        <v/>
      </c>
      <c r="D554" s="24">
        <f>IF($A554="","",INDEX('Cenários'!$D$6:$D$105,INT((ROW()-6)/12)+1))</f>
        <v/>
      </c>
      <c r="E554" s="25">
        <f>IF($A554="","",MOD(ROW()-6,12)-4)</f>
        <v/>
      </c>
      <c r="F554" s="24">
        <f>IF($A554="","",IF($E554&lt;0,"Antes do pico",IF($E554=0,"Semana de pico","Depois do pico")))</f>
        <v/>
      </c>
      <c r="G554" s="36">
        <f>IF($A554="","",IFERROR(IF(INDEX('Cenários'!$E$6:$E$105,INT((ROW()-6)/12)+1)="","",INDEX('Cenários'!$E$6:$E$105,INT((ROW()-6)/12)+1)+7*$E554),""))</f>
        <v/>
      </c>
      <c r="H554" s="37">
        <f>IF($A554="","",INDEX('Cenários'!$N$6:$Y$105,INT((ROW()-6)/12)+1,$E554+5))</f>
        <v/>
      </c>
      <c r="I554" s="25">
        <f>IF(OR($A554="",$H554=""),"",IFERROR(ROUNDUP(INDEX('Cenários'!$F$6:$F$105,INT((ROW()-6)/12)+1)*$H554,0),""))</f>
        <v/>
      </c>
      <c r="J554" s="19" t="n"/>
      <c r="K554" s="25">
        <f>IF($A554="","",IF($E554=-4,INDEX('Cenários'!$G$6:$G$105,INT((ROW()-6)/12)+1),$S553))</f>
        <v/>
      </c>
      <c r="L554" s="25">
        <f>IF($A554="","",$K554+IF($J554="",0,$J554)-IF($I554="",0,$I554))</f>
        <v/>
      </c>
      <c r="M554" s="25">
        <f>IF($A554="","",IF($E554&lt;=0,INDEX('Cenários'!$H$6:$H$105,INT((ROW()-6)/12)+1)+SUMIFS($I$6:$I$1205,$A$6:$A$1205,$A554,$E$6:$E$1205,"&gt;"&amp;$E554,$E$6:$E$1205,"&lt;="&amp;($E554+INDEX('Cenários'!$J$6:$J$105,INT((ROW()-6)/12)+1))),INDEX('Cenários'!$L$6:$L$105,INT((ROW()-6)/12)+1)+SUMIFS($I$6:$I$1205,$A$6:$A$1205,$A554,$E$6:$E$1205,"&gt;"&amp;$E554,$E$6:$E$1205,"&lt;=7")))</f>
        <v/>
      </c>
      <c r="N554" s="25">
        <f>IF($A554="","",MIN(INDEX('Cenários'!$K$6:$K$105,INT((ROW()-6)/12)+1),MAX(0,$M554)))</f>
        <v/>
      </c>
      <c r="O554" s="25">
        <f>IF($A554="","",IFERROR(IF($L554&gt;=$N554,0,MIN(CEILING(MAX(0,$N554-$L554),INDEX('Cenários'!$I$6:$I$105,INT((ROW()-6)/12)+1)),FLOOR(MAX(0,INDEX('Cenários'!$K$6:$K$105,INT((ROW()-6)/12)+1)-$L554),INDEX('Cenários'!$I$6:$I$105,INT((ROW()-6)/12)+1)))),0))</f>
        <v/>
      </c>
      <c r="P554" s="25">
        <f>IF($A554="","",IFERROR(IF($E554+INDEX('Cenários'!$J$6:$J$105,INT((ROW()-6)/12)+1)&gt;7,0,SUMIFS($O$6:$O$1205,$A$6:$A$1205,$A554,$E$6:$E$1205,$E554+INDEX('Cenários'!$J$6:$J$105,INT((ROW()-6)/12)+1))),0))</f>
        <v/>
      </c>
      <c r="Q554" s="25">
        <f>IF($A554="","",$L554+$O554)</f>
        <v/>
      </c>
      <c r="R554" s="25">
        <f>IF($A554="","",IF($E554&gt;0,MAX(0,$Q554-$N554),0))</f>
        <v/>
      </c>
      <c r="S554" s="25">
        <f>IF($A554="","",$Q554-$R554)</f>
        <v/>
      </c>
      <c r="T554" s="25">
        <f>IF($A554="","",MAX(0,-$S554))</f>
        <v/>
      </c>
      <c r="U554" s="25">
        <f>IF($A554="","",MAX(0,$Q554-INDEX('Cenários'!$K$6:$K$105,INT((ROW()-6)/12)+1)))</f>
        <v/>
      </c>
      <c r="V554" s="24">
        <f>IF($A554="","",IF($Y554&lt;&gt;"OK","Dados inválidos",IF($X554="Pausado","Pausado",IF($T554&gt;0,"Ruptura",IF($U554&gt;0,"Excesso de capacidade",IF($M554&gt;INDEX('Cenários'!$K$6:$K$105,INT((ROW()-6)/12)+1),"Capacidade insuficiente",IF(AND($E554&lt;=0,$S554&lt;INDEX('Cenários'!$H$6:$H$105,INT((ROW()-6)/12)+1)),"Atenção",IF($R554&gt;0,"Desmobilizar","Adequado"))))))))</f>
        <v/>
      </c>
      <c r="W554" s="24">
        <f>IF($A554="","",IF($Y554&lt;&gt;"OK","Corrigir cadastro do cenário",IF($X554="Pausado","",IF($T554&gt;0,"Ruptura projetada de "&amp;TEXT($T554,"0")&amp;" un.",IF($U554&gt;0,"Reduzir entrada ou transferir "&amp;TEXT($U554,"0")&amp;" un.",IF($M554&gt;INDEX('Cenários'!$K$6:$K$105,INT((ROW()-6)/12)+1),"Capacidade abaixo do saldo-alvo em "&amp;TEXT($M554-INDEX('Cenários'!$K$6:$K$105,INT((ROW()-6)/12)+1),"0")&amp;" un.",IF(AND($O554&gt;0,$E554-INDEX('Cenários'!$J$6:$J$105,INT((ROW()-6)/12)+1)&lt;-4),"Recebimento depende de pedido anterior ao horizonte",IF($R554&gt;0,"Desmobilizar "&amp;TEXT($R554,"0")&amp;" un. nesta semana",IF($P554&gt;0,"Emitir pedido de "&amp;TEXT($P554,"0")&amp;" un. nesta semana",IF($O554&gt;0,"Programar recebimento de "&amp;TEXT($O554,"0")&amp;" un.","Sem ação imediata")))))))))</f>
        <v/>
      </c>
      <c r="X554" s="24">
        <f>IF($A554="","",INDEX('Cenários'!$M$6:$M$105,INT((ROW()-6)/12)+1))</f>
        <v/>
      </c>
      <c r="Y554" s="24">
        <f>IF($A554="","",INDEX('Cenários'!$Z$6:$Z$105,INT((ROW()-6)/12)+1))</f>
        <v/>
      </c>
    </row>
    <row r="555" ht="19" customHeight="1">
      <c r="A555" s="24">
        <f>IF(INDEX('Cenários'!$A$6:$A$105,INT((ROW()-6)/12)+1)="","",INDEX('Cenários'!$A$6:$A$105,INT((ROW()-6)/12)+1))</f>
        <v/>
      </c>
      <c r="B555" s="24">
        <f>IF($A555="","",INDEX('Cenários'!$B$6:$B$105,INT((ROW()-6)/12)+1))</f>
        <v/>
      </c>
      <c r="C555" s="24">
        <f>IF($A555="","",INDEX('Cenários'!$C$6:$C$105,INT((ROW()-6)/12)+1))</f>
        <v/>
      </c>
      <c r="D555" s="24">
        <f>IF($A555="","",INDEX('Cenários'!$D$6:$D$105,INT((ROW()-6)/12)+1))</f>
        <v/>
      </c>
      <c r="E555" s="25">
        <f>IF($A555="","",MOD(ROW()-6,12)-4)</f>
        <v/>
      </c>
      <c r="F555" s="24">
        <f>IF($A555="","",IF($E555&lt;0,"Antes do pico",IF($E555=0,"Semana de pico","Depois do pico")))</f>
        <v/>
      </c>
      <c r="G555" s="36">
        <f>IF($A555="","",IFERROR(IF(INDEX('Cenários'!$E$6:$E$105,INT((ROW()-6)/12)+1)="","",INDEX('Cenários'!$E$6:$E$105,INT((ROW()-6)/12)+1)+7*$E555),""))</f>
        <v/>
      </c>
      <c r="H555" s="37">
        <f>IF($A555="","",INDEX('Cenários'!$N$6:$Y$105,INT((ROW()-6)/12)+1,$E555+5))</f>
        <v/>
      </c>
      <c r="I555" s="25">
        <f>IF(OR($A555="",$H555=""),"",IFERROR(ROUNDUP(INDEX('Cenários'!$F$6:$F$105,INT((ROW()-6)/12)+1)*$H555,0),""))</f>
        <v/>
      </c>
      <c r="J555" s="19" t="n"/>
      <c r="K555" s="25">
        <f>IF($A555="","",IF($E555=-4,INDEX('Cenários'!$G$6:$G$105,INT((ROW()-6)/12)+1),$S554))</f>
        <v/>
      </c>
      <c r="L555" s="25">
        <f>IF($A555="","",$K555+IF($J555="",0,$J555)-IF($I555="",0,$I555))</f>
        <v/>
      </c>
      <c r="M555" s="25">
        <f>IF($A555="","",IF($E555&lt;=0,INDEX('Cenários'!$H$6:$H$105,INT((ROW()-6)/12)+1)+SUMIFS($I$6:$I$1205,$A$6:$A$1205,$A555,$E$6:$E$1205,"&gt;"&amp;$E555,$E$6:$E$1205,"&lt;="&amp;($E555+INDEX('Cenários'!$J$6:$J$105,INT((ROW()-6)/12)+1))),INDEX('Cenários'!$L$6:$L$105,INT((ROW()-6)/12)+1)+SUMIFS($I$6:$I$1205,$A$6:$A$1205,$A555,$E$6:$E$1205,"&gt;"&amp;$E555,$E$6:$E$1205,"&lt;=7")))</f>
        <v/>
      </c>
      <c r="N555" s="25">
        <f>IF($A555="","",MIN(INDEX('Cenários'!$K$6:$K$105,INT((ROW()-6)/12)+1),MAX(0,$M555)))</f>
        <v/>
      </c>
      <c r="O555" s="25">
        <f>IF($A555="","",IFERROR(IF($L555&gt;=$N555,0,MIN(CEILING(MAX(0,$N555-$L555),INDEX('Cenários'!$I$6:$I$105,INT((ROW()-6)/12)+1)),FLOOR(MAX(0,INDEX('Cenários'!$K$6:$K$105,INT((ROW()-6)/12)+1)-$L555),INDEX('Cenários'!$I$6:$I$105,INT((ROW()-6)/12)+1)))),0))</f>
        <v/>
      </c>
      <c r="P555" s="25">
        <f>IF($A555="","",IFERROR(IF($E555+INDEX('Cenários'!$J$6:$J$105,INT((ROW()-6)/12)+1)&gt;7,0,SUMIFS($O$6:$O$1205,$A$6:$A$1205,$A555,$E$6:$E$1205,$E555+INDEX('Cenários'!$J$6:$J$105,INT((ROW()-6)/12)+1))),0))</f>
        <v/>
      </c>
      <c r="Q555" s="25">
        <f>IF($A555="","",$L555+$O555)</f>
        <v/>
      </c>
      <c r="R555" s="25">
        <f>IF($A555="","",IF($E555&gt;0,MAX(0,$Q555-$N555),0))</f>
        <v/>
      </c>
      <c r="S555" s="25">
        <f>IF($A555="","",$Q555-$R555)</f>
        <v/>
      </c>
      <c r="T555" s="25">
        <f>IF($A555="","",MAX(0,-$S555))</f>
        <v/>
      </c>
      <c r="U555" s="25">
        <f>IF($A555="","",MAX(0,$Q555-INDEX('Cenários'!$K$6:$K$105,INT((ROW()-6)/12)+1)))</f>
        <v/>
      </c>
      <c r="V555" s="24">
        <f>IF($A555="","",IF($Y555&lt;&gt;"OK","Dados inválidos",IF($X555="Pausado","Pausado",IF($T555&gt;0,"Ruptura",IF($U555&gt;0,"Excesso de capacidade",IF($M555&gt;INDEX('Cenários'!$K$6:$K$105,INT((ROW()-6)/12)+1),"Capacidade insuficiente",IF(AND($E555&lt;=0,$S555&lt;INDEX('Cenários'!$H$6:$H$105,INT((ROW()-6)/12)+1)),"Atenção",IF($R555&gt;0,"Desmobilizar","Adequado"))))))))</f>
        <v/>
      </c>
      <c r="W555" s="24">
        <f>IF($A555="","",IF($Y555&lt;&gt;"OK","Corrigir cadastro do cenário",IF($X555="Pausado","",IF($T555&gt;0,"Ruptura projetada de "&amp;TEXT($T555,"0")&amp;" un.",IF($U555&gt;0,"Reduzir entrada ou transferir "&amp;TEXT($U555,"0")&amp;" un.",IF($M555&gt;INDEX('Cenários'!$K$6:$K$105,INT((ROW()-6)/12)+1),"Capacidade abaixo do saldo-alvo em "&amp;TEXT($M555-INDEX('Cenários'!$K$6:$K$105,INT((ROW()-6)/12)+1),"0")&amp;" un.",IF(AND($O555&gt;0,$E555-INDEX('Cenários'!$J$6:$J$105,INT((ROW()-6)/12)+1)&lt;-4),"Recebimento depende de pedido anterior ao horizonte",IF($R555&gt;0,"Desmobilizar "&amp;TEXT($R555,"0")&amp;" un. nesta semana",IF($P555&gt;0,"Emitir pedido de "&amp;TEXT($P555,"0")&amp;" un. nesta semana",IF($O555&gt;0,"Programar recebimento de "&amp;TEXT($O555,"0")&amp;" un.","Sem ação imediata")))))))))</f>
        <v/>
      </c>
      <c r="X555" s="24">
        <f>IF($A555="","",INDEX('Cenários'!$M$6:$M$105,INT((ROW()-6)/12)+1))</f>
        <v/>
      </c>
      <c r="Y555" s="24">
        <f>IF($A555="","",INDEX('Cenários'!$Z$6:$Z$105,INT((ROW()-6)/12)+1))</f>
        <v/>
      </c>
    </row>
    <row r="556" ht="19" customHeight="1">
      <c r="A556" s="24">
        <f>IF(INDEX('Cenários'!$A$6:$A$105,INT((ROW()-6)/12)+1)="","",INDEX('Cenários'!$A$6:$A$105,INT((ROW()-6)/12)+1))</f>
        <v/>
      </c>
      <c r="B556" s="24">
        <f>IF($A556="","",INDEX('Cenários'!$B$6:$B$105,INT((ROW()-6)/12)+1))</f>
        <v/>
      </c>
      <c r="C556" s="24">
        <f>IF($A556="","",INDEX('Cenários'!$C$6:$C$105,INT((ROW()-6)/12)+1))</f>
        <v/>
      </c>
      <c r="D556" s="24">
        <f>IF($A556="","",INDEX('Cenários'!$D$6:$D$105,INT((ROW()-6)/12)+1))</f>
        <v/>
      </c>
      <c r="E556" s="25">
        <f>IF($A556="","",MOD(ROW()-6,12)-4)</f>
        <v/>
      </c>
      <c r="F556" s="24">
        <f>IF($A556="","",IF($E556&lt;0,"Antes do pico",IF($E556=0,"Semana de pico","Depois do pico")))</f>
        <v/>
      </c>
      <c r="G556" s="36">
        <f>IF($A556="","",IFERROR(IF(INDEX('Cenários'!$E$6:$E$105,INT((ROW()-6)/12)+1)="","",INDEX('Cenários'!$E$6:$E$105,INT((ROW()-6)/12)+1)+7*$E556),""))</f>
        <v/>
      </c>
      <c r="H556" s="37">
        <f>IF($A556="","",INDEX('Cenários'!$N$6:$Y$105,INT((ROW()-6)/12)+1,$E556+5))</f>
        <v/>
      </c>
      <c r="I556" s="25">
        <f>IF(OR($A556="",$H556=""),"",IFERROR(ROUNDUP(INDEX('Cenários'!$F$6:$F$105,INT((ROW()-6)/12)+1)*$H556,0),""))</f>
        <v/>
      </c>
      <c r="J556" s="19" t="n"/>
      <c r="K556" s="25">
        <f>IF($A556="","",IF($E556=-4,INDEX('Cenários'!$G$6:$G$105,INT((ROW()-6)/12)+1),$S555))</f>
        <v/>
      </c>
      <c r="L556" s="25">
        <f>IF($A556="","",$K556+IF($J556="",0,$J556)-IF($I556="",0,$I556))</f>
        <v/>
      </c>
      <c r="M556" s="25">
        <f>IF($A556="","",IF($E556&lt;=0,INDEX('Cenários'!$H$6:$H$105,INT((ROW()-6)/12)+1)+SUMIFS($I$6:$I$1205,$A$6:$A$1205,$A556,$E$6:$E$1205,"&gt;"&amp;$E556,$E$6:$E$1205,"&lt;="&amp;($E556+INDEX('Cenários'!$J$6:$J$105,INT((ROW()-6)/12)+1))),INDEX('Cenários'!$L$6:$L$105,INT((ROW()-6)/12)+1)+SUMIFS($I$6:$I$1205,$A$6:$A$1205,$A556,$E$6:$E$1205,"&gt;"&amp;$E556,$E$6:$E$1205,"&lt;=7")))</f>
        <v/>
      </c>
      <c r="N556" s="25">
        <f>IF($A556="","",MIN(INDEX('Cenários'!$K$6:$K$105,INT((ROW()-6)/12)+1),MAX(0,$M556)))</f>
        <v/>
      </c>
      <c r="O556" s="25">
        <f>IF($A556="","",IFERROR(IF($L556&gt;=$N556,0,MIN(CEILING(MAX(0,$N556-$L556),INDEX('Cenários'!$I$6:$I$105,INT((ROW()-6)/12)+1)),FLOOR(MAX(0,INDEX('Cenários'!$K$6:$K$105,INT((ROW()-6)/12)+1)-$L556),INDEX('Cenários'!$I$6:$I$105,INT((ROW()-6)/12)+1)))),0))</f>
        <v/>
      </c>
      <c r="P556" s="25">
        <f>IF($A556="","",IFERROR(IF($E556+INDEX('Cenários'!$J$6:$J$105,INT((ROW()-6)/12)+1)&gt;7,0,SUMIFS($O$6:$O$1205,$A$6:$A$1205,$A556,$E$6:$E$1205,$E556+INDEX('Cenários'!$J$6:$J$105,INT((ROW()-6)/12)+1))),0))</f>
        <v/>
      </c>
      <c r="Q556" s="25">
        <f>IF($A556="","",$L556+$O556)</f>
        <v/>
      </c>
      <c r="R556" s="25">
        <f>IF($A556="","",IF($E556&gt;0,MAX(0,$Q556-$N556),0))</f>
        <v/>
      </c>
      <c r="S556" s="25">
        <f>IF($A556="","",$Q556-$R556)</f>
        <v/>
      </c>
      <c r="T556" s="25">
        <f>IF($A556="","",MAX(0,-$S556))</f>
        <v/>
      </c>
      <c r="U556" s="25">
        <f>IF($A556="","",MAX(0,$Q556-INDEX('Cenários'!$K$6:$K$105,INT((ROW()-6)/12)+1)))</f>
        <v/>
      </c>
      <c r="V556" s="24">
        <f>IF($A556="","",IF($Y556&lt;&gt;"OK","Dados inválidos",IF($X556="Pausado","Pausado",IF($T556&gt;0,"Ruptura",IF($U556&gt;0,"Excesso de capacidade",IF($M556&gt;INDEX('Cenários'!$K$6:$K$105,INT((ROW()-6)/12)+1),"Capacidade insuficiente",IF(AND($E556&lt;=0,$S556&lt;INDEX('Cenários'!$H$6:$H$105,INT((ROW()-6)/12)+1)),"Atenção",IF($R556&gt;0,"Desmobilizar","Adequado"))))))))</f>
        <v/>
      </c>
      <c r="W556" s="24">
        <f>IF($A556="","",IF($Y556&lt;&gt;"OK","Corrigir cadastro do cenário",IF($X556="Pausado","",IF($T556&gt;0,"Ruptura projetada de "&amp;TEXT($T556,"0")&amp;" un.",IF($U556&gt;0,"Reduzir entrada ou transferir "&amp;TEXT($U556,"0")&amp;" un.",IF($M556&gt;INDEX('Cenários'!$K$6:$K$105,INT((ROW()-6)/12)+1),"Capacidade abaixo do saldo-alvo em "&amp;TEXT($M556-INDEX('Cenários'!$K$6:$K$105,INT((ROW()-6)/12)+1),"0")&amp;" un.",IF(AND($O556&gt;0,$E556-INDEX('Cenários'!$J$6:$J$105,INT((ROW()-6)/12)+1)&lt;-4),"Recebimento depende de pedido anterior ao horizonte",IF($R556&gt;0,"Desmobilizar "&amp;TEXT($R556,"0")&amp;" un. nesta semana",IF($P556&gt;0,"Emitir pedido de "&amp;TEXT($P556,"0")&amp;" un. nesta semana",IF($O556&gt;0,"Programar recebimento de "&amp;TEXT($O556,"0")&amp;" un.","Sem ação imediata")))))))))</f>
        <v/>
      </c>
      <c r="X556" s="24">
        <f>IF($A556="","",INDEX('Cenários'!$M$6:$M$105,INT((ROW()-6)/12)+1))</f>
        <v/>
      </c>
      <c r="Y556" s="24">
        <f>IF($A556="","",INDEX('Cenários'!$Z$6:$Z$105,INT((ROW()-6)/12)+1))</f>
        <v/>
      </c>
    </row>
    <row r="557" ht="19" customHeight="1">
      <c r="A557" s="24">
        <f>IF(INDEX('Cenários'!$A$6:$A$105,INT((ROW()-6)/12)+1)="","",INDEX('Cenários'!$A$6:$A$105,INT((ROW()-6)/12)+1))</f>
        <v/>
      </c>
      <c r="B557" s="24">
        <f>IF($A557="","",INDEX('Cenários'!$B$6:$B$105,INT((ROW()-6)/12)+1))</f>
        <v/>
      </c>
      <c r="C557" s="24">
        <f>IF($A557="","",INDEX('Cenários'!$C$6:$C$105,INT((ROW()-6)/12)+1))</f>
        <v/>
      </c>
      <c r="D557" s="24">
        <f>IF($A557="","",INDEX('Cenários'!$D$6:$D$105,INT((ROW()-6)/12)+1))</f>
        <v/>
      </c>
      <c r="E557" s="25">
        <f>IF($A557="","",MOD(ROW()-6,12)-4)</f>
        <v/>
      </c>
      <c r="F557" s="24">
        <f>IF($A557="","",IF($E557&lt;0,"Antes do pico",IF($E557=0,"Semana de pico","Depois do pico")))</f>
        <v/>
      </c>
      <c r="G557" s="36">
        <f>IF($A557="","",IFERROR(IF(INDEX('Cenários'!$E$6:$E$105,INT((ROW()-6)/12)+1)="","",INDEX('Cenários'!$E$6:$E$105,INT((ROW()-6)/12)+1)+7*$E557),""))</f>
        <v/>
      </c>
      <c r="H557" s="37">
        <f>IF($A557="","",INDEX('Cenários'!$N$6:$Y$105,INT((ROW()-6)/12)+1,$E557+5))</f>
        <v/>
      </c>
      <c r="I557" s="25">
        <f>IF(OR($A557="",$H557=""),"",IFERROR(ROUNDUP(INDEX('Cenários'!$F$6:$F$105,INT((ROW()-6)/12)+1)*$H557,0),""))</f>
        <v/>
      </c>
      <c r="J557" s="19" t="n"/>
      <c r="K557" s="25">
        <f>IF($A557="","",IF($E557=-4,INDEX('Cenários'!$G$6:$G$105,INT((ROW()-6)/12)+1),$S556))</f>
        <v/>
      </c>
      <c r="L557" s="25">
        <f>IF($A557="","",$K557+IF($J557="",0,$J557)-IF($I557="",0,$I557))</f>
        <v/>
      </c>
      <c r="M557" s="25">
        <f>IF($A557="","",IF($E557&lt;=0,INDEX('Cenários'!$H$6:$H$105,INT((ROW()-6)/12)+1)+SUMIFS($I$6:$I$1205,$A$6:$A$1205,$A557,$E$6:$E$1205,"&gt;"&amp;$E557,$E$6:$E$1205,"&lt;="&amp;($E557+INDEX('Cenários'!$J$6:$J$105,INT((ROW()-6)/12)+1))),INDEX('Cenários'!$L$6:$L$105,INT((ROW()-6)/12)+1)+SUMIFS($I$6:$I$1205,$A$6:$A$1205,$A557,$E$6:$E$1205,"&gt;"&amp;$E557,$E$6:$E$1205,"&lt;=7")))</f>
        <v/>
      </c>
      <c r="N557" s="25">
        <f>IF($A557="","",MIN(INDEX('Cenários'!$K$6:$K$105,INT((ROW()-6)/12)+1),MAX(0,$M557)))</f>
        <v/>
      </c>
      <c r="O557" s="25">
        <f>IF($A557="","",IFERROR(IF($L557&gt;=$N557,0,MIN(CEILING(MAX(0,$N557-$L557),INDEX('Cenários'!$I$6:$I$105,INT((ROW()-6)/12)+1)),FLOOR(MAX(0,INDEX('Cenários'!$K$6:$K$105,INT((ROW()-6)/12)+1)-$L557),INDEX('Cenários'!$I$6:$I$105,INT((ROW()-6)/12)+1)))),0))</f>
        <v/>
      </c>
      <c r="P557" s="25">
        <f>IF($A557="","",IFERROR(IF($E557+INDEX('Cenários'!$J$6:$J$105,INT((ROW()-6)/12)+1)&gt;7,0,SUMIFS($O$6:$O$1205,$A$6:$A$1205,$A557,$E$6:$E$1205,$E557+INDEX('Cenários'!$J$6:$J$105,INT((ROW()-6)/12)+1))),0))</f>
        <v/>
      </c>
      <c r="Q557" s="25">
        <f>IF($A557="","",$L557+$O557)</f>
        <v/>
      </c>
      <c r="R557" s="25">
        <f>IF($A557="","",IF($E557&gt;0,MAX(0,$Q557-$N557),0))</f>
        <v/>
      </c>
      <c r="S557" s="25">
        <f>IF($A557="","",$Q557-$R557)</f>
        <v/>
      </c>
      <c r="T557" s="25">
        <f>IF($A557="","",MAX(0,-$S557))</f>
        <v/>
      </c>
      <c r="U557" s="25">
        <f>IF($A557="","",MAX(0,$Q557-INDEX('Cenários'!$K$6:$K$105,INT((ROW()-6)/12)+1)))</f>
        <v/>
      </c>
      <c r="V557" s="24">
        <f>IF($A557="","",IF($Y557&lt;&gt;"OK","Dados inválidos",IF($X557="Pausado","Pausado",IF($T557&gt;0,"Ruptura",IF($U557&gt;0,"Excesso de capacidade",IF($M557&gt;INDEX('Cenários'!$K$6:$K$105,INT((ROW()-6)/12)+1),"Capacidade insuficiente",IF(AND($E557&lt;=0,$S557&lt;INDEX('Cenários'!$H$6:$H$105,INT((ROW()-6)/12)+1)),"Atenção",IF($R557&gt;0,"Desmobilizar","Adequado"))))))))</f>
        <v/>
      </c>
      <c r="W557" s="24">
        <f>IF($A557="","",IF($Y557&lt;&gt;"OK","Corrigir cadastro do cenário",IF($X557="Pausado","",IF($T557&gt;0,"Ruptura projetada de "&amp;TEXT($T557,"0")&amp;" un.",IF($U557&gt;0,"Reduzir entrada ou transferir "&amp;TEXT($U557,"0")&amp;" un.",IF($M557&gt;INDEX('Cenários'!$K$6:$K$105,INT((ROW()-6)/12)+1),"Capacidade abaixo do saldo-alvo em "&amp;TEXT($M557-INDEX('Cenários'!$K$6:$K$105,INT((ROW()-6)/12)+1),"0")&amp;" un.",IF(AND($O557&gt;0,$E557-INDEX('Cenários'!$J$6:$J$105,INT((ROW()-6)/12)+1)&lt;-4),"Recebimento depende de pedido anterior ao horizonte",IF($R557&gt;0,"Desmobilizar "&amp;TEXT($R557,"0")&amp;" un. nesta semana",IF($P557&gt;0,"Emitir pedido de "&amp;TEXT($P557,"0")&amp;" un. nesta semana",IF($O557&gt;0,"Programar recebimento de "&amp;TEXT($O557,"0")&amp;" un.","Sem ação imediata")))))))))</f>
        <v/>
      </c>
      <c r="X557" s="24">
        <f>IF($A557="","",INDEX('Cenários'!$M$6:$M$105,INT((ROW()-6)/12)+1))</f>
        <v/>
      </c>
      <c r="Y557" s="24">
        <f>IF($A557="","",INDEX('Cenários'!$Z$6:$Z$105,INT((ROW()-6)/12)+1))</f>
        <v/>
      </c>
    </row>
    <row r="558" ht="19" customHeight="1">
      <c r="A558" s="24">
        <f>IF(INDEX('Cenários'!$A$6:$A$105,INT((ROW()-6)/12)+1)="","",INDEX('Cenários'!$A$6:$A$105,INT((ROW()-6)/12)+1))</f>
        <v/>
      </c>
      <c r="B558" s="24">
        <f>IF($A558="","",INDEX('Cenários'!$B$6:$B$105,INT((ROW()-6)/12)+1))</f>
        <v/>
      </c>
      <c r="C558" s="24">
        <f>IF($A558="","",INDEX('Cenários'!$C$6:$C$105,INT((ROW()-6)/12)+1))</f>
        <v/>
      </c>
      <c r="D558" s="24">
        <f>IF($A558="","",INDEX('Cenários'!$D$6:$D$105,INT((ROW()-6)/12)+1))</f>
        <v/>
      </c>
      <c r="E558" s="25">
        <f>IF($A558="","",MOD(ROW()-6,12)-4)</f>
        <v/>
      </c>
      <c r="F558" s="24">
        <f>IF($A558="","",IF($E558&lt;0,"Antes do pico",IF($E558=0,"Semana de pico","Depois do pico")))</f>
        <v/>
      </c>
      <c r="G558" s="36">
        <f>IF($A558="","",IFERROR(IF(INDEX('Cenários'!$E$6:$E$105,INT((ROW()-6)/12)+1)="","",INDEX('Cenários'!$E$6:$E$105,INT((ROW()-6)/12)+1)+7*$E558),""))</f>
        <v/>
      </c>
      <c r="H558" s="37">
        <f>IF($A558="","",INDEX('Cenários'!$N$6:$Y$105,INT((ROW()-6)/12)+1,$E558+5))</f>
        <v/>
      </c>
      <c r="I558" s="25">
        <f>IF(OR($A558="",$H558=""),"",IFERROR(ROUNDUP(INDEX('Cenários'!$F$6:$F$105,INT((ROW()-6)/12)+1)*$H558,0),""))</f>
        <v/>
      </c>
      <c r="J558" s="19" t="n"/>
      <c r="K558" s="25">
        <f>IF($A558="","",IF($E558=-4,INDEX('Cenários'!$G$6:$G$105,INT((ROW()-6)/12)+1),$S557))</f>
        <v/>
      </c>
      <c r="L558" s="25">
        <f>IF($A558="","",$K558+IF($J558="",0,$J558)-IF($I558="",0,$I558))</f>
        <v/>
      </c>
      <c r="M558" s="25">
        <f>IF($A558="","",IF($E558&lt;=0,INDEX('Cenários'!$H$6:$H$105,INT((ROW()-6)/12)+1)+SUMIFS($I$6:$I$1205,$A$6:$A$1205,$A558,$E$6:$E$1205,"&gt;"&amp;$E558,$E$6:$E$1205,"&lt;="&amp;($E558+INDEX('Cenários'!$J$6:$J$105,INT((ROW()-6)/12)+1))),INDEX('Cenários'!$L$6:$L$105,INT((ROW()-6)/12)+1)+SUMIFS($I$6:$I$1205,$A$6:$A$1205,$A558,$E$6:$E$1205,"&gt;"&amp;$E558,$E$6:$E$1205,"&lt;=7")))</f>
        <v/>
      </c>
      <c r="N558" s="25">
        <f>IF($A558="","",MIN(INDEX('Cenários'!$K$6:$K$105,INT((ROW()-6)/12)+1),MAX(0,$M558)))</f>
        <v/>
      </c>
      <c r="O558" s="25">
        <f>IF($A558="","",IFERROR(IF($L558&gt;=$N558,0,MIN(CEILING(MAX(0,$N558-$L558),INDEX('Cenários'!$I$6:$I$105,INT((ROW()-6)/12)+1)),FLOOR(MAX(0,INDEX('Cenários'!$K$6:$K$105,INT((ROW()-6)/12)+1)-$L558),INDEX('Cenários'!$I$6:$I$105,INT((ROW()-6)/12)+1)))),0))</f>
        <v/>
      </c>
      <c r="P558" s="25">
        <f>IF($A558="","",IFERROR(IF($E558+INDEX('Cenários'!$J$6:$J$105,INT((ROW()-6)/12)+1)&gt;7,0,SUMIFS($O$6:$O$1205,$A$6:$A$1205,$A558,$E$6:$E$1205,$E558+INDEX('Cenários'!$J$6:$J$105,INT((ROW()-6)/12)+1))),0))</f>
        <v/>
      </c>
      <c r="Q558" s="25">
        <f>IF($A558="","",$L558+$O558)</f>
        <v/>
      </c>
      <c r="R558" s="25">
        <f>IF($A558="","",IF($E558&gt;0,MAX(0,$Q558-$N558),0))</f>
        <v/>
      </c>
      <c r="S558" s="25">
        <f>IF($A558="","",$Q558-$R558)</f>
        <v/>
      </c>
      <c r="T558" s="25">
        <f>IF($A558="","",MAX(0,-$S558))</f>
        <v/>
      </c>
      <c r="U558" s="25">
        <f>IF($A558="","",MAX(0,$Q558-INDEX('Cenários'!$K$6:$K$105,INT((ROW()-6)/12)+1)))</f>
        <v/>
      </c>
      <c r="V558" s="24">
        <f>IF($A558="","",IF($Y558&lt;&gt;"OK","Dados inválidos",IF($X558="Pausado","Pausado",IF($T558&gt;0,"Ruptura",IF($U558&gt;0,"Excesso de capacidade",IF($M558&gt;INDEX('Cenários'!$K$6:$K$105,INT((ROW()-6)/12)+1),"Capacidade insuficiente",IF(AND($E558&lt;=0,$S558&lt;INDEX('Cenários'!$H$6:$H$105,INT((ROW()-6)/12)+1)),"Atenção",IF($R558&gt;0,"Desmobilizar","Adequado"))))))))</f>
        <v/>
      </c>
      <c r="W558" s="24">
        <f>IF($A558="","",IF($Y558&lt;&gt;"OK","Corrigir cadastro do cenário",IF($X558="Pausado","",IF($T558&gt;0,"Ruptura projetada de "&amp;TEXT($T558,"0")&amp;" un.",IF($U558&gt;0,"Reduzir entrada ou transferir "&amp;TEXT($U558,"0")&amp;" un.",IF($M558&gt;INDEX('Cenários'!$K$6:$K$105,INT((ROW()-6)/12)+1),"Capacidade abaixo do saldo-alvo em "&amp;TEXT($M558-INDEX('Cenários'!$K$6:$K$105,INT((ROW()-6)/12)+1),"0")&amp;" un.",IF(AND($O558&gt;0,$E558-INDEX('Cenários'!$J$6:$J$105,INT((ROW()-6)/12)+1)&lt;-4),"Recebimento depende de pedido anterior ao horizonte",IF($R558&gt;0,"Desmobilizar "&amp;TEXT($R558,"0")&amp;" un. nesta semana",IF($P558&gt;0,"Emitir pedido de "&amp;TEXT($P558,"0")&amp;" un. nesta semana",IF($O558&gt;0,"Programar recebimento de "&amp;TEXT($O558,"0")&amp;" un.","Sem ação imediata")))))))))</f>
        <v/>
      </c>
      <c r="X558" s="24">
        <f>IF($A558="","",INDEX('Cenários'!$M$6:$M$105,INT((ROW()-6)/12)+1))</f>
        <v/>
      </c>
      <c r="Y558" s="24">
        <f>IF($A558="","",INDEX('Cenários'!$Z$6:$Z$105,INT((ROW()-6)/12)+1))</f>
        <v/>
      </c>
    </row>
    <row r="559" ht="19" customHeight="1">
      <c r="A559" s="24">
        <f>IF(INDEX('Cenários'!$A$6:$A$105,INT((ROW()-6)/12)+1)="","",INDEX('Cenários'!$A$6:$A$105,INT((ROW()-6)/12)+1))</f>
        <v/>
      </c>
      <c r="B559" s="24">
        <f>IF($A559="","",INDEX('Cenários'!$B$6:$B$105,INT((ROW()-6)/12)+1))</f>
        <v/>
      </c>
      <c r="C559" s="24">
        <f>IF($A559="","",INDEX('Cenários'!$C$6:$C$105,INT((ROW()-6)/12)+1))</f>
        <v/>
      </c>
      <c r="D559" s="24">
        <f>IF($A559="","",INDEX('Cenários'!$D$6:$D$105,INT((ROW()-6)/12)+1))</f>
        <v/>
      </c>
      <c r="E559" s="25">
        <f>IF($A559="","",MOD(ROW()-6,12)-4)</f>
        <v/>
      </c>
      <c r="F559" s="24">
        <f>IF($A559="","",IF($E559&lt;0,"Antes do pico",IF($E559=0,"Semana de pico","Depois do pico")))</f>
        <v/>
      </c>
      <c r="G559" s="36">
        <f>IF($A559="","",IFERROR(IF(INDEX('Cenários'!$E$6:$E$105,INT((ROW()-6)/12)+1)="","",INDEX('Cenários'!$E$6:$E$105,INT((ROW()-6)/12)+1)+7*$E559),""))</f>
        <v/>
      </c>
      <c r="H559" s="37">
        <f>IF($A559="","",INDEX('Cenários'!$N$6:$Y$105,INT((ROW()-6)/12)+1,$E559+5))</f>
        <v/>
      </c>
      <c r="I559" s="25">
        <f>IF(OR($A559="",$H559=""),"",IFERROR(ROUNDUP(INDEX('Cenários'!$F$6:$F$105,INT((ROW()-6)/12)+1)*$H559,0),""))</f>
        <v/>
      </c>
      <c r="J559" s="19" t="n"/>
      <c r="K559" s="25">
        <f>IF($A559="","",IF($E559=-4,INDEX('Cenários'!$G$6:$G$105,INT((ROW()-6)/12)+1),$S558))</f>
        <v/>
      </c>
      <c r="L559" s="25">
        <f>IF($A559="","",$K559+IF($J559="",0,$J559)-IF($I559="",0,$I559))</f>
        <v/>
      </c>
      <c r="M559" s="25">
        <f>IF($A559="","",IF($E559&lt;=0,INDEX('Cenários'!$H$6:$H$105,INT((ROW()-6)/12)+1)+SUMIFS($I$6:$I$1205,$A$6:$A$1205,$A559,$E$6:$E$1205,"&gt;"&amp;$E559,$E$6:$E$1205,"&lt;="&amp;($E559+INDEX('Cenários'!$J$6:$J$105,INT((ROW()-6)/12)+1))),INDEX('Cenários'!$L$6:$L$105,INT((ROW()-6)/12)+1)+SUMIFS($I$6:$I$1205,$A$6:$A$1205,$A559,$E$6:$E$1205,"&gt;"&amp;$E559,$E$6:$E$1205,"&lt;=7")))</f>
        <v/>
      </c>
      <c r="N559" s="25">
        <f>IF($A559="","",MIN(INDEX('Cenários'!$K$6:$K$105,INT((ROW()-6)/12)+1),MAX(0,$M559)))</f>
        <v/>
      </c>
      <c r="O559" s="25">
        <f>IF($A559="","",IFERROR(IF($L559&gt;=$N559,0,MIN(CEILING(MAX(0,$N559-$L559),INDEX('Cenários'!$I$6:$I$105,INT((ROW()-6)/12)+1)),FLOOR(MAX(0,INDEX('Cenários'!$K$6:$K$105,INT((ROW()-6)/12)+1)-$L559),INDEX('Cenários'!$I$6:$I$105,INT((ROW()-6)/12)+1)))),0))</f>
        <v/>
      </c>
      <c r="P559" s="25">
        <f>IF($A559="","",IFERROR(IF($E559+INDEX('Cenários'!$J$6:$J$105,INT((ROW()-6)/12)+1)&gt;7,0,SUMIFS($O$6:$O$1205,$A$6:$A$1205,$A559,$E$6:$E$1205,$E559+INDEX('Cenários'!$J$6:$J$105,INT((ROW()-6)/12)+1))),0))</f>
        <v/>
      </c>
      <c r="Q559" s="25">
        <f>IF($A559="","",$L559+$O559)</f>
        <v/>
      </c>
      <c r="R559" s="25">
        <f>IF($A559="","",IF($E559&gt;0,MAX(0,$Q559-$N559),0))</f>
        <v/>
      </c>
      <c r="S559" s="25">
        <f>IF($A559="","",$Q559-$R559)</f>
        <v/>
      </c>
      <c r="T559" s="25">
        <f>IF($A559="","",MAX(0,-$S559))</f>
        <v/>
      </c>
      <c r="U559" s="25">
        <f>IF($A559="","",MAX(0,$Q559-INDEX('Cenários'!$K$6:$K$105,INT((ROW()-6)/12)+1)))</f>
        <v/>
      </c>
      <c r="V559" s="24">
        <f>IF($A559="","",IF($Y559&lt;&gt;"OK","Dados inválidos",IF($X559="Pausado","Pausado",IF($T559&gt;0,"Ruptura",IF($U559&gt;0,"Excesso de capacidade",IF($M559&gt;INDEX('Cenários'!$K$6:$K$105,INT((ROW()-6)/12)+1),"Capacidade insuficiente",IF(AND($E559&lt;=0,$S559&lt;INDEX('Cenários'!$H$6:$H$105,INT((ROW()-6)/12)+1)),"Atenção",IF($R559&gt;0,"Desmobilizar","Adequado"))))))))</f>
        <v/>
      </c>
      <c r="W559" s="24">
        <f>IF($A559="","",IF($Y559&lt;&gt;"OK","Corrigir cadastro do cenário",IF($X559="Pausado","",IF($T559&gt;0,"Ruptura projetada de "&amp;TEXT($T559,"0")&amp;" un.",IF($U559&gt;0,"Reduzir entrada ou transferir "&amp;TEXT($U559,"0")&amp;" un.",IF($M559&gt;INDEX('Cenários'!$K$6:$K$105,INT((ROW()-6)/12)+1),"Capacidade abaixo do saldo-alvo em "&amp;TEXT($M559-INDEX('Cenários'!$K$6:$K$105,INT((ROW()-6)/12)+1),"0")&amp;" un.",IF(AND($O559&gt;0,$E559-INDEX('Cenários'!$J$6:$J$105,INT((ROW()-6)/12)+1)&lt;-4),"Recebimento depende de pedido anterior ao horizonte",IF($R559&gt;0,"Desmobilizar "&amp;TEXT($R559,"0")&amp;" un. nesta semana",IF($P559&gt;0,"Emitir pedido de "&amp;TEXT($P559,"0")&amp;" un. nesta semana",IF($O559&gt;0,"Programar recebimento de "&amp;TEXT($O559,"0")&amp;" un.","Sem ação imediata")))))))))</f>
        <v/>
      </c>
      <c r="X559" s="24">
        <f>IF($A559="","",INDEX('Cenários'!$M$6:$M$105,INT((ROW()-6)/12)+1))</f>
        <v/>
      </c>
      <c r="Y559" s="24">
        <f>IF($A559="","",INDEX('Cenários'!$Z$6:$Z$105,INT((ROW()-6)/12)+1))</f>
        <v/>
      </c>
    </row>
    <row r="560" ht="19" customHeight="1">
      <c r="A560" s="24">
        <f>IF(INDEX('Cenários'!$A$6:$A$105,INT((ROW()-6)/12)+1)="","",INDEX('Cenários'!$A$6:$A$105,INT((ROW()-6)/12)+1))</f>
        <v/>
      </c>
      <c r="B560" s="24">
        <f>IF($A560="","",INDEX('Cenários'!$B$6:$B$105,INT((ROW()-6)/12)+1))</f>
        <v/>
      </c>
      <c r="C560" s="24">
        <f>IF($A560="","",INDEX('Cenários'!$C$6:$C$105,INT((ROW()-6)/12)+1))</f>
        <v/>
      </c>
      <c r="D560" s="24">
        <f>IF($A560="","",INDEX('Cenários'!$D$6:$D$105,INT((ROW()-6)/12)+1))</f>
        <v/>
      </c>
      <c r="E560" s="25">
        <f>IF($A560="","",MOD(ROW()-6,12)-4)</f>
        <v/>
      </c>
      <c r="F560" s="24">
        <f>IF($A560="","",IF($E560&lt;0,"Antes do pico",IF($E560=0,"Semana de pico","Depois do pico")))</f>
        <v/>
      </c>
      <c r="G560" s="36">
        <f>IF($A560="","",IFERROR(IF(INDEX('Cenários'!$E$6:$E$105,INT((ROW()-6)/12)+1)="","",INDEX('Cenários'!$E$6:$E$105,INT((ROW()-6)/12)+1)+7*$E560),""))</f>
        <v/>
      </c>
      <c r="H560" s="37">
        <f>IF($A560="","",INDEX('Cenários'!$N$6:$Y$105,INT((ROW()-6)/12)+1,$E560+5))</f>
        <v/>
      </c>
      <c r="I560" s="25">
        <f>IF(OR($A560="",$H560=""),"",IFERROR(ROUNDUP(INDEX('Cenários'!$F$6:$F$105,INT((ROW()-6)/12)+1)*$H560,0),""))</f>
        <v/>
      </c>
      <c r="J560" s="19" t="n"/>
      <c r="K560" s="25">
        <f>IF($A560="","",IF($E560=-4,INDEX('Cenários'!$G$6:$G$105,INT((ROW()-6)/12)+1),$S559))</f>
        <v/>
      </c>
      <c r="L560" s="25">
        <f>IF($A560="","",$K560+IF($J560="",0,$J560)-IF($I560="",0,$I560))</f>
        <v/>
      </c>
      <c r="M560" s="25">
        <f>IF($A560="","",IF($E560&lt;=0,INDEX('Cenários'!$H$6:$H$105,INT((ROW()-6)/12)+1)+SUMIFS($I$6:$I$1205,$A$6:$A$1205,$A560,$E$6:$E$1205,"&gt;"&amp;$E560,$E$6:$E$1205,"&lt;="&amp;($E560+INDEX('Cenários'!$J$6:$J$105,INT((ROW()-6)/12)+1))),INDEX('Cenários'!$L$6:$L$105,INT((ROW()-6)/12)+1)+SUMIFS($I$6:$I$1205,$A$6:$A$1205,$A560,$E$6:$E$1205,"&gt;"&amp;$E560,$E$6:$E$1205,"&lt;=7")))</f>
        <v/>
      </c>
      <c r="N560" s="25">
        <f>IF($A560="","",MIN(INDEX('Cenários'!$K$6:$K$105,INT((ROW()-6)/12)+1),MAX(0,$M560)))</f>
        <v/>
      </c>
      <c r="O560" s="25">
        <f>IF($A560="","",IFERROR(IF($L560&gt;=$N560,0,MIN(CEILING(MAX(0,$N560-$L560),INDEX('Cenários'!$I$6:$I$105,INT((ROW()-6)/12)+1)),FLOOR(MAX(0,INDEX('Cenários'!$K$6:$K$105,INT((ROW()-6)/12)+1)-$L560),INDEX('Cenários'!$I$6:$I$105,INT((ROW()-6)/12)+1)))),0))</f>
        <v/>
      </c>
      <c r="P560" s="25">
        <f>IF($A560="","",IFERROR(IF($E560+INDEX('Cenários'!$J$6:$J$105,INT((ROW()-6)/12)+1)&gt;7,0,SUMIFS($O$6:$O$1205,$A$6:$A$1205,$A560,$E$6:$E$1205,$E560+INDEX('Cenários'!$J$6:$J$105,INT((ROW()-6)/12)+1))),0))</f>
        <v/>
      </c>
      <c r="Q560" s="25">
        <f>IF($A560="","",$L560+$O560)</f>
        <v/>
      </c>
      <c r="R560" s="25">
        <f>IF($A560="","",IF($E560&gt;0,MAX(0,$Q560-$N560),0))</f>
        <v/>
      </c>
      <c r="S560" s="25">
        <f>IF($A560="","",$Q560-$R560)</f>
        <v/>
      </c>
      <c r="T560" s="25">
        <f>IF($A560="","",MAX(0,-$S560))</f>
        <v/>
      </c>
      <c r="U560" s="25">
        <f>IF($A560="","",MAX(0,$Q560-INDEX('Cenários'!$K$6:$K$105,INT((ROW()-6)/12)+1)))</f>
        <v/>
      </c>
      <c r="V560" s="24">
        <f>IF($A560="","",IF($Y560&lt;&gt;"OK","Dados inválidos",IF($X560="Pausado","Pausado",IF($T560&gt;0,"Ruptura",IF($U560&gt;0,"Excesso de capacidade",IF($M560&gt;INDEX('Cenários'!$K$6:$K$105,INT((ROW()-6)/12)+1),"Capacidade insuficiente",IF(AND($E560&lt;=0,$S560&lt;INDEX('Cenários'!$H$6:$H$105,INT((ROW()-6)/12)+1)),"Atenção",IF($R560&gt;0,"Desmobilizar","Adequado"))))))))</f>
        <v/>
      </c>
      <c r="W560" s="24">
        <f>IF($A560="","",IF($Y560&lt;&gt;"OK","Corrigir cadastro do cenário",IF($X560="Pausado","",IF($T560&gt;0,"Ruptura projetada de "&amp;TEXT($T560,"0")&amp;" un.",IF($U560&gt;0,"Reduzir entrada ou transferir "&amp;TEXT($U560,"0")&amp;" un.",IF($M560&gt;INDEX('Cenários'!$K$6:$K$105,INT((ROW()-6)/12)+1),"Capacidade abaixo do saldo-alvo em "&amp;TEXT($M560-INDEX('Cenários'!$K$6:$K$105,INT((ROW()-6)/12)+1),"0")&amp;" un.",IF(AND($O560&gt;0,$E560-INDEX('Cenários'!$J$6:$J$105,INT((ROW()-6)/12)+1)&lt;-4),"Recebimento depende de pedido anterior ao horizonte",IF($R560&gt;0,"Desmobilizar "&amp;TEXT($R560,"0")&amp;" un. nesta semana",IF($P560&gt;0,"Emitir pedido de "&amp;TEXT($P560,"0")&amp;" un. nesta semana",IF($O560&gt;0,"Programar recebimento de "&amp;TEXT($O560,"0")&amp;" un.","Sem ação imediata")))))))))</f>
        <v/>
      </c>
      <c r="X560" s="24">
        <f>IF($A560="","",INDEX('Cenários'!$M$6:$M$105,INT((ROW()-6)/12)+1))</f>
        <v/>
      </c>
      <c r="Y560" s="24">
        <f>IF($A560="","",INDEX('Cenários'!$Z$6:$Z$105,INT((ROW()-6)/12)+1))</f>
        <v/>
      </c>
    </row>
    <row r="561" ht="19" customHeight="1">
      <c r="A561" s="24">
        <f>IF(INDEX('Cenários'!$A$6:$A$105,INT((ROW()-6)/12)+1)="","",INDEX('Cenários'!$A$6:$A$105,INT((ROW()-6)/12)+1))</f>
        <v/>
      </c>
      <c r="B561" s="24">
        <f>IF($A561="","",INDEX('Cenários'!$B$6:$B$105,INT((ROW()-6)/12)+1))</f>
        <v/>
      </c>
      <c r="C561" s="24">
        <f>IF($A561="","",INDEX('Cenários'!$C$6:$C$105,INT((ROW()-6)/12)+1))</f>
        <v/>
      </c>
      <c r="D561" s="24">
        <f>IF($A561="","",INDEX('Cenários'!$D$6:$D$105,INT((ROW()-6)/12)+1))</f>
        <v/>
      </c>
      <c r="E561" s="25">
        <f>IF($A561="","",MOD(ROW()-6,12)-4)</f>
        <v/>
      </c>
      <c r="F561" s="24">
        <f>IF($A561="","",IF($E561&lt;0,"Antes do pico",IF($E561=0,"Semana de pico","Depois do pico")))</f>
        <v/>
      </c>
      <c r="G561" s="36">
        <f>IF($A561="","",IFERROR(IF(INDEX('Cenários'!$E$6:$E$105,INT((ROW()-6)/12)+1)="","",INDEX('Cenários'!$E$6:$E$105,INT((ROW()-6)/12)+1)+7*$E561),""))</f>
        <v/>
      </c>
      <c r="H561" s="37">
        <f>IF($A561="","",INDEX('Cenários'!$N$6:$Y$105,INT((ROW()-6)/12)+1,$E561+5))</f>
        <v/>
      </c>
      <c r="I561" s="25">
        <f>IF(OR($A561="",$H561=""),"",IFERROR(ROUNDUP(INDEX('Cenários'!$F$6:$F$105,INT((ROW()-6)/12)+1)*$H561,0),""))</f>
        <v/>
      </c>
      <c r="J561" s="19" t="n"/>
      <c r="K561" s="25">
        <f>IF($A561="","",IF($E561=-4,INDEX('Cenários'!$G$6:$G$105,INT((ROW()-6)/12)+1),$S560))</f>
        <v/>
      </c>
      <c r="L561" s="25">
        <f>IF($A561="","",$K561+IF($J561="",0,$J561)-IF($I561="",0,$I561))</f>
        <v/>
      </c>
      <c r="M561" s="25">
        <f>IF($A561="","",IF($E561&lt;=0,INDEX('Cenários'!$H$6:$H$105,INT((ROW()-6)/12)+1)+SUMIFS($I$6:$I$1205,$A$6:$A$1205,$A561,$E$6:$E$1205,"&gt;"&amp;$E561,$E$6:$E$1205,"&lt;="&amp;($E561+INDEX('Cenários'!$J$6:$J$105,INT((ROW()-6)/12)+1))),INDEX('Cenários'!$L$6:$L$105,INT((ROW()-6)/12)+1)+SUMIFS($I$6:$I$1205,$A$6:$A$1205,$A561,$E$6:$E$1205,"&gt;"&amp;$E561,$E$6:$E$1205,"&lt;=7")))</f>
        <v/>
      </c>
      <c r="N561" s="25">
        <f>IF($A561="","",MIN(INDEX('Cenários'!$K$6:$K$105,INT((ROW()-6)/12)+1),MAX(0,$M561)))</f>
        <v/>
      </c>
      <c r="O561" s="25">
        <f>IF($A561="","",IFERROR(IF($L561&gt;=$N561,0,MIN(CEILING(MAX(0,$N561-$L561),INDEX('Cenários'!$I$6:$I$105,INT((ROW()-6)/12)+1)),FLOOR(MAX(0,INDEX('Cenários'!$K$6:$K$105,INT((ROW()-6)/12)+1)-$L561),INDEX('Cenários'!$I$6:$I$105,INT((ROW()-6)/12)+1)))),0))</f>
        <v/>
      </c>
      <c r="P561" s="25">
        <f>IF($A561="","",IFERROR(IF($E561+INDEX('Cenários'!$J$6:$J$105,INT((ROW()-6)/12)+1)&gt;7,0,SUMIFS($O$6:$O$1205,$A$6:$A$1205,$A561,$E$6:$E$1205,$E561+INDEX('Cenários'!$J$6:$J$105,INT((ROW()-6)/12)+1))),0))</f>
        <v/>
      </c>
      <c r="Q561" s="25">
        <f>IF($A561="","",$L561+$O561)</f>
        <v/>
      </c>
      <c r="R561" s="25">
        <f>IF($A561="","",IF($E561&gt;0,MAX(0,$Q561-$N561),0))</f>
        <v/>
      </c>
      <c r="S561" s="25">
        <f>IF($A561="","",$Q561-$R561)</f>
        <v/>
      </c>
      <c r="T561" s="25">
        <f>IF($A561="","",MAX(0,-$S561))</f>
        <v/>
      </c>
      <c r="U561" s="25">
        <f>IF($A561="","",MAX(0,$Q561-INDEX('Cenários'!$K$6:$K$105,INT((ROW()-6)/12)+1)))</f>
        <v/>
      </c>
      <c r="V561" s="24">
        <f>IF($A561="","",IF($Y561&lt;&gt;"OK","Dados inválidos",IF($X561="Pausado","Pausado",IF($T561&gt;0,"Ruptura",IF($U561&gt;0,"Excesso de capacidade",IF($M561&gt;INDEX('Cenários'!$K$6:$K$105,INT((ROW()-6)/12)+1),"Capacidade insuficiente",IF(AND($E561&lt;=0,$S561&lt;INDEX('Cenários'!$H$6:$H$105,INT((ROW()-6)/12)+1)),"Atenção",IF($R561&gt;0,"Desmobilizar","Adequado"))))))))</f>
        <v/>
      </c>
      <c r="W561" s="24">
        <f>IF($A561="","",IF($Y561&lt;&gt;"OK","Corrigir cadastro do cenário",IF($X561="Pausado","",IF($T561&gt;0,"Ruptura projetada de "&amp;TEXT($T561,"0")&amp;" un.",IF($U561&gt;0,"Reduzir entrada ou transferir "&amp;TEXT($U561,"0")&amp;" un.",IF($M561&gt;INDEX('Cenários'!$K$6:$K$105,INT((ROW()-6)/12)+1),"Capacidade abaixo do saldo-alvo em "&amp;TEXT($M561-INDEX('Cenários'!$K$6:$K$105,INT((ROW()-6)/12)+1),"0")&amp;" un.",IF(AND($O561&gt;0,$E561-INDEX('Cenários'!$J$6:$J$105,INT((ROW()-6)/12)+1)&lt;-4),"Recebimento depende de pedido anterior ao horizonte",IF($R561&gt;0,"Desmobilizar "&amp;TEXT($R561,"0")&amp;" un. nesta semana",IF($P561&gt;0,"Emitir pedido de "&amp;TEXT($P561,"0")&amp;" un. nesta semana",IF($O561&gt;0,"Programar recebimento de "&amp;TEXT($O561,"0")&amp;" un.","Sem ação imediata")))))))))</f>
        <v/>
      </c>
      <c r="X561" s="24">
        <f>IF($A561="","",INDEX('Cenários'!$M$6:$M$105,INT((ROW()-6)/12)+1))</f>
        <v/>
      </c>
      <c r="Y561" s="24">
        <f>IF($A561="","",INDEX('Cenários'!$Z$6:$Z$105,INT((ROW()-6)/12)+1))</f>
        <v/>
      </c>
    </row>
    <row r="562" ht="19" customHeight="1">
      <c r="A562" s="24">
        <f>IF(INDEX('Cenários'!$A$6:$A$105,INT((ROW()-6)/12)+1)="","",INDEX('Cenários'!$A$6:$A$105,INT((ROW()-6)/12)+1))</f>
        <v/>
      </c>
      <c r="B562" s="24">
        <f>IF($A562="","",INDEX('Cenários'!$B$6:$B$105,INT((ROW()-6)/12)+1))</f>
        <v/>
      </c>
      <c r="C562" s="24">
        <f>IF($A562="","",INDEX('Cenários'!$C$6:$C$105,INT((ROW()-6)/12)+1))</f>
        <v/>
      </c>
      <c r="D562" s="24">
        <f>IF($A562="","",INDEX('Cenários'!$D$6:$D$105,INT((ROW()-6)/12)+1))</f>
        <v/>
      </c>
      <c r="E562" s="25">
        <f>IF($A562="","",MOD(ROW()-6,12)-4)</f>
        <v/>
      </c>
      <c r="F562" s="24">
        <f>IF($A562="","",IF($E562&lt;0,"Antes do pico",IF($E562=0,"Semana de pico","Depois do pico")))</f>
        <v/>
      </c>
      <c r="G562" s="36">
        <f>IF($A562="","",IFERROR(IF(INDEX('Cenários'!$E$6:$E$105,INT((ROW()-6)/12)+1)="","",INDEX('Cenários'!$E$6:$E$105,INT((ROW()-6)/12)+1)+7*$E562),""))</f>
        <v/>
      </c>
      <c r="H562" s="37">
        <f>IF($A562="","",INDEX('Cenários'!$N$6:$Y$105,INT((ROW()-6)/12)+1,$E562+5))</f>
        <v/>
      </c>
      <c r="I562" s="25">
        <f>IF(OR($A562="",$H562=""),"",IFERROR(ROUNDUP(INDEX('Cenários'!$F$6:$F$105,INT((ROW()-6)/12)+1)*$H562,0),""))</f>
        <v/>
      </c>
      <c r="J562" s="19" t="n"/>
      <c r="K562" s="25">
        <f>IF($A562="","",IF($E562=-4,INDEX('Cenários'!$G$6:$G$105,INT((ROW()-6)/12)+1),$S561))</f>
        <v/>
      </c>
      <c r="L562" s="25">
        <f>IF($A562="","",$K562+IF($J562="",0,$J562)-IF($I562="",0,$I562))</f>
        <v/>
      </c>
      <c r="M562" s="25">
        <f>IF($A562="","",IF($E562&lt;=0,INDEX('Cenários'!$H$6:$H$105,INT((ROW()-6)/12)+1)+SUMIFS($I$6:$I$1205,$A$6:$A$1205,$A562,$E$6:$E$1205,"&gt;"&amp;$E562,$E$6:$E$1205,"&lt;="&amp;($E562+INDEX('Cenários'!$J$6:$J$105,INT((ROW()-6)/12)+1))),INDEX('Cenários'!$L$6:$L$105,INT((ROW()-6)/12)+1)+SUMIFS($I$6:$I$1205,$A$6:$A$1205,$A562,$E$6:$E$1205,"&gt;"&amp;$E562,$E$6:$E$1205,"&lt;=7")))</f>
        <v/>
      </c>
      <c r="N562" s="25">
        <f>IF($A562="","",MIN(INDEX('Cenários'!$K$6:$K$105,INT((ROW()-6)/12)+1),MAX(0,$M562)))</f>
        <v/>
      </c>
      <c r="O562" s="25">
        <f>IF($A562="","",IFERROR(IF($L562&gt;=$N562,0,MIN(CEILING(MAX(0,$N562-$L562),INDEX('Cenários'!$I$6:$I$105,INT((ROW()-6)/12)+1)),FLOOR(MAX(0,INDEX('Cenários'!$K$6:$K$105,INT((ROW()-6)/12)+1)-$L562),INDEX('Cenários'!$I$6:$I$105,INT((ROW()-6)/12)+1)))),0))</f>
        <v/>
      </c>
      <c r="P562" s="25">
        <f>IF($A562="","",IFERROR(IF($E562+INDEX('Cenários'!$J$6:$J$105,INT((ROW()-6)/12)+1)&gt;7,0,SUMIFS($O$6:$O$1205,$A$6:$A$1205,$A562,$E$6:$E$1205,$E562+INDEX('Cenários'!$J$6:$J$105,INT((ROW()-6)/12)+1))),0))</f>
        <v/>
      </c>
      <c r="Q562" s="25">
        <f>IF($A562="","",$L562+$O562)</f>
        <v/>
      </c>
      <c r="R562" s="25">
        <f>IF($A562="","",IF($E562&gt;0,MAX(0,$Q562-$N562),0))</f>
        <v/>
      </c>
      <c r="S562" s="25">
        <f>IF($A562="","",$Q562-$R562)</f>
        <v/>
      </c>
      <c r="T562" s="25">
        <f>IF($A562="","",MAX(0,-$S562))</f>
        <v/>
      </c>
      <c r="U562" s="25">
        <f>IF($A562="","",MAX(0,$Q562-INDEX('Cenários'!$K$6:$K$105,INT((ROW()-6)/12)+1)))</f>
        <v/>
      </c>
      <c r="V562" s="24">
        <f>IF($A562="","",IF($Y562&lt;&gt;"OK","Dados inválidos",IF($X562="Pausado","Pausado",IF($T562&gt;0,"Ruptura",IF($U562&gt;0,"Excesso de capacidade",IF($M562&gt;INDEX('Cenários'!$K$6:$K$105,INT((ROW()-6)/12)+1),"Capacidade insuficiente",IF(AND($E562&lt;=0,$S562&lt;INDEX('Cenários'!$H$6:$H$105,INT((ROW()-6)/12)+1)),"Atenção",IF($R562&gt;0,"Desmobilizar","Adequado"))))))))</f>
        <v/>
      </c>
      <c r="W562" s="24">
        <f>IF($A562="","",IF($Y562&lt;&gt;"OK","Corrigir cadastro do cenário",IF($X562="Pausado","",IF($T562&gt;0,"Ruptura projetada de "&amp;TEXT($T562,"0")&amp;" un.",IF($U562&gt;0,"Reduzir entrada ou transferir "&amp;TEXT($U562,"0")&amp;" un.",IF($M562&gt;INDEX('Cenários'!$K$6:$K$105,INT((ROW()-6)/12)+1),"Capacidade abaixo do saldo-alvo em "&amp;TEXT($M562-INDEX('Cenários'!$K$6:$K$105,INT((ROW()-6)/12)+1),"0")&amp;" un.",IF(AND($O562&gt;0,$E562-INDEX('Cenários'!$J$6:$J$105,INT((ROW()-6)/12)+1)&lt;-4),"Recebimento depende de pedido anterior ao horizonte",IF($R562&gt;0,"Desmobilizar "&amp;TEXT($R562,"0")&amp;" un. nesta semana",IF($P562&gt;0,"Emitir pedido de "&amp;TEXT($P562,"0")&amp;" un. nesta semana",IF($O562&gt;0,"Programar recebimento de "&amp;TEXT($O562,"0")&amp;" un.","Sem ação imediata")))))))))</f>
        <v/>
      </c>
      <c r="X562" s="24">
        <f>IF($A562="","",INDEX('Cenários'!$M$6:$M$105,INT((ROW()-6)/12)+1))</f>
        <v/>
      </c>
      <c r="Y562" s="24">
        <f>IF($A562="","",INDEX('Cenários'!$Z$6:$Z$105,INT((ROW()-6)/12)+1))</f>
        <v/>
      </c>
    </row>
    <row r="563" ht="19" customHeight="1">
      <c r="A563" s="24">
        <f>IF(INDEX('Cenários'!$A$6:$A$105,INT((ROW()-6)/12)+1)="","",INDEX('Cenários'!$A$6:$A$105,INT((ROW()-6)/12)+1))</f>
        <v/>
      </c>
      <c r="B563" s="24">
        <f>IF($A563="","",INDEX('Cenários'!$B$6:$B$105,INT((ROW()-6)/12)+1))</f>
        <v/>
      </c>
      <c r="C563" s="24">
        <f>IF($A563="","",INDEX('Cenários'!$C$6:$C$105,INT((ROW()-6)/12)+1))</f>
        <v/>
      </c>
      <c r="D563" s="24">
        <f>IF($A563="","",INDEX('Cenários'!$D$6:$D$105,INT((ROW()-6)/12)+1))</f>
        <v/>
      </c>
      <c r="E563" s="25">
        <f>IF($A563="","",MOD(ROW()-6,12)-4)</f>
        <v/>
      </c>
      <c r="F563" s="24">
        <f>IF($A563="","",IF($E563&lt;0,"Antes do pico",IF($E563=0,"Semana de pico","Depois do pico")))</f>
        <v/>
      </c>
      <c r="G563" s="36">
        <f>IF($A563="","",IFERROR(IF(INDEX('Cenários'!$E$6:$E$105,INT((ROW()-6)/12)+1)="","",INDEX('Cenários'!$E$6:$E$105,INT((ROW()-6)/12)+1)+7*$E563),""))</f>
        <v/>
      </c>
      <c r="H563" s="37">
        <f>IF($A563="","",INDEX('Cenários'!$N$6:$Y$105,INT((ROW()-6)/12)+1,$E563+5))</f>
        <v/>
      </c>
      <c r="I563" s="25">
        <f>IF(OR($A563="",$H563=""),"",IFERROR(ROUNDUP(INDEX('Cenários'!$F$6:$F$105,INT((ROW()-6)/12)+1)*$H563,0),""))</f>
        <v/>
      </c>
      <c r="J563" s="19" t="n"/>
      <c r="K563" s="25">
        <f>IF($A563="","",IF($E563=-4,INDEX('Cenários'!$G$6:$G$105,INT((ROW()-6)/12)+1),$S562))</f>
        <v/>
      </c>
      <c r="L563" s="25">
        <f>IF($A563="","",$K563+IF($J563="",0,$J563)-IF($I563="",0,$I563))</f>
        <v/>
      </c>
      <c r="M563" s="25">
        <f>IF($A563="","",IF($E563&lt;=0,INDEX('Cenários'!$H$6:$H$105,INT((ROW()-6)/12)+1)+SUMIFS($I$6:$I$1205,$A$6:$A$1205,$A563,$E$6:$E$1205,"&gt;"&amp;$E563,$E$6:$E$1205,"&lt;="&amp;($E563+INDEX('Cenários'!$J$6:$J$105,INT((ROW()-6)/12)+1))),INDEX('Cenários'!$L$6:$L$105,INT((ROW()-6)/12)+1)+SUMIFS($I$6:$I$1205,$A$6:$A$1205,$A563,$E$6:$E$1205,"&gt;"&amp;$E563,$E$6:$E$1205,"&lt;=7")))</f>
        <v/>
      </c>
      <c r="N563" s="25">
        <f>IF($A563="","",MIN(INDEX('Cenários'!$K$6:$K$105,INT((ROW()-6)/12)+1),MAX(0,$M563)))</f>
        <v/>
      </c>
      <c r="O563" s="25">
        <f>IF($A563="","",IFERROR(IF($L563&gt;=$N563,0,MIN(CEILING(MAX(0,$N563-$L563),INDEX('Cenários'!$I$6:$I$105,INT((ROW()-6)/12)+1)),FLOOR(MAX(0,INDEX('Cenários'!$K$6:$K$105,INT((ROW()-6)/12)+1)-$L563),INDEX('Cenários'!$I$6:$I$105,INT((ROW()-6)/12)+1)))),0))</f>
        <v/>
      </c>
      <c r="P563" s="25">
        <f>IF($A563="","",IFERROR(IF($E563+INDEX('Cenários'!$J$6:$J$105,INT((ROW()-6)/12)+1)&gt;7,0,SUMIFS($O$6:$O$1205,$A$6:$A$1205,$A563,$E$6:$E$1205,$E563+INDEX('Cenários'!$J$6:$J$105,INT((ROW()-6)/12)+1))),0))</f>
        <v/>
      </c>
      <c r="Q563" s="25">
        <f>IF($A563="","",$L563+$O563)</f>
        <v/>
      </c>
      <c r="R563" s="25">
        <f>IF($A563="","",IF($E563&gt;0,MAX(0,$Q563-$N563),0))</f>
        <v/>
      </c>
      <c r="S563" s="25">
        <f>IF($A563="","",$Q563-$R563)</f>
        <v/>
      </c>
      <c r="T563" s="25">
        <f>IF($A563="","",MAX(0,-$S563))</f>
        <v/>
      </c>
      <c r="U563" s="25">
        <f>IF($A563="","",MAX(0,$Q563-INDEX('Cenários'!$K$6:$K$105,INT((ROW()-6)/12)+1)))</f>
        <v/>
      </c>
      <c r="V563" s="24">
        <f>IF($A563="","",IF($Y563&lt;&gt;"OK","Dados inválidos",IF($X563="Pausado","Pausado",IF($T563&gt;0,"Ruptura",IF($U563&gt;0,"Excesso de capacidade",IF($M563&gt;INDEX('Cenários'!$K$6:$K$105,INT((ROW()-6)/12)+1),"Capacidade insuficiente",IF(AND($E563&lt;=0,$S563&lt;INDEX('Cenários'!$H$6:$H$105,INT((ROW()-6)/12)+1)),"Atenção",IF($R563&gt;0,"Desmobilizar","Adequado"))))))))</f>
        <v/>
      </c>
      <c r="W563" s="24">
        <f>IF($A563="","",IF($Y563&lt;&gt;"OK","Corrigir cadastro do cenário",IF($X563="Pausado","",IF($T563&gt;0,"Ruptura projetada de "&amp;TEXT($T563,"0")&amp;" un.",IF($U563&gt;0,"Reduzir entrada ou transferir "&amp;TEXT($U563,"0")&amp;" un.",IF($M563&gt;INDEX('Cenários'!$K$6:$K$105,INT((ROW()-6)/12)+1),"Capacidade abaixo do saldo-alvo em "&amp;TEXT($M563-INDEX('Cenários'!$K$6:$K$105,INT((ROW()-6)/12)+1),"0")&amp;" un.",IF(AND($O563&gt;0,$E563-INDEX('Cenários'!$J$6:$J$105,INT((ROW()-6)/12)+1)&lt;-4),"Recebimento depende de pedido anterior ao horizonte",IF($R563&gt;0,"Desmobilizar "&amp;TEXT($R563,"0")&amp;" un. nesta semana",IF($P563&gt;0,"Emitir pedido de "&amp;TEXT($P563,"0")&amp;" un. nesta semana",IF($O563&gt;0,"Programar recebimento de "&amp;TEXT($O563,"0")&amp;" un.","Sem ação imediata")))))))))</f>
        <v/>
      </c>
      <c r="X563" s="24">
        <f>IF($A563="","",INDEX('Cenários'!$M$6:$M$105,INT((ROW()-6)/12)+1))</f>
        <v/>
      </c>
      <c r="Y563" s="24">
        <f>IF($A563="","",INDEX('Cenários'!$Z$6:$Z$105,INT((ROW()-6)/12)+1))</f>
        <v/>
      </c>
    </row>
    <row r="564" ht="19" customHeight="1">
      <c r="A564" s="24">
        <f>IF(INDEX('Cenários'!$A$6:$A$105,INT((ROW()-6)/12)+1)="","",INDEX('Cenários'!$A$6:$A$105,INT((ROW()-6)/12)+1))</f>
        <v/>
      </c>
      <c r="B564" s="24">
        <f>IF($A564="","",INDEX('Cenários'!$B$6:$B$105,INT((ROW()-6)/12)+1))</f>
        <v/>
      </c>
      <c r="C564" s="24">
        <f>IF($A564="","",INDEX('Cenários'!$C$6:$C$105,INT((ROW()-6)/12)+1))</f>
        <v/>
      </c>
      <c r="D564" s="24">
        <f>IF($A564="","",INDEX('Cenários'!$D$6:$D$105,INT((ROW()-6)/12)+1))</f>
        <v/>
      </c>
      <c r="E564" s="25">
        <f>IF($A564="","",MOD(ROW()-6,12)-4)</f>
        <v/>
      </c>
      <c r="F564" s="24">
        <f>IF($A564="","",IF($E564&lt;0,"Antes do pico",IF($E564=0,"Semana de pico","Depois do pico")))</f>
        <v/>
      </c>
      <c r="G564" s="36">
        <f>IF($A564="","",IFERROR(IF(INDEX('Cenários'!$E$6:$E$105,INT((ROW()-6)/12)+1)="","",INDEX('Cenários'!$E$6:$E$105,INT((ROW()-6)/12)+1)+7*$E564),""))</f>
        <v/>
      </c>
      <c r="H564" s="37">
        <f>IF($A564="","",INDEX('Cenários'!$N$6:$Y$105,INT((ROW()-6)/12)+1,$E564+5))</f>
        <v/>
      </c>
      <c r="I564" s="25">
        <f>IF(OR($A564="",$H564=""),"",IFERROR(ROUNDUP(INDEX('Cenários'!$F$6:$F$105,INT((ROW()-6)/12)+1)*$H564,0),""))</f>
        <v/>
      </c>
      <c r="J564" s="19" t="n"/>
      <c r="K564" s="25">
        <f>IF($A564="","",IF($E564=-4,INDEX('Cenários'!$G$6:$G$105,INT((ROW()-6)/12)+1),$S563))</f>
        <v/>
      </c>
      <c r="L564" s="25">
        <f>IF($A564="","",$K564+IF($J564="",0,$J564)-IF($I564="",0,$I564))</f>
        <v/>
      </c>
      <c r="M564" s="25">
        <f>IF($A564="","",IF($E564&lt;=0,INDEX('Cenários'!$H$6:$H$105,INT((ROW()-6)/12)+1)+SUMIFS($I$6:$I$1205,$A$6:$A$1205,$A564,$E$6:$E$1205,"&gt;"&amp;$E564,$E$6:$E$1205,"&lt;="&amp;($E564+INDEX('Cenários'!$J$6:$J$105,INT((ROW()-6)/12)+1))),INDEX('Cenários'!$L$6:$L$105,INT((ROW()-6)/12)+1)+SUMIFS($I$6:$I$1205,$A$6:$A$1205,$A564,$E$6:$E$1205,"&gt;"&amp;$E564,$E$6:$E$1205,"&lt;=7")))</f>
        <v/>
      </c>
      <c r="N564" s="25">
        <f>IF($A564="","",MIN(INDEX('Cenários'!$K$6:$K$105,INT((ROW()-6)/12)+1),MAX(0,$M564)))</f>
        <v/>
      </c>
      <c r="O564" s="25">
        <f>IF($A564="","",IFERROR(IF($L564&gt;=$N564,0,MIN(CEILING(MAX(0,$N564-$L564),INDEX('Cenários'!$I$6:$I$105,INT((ROW()-6)/12)+1)),FLOOR(MAX(0,INDEX('Cenários'!$K$6:$K$105,INT((ROW()-6)/12)+1)-$L564),INDEX('Cenários'!$I$6:$I$105,INT((ROW()-6)/12)+1)))),0))</f>
        <v/>
      </c>
      <c r="P564" s="25">
        <f>IF($A564="","",IFERROR(IF($E564+INDEX('Cenários'!$J$6:$J$105,INT((ROW()-6)/12)+1)&gt;7,0,SUMIFS($O$6:$O$1205,$A$6:$A$1205,$A564,$E$6:$E$1205,$E564+INDEX('Cenários'!$J$6:$J$105,INT((ROW()-6)/12)+1))),0))</f>
        <v/>
      </c>
      <c r="Q564" s="25">
        <f>IF($A564="","",$L564+$O564)</f>
        <v/>
      </c>
      <c r="R564" s="25">
        <f>IF($A564="","",IF($E564&gt;0,MAX(0,$Q564-$N564),0))</f>
        <v/>
      </c>
      <c r="S564" s="25">
        <f>IF($A564="","",$Q564-$R564)</f>
        <v/>
      </c>
      <c r="T564" s="25">
        <f>IF($A564="","",MAX(0,-$S564))</f>
        <v/>
      </c>
      <c r="U564" s="25">
        <f>IF($A564="","",MAX(0,$Q564-INDEX('Cenários'!$K$6:$K$105,INT((ROW()-6)/12)+1)))</f>
        <v/>
      </c>
      <c r="V564" s="24">
        <f>IF($A564="","",IF($Y564&lt;&gt;"OK","Dados inválidos",IF($X564="Pausado","Pausado",IF($T564&gt;0,"Ruptura",IF($U564&gt;0,"Excesso de capacidade",IF($M564&gt;INDEX('Cenários'!$K$6:$K$105,INT((ROW()-6)/12)+1),"Capacidade insuficiente",IF(AND($E564&lt;=0,$S564&lt;INDEX('Cenários'!$H$6:$H$105,INT((ROW()-6)/12)+1)),"Atenção",IF($R564&gt;0,"Desmobilizar","Adequado"))))))))</f>
        <v/>
      </c>
      <c r="W564" s="24">
        <f>IF($A564="","",IF($Y564&lt;&gt;"OK","Corrigir cadastro do cenário",IF($X564="Pausado","",IF($T564&gt;0,"Ruptura projetada de "&amp;TEXT($T564,"0")&amp;" un.",IF($U564&gt;0,"Reduzir entrada ou transferir "&amp;TEXT($U564,"0")&amp;" un.",IF($M564&gt;INDEX('Cenários'!$K$6:$K$105,INT((ROW()-6)/12)+1),"Capacidade abaixo do saldo-alvo em "&amp;TEXT($M564-INDEX('Cenários'!$K$6:$K$105,INT((ROW()-6)/12)+1),"0")&amp;" un.",IF(AND($O564&gt;0,$E564-INDEX('Cenários'!$J$6:$J$105,INT((ROW()-6)/12)+1)&lt;-4),"Recebimento depende de pedido anterior ao horizonte",IF($R564&gt;0,"Desmobilizar "&amp;TEXT($R564,"0")&amp;" un. nesta semana",IF($P564&gt;0,"Emitir pedido de "&amp;TEXT($P564,"0")&amp;" un. nesta semana",IF($O564&gt;0,"Programar recebimento de "&amp;TEXT($O564,"0")&amp;" un.","Sem ação imediata")))))))))</f>
        <v/>
      </c>
      <c r="X564" s="24">
        <f>IF($A564="","",INDEX('Cenários'!$M$6:$M$105,INT((ROW()-6)/12)+1))</f>
        <v/>
      </c>
      <c r="Y564" s="24">
        <f>IF($A564="","",INDEX('Cenários'!$Z$6:$Z$105,INT((ROW()-6)/12)+1))</f>
        <v/>
      </c>
    </row>
    <row r="565" ht="19" customHeight="1">
      <c r="A565" s="24">
        <f>IF(INDEX('Cenários'!$A$6:$A$105,INT((ROW()-6)/12)+1)="","",INDEX('Cenários'!$A$6:$A$105,INT((ROW()-6)/12)+1))</f>
        <v/>
      </c>
      <c r="B565" s="24">
        <f>IF($A565="","",INDEX('Cenários'!$B$6:$B$105,INT((ROW()-6)/12)+1))</f>
        <v/>
      </c>
      <c r="C565" s="24">
        <f>IF($A565="","",INDEX('Cenários'!$C$6:$C$105,INT((ROW()-6)/12)+1))</f>
        <v/>
      </c>
      <c r="D565" s="24">
        <f>IF($A565="","",INDEX('Cenários'!$D$6:$D$105,INT((ROW()-6)/12)+1))</f>
        <v/>
      </c>
      <c r="E565" s="25">
        <f>IF($A565="","",MOD(ROW()-6,12)-4)</f>
        <v/>
      </c>
      <c r="F565" s="24">
        <f>IF($A565="","",IF($E565&lt;0,"Antes do pico",IF($E565=0,"Semana de pico","Depois do pico")))</f>
        <v/>
      </c>
      <c r="G565" s="36">
        <f>IF($A565="","",IFERROR(IF(INDEX('Cenários'!$E$6:$E$105,INT((ROW()-6)/12)+1)="","",INDEX('Cenários'!$E$6:$E$105,INT((ROW()-6)/12)+1)+7*$E565),""))</f>
        <v/>
      </c>
      <c r="H565" s="37">
        <f>IF($A565="","",INDEX('Cenários'!$N$6:$Y$105,INT((ROW()-6)/12)+1,$E565+5))</f>
        <v/>
      </c>
      <c r="I565" s="25">
        <f>IF(OR($A565="",$H565=""),"",IFERROR(ROUNDUP(INDEX('Cenários'!$F$6:$F$105,INT((ROW()-6)/12)+1)*$H565,0),""))</f>
        <v/>
      </c>
      <c r="J565" s="19" t="n"/>
      <c r="K565" s="25">
        <f>IF($A565="","",IF($E565=-4,INDEX('Cenários'!$G$6:$G$105,INT((ROW()-6)/12)+1),$S564))</f>
        <v/>
      </c>
      <c r="L565" s="25">
        <f>IF($A565="","",$K565+IF($J565="",0,$J565)-IF($I565="",0,$I565))</f>
        <v/>
      </c>
      <c r="M565" s="25">
        <f>IF($A565="","",IF($E565&lt;=0,INDEX('Cenários'!$H$6:$H$105,INT((ROW()-6)/12)+1)+SUMIFS($I$6:$I$1205,$A$6:$A$1205,$A565,$E$6:$E$1205,"&gt;"&amp;$E565,$E$6:$E$1205,"&lt;="&amp;($E565+INDEX('Cenários'!$J$6:$J$105,INT((ROW()-6)/12)+1))),INDEX('Cenários'!$L$6:$L$105,INT((ROW()-6)/12)+1)+SUMIFS($I$6:$I$1205,$A$6:$A$1205,$A565,$E$6:$E$1205,"&gt;"&amp;$E565,$E$6:$E$1205,"&lt;=7")))</f>
        <v/>
      </c>
      <c r="N565" s="25">
        <f>IF($A565="","",MIN(INDEX('Cenários'!$K$6:$K$105,INT((ROW()-6)/12)+1),MAX(0,$M565)))</f>
        <v/>
      </c>
      <c r="O565" s="25">
        <f>IF($A565="","",IFERROR(IF($L565&gt;=$N565,0,MIN(CEILING(MAX(0,$N565-$L565),INDEX('Cenários'!$I$6:$I$105,INT((ROW()-6)/12)+1)),FLOOR(MAX(0,INDEX('Cenários'!$K$6:$K$105,INT((ROW()-6)/12)+1)-$L565),INDEX('Cenários'!$I$6:$I$105,INT((ROW()-6)/12)+1)))),0))</f>
        <v/>
      </c>
      <c r="P565" s="25">
        <f>IF($A565="","",IFERROR(IF($E565+INDEX('Cenários'!$J$6:$J$105,INT((ROW()-6)/12)+1)&gt;7,0,SUMIFS($O$6:$O$1205,$A$6:$A$1205,$A565,$E$6:$E$1205,$E565+INDEX('Cenários'!$J$6:$J$105,INT((ROW()-6)/12)+1))),0))</f>
        <v/>
      </c>
      <c r="Q565" s="25">
        <f>IF($A565="","",$L565+$O565)</f>
        <v/>
      </c>
      <c r="R565" s="25">
        <f>IF($A565="","",IF($E565&gt;0,MAX(0,$Q565-$N565),0))</f>
        <v/>
      </c>
      <c r="S565" s="25">
        <f>IF($A565="","",$Q565-$R565)</f>
        <v/>
      </c>
      <c r="T565" s="25">
        <f>IF($A565="","",MAX(0,-$S565))</f>
        <v/>
      </c>
      <c r="U565" s="25">
        <f>IF($A565="","",MAX(0,$Q565-INDEX('Cenários'!$K$6:$K$105,INT((ROW()-6)/12)+1)))</f>
        <v/>
      </c>
      <c r="V565" s="24">
        <f>IF($A565="","",IF($Y565&lt;&gt;"OK","Dados inválidos",IF($X565="Pausado","Pausado",IF($T565&gt;0,"Ruptura",IF($U565&gt;0,"Excesso de capacidade",IF($M565&gt;INDEX('Cenários'!$K$6:$K$105,INT((ROW()-6)/12)+1),"Capacidade insuficiente",IF(AND($E565&lt;=0,$S565&lt;INDEX('Cenários'!$H$6:$H$105,INT((ROW()-6)/12)+1)),"Atenção",IF($R565&gt;0,"Desmobilizar","Adequado"))))))))</f>
        <v/>
      </c>
      <c r="W565" s="24">
        <f>IF($A565="","",IF($Y565&lt;&gt;"OK","Corrigir cadastro do cenário",IF($X565="Pausado","",IF($T565&gt;0,"Ruptura projetada de "&amp;TEXT($T565,"0")&amp;" un.",IF($U565&gt;0,"Reduzir entrada ou transferir "&amp;TEXT($U565,"0")&amp;" un.",IF($M565&gt;INDEX('Cenários'!$K$6:$K$105,INT((ROW()-6)/12)+1),"Capacidade abaixo do saldo-alvo em "&amp;TEXT($M565-INDEX('Cenários'!$K$6:$K$105,INT((ROW()-6)/12)+1),"0")&amp;" un.",IF(AND($O565&gt;0,$E565-INDEX('Cenários'!$J$6:$J$105,INT((ROW()-6)/12)+1)&lt;-4),"Recebimento depende de pedido anterior ao horizonte",IF($R565&gt;0,"Desmobilizar "&amp;TEXT($R565,"0")&amp;" un. nesta semana",IF($P565&gt;0,"Emitir pedido de "&amp;TEXT($P565,"0")&amp;" un. nesta semana",IF($O565&gt;0,"Programar recebimento de "&amp;TEXT($O565,"0")&amp;" un.","Sem ação imediata")))))))))</f>
        <v/>
      </c>
      <c r="X565" s="24">
        <f>IF($A565="","",INDEX('Cenários'!$M$6:$M$105,INT((ROW()-6)/12)+1))</f>
        <v/>
      </c>
      <c r="Y565" s="24">
        <f>IF($A565="","",INDEX('Cenários'!$Z$6:$Z$105,INT((ROW()-6)/12)+1))</f>
        <v/>
      </c>
    </row>
    <row r="566" ht="19" customHeight="1">
      <c r="A566" s="24">
        <f>IF(INDEX('Cenários'!$A$6:$A$105,INT((ROW()-6)/12)+1)="","",INDEX('Cenários'!$A$6:$A$105,INT((ROW()-6)/12)+1))</f>
        <v/>
      </c>
      <c r="B566" s="24">
        <f>IF($A566="","",INDEX('Cenários'!$B$6:$B$105,INT((ROW()-6)/12)+1))</f>
        <v/>
      </c>
      <c r="C566" s="24">
        <f>IF($A566="","",INDEX('Cenários'!$C$6:$C$105,INT((ROW()-6)/12)+1))</f>
        <v/>
      </c>
      <c r="D566" s="24">
        <f>IF($A566="","",INDEX('Cenários'!$D$6:$D$105,INT((ROW()-6)/12)+1))</f>
        <v/>
      </c>
      <c r="E566" s="25">
        <f>IF($A566="","",MOD(ROW()-6,12)-4)</f>
        <v/>
      </c>
      <c r="F566" s="24">
        <f>IF($A566="","",IF($E566&lt;0,"Antes do pico",IF($E566=0,"Semana de pico","Depois do pico")))</f>
        <v/>
      </c>
      <c r="G566" s="36">
        <f>IF($A566="","",IFERROR(IF(INDEX('Cenários'!$E$6:$E$105,INT((ROW()-6)/12)+1)="","",INDEX('Cenários'!$E$6:$E$105,INT((ROW()-6)/12)+1)+7*$E566),""))</f>
        <v/>
      </c>
      <c r="H566" s="37">
        <f>IF($A566="","",INDEX('Cenários'!$N$6:$Y$105,INT((ROW()-6)/12)+1,$E566+5))</f>
        <v/>
      </c>
      <c r="I566" s="25">
        <f>IF(OR($A566="",$H566=""),"",IFERROR(ROUNDUP(INDEX('Cenários'!$F$6:$F$105,INT((ROW()-6)/12)+1)*$H566,0),""))</f>
        <v/>
      </c>
      <c r="J566" s="19" t="n"/>
      <c r="K566" s="25">
        <f>IF($A566="","",IF($E566=-4,INDEX('Cenários'!$G$6:$G$105,INT((ROW()-6)/12)+1),$S565))</f>
        <v/>
      </c>
      <c r="L566" s="25">
        <f>IF($A566="","",$K566+IF($J566="",0,$J566)-IF($I566="",0,$I566))</f>
        <v/>
      </c>
      <c r="M566" s="25">
        <f>IF($A566="","",IF($E566&lt;=0,INDEX('Cenários'!$H$6:$H$105,INT((ROW()-6)/12)+1)+SUMIFS($I$6:$I$1205,$A$6:$A$1205,$A566,$E$6:$E$1205,"&gt;"&amp;$E566,$E$6:$E$1205,"&lt;="&amp;($E566+INDEX('Cenários'!$J$6:$J$105,INT((ROW()-6)/12)+1))),INDEX('Cenários'!$L$6:$L$105,INT((ROW()-6)/12)+1)+SUMIFS($I$6:$I$1205,$A$6:$A$1205,$A566,$E$6:$E$1205,"&gt;"&amp;$E566,$E$6:$E$1205,"&lt;=7")))</f>
        <v/>
      </c>
      <c r="N566" s="25">
        <f>IF($A566="","",MIN(INDEX('Cenários'!$K$6:$K$105,INT((ROW()-6)/12)+1),MAX(0,$M566)))</f>
        <v/>
      </c>
      <c r="O566" s="25">
        <f>IF($A566="","",IFERROR(IF($L566&gt;=$N566,0,MIN(CEILING(MAX(0,$N566-$L566),INDEX('Cenários'!$I$6:$I$105,INT((ROW()-6)/12)+1)),FLOOR(MAX(0,INDEX('Cenários'!$K$6:$K$105,INT((ROW()-6)/12)+1)-$L566),INDEX('Cenários'!$I$6:$I$105,INT((ROW()-6)/12)+1)))),0))</f>
        <v/>
      </c>
      <c r="P566" s="25">
        <f>IF($A566="","",IFERROR(IF($E566+INDEX('Cenários'!$J$6:$J$105,INT((ROW()-6)/12)+1)&gt;7,0,SUMIFS($O$6:$O$1205,$A$6:$A$1205,$A566,$E$6:$E$1205,$E566+INDEX('Cenários'!$J$6:$J$105,INT((ROW()-6)/12)+1))),0))</f>
        <v/>
      </c>
      <c r="Q566" s="25">
        <f>IF($A566="","",$L566+$O566)</f>
        <v/>
      </c>
      <c r="R566" s="25">
        <f>IF($A566="","",IF($E566&gt;0,MAX(0,$Q566-$N566),0))</f>
        <v/>
      </c>
      <c r="S566" s="25">
        <f>IF($A566="","",$Q566-$R566)</f>
        <v/>
      </c>
      <c r="T566" s="25">
        <f>IF($A566="","",MAX(0,-$S566))</f>
        <v/>
      </c>
      <c r="U566" s="25">
        <f>IF($A566="","",MAX(0,$Q566-INDEX('Cenários'!$K$6:$K$105,INT((ROW()-6)/12)+1)))</f>
        <v/>
      </c>
      <c r="V566" s="24">
        <f>IF($A566="","",IF($Y566&lt;&gt;"OK","Dados inválidos",IF($X566="Pausado","Pausado",IF($T566&gt;0,"Ruptura",IF($U566&gt;0,"Excesso de capacidade",IF($M566&gt;INDEX('Cenários'!$K$6:$K$105,INT((ROW()-6)/12)+1),"Capacidade insuficiente",IF(AND($E566&lt;=0,$S566&lt;INDEX('Cenários'!$H$6:$H$105,INT((ROW()-6)/12)+1)),"Atenção",IF($R566&gt;0,"Desmobilizar","Adequado"))))))))</f>
        <v/>
      </c>
      <c r="W566" s="24">
        <f>IF($A566="","",IF($Y566&lt;&gt;"OK","Corrigir cadastro do cenário",IF($X566="Pausado","",IF($T566&gt;0,"Ruptura projetada de "&amp;TEXT($T566,"0")&amp;" un.",IF($U566&gt;0,"Reduzir entrada ou transferir "&amp;TEXT($U566,"0")&amp;" un.",IF($M566&gt;INDEX('Cenários'!$K$6:$K$105,INT((ROW()-6)/12)+1),"Capacidade abaixo do saldo-alvo em "&amp;TEXT($M566-INDEX('Cenários'!$K$6:$K$105,INT((ROW()-6)/12)+1),"0")&amp;" un.",IF(AND($O566&gt;0,$E566-INDEX('Cenários'!$J$6:$J$105,INT((ROW()-6)/12)+1)&lt;-4),"Recebimento depende de pedido anterior ao horizonte",IF($R566&gt;0,"Desmobilizar "&amp;TEXT($R566,"0")&amp;" un. nesta semana",IF($P566&gt;0,"Emitir pedido de "&amp;TEXT($P566,"0")&amp;" un. nesta semana",IF($O566&gt;0,"Programar recebimento de "&amp;TEXT($O566,"0")&amp;" un.","Sem ação imediata")))))))))</f>
        <v/>
      </c>
      <c r="X566" s="24">
        <f>IF($A566="","",INDEX('Cenários'!$M$6:$M$105,INT((ROW()-6)/12)+1))</f>
        <v/>
      </c>
      <c r="Y566" s="24">
        <f>IF($A566="","",INDEX('Cenários'!$Z$6:$Z$105,INT((ROW()-6)/12)+1))</f>
        <v/>
      </c>
    </row>
    <row r="567" ht="19" customHeight="1">
      <c r="A567" s="24">
        <f>IF(INDEX('Cenários'!$A$6:$A$105,INT((ROW()-6)/12)+1)="","",INDEX('Cenários'!$A$6:$A$105,INT((ROW()-6)/12)+1))</f>
        <v/>
      </c>
      <c r="B567" s="24">
        <f>IF($A567="","",INDEX('Cenários'!$B$6:$B$105,INT((ROW()-6)/12)+1))</f>
        <v/>
      </c>
      <c r="C567" s="24">
        <f>IF($A567="","",INDEX('Cenários'!$C$6:$C$105,INT((ROW()-6)/12)+1))</f>
        <v/>
      </c>
      <c r="D567" s="24">
        <f>IF($A567="","",INDEX('Cenários'!$D$6:$D$105,INT((ROW()-6)/12)+1))</f>
        <v/>
      </c>
      <c r="E567" s="25">
        <f>IF($A567="","",MOD(ROW()-6,12)-4)</f>
        <v/>
      </c>
      <c r="F567" s="24">
        <f>IF($A567="","",IF($E567&lt;0,"Antes do pico",IF($E567=0,"Semana de pico","Depois do pico")))</f>
        <v/>
      </c>
      <c r="G567" s="36">
        <f>IF($A567="","",IFERROR(IF(INDEX('Cenários'!$E$6:$E$105,INT((ROW()-6)/12)+1)="","",INDEX('Cenários'!$E$6:$E$105,INT((ROW()-6)/12)+1)+7*$E567),""))</f>
        <v/>
      </c>
      <c r="H567" s="37">
        <f>IF($A567="","",INDEX('Cenários'!$N$6:$Y$105,INT((ROW()-6)/12)+1,$E567+5))</f>
        <v/>
      </c>
      <c r="I567" s="25">
        <f>IF(OR($A567="",$H567=""),"",IFERROR(ROUNDUP(INDEX('Cenários'!$F$6:$F$105,INT((ROW()-6)/12)+1)*$H567,0),""))</f>
        <v/>
      </c>
      <c r="J567" s="19" t="n"/>
      <c r="K567" s="25">
        <f>IF($A567="","",IF($E567=-4,INDEX('Cenários'!$G$6:$G$105,INT((ROW()-6)/12)+1),$S566))</f>
        <v/>
      </c>
      <c r="L567" s="25">
        <f>IF($A567="","",$K567+IF($J567="",0,$J567)-IF($I567="",0,$I567))</f>
        <v/>
      </c>
      <c r="M567" s="25">
        <f>IF($A567="","",IF($E567&lt;=0,INDEX('Cenários'!$H$6:$H$105,INT((ROW()-6)/12)+1)+SUMIFS($I$6:$I$1205,$A$6:$A$1205,$A567,$E$6:$E$1205,"&gt;"&amp;$E567,$E$6:$E$1205,"&lt;="&amp;($E567+INDEX('Cenários'!$J$6:$J$105,INT((ROW()-6)/12)+1))),INDEX('Cenários'!$L$6:$L$105,INT((ROW()-6)/12)+1)+SUMIFS($I$6:$I$1205,$A$6:$A$1205,$A567,$E$6:$E$1205,"&gt;"&amp;$E567,$E$6:$E$1205,"&lt;=7")))</f>
        <v/>
      </c>
      <c r="N567" s="25">
        <f>IF($A567="","",MIN(INDEX('Cenários'!$K$6:$K$105,INT((ROW()-6)/12)+1),MAX(0,$M567)))</f>
        <v/>
      </c>
      <c r="O567" s="25">
        <f>IF($A567="","",IFERROR(IF($L567&gt;=$N567,0,MIN(CEILING(MAX(0,$N567-$L567),INDEX('Cenários'!$I$6:$I$105,INT((ROW()-6)/12)+1)),FLOOR(MAX(0,INDEX('Cenários'!$K$6:$K$105,INT((ROW()-6)/12)+1)-$L567),INDEX('Cenários'!$I$6:$I$105,INT((ROW()-6)/12)+1)))),0))</f>
        <v/>
      </c>
      <c r="P567" s="25">
        <f>IF($A567="","",IFERROR(IF($E567+INDEX('Cenários'!$J$6:$J$105,INT((ROW()-6)/12)+1)&gt;7,0,SUMIFS($O$6:$O$1205,$A$6:$A$1205,$A567,$E$6:$E$1205,$E567+INDEX('Cenários'!$J$6:$J$105,INT((ROW()-6)/12)+1))),0))</f>
        <v/>
      </c>
      <c r="Q567" s="25">
        <f>IF($A567="","",$L567+$O567)</f>
        <v/>
      </c>
      <c r="R567" s="25">
        <f>IF($A567="","",IF($E567&gt;0,MAX(0,$Q567-$N567),0))</f>
        <v/>
      </c>
      <c r="S567" s="25">
        <f>IF($A567="","",$Q567-$R567)</f>
        <v/>
      </c>
      <c r="T567" s="25">
        <f>IF($A567="","",MAX(0,-$S567))</f>
        <v/>
      </c>
      <c r="U567" s="25">
        <f>IF($A567="","",MAX(0,$Q567-INDEX('Cenários'!$K$6:$K$105,INT((ROW()-6)/12)+1)))</f>
        <v/>
      </c>
      <c r="V567" s="24">
        <f>IF($A567="","",IF($Y567&lt;&gt;"OK","Dados inválidos",IF($X567="Pausado","Pausado",IF($T567&gt;0,"Ruptura",IF($U567&gt;0,"Excesso de capacidade",IF($M567&gt;INDEX('Cenários'!$K$6:$K$105,INT((ROW()-6)/12)+1),"Capacidade insuficiente",IF(AND($E567&lt;=0,$S567&lt;INDEX('Cenários'!$H$6:$H$105,INT((ROW()-6)/12)+1)),"Atenção",IF($R567&gt;0,"Desmobilizar","Adequado"))))))))</f>
        <v/>
      </c>
      <c r="W567" s="24">
        <f>IF($A567="","",IF($Y567&lt;&gt;"OK","Corrigir cadastro do cenário",IF($X567="Pausado","",IF($T567&gt;0,"Ruptura projetada de "&amp;TEXT($T567,"0")&amp;" un.",IF($U567&gt;0,"Reduzir entrada ou transferir "&amp;TEXT($U567,"0")&amp;" un.",IF($M567&gt;INDEX('Cenários'!$K$6:$K$105,INT((ROW()-6)/12)+1),"Capacidade abaixo do saldo-alvo em "&amp;TEXT($M567-INDEX('Cenários'!$K$6:$K$105,INT((ROW()-6)/12)+1),"0")&amp;" un.",IF(AND($O567&gt;0,$E567-INDEX('Cenários'!$J$6:$J$105,INT((ROW()-6)/12)+1)&lt;-4),"Recebimento depende de pedido anterior ao horizonte",IF($R567&gt;0,"Desmobilizar "&amp;TEXT($R567,"0")&amp;" un. nesta semana",IF($P567&gt;0,"Emitir pedido de "&amp;TEXT($P567,"0")&amp;" un. nesta semana",IF($O567&gt;0,"Programar recebimento de "&amp;TEXT($O567,"0")&amp;" un.","Sem ação imediata")))))))))</f>
        <v/>
      </c>
      <c r="X567" s="24">
        <f>IF($A567="","",INDEX('Cenários'!$M$6:$M$105,INT((ROW()-6)/12)+1))</f>
        <v/>
      </c>
      <c r="Y567" s="24">
        <f>IF($A567="","",INDEX('Cenários'!$Z$6:$Z$105,INT((ROW()-6)/12)+1))</f>
        <v/>
      </c>
    </row>
    <row r="568" ht="19" customHeight="1">
      <c r="A568" s="24">
        <f>IF(INDEX('Cenários'!$A$6:$A$105,INT((ROW()-6)/12)+1)="","",INDEX('Cenários'!$A$6:$A$105,INT((ROW()-6)/12)+1))</f>
        <v/>
      </c>
      <c r="B568" s="24">
        <f>IF($A568="","",INDEX('Cenários'!$B$6:$B$105,INT((ROW()-6)/12)+1))</f>
        <v/>
      </c>
      <c r="C568" s="24">
        <f>IF($A568="","",INDEX('Cenários'!$C$6:$C$105,INT((ROW()-6)/12)+1))</f>
        <v/>
      </c>
      <c r="D568" s="24">
        <f>IF($A568="","",INDEX('Cenários'!$D$6:$D$105,INT((ROW()-6)/12)+1))</f>
        <v/>
      </c>
      <c r="E568" s="25">
        <f>IF($A568="","",MOD(ROW()-6,12)-4)</f>
        <v/>
      </c>
      <c r="F568" s="24">
        <f>IF($A568="","",IF($E568&lt;0,"Antes do pico",IF($E568=0,"Semana de pico","Depois do pico")))</f>
        <v/>
      </c>
      <c r="G568" s="36">
        <f>IF($A568="","",IFERROR(IF(INDEX('Cenários'!$E$6:$E$105,INT((ROW()-6)/12)+1)="","",INDEX('Cenários'!$E$6:$E$105,INT((ROW()-6)/12)+1)+7*$E568),""))</f>
        <v/>
      </c>
      <c r="H568" s="37">
        <f>IF($A568="","",INDEX('Cenários'!$N$6:$Y$105,INT((ROW()-6)/12)+1,$E568+5))</f>
        <v/>
      </c>
      <c r="I568" s="25">
        <f>IF(OR($A568="",$H568=""),"",IFERROR(ROUNDUP(INDEX('Cenários'!$F$6:$F$105,INT((ROW()-6)/12)+1)*$H568,0),""))</f>
        <v/>
      </c>
      <c r="J568" s="19" t="n"/>
      <c r="K568" s="25">
        <f>IF($A568="","",IF($E568=-4,INDEX('Cenários'!$G$6:$G$105,INT((ROW()-6)/12)+1),$S567))</f>
        <v/>
      </c>
      <c r="L568" s="25">
        <f>IF($A568="","",$K568+IF($J568="",0,$J568)-IF($I568="",0,$I568))</f>
        <v/>
      </c>
      <c r="M568" s="25">
        <f>IF($A568="","",IF($E568&lt;=0,INDEX('Cenários'!$H$6:$H$105,INT((ROW()-6)/12)+1)+SUMIFS($I$6:$I$1205,$A$6:$A$1205,$A568,$E$6:$E$1205,"&gt;"&amp;$E568,$E$6:$E$1205,"&lt;="&amp;($E568+INDEX('Cenários'!$J$6:$J$105,INT((ROW()-6)/12)+1))),INDEX('Cenários'!$L$6:$L$105,INT((ROW()-6)/12)+1)+SUMIFS($I$6:$I$1205,$A$6:$A$1205,$A568,$E$6:$E$1205,"&gt;"&amp;$E568,$E$6:$E$1205,"&lt;=7")))</f>
        <v/>
      </c>
      <c r="N568" s="25">
        <f>IF($A568="","",MIN(INDEX('Cenários'!$K$6:$K$105,INT((ROW()-6)/12)+1),MAX(0,$M568)))</f>
        <v/>
      </c>
      <c r="O568" s="25">
        <f>IF($A568="","",IFERROR(IF($L568&gt;=$N568,0,MIN(CEILING(MAX(0,$N568-$L568),INDEX('Cenários'!$I$6:$I$105,INT((ROW()-6)/12)+1)),FLOOR(MAX(0,INDEX('Cenários'!$K$6:$K$105,INT((ROW()-6)/12)+1)-$L568),INDEX('Cenários'!$I$6:$I$105,INT((ROW()-6)/12)+1)))),0))</f>
        <v/>
      </c>
      <c r="P568" s="25">
        <f>IF($A568="","",IFERROR(IF($E568+INDEX('Cenários'!$J$6:$J$105,INT((ROW()-6)/12)+1)&gt;7,0,SUMIFS($O$6:$O$1205,$A$6:$A$1205,$A568,$E$6:$E$1205,$E568+INDEX('Cenários'!$J$6:$J$105,INT((ROW()-6)/12)+1))),0))</f>
        <v/>
      </c>
      <c r="Q568" s="25">
        <f>IF($A568="","",$L568+$O568)</f>
        <v/>
      </c>
      <c r="R568" s="25">
        <f>IF($A568="","",IF($E568&gt;0,MAX(0,$Q568-$N568),0))</f>
        <v/>
      </c>
      <c r="S568" s="25">
        <f>IF($A568="","",$Q568-$R568)</f>
        <v/>
      </c>
      <c r="T568" s="25">
        <f>IF($A568="","",MAX(0,-$S568))</f>
        <v/>
      </c>
      <c r="U568" s="25">
        <f>IF($A568="","",MAX(0,$Q568-INDEX('Cenários'!$K$6:$K$105,INT((ROW()-6)/12)+1)))</f>
        <v/>
      </c>
      <c r="V568" s="24">
        <f>IF($A568="","",IF($Y568&lt;&gt;"OK","Dados inválidos",IF($X568="Pausado","Pausado",IF($T568&gt;0,"Ruptura",IF($U568&gt;0,"Excesso de capacidade",IF($M568&gt;INDEX('Cenários'!$K$6:$K$105,INT((ROW()-6)/12)+1),"Capacidade insuficiente",IF(AND($E568&lt;=0,$S568&lt;INDEX('Cenários'!$H$6:$H$105,INT((ROW()-6)/12)+1)),"Atenção",IF($R568&gt;0,"Desmobilizar","Adequado"))))))))</f>
        <v/>
      </c>
      <c r="W568" s="24">
        <f>IF($A568="","",IF($Y568&lt;&gt;"OK","Corrigir cadastro do cenário",IF($X568="Pausado","",IF($T568&gt;0,"Ruptura projetada de "&amp;TEXT($T568,"0")&amp;" un.",IF($U568&gt;0,"Reduzir entrada ou transferir "&amp;TEXT($U568,"0")&amp;" un.",IF($M568&gt;INDEX('Cenários'!$K$6:$K$105,INT((ROW()-6)/12)+1),"Capacidade abaixo do saldo-alvo em "&amp;TEXT($M568-INDEX('Cenários'!$K$6:$K$105,INT((ROW()-6)/12)+1),"0")&amp;" un.",IF(AND($O568&gt;0,$E568-INDEX('Cenários'!$J$6:$J$105,INT((ROW()-6)/12)+1)&lt;-4),"Recebimento depende de pedido anterior ao horizonte",IF($R568&gt;0,"Desmobilizar "&amp;TEXT($R568,"0")&amp;" un. nesta semana",IF($P568&gt;0,"Emitir pedido de "&amp;TEXT($P568,"0")&amp;" un. nesta semana",IF($O568&gt;0,"Programar recebimento de "&amp;TEXT($O568,"0")&amp;" un.","Sem ação imediata")))))))))</f>
        <v/>
      </c>
      <c r="X568" s="24">
        <f>IF($A568="","",INDEX('Cenários'!$M$6:$M$105,INT((ROW()-6)/12)+1))</f>
        <v/>
      </c>
      <c r="Y568" s="24">
        <f>IF($A568="","",INDEX('Cenários'!$Z$6:$Z$105,INT((ROW()-6)/12)+1))</f>
        <v/>
      </c>
    </row>
    <row r="569" ht="19" customHeight="1">
      <c r="A569" s="24">
        <f>IF(INDEX('Cenários'!$A$6:$A$105,INT((ROW()-6)/12)+1)="","",INDEX('Cenários'!$A$6:$A$105,INT((ROW()-6)/12)+1))</f>
        <v/>
      </c>
      <c r="B569" s="24">
        <f>IF($A569="","",INDEX('Cenários'!$B$6:$B$105,INT((ROW()-6)/12)+1))</f>
        <v/>
      </c>
      <c r="C569" s="24">
        <f>IF($A569="","",INDEX('Cenários'!$C$6:$C$105,INT((ROW()-6)/12)+1))</f>
        <v/>
      </c>
      <c r="D569" s="24">
        <f>IF($A569="","",INDEX('Cenários'!$D$6:$D$105,INT((ROW()-6)/12)+1))</f>
        <v/>
      </c>
      <c r="E569" s="25">
        <f>IF($A569="","",MOD(ROW()-6,12)-4)</f>
        <v/>
      </c>
      <c r="F569" s="24">
        <f>IF($A569="","",IF($E569&lt;0,"Antes do pico",IF($E569=0,"Semana de pico","Depois do pico")))</f>
        <v/>
      </c>
      <c r="G569" s="36">
        <f>IF($A569="","",IFERROR(IF(INDEX('Cenários'!$E$6:$E$105,INT((ROW()-6)/12)+1)="","",INDEX('Cenários'!$E$6:$E$105,INT((ROW()-6)/12)+1)+7*$E569),""))</f>
        <v/>
      </c>
      <c r="H569" s="37">
        <f>IF($A569="","",INDEX('Cenários'!$N$6:$Y$105,INT((ROW()-6)/12)+1,$E569+5))</f>
        <v/>
      </c>
      <c r="I569" s="25">
        <f>IF(OR($A569="",$H569=""),"",IFERROR(ROUNDUP(INDEX('Cenários'!$F$6:$F$105,INT((ROW()-6)/12)+1)*$H569,0),""))</f>
        <v/>
      </c>
      <c r="J569" s="19" t="n"/>
      <c r="K569" s="25">
        <f>IF($A569="","",IF($E569=-4,INDEX('Cenários'!$G$6:$G$105,INT((ROW()-6)/12)+1),$S568))</f>
        <v/>
      </c>
      <c r="L569" s="25">
        <f>IF($A569="","",$K569+IF($J569="",0,$J569)-IF($I569="",0,$I569))</f>
        <v/>
      </c>
      <c r="M569" s="25">
        <f>IF($A569="","",IF($E569&lt;=0,INDEX('Cenários'!$H$6:$H$105,INT((ROW()-6)/12)+1)+SUMIFS($I$6:$I$1205,$A$6:$A$1205,$A569,$E$6:$E$1205,"&gt;"&amp;$E569,$E$6:$E$1205,"&lt;="&amp;($E569+INDEX('Cenários'!$J$6:$J$105,INT((ROW()-6)/12)+1))),INDEX('Cenários'!$L$6:$L$105,INT((ROW()-6)/12)+1)+SUMIFS($I$6:$I$1205,$A$6:$A$1205,$A569,$E$6:$E$1205,"&gt;"&amp;$E569,$E$6:$E$1205,"&lt;=7")))</f>
        <v/>
      </c>
      <c r="N569" s="25">
        <f>IF($A569="","",MIN(INDEX('Cenários'!$K$6:$K$105,INT((ROW()-6)/12)+1),MAX(0,$M569)))</f>
        <v/>
      </c>
      <c r="O569" s="25">
        <f>IF($A569="","",IFERROR(IF($L569&gt;=$N569,0,MIN(CEILING(MAX(0,$N569-$L569),INDEX('Cenários'!$I$6:$I$105,INT((ROW()-6)/12)+1)),FLOOR(MAX(0,INDEX('Cenários'!$K$6:$K$105,INT((ROW()-6)/12)+1)-$L569),INDEX('Cenários'!$I$6:$I$105,INT((ROW()-6)/12)+1)))),0))</f>
        <v/>
      </c>
      <c r="P569" s="25">
        <f>IF($A569="","",IFERROR(IF($E569+INDEX('Cenários'!$J$6:$J$105,INT((ROW()-6)/12)+1)&gt;7,0,SUMIFS($O$6:$O$1205,$A$6:$A$1205,$A569,$E$6:$E$1205,$E569+INDEX('Cenários'!$J$6:$J$105,INT((ROW()-6)/12)+1))),0))</f>
        <v/>
      </c>
      <c r="Q569" s="25">
        <f>IF($A569="","",$L569+$O569)</f>
        <v/>
      </c>
      <c r="R569" s="25">
        <f>IF($A569="","",IF($E569&gt;0,MAX(0,$Q569-$N569),0))</f>
        <v/>
      </c>
      <c r="S569" s="25">
        <f>IF($A569="","",$Q569-$R569)</f>
        <v/>
      </c>
      <c r="T569" s="25">
        <f>IF($A569="","",MAX(0,-$S569))</f>
        <v/>
      </c>
      <c r="U569" s="25">
        <f>IF($A569="","",MAX(0,$Q569-INDEX('Cenários'!$K$6:$K$105,INT((ROW()-6)/12)+1)))</f>
        <v/>
      </c>
      <c r="V569" s="24">
        <f>IF($A569="","",IF($Y569&lt;&gt;"OK","Dados inválidos",IF($X569="Pausado","Pausado",IF($T569&gt;0,"Ruptura",IF($U569&gt;0,"Excesso de capacidade",IF($M569&gt;INDEX('Cenários'!$K$6:$K$105,INT((ROW()-6)/12)+1),"Capacidade insuficiente",IF(AND($E569&lt;=0,$S569&lt;INDEX('Cenários'!$H$6:$H$105,INT((ROW()-6)/12)+1)),"Atenção",IF($R569&gt;0,"Desmobilizar","Adequado"))))))))</f>
        <v/>
      </c>
      <c r="W569" s="24">
        <f>IF($A569="","",IF($Y569&lt;&gt;"OK","Corrigir cadastro do cenário",IF($X569="Pausado","",IF($T569&gt;0,"Ruptura projetada de "&amp;TEXT($T569,"0")&amp;" un.",IF($U569&gt;0,"Reduzir entrada ou transferir "&amp;TEXT($U569,"0")&amp;" un.",IF($M569&gt;INDEX('Cenários'!$K$6:$K$105,INT((ROW()-6)/12)+1),"Capacidade abaixo do saldo-alvo em "&amp;TEXT($M569-INDEX('Cenários'!$K$6:$K$105,INT((ROW()-6)/12)+1),"0")&amp;" un.",IF(AND($O569&gt;0,$E569-INDEX('Cenários'!$J$6:$J$105,INT((ROW()-6)/12)+1)&lt;-4),"Recebimento depende de pedido anterior ao horizonte",IF($R569&gt;0,"Desmobilizar "&amp;TEXT($R569,"0")&amp;" un. nesta semana",IF($P569&gt;0,"Emitir pedido de "&amp;TEXT($P569,"0")&amp;" un. nesta semana",IF($O569&gt;0,"Programar recebimento de "&amp;TEXT($O569,"0")&amp;" un.","Sem ação imediata")))))))))</f>
        <v/>
      </c>
      <c r="X569" s="24">
        <f>IF($A569="","",INDEX('Cenários'!$M$6:$M$105,INT((ROW()-6)/12)+1))</f>
        <v/>
      </c>
      <c r="Y569" s="24">
        <f>IF($A569="","",INDEX('Cenários'!$Z$6:$Z$105,INT((ROW()-6)/12)+1))</f>
        <v/>
      </c>
    </row>
    <row r="570" ht="19" customHeight="1">
      <c r="A570" s="24">
        <f>IF(INDEX('Cenários'!$A$6:$A$105,INT((ROW()-6)/12)+1)="","",INDEX('Cenários'!$A$6:$A$105,INT((ROW()-6)/12)+1))</f>
        <v/>
      </c>
      <c r="B570" s="24">
        <f>IF($A570="","",INDEX('Cenários'!$B$6:$B$105,INT((ROW()-6)/12)+1))</f>
        <v/>
      </c>
      <c r="C570" s="24">
        <f>IF($A570="","",INDEX('Cenários'!$C$6:$C$105,INT((ROW()-6)/12)+1))</f>
        <v/>
      </c>
      <c r="D570" s="24">
        <f>IF($A570="","",INDEX('Cenários'!$D$6:$D$105,INT((ROW()-6)/12)+1))</f>
        <v/>
      </c>
      <c r="E570" s="25">
        <f>IF($A570="","",MOD(ROW()-6,12)-4)</f>
        <v/>
      </c>
      <c r="F570" s="24">
        <f>IF($A570="","",IF($E570&lt;0,"Antes do pico",IF($E570=0,"Semana de pico","Depois do pico")))</f>
        <v/>
      </c>
      <c r="G570" s="36">
        <f>IF($A570="","",IFERROR(IF(INDEX('Cenários'!$E$6:$E$105,INT((ROW()-6)/12)+1)="","",INDEX('Cenários'!$E$6:$E$105,INT((ROW()-6)/12)+1)+7*$E570),""))</f>
        <v/>
      </c>
      <c r="H570" s="37">
        <f>IF($A570="","",INDEX('Cenários'!$N$6:$Y$105,INT((ROW()-6)/12)+1,$E570+5))</f>
        <v/>
      </c>
      <c r="I570" s="25">
        <f>IF(OR($A570="",$H570=""),"",IFERROR(ROUNDUP(INDEX('Cenários'!$F$6:$F$105,INT((ROW()-6)/12)+1)*$H570,0),""))</f>
        <v/>
      </c>
      <c r="J570" s="19" t="n"/>
      <c r="K570" s="25">
        <f>IF($A570="","",IF($E570=-4,INDEX('Cenários'!$G$6:$G$105,INT((ROW()-6)/12)+1),$S569))</f>
        <v/>
      </c>
      <c r="L570" s="25">
        <f>IF($A570="","",$K570+IF($J570="",0,$J570)-IF($I570="",0,$I570))</f>
        <v/>
      </c>
      <c r="M570" s="25">
        <f>IF($A570="","",IF($E570&lt;=0,INDEX('Cenários'!$H$6:$H$105,INT((ROW()-6)/12)+1)+SUMIFS($I$6:$I$1205,$A$6:$A$1205,$A570,$E$6:$E$1205,"&gt;"&amp;$E570,$E$6:$E$1205,"&lt;="&amp;($E570+INDEX('Cenários'!$J$6:$J$105,INT((ROW()-6)/12)+1))),INDEX('Cenários'!$L$6:$L$105,INT((ROW()-6)/12)+1)+SUMIFS($I$6:$I$1205,$A$6:$A$1205,$A570,$E$6:$E$1205,"&gt;"&amp;$E570,$E$6:$E$1205,"&lt;=7")))</f>
        <v/>
      </c>
      <c r="N570" s="25">
        <f>IF($A570="","",MIN(INDEX('Cenários'!$K$6:$K$105,INT((ROW()-6)/12)+1),MAX(0,$M570)))</f>
        <v/>
      </c>
      <c r="O570" s="25">
        <f>IF($A570="","",IFERROR(IF($L570&gt;=$N570,0,MIN(CEILING(MAX(0,$N570-$L570),INDEX('Cenários'!$I$6:$I$105,INT((ROW()-6)/12)+1)),FLOOR(MAX(0,INDEX('Cenários'!$K$6:$K$105,INT((ROW()-6)/12)+1)-$L570),INDEX('Cenários'!$I$6:$I$105,INT((ROW()-6)/12)+1)))),0))</f>
        <v/>
      </c>
      <c r="P570" s="25">
        <f>IF($A570="","",IFERROR(IF($E570+INDEX('Cenários'!$J$6:$J$105,INT((ROW()-6)/12)+1)&gt;7,0,SUMIFS($O$6:$O$1205,$A$6:$A$1205,$A570,$E$6:$E$1205,$E570+INDEX('Cenários'!$J$6:$J$105,INT((ROW()-6)/12)+1))),0))</f>
        <v/>
      </c>
      <c r="Q570" s="25">
        <f>IF($A570="","",$L570+$O570)</f>
        <v/>
      </c>
      <c r="R570" s="25">
        <f>IF($A570="","",IF($E570&gt;0,MAX(0,$Q570-$N570),0))</f>
        <v/>
      </c>
      <c r="S570" s="25">
        <f>IF($A570="","",$Q570-$R570)</f>
        <v/>
      </c>
      <c r="T570" s="25">
        <f>IF($A570="","",MAX(0,-$S570))</f>
        <v/>
      </c>
      <c r="U570" s="25">
        <f>IF($A570="","",MAX(0,$Q570-INDEX('Cenários'!$K$6:$K$105,INT((ROW()-6)/12)+1)))</f>
        <v/>
      </c>
      <c r="V570" s="24">
        <f>IF($A570="","",IF($Y570&lt;&gt;"OK","Dados inválidos",IF($X570="Pausado","Pausado",IF($T570&gt;0,"Ruptura",IF($U570&gt;0,"Excesso de capacidade",IF($M570&gt;INDEX('Cenários'!$K$6:$K$105,INT((ROW()-6)/12)+1),"Capacidade insuficiente",IF(AND($E570&lt;=0,$S570&lt;INDEX('Cenários'!$H$6:$H$105,INT((ROW()-6)/12)+1)),"Atenção",IF($R570&gt;0,"Desmobilizar","Adequado"))))))))</f>
        <v/>
      </c>
      <c r="W570" s="24">
        <f>IF($A570="","",IF($Y570&lt;&gt;"OK","Corrigir cadastro do cenário",IF($X570="Pausado","",IF($T570&gt;0,"Ruptura projetada de "&amp;TEXT($T570,"0")&amp;" un.",IF($U570&gt;0,"Reduzir entrada ou transferir "&amp;TEXT($U570,"0")&amp;" un.",IF($M570&gt;INDEX('Cenários'!$K$6:$K$105,INT((ROW()-6)/12)+1),"Capacidade abaixo do saldo-alvo em "&amp;TEXT($M570-INDEX('Cenários'!$K$6:$K$105,INT((ROW()-6)/12)+1),"0")&amp;" un.",IF(AND($O570&gt;0,$E570-INDEX('Cenários'!$J$6:$J$105,INT((ROW()-6)/12)+1)&lt;-4),"Recebimento depende de pedido anterior ao horizonte",IF($R570&gt;0,"Desmobilizar "&amp;TEXT($R570,"0")&amp;" un. nesta semana",IF($P570&gt;0,"Emitir pedido de "&amp;TEXT($P570,"0")&amp;" un. nesta semana",IF($O570&gt;0,"Programar recebimento de "&amp;TEXT($O570,"0")&amp;" un.","Sem ação imediata")))))))))</f>
        <v/>
      </c>
      <c r="X570" s="24">
        <f>IF($A570="","",INDEX('Cenários'!$M$6:$M$105,INT((ROW()-6)/12)+1))</f>
        <v/>
      </c>
      <c r="Y570" s="24">
        <f>IF($A570="","",INDEX('Cenários'!$Z$6:$Z$105,INT((ROW()-6)/12)+1))</f>
        <v/>
      </c>
    </row>
    <row r="571" ht="19" customHeight="1">
      <c r="A571" s="24">
        <f>IF(INDEX('Cenários'!$A$6:$A$105,INT((ROW()-6)/12)+1)="","",INDEX('Cenários'!$A$6:$A$105,INT((ROW()-6)/12)+1))</f>
        <v/>
      </c>
      <c r="B571" s="24">
        <f>IF($A571="","",INDEX('Cenários'!$B$6:$B$105,INT((ROW()-6)/12)+1))</f>
        <v/>
      </c>
      <c r="C571" s="24">
        <f>IF($A571="","",INDEX('Cenários'!$C$6:$C$105,INT((ROW()-6)/12)+1))</f>
        <v/>
      </c>
      <c r="D571" s="24">
        <f>IF($A571="","",INDEX('Cenários'!$D$6:$D$105,INT((ROW()-6)/12)+1))</f>
        <v/>
      </c>
      <c r="E571" s="25">
        <f>IF($A571="","",MOD(ROW()-6,12)-4)</f>
        <v/>
      </c>
      <c r="F571" s="24">
        <f>IF($A571="","",IF($E571&lt;0,"Antes do pico",IF($E571=0,"Semana de pico","Depois do pico")))</f>
        <v/>
      </c>
      <c r="G571" s="36">
        <f>IF($A571="","",IFERROR(IF(INDEX('Cenários'!$E$6:$E$105,INT((ROW()-6)/12)+1)="","",INDEX('Cenários'!$E$6:$E$105,INT((ROW()-6)/12)+1)+7*$E571),""))</f>
        <v/>
      </c>
      <c r="H571" s="37">
        <f>IF($A571="","",INDEX('Cenários'!$N$6:$Y$105,INT((ROW()-6)/12)+1,$E571+5))</f>
        <v/>
      </c>
      <c r="I571" s="25">
        <f>IF(OR($A571="",$H571=""),"",IFERROR(ROUNDUP(INDEX('Cenários'!$F$6:$F$105,INT((ROW()-6)/12)+1)*$H571,0),""))</f>
        <v/>
      </c>
      <c r="J571" s="19" t="n"/>
      <c r="K571" s="25">
        <f>IF($A571="","",IF($E571=-4,INDEX('Cenários'!$G$6:$G$105,INT((ROW()-6)/12)+1),$S570))</f>
        <v/>
      </c>
      <c r="L571" s="25">
        <f>IF($A571="","",$K571+IF($J571="",0,$J571)-IF($I571="",0,$I571))</f>
        <v/>
      </c>
      <c r="M571" s="25">
        <f>IF($A571="","",IF($E571&lt;=0,INDEX('Cenários'!$H$6:$H$105,INT((ROW()-6)/12)+1)+SUMIFS($I$6:$I$1205,$A$6:$A$1205,$A571,$E$6:$E$1205,"&gt;"&amp;$E571,$E$6:$E$1205,"&lt;="&amp;($E571+INDEX('Cenários'!$J$6:$J$105,INT((ROW()-6)/12)+1))),INDEX('Cenários'!$L$6:$L$105,INT((ROW()-6)/12)+1)+SUMIFS($I$6:$I$1205,$A$6:$A$1205,$A571,$E$6:$E$1205,"&gt;"&amp;$E571,$E$6:$E$1205,"&lt;=7")))</f>
        <v/>
      </c>
      <c r="N571" s="25">
        <f>IF($A571="","",MIN(INDEX('Cenários'!$K$6:$K$105,INT((ROW()-6)/12)+1),MAX(0,$M571)))</f>
        <v/>
      </c>
      <c r="O571" s="25">
        <f>IF($A571="","",IFERROR(IF($L571&gt;=$N571,0,MIN(CEILING(MAX(0,$N571-$L571),INDEX('Cenários'!$I$6:$I$105,INT((ROW()-6)/12)+1)),FLOOR(MAX(0,INDEX('Cenários'!$K$6:$K$105,INT((ROW()-6)/12)+1)-$L571),INDEX('Cenários'!$I$6:$I$105,INT((ROW()-6)/12)+1)))),0))</f>
        <v/>
      </c>
      <c r="P571" s="25">
        <f>IF($A571="","",IFERROR(IF($E571+INDEX('Cenários'!$J$6:$J$105,INT((ROW()-6)/12)+1)&gt;7,0,SUMIFS($O$6:$O$1205,$A$6:$A$1205,$A571,$E$6:$E$1205,$E571+INDEX('Cenários'!$J$6:$J$105,INT((ROW()-6)/12)+1))),0))</f>
        <v/>
      </c>
      <c r="Q571" s="25">
        <f>IF($A571="","",$L571+$O571)</f>
        <v/>
      </c>
      <c r="R571" s="25">
        <f>IF($A571="","",IF($E571&gt;0,MAX(0,$Q571-$N571),0))</f>
        <v/>
      </c>
      <c r="S571" s="25">
        <f>IF($A571="","",$Q571-$R571)</f>
        <v/>
      </c>
      <c r="T571" s="25">
        <f>IF($A571="","",MAX(0,-$S571))</f>
        <v/>
      </c>
      <c r="U571" s="25">
        <f>IF($A571="","",MAX(0,$Q571-INDEX('Cenários'!$K$6:$K$105,INT((ROW()-6)/12)+1)))</f>
        <v/>
      </c>
      <c r="V571" s="24">
        <f>IF($A571="","",IF($Y571&lt;&gt;"OK","Dados inválidos",IF($X571="Pausado","Pausado",IF($T571&gt;0,"Ruptura",IF($U571&gt;0,"Excesso de capacidade",IF($M571&gt;INDEX('Cenários'!$K$6:$K$105,INT((ROW()-6)/12)+1),"Capacidade insuficiente",IF(AND($E571&lt;=0,$S571&lt;INDEX('Cenários'!$H$6:$H$105,INT((ROW()-6)/12)+1)),"Atenção",IF($R571&gt;0,"Desmobilizar","Adequado"))))))))</f>
        <v/>
      </c>
      <c r="W571" s="24">
        <f>IF($A571="","",IF($Y571&lt;&gt;"OK","Corrigir cadastro do cenário",IF($X571="Pausado","",IF($T571&gt;0,"Ruptura projetada de "&amp;TEXT($T571,"0")&amp;" un.",IF($U571&gt;0,"Reduzir entrada ou transferir "&amp;TEXT($U571,"0")&amp;" un.",IF($M571&gt;INDEX('Cenários'!$K$6:$K$105,INT((ROW()-6)/12)+1),"Capacidade abaixo do saldo-alvo em "&amp;TEXT($M571-INDEX('Cenários'!$K$6:$K$105,INT((ROW()-6)/12)+1),"0")&amp;" un.",IF(AND($O571&gt;0,$E571-INDEX('Cenários'!$J$6:$J$105,INT((ROW()-6)/12)+1)&lt;-4),"Recebimento depende de pedido anterior ao horizonte",IF($R571&gt;0,"Desmobilizar "&amp;TEXT($R571,"0")&amp;" un. nesta semana",IF($P571&gt;0,"Emitir pedido de "&amp;TEXT($P571,"0")&amp;" un. nesta semana",IF($O571&gt;0,"Programar recebimento de "&amp;TEXT($O571,"0")&amp;" un.","Sem ação imediata")))))))))</f>
        <v/>
      </c>
      <c r="X571" s="24">
        <f>IF($A571="","",INDEX('Cenários'!$M$6:$M$105,INT((ROW()-6)/12)+1))</f>
        <v/>
      </c>
      <c r="Y571" s="24">
        <f>IF($A571="","",INDEX('Cenários'!$Z$6:$Z$105,INT((ROW()-6)/12)+1))</f>
        <v/>
      </c>
    </row>
    <row r="572" ht="19" customHeight="1">
      <c r="A572" s="24">
        <f>IF(INDEX('Cenários'!$A$6:$A$105,INT((ROW()-6)/12)+1)="","",INDEX('Cenários'!$A$6:$A$105,INT((ROW()-6)/12)+1))</f>
        <v/>
      </c>
      <c r="B572" s="24">
        <f>IF($A572="","",INDEX('Cenários'!$B$6:$B$105,INT((ROW()-6)/12)+1))</f>
        <v/>
      </c>
      <c r="C572" s="24">
        <f>IF($A572="","",INDEX('Cenários'!$C$6:$C$105,INT((ROW()-6)/12)+1))</f>
        <v/>
      </c>
      <c r="D572" s="24">
        <f>IF($A572="","",INDEX('Cenários'!$D$6:$D$105,INT((ROW()-6)/12)+1))</f>
        <v/>
      </c>
      <c r="E572" s="25">
        <f>IF($A572="","",MOD(ROW()-6,12)-4)</f>
        <v/>
      </c>
      <c r="F572" s="24">
        <f>IF($A572="","",IF($E572&lt;0,"Antes do pico",IF($E572=0,"Semana de pico","Depois do pico")))</f>
        <v/>
      </c>
      <c r="G572" s="36">
        <f>IF($A572="","",IFERROR(IF(INDEX('Cenários'!$E$6:$E$105,INT((ROW()-6)/12)+1)="","",INDEX('Cenários'!$E$6:$E$105,INT((ROW()-6)/12)+1)+7*$E572),""))</f>
        <v/>
      </c>
      <c r="H572" s="37">
        <f>IF($A572="","",INDEX('Cenários'!$N$6:$Y$105,INT((ROW()-6)/12)+1,$E572+5))</f>
        <v/>
      </c>
      <c r="I572" s="25">
        <f>IF(OR($A572="",$H572=""),"",IFERROR(ROUNDUP(INDEX('Cenários'!$F$6:$F$105,INT((ROW()-6)/12)+1)*$H572,0),""))</f>
        <v/>
      </c>
      <c r="J572" s="19" t="n"/>
      <c r="K572" s="25">
        <f>IF($A572="","",IF($E572=-4,INDEX('Cenários'!$G$6:$G$105,INT((ROW()-6)/12)+1),$S571))</f>
        <v/>
      </c>
      <c r="L572" s="25">
        <f>IF($A572="","",$K572+IF($J572="",0,$J572)-IF($I572="",0,$I572))</f>
        <v/>
      </c>
      <c r="M572" s="25">
        <f>IF($A572="","",IF($E572&lt;=0,INDEX('Cenários'!$H$6:$H$105,INT((ROW()-6)/12)+1)+SUMIFS($I$6:$I$1205,$A$6:$A$1205,$A572,$E$6:$E$1205,"&gt;"&amp;$E572,$E$6:$E$1205,"&lt;="&amp;($E572+INDEX('Cenários'!$J$6:$J$105,INT((ROW()-6)/12)+1))),INDEX('Cenários'!$L$6:$L$105,INT((ROW()-6)/12)+1)+SUMIFS($I$6:$I$1205,$A$6:$A$1205,$A572,$E$6:$E$1205,"&gt;"&amp;$E572,$E$6:$E$1205,"&lt;=7")))</f>
        <v/>
      </c>
      <c r="N572" s="25">
        <f>IF($A572="","",MIN(INDEX('Cenários'!$K$6:$K$105,INT((ROW()-6)/12)+1),MAX(0,$M572)))</f>
        <v/>
      </c>
      <c r="O572" s="25">
        <f>IF($A572="","",IFERROR(IF($L572&gt;=$N572,0,MIN(CEILING(MAX(0,$N572-$L572),INDEX('Cenários'!$I$6:$I$105,INT((ROW()-6)/12)+1)),FLOOR(MAX(0,INDEX('Cenários'!$K$6:$K$105,INT((ROW()-6)/12)+1)-$L572),INDEX('Cenários'!$I$6:$I$105,INT((ROW()-6)/12)+1)))),0))</f>
        <v/>
      </c>
      <c r="P572" s="25">
        <f>IF($A572="","",IFERROR(IF($E572+INDEX('Cenários'!$J$6:$J$105,INT((ROW()-6)/12)+1)&gt;7,0,SUMIFS($O$6:$O$1205,$A$6:$A$1205,$A572,$E$6:$E$1205,$E572+INDEX('Cenários'!$J$6:$J$105,INT((ROW()-6)/12)+1))),0))</f>
        <v/>
      </c>
      <c r="Q572" s="25">
        <f>IF($A572="","",$L572+$O572)</f>
        <v/>
      </c>
      <c r="R572" s="25">
        <f>IF($A572="","",IF($E572&gt;0,MAX(0,$Q572-$N572),0))</f>
        <v/>
      </c>
      <c r="S572" s="25">
        <f>IF($A572="","",$Q572-$R572)</f>
        <v/>
      </c>
      <c r="T572" s="25">
        <f>IF($A572="","",MAX(0,-$S572))</f>
        <v/>
      </c>
      <c r="U572" s="25">
        <f>IF($A572="","",MAX(0,$Q572-INDEX('Cenários'!$K$6:$K$105,INT((ROW()-6)/12)+1)))</f>
        <v/>
      </c>
      <c r="V572" s="24">
        <f>IF($A572="","",IF($Y572&lt;&gt;"OK","Dados inválidos",IF($X572="Pausado","Pausado",IF($T572&gt;0,"Ruptura",IF($U572&gt;0,"Excesso de capacidade",IF($M572&gt;INDEX('Cenários'!$K$6:$K$105,INT((ROW()-6)/12)+1),"Capacidade insuficiente",IF(AND($E572&lt;=0,$S572&lt;INDEX('Cenários'!$H$6:$H$105,INT((ROW()-6)/12)+1)),"Atenção",IF($R572&gt;0,"Desmobilizar","Adequado"))))))))</f>
        <v/>
      </c>
      <c r="W572" s="24">
        <f>IF($A572="","",IF($Y572&lt;&gt;"OK","Corrigir cadastro do cenário",IF($X572="Pausado","",IF($T572&gt;0,"Ruptura projetada de "&amp;TEXT($T572,"0")&amp;" un.",IF($U572&gt;0,"Reduzir entrada ou transferir "&amp;TEXT($U572,"0")&amp;" un.",IF($M572&gt;INDEX('Cenários'!$K$6:$K$105,INT((ROW()-6)/12)+1),"Capacidade abaixo do saldo-alvo em "&amp;TEXT($M572-INDEX('Cenários'!$K$6:$K$105,INT((ROW()-6)/12)+1),"0")&amp;" un.",IF(AND($O572&gt;0,$E572-INDEX('Cenários'!$J$6:$J$105,INT((ROW()-6)/12)+1)&lt;-4),"Recebimento depende de pedido anterior ao horizonte",IF($R572&gt;0,"Desmobilizar "&amp;TEXT($R572,"0")&amp;" un. nesta semana",IF($P572&gt;0,"Emitir pedido de "&amp;TEXT($P572,"0")&amp;" un. nesta semana",IF($O572&gt;0,"Programar recebimento de "&amp;TEXT($O572,"0")&amp;" un.","Sem ação imediata")))))))))</f>
        <v/>
      </c>
      <c r="X572" s="24">
        <f>IF($A572="","",INDEX('Cenários'!$M$6:$M$105,INT((ROW()-6)/12)+1))</f>
        <v/>
      </c>
      <c r="Y572" s="24">
        <f>IF($A572="","",INDEX('Cenários'!$Z$6:$Z$105,INT((ROW()-6)/12)+1))</f>
        <v/>
      </c>
    </row>
    <row r="573" ht="19" customHeight="1">
      <c r="A573" s="24">
        <f>IF(INDEX('Cenários'!$A$6:$A$105,INT((ROW()-6)/12)+1)="","",INDEX('Cenários'!$A$6:$A$105,INT((ROW()-6)/12)+1))</f>
        <v/>
      </c>
      <c r="B573" s="24">
        <f>IF($A573="","",INDEX('Cenários'!$B$6:$B$105,INT((ROW()-6)/12)+1))</f>
        <v/>
      </c>
      <c r="C573" s="24">
        <f>IF($A573="","",INDEX('Cenários'!$C$6:$C$105,INT((ROW()-6)/12)+1))</f>
        <v/>
      </c>
      <c r="D573" s="24">
        <f>IF($A573="","",INDEX('Cenários'!$D$6:$D$105,INT((ROW()-6)/12)+1))</f>
        <v/>
      </c>
      <c r="E573" s="25">
        <f>IF($A573="","",MOD(ROW()-6,12)-4)</f>
        <v/>
      </c>
      <c r="F573" s="24">
        <f>IF($A573="","",IF($E573&lt;0,"Antes do pico",IF($E573=0,"Semana de pico","Depois do pico")))</f>
        <v/>
      </c>
      <c r="G573" s="36">
        <f>IF($A573="","",IFERROR(IF(INDEX('Cenários'!$E$6:$E$105,INT((ROW()-6)/12)+1)="","",INDEX('Cenários'!$E$6:$E$105,INT((ROW()-6)/12)+1)+7*$E573),""))</f>
        <v/>
      </c>
      <c r="H573" s="37">
        <f>IF($A573="","",INDEX('Cenários'!$N$6:$Y$105,INT((ROW()-6)/12)+1,$E573+5))</f>
        <v/>
      </c>
      <c r="I573" s="25">
        <f>IF(OR($A573="",$H573=""),"",IFERROR(ROUNDUP(INDEX('Cenários'!$F$6:$F$105,INT((ROW()-6)/12)+1)*$H573,0),""))</f>
        <v/>
      </c>
      <c r="J573" s="19" t="n"/>
      <c r="K573" s="25">
        <f>IF($A573="","",IF($E573=-4,INDEX('Cenários'!$G$6:$G$105,INT((ROW()-6)/12)+1),$S572))</f>
        <v/>
      </c>
      <c r="L573" s="25">
        <f>IF($A573="","",$K573+IF($J573="",0,$J573)-IF($I573="",0,$I573))</f>
        <v/>
      </c>
      <c r="M573" s="25">
        <f>IF($A573="","",IF($E573&lt;=0,INDEX('Cenários'!$H$6:$H$105,INT((ROW()-6)/12)+1)+SUMIFS($I$6:$I$1205,$A$6:$A$1205,$A573,$E$6:$E$1205,"&gt;"&amp;$E573,$E$6:$E$1205,"&lt;="&amp;($E573+INDEX('Cenários'!$J$6:$J$105,INT((ROW()-6)/12)+1))),INDEX('Cenários'!$L$6:$L$105,INT((ROW()-6)/12)+1)+SUMIFS($I$6:$I$1205,$A$6:$A$1205,$A573,$E$6:$E$1205,"&gt;"&amp;$E573,$E$6:$E$1205,"&lt;=7")))</f>
        <v/>
      </c>
      <c r="N573" s="25">
        <f>IF($A573="","",MIN(INDEX('Cenários'!$K$6:$K$105,INT((ROW()-6)/12)+1),MAX(0,$M573)))</f>
        <v/>
      </c>
      <c r="O573" s="25">
        <f>IF($A573="","",IFERROR(IF($L573&gt;=$N573,0,MIN(CEILING(MAX(0,$N573-$L573),INDEX('Cenários'!$I$6:$I$105,INT((ROW()-6)/12)+1)),FLOOR(MAX(0,INDEX('Cenários'!$K$6:$K$105,INT((ROW()-6)/12)+1)-$L573),INDEX('Cenários'!$I$6:$I$105,INT((ROW()-6)/12)+1)))),0))</f>
        <v/>
      </c>
      <c r="P573" s="25">
        <f>IF($A573="","",IFERROR(IF($E573+INDEX('Cenários'!$J$6:$J$105,INT((ROW()-6)/12)+1)&gt;7,0,SUMIFS($O$6:$O$1205,$A$6:$A$1205,$A573,$E$6:$E$1205,$E573+INDEX('Cenários'!$J$6:$J$105,INT((ROW()-6)/12)+1))),0))</f>
        <v/>
      </c>
      <c r="Q573" s="25">
        <f>IF($A573="","",$L573+$O573)</f>
        <v/>
      </c>
      <c r="R573" s="25">
        <f>IF($A573="","",IF($E573&gt;0,MAX(0,$Q573-$N573),0))</f>
        <v/>
      </c>
      <c r="S573" s="25">
        <f>IF($A573="","",$Q573-$R573)</f>
        <v/>
      </c>
      <c r="T573" s="25">
        <f>IF($A573="","",MAX(0,-$S573))</f>
        <v/>
      </c>
      <c r="U573" s="25">
        <f>IF($A573="","",MAX(0,$Q573-INDEX('Cenários'!$K$6:$K$105,INT((ROW()-6)/12)+1)))</f>
        <v/>
      </c>
      <c r="V573" s="24">
        <f>IF($A573="","",IF($Y573&lt;&gt;"OK","Dados inválidos",IF($X573="Pausado","Pausado",IF($T573&gt;0,"Ruptura",IF($U573&gt;0,"Excesso de capacidade",IF($M573&gt;INDEX('Cenários'!$K$6:$K$105,INT((ROW()-6)/12)+1),"Capacidade insuficiente",IF(AND($E573&lt;=0,$S573&lt;INDEX('Cenários'!$H$6:$H$105,INT((ROW()-6)/12)+1)),"Atenção",IF($R573&gt;0,"Desmobilizar","Adequado"))))))))</f>
        <v/>
      </c>
      <c r="W573" s="24">
        <f>IF($A573="","",IF($Y573&lt;&gt;"OK","Corrigir cadastro do cenário",IF($X573="Pausado","",IF($T573&gt;0,"Ruptura projetada de "&amp;TEXT($T573,"0")&amp;" un.",IF($U573&gt;0,"Reduzir entrada ou transferir "&amp;TEXT($U573,"0")&amp;" un.",IF($M573&gt;INDEX('Cenários'!$K$6:$K$105,INT((ROW()-6)/12)+1),"Capacidade abaixo do saldo-alvo em "&amp;TEXT($M573-INDEX('Cenários'!$K$6:$K$105,INT((ROW()-6)/12)+1),"0")&amp;" un.",IF(AND($O573&gt;0,$E573-INDEX('Cenários'!$J$6:$J$105,INT((ROW()-6)/12)+1)&lt;-4),"Recebimento depende de pedido anterior ao horizonte",IF($R573&gt;0,"Desmobilizar "&amp;TEXT($R573,"0")&amp;" un. nesta semana",IF($P573&gt;0,"Emitir pedido de "&amp;TEXT($P573,"0")&amp;" un. nesta semana",IF($O573&gt;0,"Programar recebimento de "&amp;TEXT($O573,"0")&amp;" un.","Sem ação imediata")))))))))</f>
        <v/>
      </c>
      <c r="X573" s="24">
        <f>IF($A573="","",INDEX('Cenários'!$M$6:$M$105,INT((ROW()-6)/12)+1))</f>
        <v/>
      </c>
      <c r="Y573" s="24">
        <f>IF($A573="","",INDEX('Cenários'!$Z$6:$Z$105,INT((ROW()-6)/12)+1))</f>
        <v/>
      </c>
    </row>
    <row r="574" ht="19" customHeight="1">
      <c r="A574" s="24">
        <f>IF(INDEX('Cenários'!$A$6:$A$105,INT((ROW()-6)/12)+1)="","",INDEX('Cenários'!$A$6:$A$105,INT((ROW()-6)/12)+1))</f>
        <v/>
      </c>
      <c r="B574" s="24">
        <f>IF($A574="","",INDEX('Cenários'!$B$6:$B$105,INT((ROW()-6)/12)+1))</f>
        <v/>
      </c>
      <c r="C574" s="24">
        <f>IF($A574="","",INDEX('Cenários'!$C$6:$C$105,INT((ROW()-6)/12)+1))</f>
        <v/>
      </c>
      <c r="D574" s="24">
        <f>IF($A574="","",INDEX('Cenários'!$D$6:$D$105,INT((ROW()-6)/12)+1))</f>
        <v/>
      </c>
      <c r="E574" s="25">
        <f>IF($A574="","",MOD(ROW()-6,12)-4)</f>
        <v/>
      </c>
      <c r="F574" s="24">
        <f>IF($A574="","",IF($E574&lt;0,"Antes do pico",IF($E574=0,"Semana de pico","Depois do pico")))</f>
        <v/>
      </c>
      <c r="G574" s="36">
        <f>IF($A574="","",IFERROR(IF(INDEX('Cenários'!$E$6:$E$105,INT((ROW()-6)/12)+1)="","",INDEX('Cenários'!$E$6:$E$105,INT((ROW()-6)/12)+1)+7*$E574),""))</f>
        <v/>
      </c>
      <c r="H574" s="37">
        <f>IF($A574="","",INDEX('Cenários'!$N$6:$Y$105,INT((ROW()-6)/12)+1,$E574+5))</f>
        <v/>
      </c>
      <c r="I574" s="25">
        <f>IF(OR($A574="",$H574=""),"",IFERROR(ROUNDUP(INDEX('Cenários'!$F$6:$F$105,INT((ROW()-6)/12)+1)*$H574,0),""))</f>
        <v/>
      </c>
      <c r="J574" s="19" t="n"/>
      <c r="K574" s="25">
        <f>IF($A574="","",IF($E574=-4,INDEX('Cenários'!$G$6:$G$105,INT((ROW()-6)/12)+1),$S573))</f>
        <v/>
      </c>
      <c r="L574" s="25">
        <f>IF($A574="","",$K574+IF($J574="",0,$J574)-IF($I574="",0,$I574))</f>
        <v/>
      </c>
      <c r="M574" s="25">
        <f>IF($A574="","",IF($E574&lt;=0,INDEX('Cenários'!$H$6:$H$105,INT((ROW()-6)/12)+1)+SUMIFS($I$6:$I$1205,$A$6:$A$1205,$A574,$E$6:$E$1205,"&gt;"&amp;$E574,$E$6:$E$1205,"&lt;="&amp;($E574+INDEX('Cenários'!$J$6:$J$105,INT((ROW()-6)/12)+1))),INDEX('Cenários'!$L$6:$L$105,INT((ROW()-6)/12)+1)+SUMIFS($I$6:$I$1205,$A$6:$A$1205,$A574,$E$6:$E$1205,"&gt;"&amp;$E574,$E$6:$E$1205,"&lt;=7")))</f>
        <v/>
      </c>
      <c r="N574" s="25">
        <f>IF($A574="","",MIN(INDEX('Cenários'!$K$6:$K$105,INT((ROW()-6)/12)+1),MAX(0,$M574)))</f>
        <v/>
      </c>
      <c r="O574" s="25">
        <f>IF($A574="","",IFERROR(IF($L574&gt;=$N574,0,MIN(CEILING(MAX(0,$N574-$L574),INDEX('Cenários'!$I$6:$I$105,INT((ROW()-6)/12)+1)),FLOOR(MAX(0,INDEX('Cenários'!$K$6:$K$105,INT((ROW()-6)/12)+1)-$L574),INDEX('Cenários'!$I$6:$I$105,INT((ROW()-6)/12)+1)))),0))</f>
        <v/>
      </c>
      <c r="P574" s="25">
        <f>IF($A574="","",IFERROR(IF($E574+INDEX('Cenários'!$J$6:$J$105,INT((ROW()-6)/12)+1)&gt;7,0,SUMIFS($O$6:$O$1205,$A$6:$A$1205,$A574,$E$6:$E$1205,$E574+INDEX('Cenários'!$J$6:$J$105,INT((ROW()-6)/12)+1))),0))</f>
        <v/>
      </c>
      <c r="Q574" s="25">
        <f>IF($A574="","",$L574+$O574)</f>
        <v/>
      </c>
      <c r="R574" s="25">
        <f>IF($A574="","",IF($E574&gt;0,MAX(0,$Q574-$N574),0))</f>
        <v/>
      </c>
      <c r="S574" s="25">
        <f>IF($A574="","",$Q574-$R574)</f>
        <v/>
      </c>
      <c r="T574" s="25">
        <f>IF($A574="","",MAX(0,-$S574))</f>
        <v/>
      </c>
      <c r="U574" s="25">
        <f>IF($A574="","",MAX(0,$Q574-INDEX('Cenários'!$K$6:$K$105,INT((ROW()-6)/12)+1)))</f>
        <v/>
      </c>
      <c r="V574" s="24">
        <f>IF($A574="","",IF($Y574&lt;&gt;"OK","Dados inválidos",IF($X574="Pausado","Pausado",IF($T574&gt;0,"Ruptura",IF($U574&gt;0,"Excesso de capacidade",IF($M574&gt;INDEX('Cenários'!$K$6:$K$105,INT((ROW()-6)/12)+1),"Capacidade insuficiente",IF(AND($E574&lt;=0,$S574&lt;INDEX('Cenários'!$H$6:$H$105,INT((ROW()-6)/12)+1)),"Atenção",IF($R574&gt;0,"Desmobilizar","Adequado"))))))))</f>
        <v/>
      </c>
      <c r="W574" s="24">
        <f>IF($A574="","",IF($Y574&lt;&gt;"OK","Corrigir cadastro do cenário",IF($X574="Pausado","",IF($T574&gt;0,"Ruptura projetada de "&amp;TEXT($T574,"0")&amp;" un.",IF($U574&gt;0,"Reduzir entrada ou transferir "&amp;TEXT($U574,"0")&amp;" un.",IF($M574&gt;INDEX('Cenários'!$K$6:$K$105,INT((ROW()-6)/12)+1),"Capacidade abaixo do saldo-alvo em "&amp;TEXT($M574-INDEX('Cenários'!$K$6:$K$105,INT((ROW()-6)/12)+1),"0")&amp;" un.",IF(AND($O574&gt;0,$E574-INDEX('Cenários'!$J$6:$J$105,INT((ROW()-6)/12)+1)&lt;-4),"Recebimento depende de pedido anterior ao horizonte",IF($R574&gt;0,"Desmobilizar "&amp;TEXT($R574,"0")&amp;" un. nesta semana",IF($P574&gt;0,"Emitir pedido de "&amp;TEXT($P574,"0")&amp;" un. nesta semana",IF($O574&gt;0,"Programar recebimento de "&amp;TEXT($O574,"0")&amp;" un.","Sem ação imediata")))))))))</f>
        <v/>
      </c>
      <c r="X574" s="24">
        <f>IF($A574="","",INDEX('Cenários'!$M$6:$M$105,INT((ROW()-6)/12)+1))</f>
        <v/>
      </c>
      <c r="Y574" s="24">
        <f>IF($A574="","",INDEX('Cenários'!$Z$6:$Z$105,INT((ROW()-6)/12)+1))</f>
        <v/>
      </c>
    </row>
    <row r="575" ht="19" customHeight="1">
      <c r="A575" s="24">
        <f>IF(INDEX('Cenários'!$A$6:$A$105,INT((ROW()-6)/12)+1)="","",INDEX('Cenários'!$A$6:$A$105,INT((ROW()-6)/12)+1))</f>
        <v/>
      </c>
      <c r="B575" s="24">
        <f>IF($A575="","",INDEX('Cenários'!$B$6:$B$105,INT((ROW()-6)/12)+1))</f>
        <v/>
      </c>
      <c r="C575" s="24">
        <f>IF($A575="","",INDEX('Cenários'!$C$6:$C$105,INT((ROW()-6)/12)+1))</f>
        <v/>
      </c>
      <c r="D575" s="24">
        <f>IF($A575="","",INDEX('Cenários'!$D$6:$D$105,INT((ROW()-6)/12)+1))</f>
        <v/>
      </c>
      <c r="E575" s="25">
        <f>IF($A575="","",MOD(ROW()-6,12)-4)</f>
        <v/>
      </c>
      <c r="F575" s="24">
        <f>IF($A575="","",IF($E575&lt;0,"Antes do pico",IF($E575=0,"Semana de pico","Depois do pico")))</f>
        <v/>
      </c>
      <c r="G575" s="36">
        <f>IF($A575="","",IFERROR(IF(INDEX('Cenários'!$E$6:$E$105,INT((ROW()-6)/12)+1)="","",INDEX('Cenários'!$E$6:$E$105,INT((ROW()-6)/12)+1)+7*$E575),""))</f>
        <v/>
      </c>
      <c r="H575" s="37">
        <f>IF($A575="","",INDEX('Cenários'!$N$6:$Y$105,INT((ROW()-6)/12)+1,$E575+5))</f>
        <v/>
      </c>
      <c r="I575" s="25">
        <f>IF(OR($A575="",$H575=""),"",IFERROR(ROUNDUP(INDEX('Cenários'!$F$6:$F$105,INT((ROW()-6)/12)+1)*$H575,0),""))</f>
        <v/>
      </c>
      <c r="J575" s="19" t="n"/>
      <c r="K575" s="25">
        <f>IF($A575="","",IF($E575=-4,INDEX('Cenários'!$G$6:$G$105,INT((ROW()-6)/12)+1),$S574))</f>
        <v/>
      </c>
      <c r="L575" s="25">
        <f>IF($A575="","",$K575+IF($J575="",0,$J575)-IF($I575="",0,$I575))</f>
        <v/>
      </c>
      <c r="M575" s="25">
        <f>IF($A575="","",IF($E575&lt;=0,INDEX('Cenários'!$H$6:$H$105,INT((ROW()-6)/12)+1)+SUMIFS($I$6:$I$1205,$A$6:$A$1205,$A575,$E$6:$E$1205,"&gt;"&amp;$E575,$E$6:$E$1205,"&lt;="&amp;($E575+INDEX('Cenários'!$J$6:$J$105,INT((ROW()-6)/12)+1))),INDEX('Cenários'!$L$6:$L$105,INT((ROW()-6)/12)+1)+SUMIFS($I$6:$I$1205,$A$6:$A$1205,$A575,$E$6:$E$1205,"&gt;"&amp;$E575,$E$6:$E$1205,"&lt;=7")))</f>
        <v/>
      </c>
      <c r="N575" s="25">
        <f>IF($A575="","",MIN(INDEX('Cenários'!$K$6:$K$105,INT((ROW()-6)/12)+1),MAX(0,$M575)))</f>
        <v/>
      </c>
      <c r="O575" s="25">
        <f>IF($A575="","",IFERROR(IF($L575&gt;=$N575,0,MIN(CEILING(MAX(0,$N575-$L575),INDEX('Cenários'!$I$6:$I$105,INT((ROW()-6)/12)+1)),FLOOR(MAX(0,INDEX('Cenários'!$K$6:$K$105,INT((ROW()-6)/12)+1)-$L575),INDEX('Cenários'!$I$6:$I$105,INT((ROW()-6)/12)+1)))),0))</f>
        <v/>
      </c>
      <c r="P575" s="25">
        <f>IF($A575="","",IFERROR(IF($E575+INDEX('Cenários'!$J$6:$J$105,INT((ROW()-6)/12)+1)&gt;7,0,SUMIFS($O$6:$O$1205,$A$6:$A$1205,$A575,$E$6:$E$1205,$E575+INDEX('Cenários'!$J$6:$J$105,INT((ROW()-6)/12)+1))),0))</f>
        <v/>
      </c>
      <c r="Q575" s="25">
        <f>IF($A575="","",$L575+$O575)</f>
        <v/>
      </c>
      <c r="R575" s="25">
        <f>IF($A575="","",IF($E575&gt;0,MAX(0,$Q575-$N575),0))</f>
        <v/>
      </c>
      <c r="S575" s="25">
        <f>IF($A575="","",$Q575-$R575)</f>
        <v/>
      </c>
      <c r="T575" s="25">
        <f>IF($A575="","",MAX(0,-$S575))</f>
        <v/>
      </c>
      <c r="U575" s="25">
        <f>IF($A575="","",MAX(0,$Q575-INDEX('Cenários'!$K$6:$K$105,INT((ROW()-6)/12)+1)))</f>
        <v/>
      </c>
      <c r="V575" s="24">
        <f>IF($A575="","",IF($Y575&lt;&gt;"OK","Dados inválidos",IF($X575="Pausado","Pausado",IF($T575&gt;0,"Ruptura",IF($U575&gt;0,"Excesso de capacidade",IF($M575&gt;INDEX('Cenários'!$K$6:$K$105,INT((ROW()-6)/12)+1),"Capacidade insuficiente",IF(AND($E575&lt;=0,$S575&lt;INDEX('Cenários'!$H$6:$H$105,INT((ROW()-6)/12)+1)),"Atenção",IF($R575&gt;0,"Desmobilizar","Adequado"))))))))</f>
        <v/>
      </c>
      <c r="W575" s="24">
        <f>IF($A575="","",IF($Y575&lt;&gt;"OK","Corrigir cadastro do cenário",IF($X575="Pausado","",IF($T575&gt;0,"Ruptura projetada de "&amp;TEXT($T575,"0")&amp;" un.",IF($U575&gt;0,"Reduzir entrada ou transferir "&amp;TEXT($U575,"0")&amp;" un.",IF($M575&gt;INDEX('Cenários'!$K$6:$K$105,INT((ROW()-6)/12)+1),"Capacidade abaixo do saldo-alvo em "&amp;TEXT($M575-INDEX('Cenários'!$K$6:$K$105,INT((ROW()-6)/12)+1),"0")&amp;" un.",IF(AND($O575&gt;0,$E575-INDEX('Cenários'!$J$6:$J$105,INT((ROW()-6)/12)+1)&lt;-4),"Recebimento depende de pedido anterior ao horizonte",IF($R575&gt;0,"Desmobilizar "&amp;TEXT($R575,"0")&amp;" un. nesta semana",IF($P575&gt;0,"Emitir pedido de "&amp;TEXT($P575,"0")&amp;" un. nesta semana",IF($O575&gt;0,"Programar recebimento de "&amp;TEXT($O575,"0")&amp;" un.","Sem ação imediata")))))))))</f>
        <v/>
      </c>
      <c r="X575" s="24">
        <f>IF($A575="","",INDEX('Cenários'!$M$6:$M$105,INT((ROW()-6)/12)+1))</f>
        <v/>
      </c>
      <c r="Y575" s="24">
        <f>IF($A575="","",INDEX('Cenários'!$Z$6:$Z$105,INT((ROW()-6)/12)+1))</f>
        <v/>
      </c>
    </row>
    <row r="576" ht="19" customHeight="1">
      <c r="A576" s="24">
        <f>IF(INDEX('Cenários'!$A$6:$A$105,INT((ROW()-6)/12)+1)="","",INDEX('Cenários'!$A$6:$A$105,INT((ROW()-6)/12)+1))</f>
        <v/>
      </c>
      <c r="B576" s="24">
        <f>IF($A576="","",INDEX('Cenários'!$B$6:$B$105,INT((ROW()-6)/12)+1))</f>
        <v/>
      </c>
      <c r="C576" s="24">
        <f>IF($A576="","",INDEX('Cenários'!$C$6:$C$105,INT((ROW()-6)/12)+1))</f>
        <v/>
      </c>
      <c r="D576" s="24">
        <f>IF($A576="","",INDEX('Cenários'!$D$6:$D$105,INT((ROW()-6)/12)+1))</f>
        <v/>
      </c>
      <c r="E576" s="25">
        <f>IF($A576="","",MOD(ROW()-6,12)-4)</f>
        <v/>
      </c>
      <c r="F576" s="24">
        <f>IF($A576="","",IF($E576&lt;0,"Antes do pico",IF($E576=0,"Semana de pico","Depois do pico")))</f>
        <v/>
      </c>
      <c r="G576" s="36">
        <f>IF($A576="","",IFERROR(IF(INDEX('Cenários'!$E$6:$E$105,INT((ROW()-6)/12)+1)="","",INDEX('Cenários'!$E$6:$E$105,INT((ROW()-6)/12)+1)+7*$E576),""))</f>
        <v/>
      </c>
      <c r="H576" s="37">
        <f>IF($A576="","",INDEX('Cenários'!$N$6:$Y$105,INT((ROW()-6)/12)+1,$E576+5))</f>
        <v/>
      </c>
      <c r="I576" s="25">
        <f>IF(OR($A576="",$H576=""),"",IFERROR(ROUNDUP(INDEX('Cenários'!$F$6:$F$105,INT((ROW()-6)/12)+1)*$H576,0),""))</f>
        <v/>
      </c>
      <c r="J576" s="19" t="n"/>
      <c r="K576" s="25">
        <f>IF($A576="","",IF($E576=-4,INDEX('Cenários'!$G$6:$G$105,INT((ROW()-6)/12)+1),$S575))</f>
        <v/>
      </c>
      <c r="L576" s="25">
        <f>IF($A576="","",$K576+IF($J576="",0,$J576)-IF($I576="",0,$I576))</f>
        <v/>
      </c>
      <c r="M576" s="25">
        <f>IF($A576="","",IF($E576&lt;=0,INDEX('Cenários'!$H$6:$H$105,INT((ROW()-6)/12)+1)+SUMIFS($I$6:$I$1205,$A$6:$A$1205,$A576,$E$6:$E$1205,"&gt;"&amp;$E576,$E$6:$E$1205,"&lt;="&amp;($E576+INDEX('Cenários'!$J$6:$J$105,INT((ROW()-6)/12)+1))),INDEX('Cenários'!$L$6:$L$105,INT((ROW()-6)/12)+1)+SUMIFS($I$6:$I$1205,$A$6:$A$1205,$A576,$E$6:$E$1205,"&gt;"&amp;$E576,$E$6:$E$1205,"&lt;=7")))</f>
        <v/>
      </c>
      <c r="N576" s="25">
        <f>IF($A576="","",MIN(INDEX('Cenários'!$K$6:$K$105,INT((ROW()-6)/12)+1),MAX(0,$M576)))</f>
        <v/>
      </c>
      <c r="O576" s="25">
        <f>IF($A576="","",IFERROR(IF($L576&gt;=$N576,0,MIN(CEILING(MAX(0,$N576-$L576),INDEX('Cenários'!$I$6:$I$105,INT((ROW()-6)/12)+1)),FLOOR(MAX(0,INDEX('Cenários'!$K$6:$K$105,INT((ROW()-6)/12)+1)-$L576),INDEX('Cenários'!$I$6:$I$105,INT((ROW()-6)/12)+1)))),0))</f>
        <v/>
      </c>
      <c r="P576" s="25">
        <f>IF($A576="","",IFERROR(IF($E576+INDEX('Cenários'!$J$6:$J$105,INT((ROW()-6)/12)+1)&gt;7,0,SUMIFS($O$6:$O$1205,$A$6:$A$1205,$A576,$E$6:$E$1205,$E576+INDEX('Cenários'!$J$6:$J$105,INT((ROW()-6)/12)+1))),0))</f>
        <v/>
      </c>
      <c r="Q576" s="25">
        <f>IF($A576="","",$L576+$O576)</f>
        <v/>
      </c>
      <c r="R576" s="25">
        <f>IF($A576="","",IF($E576&gt;0,MAX(0,$Q576-$N576),0))</f>
        <v/>
      </c>
      <c r="S576" s="25">
        <f>IF($A576="","",$Q576-$R576)</f>
        <v/>
      </c>
      <c r="T576" s="25">
        <f>IF($A576="","",MAX(0,-$S576))</f>
        <v/>
      </c>
      <c r="U576" s="25">
        <f>IF($A576="","",MAX(0,$Q576-INDEX('Cenários'!$K$6:$K$105,INT((ROW()-6)/12)+1)))</f>
        <v/>
      </c>
      <c r="V576" s="24">
        <f>IF($A576="","",IF($Y576&lt;&gt;"OK","Dados inválidos",IF($X576="Pausado","Pausado",IF($T576&gt;0,"Ruptura",IF($U576&gt;0,"Excesso de capacidade",IF($M576&gt;INDEX('Cenários'!$K$6:$K$105,INT((ROW()-6)/12)+1),"Capacidade insuficiente",IF(AND($E576&lt;=0,$S576&lt;INDEX('Cenários'!$H$6:$H$105,INT((ROW()-6)/12)+1)),"Atenção",IF($R576&gt;0,"Desmobilizar","Adequado"))))))))</f>
        <v/>
      </c>
      <c r="W576" s="24">
        <f>IF($A576="","",IF($Y576&lt;&gt;"OK","Corrigir cadastro do cenário",IF($X576="Pausado","",IF($T576&gt;0,"Ruptura projetada de "&amp;TEXT($T576,"0")&amp;" un.",IF($U576&gt;0,"Reduzir entrada ou transferir "&amp;TEXT($U576,"0")&amp;" un.",IF($M576&gt;INDEX('Cenários'!$K$6:$K$105,INT((ROW()-6)/12)+1),"Capacidade abaixo do saldo-alvo em "&amp;TEXT($M576-INDEX('Cenários'!$K$6:$K$105,INT((ROW()-6)/12)+1),"0")&amp;" un.",IF(AND($O576&gt;0,$E576-INDEX('Cenários'!$J$6:$J$105,INT((ROW()-6)/12)+1)&lt;-4),"Recebimento depende de pedido anterior ao horizonte",IF($R576&gt;0,"Desmobilizar "&amp;TEXT($R576,"0")&amp;" un. nesta semana",IF($P576&gt;0,"Emitir pedido de "&amp;TEXT($P576,"0")&amp;" un. nesta semana",IF($O576&gt;0,"Programar recebimento de "&amp;TEXT($O576,"0")&amp;" un.","Sem ação imediata")))))))))</f>
        <v/>
      </c>
      <c r="X576" s="24">
        <f>IF($A576="","",INDEX('Cenários'!$M$6:$M$105,INT((ROW()-6)/12)+1))</f>
        <v/>
      </c>
      <c r="Y576" s="24">
        <f>IF($A576="","",INDEX('Cenários'!$Z$6:$Z$105,INT((ROW()-6)/12)+1))</f>
        <v/>
      </c>
    </row>
    <row r="577" ht="19" customHeight="1">
      <c r="A577" s="24">
        <f>IF(INDEX('Cenários'!$A$6:$A$105,INT((ROW()-6)/12)+1)="","",INDEX('Cenários'!$A$6:$A$105,INT((ROW()-6)/12)+1))</f>
        <v/>
      </c>
      <c r="B577" s="24">
        <f>IF($A577="","",INDEX('Cenários'!$B$6:$B$105,INT((ROW()-6)/12)+1))</f>
        <v/>
      </c>
      <c r="C577" s="24">
        <f>IF($A577="","",INDEX('Cenários'!$C$6:$C$105,INT((ROW()-6)/12)+1))</f>
        <v/>
      </c>
      <c r="D577" s="24">
        <f>IF($A577="","",INDEX('Cenários'!$D$6:$D$105,INT((ROW()-6)/12)+1))</f>
        <v/>
      </c>
      <c r="E577" s="25">
        <f>IF($A577="","",MOD(ROW()-6,12)-4)</f>
        <v/>
      </c>
      <c r="F577" s="24">
        <f>IF($A577="","",IF($E577&lt;0,"Antes do pico",IF($E577=0,"Semana de pico","Depois do pico")))</f>
        <v/>
      </c>
      <c r="G577" s="36">
        <f>IF($A577="","",IFERROR(IF(INDEX('Cenários'!$E$6:$E$105,INT((ROW()-6)/12)+1)="","",INDEX('Cenários'!$E$6:$E$105,INT((ROW()-6)/12)+1)+7*$E577),""))</f>
        <v/>
      </c>
      <c r="H577" s="37">
        <f>IF($A577="","",INDEX('Cenários'!$N$6:$Y$105,INT((ROW()-6)/12)+1,$E577+5))</f>
        <v/>
      </c>
      <c r="I577" s="25">
        <f>IF(OR($A577="",$H577=""),"",IFERROR(ROUNDUP(INDEX('Cenários'!$F$6:$F$105,INT((ROW()-6)/12)+1)*$H577,0),""))</f>
        <v/>
      </c>
      <c r="J577" s="19" t="n"/>
      <c r="K577" s="25">
        <f>IF($A577="","",IF($E577=-4,INDEX('Cenários'!$G$6:$G$105,INT((ROW()-6)/12)+1),$S576))</f>
        <v/>
      </c>
      <c r="L577" s="25">
        <f>IF($A577="","",$K577+IF($J577="",0,$J577)-IF($I577="",0,$I577))</f>
        <v/>
      </c>
      <c r="M577" s="25">
        <f>IF($A577="","",IF($E577&lt;=0,INDEX('Cenários'!$H$6:$H$105,INT((ROW()-6)/12)+1)+SUMIFS($I$6:$I$1205,$A$6:$A$1205,$A577,$E$6:$E$1205,"&gt;"&amp;$E577,$E$6:$E$1205,"&lt;="&amp;($E577+INDEX('Cenários'!$J$6:$J$105,INT((ROW()-6)/12)+1))),INDEX('Cenários'!$L$6:$L$105,INT((ROW()-6)/12)+1)+SUMIFS($I$6:$I$1205,$A$6:$A$1205,$A577,$E$6:$E$1205,"&gt;"&amp;$E577,$E$6:$E$1205,"&lt;=7")))</f>
        <v/>
      </c>
      <c r="N577" s="25">
        <f>IF($A577="","",MIN(INDEX('Cenários'!$K$6:$K$105,INT((ROW()-6)/12)+1),MAX(0,$M577)))</f>
        <v/>
      </c>
      <c r="O577" s="25">
        <f>IF($A577="","",IFERROR(IF($L577&gt;=$N577,0,MIN(CEILING(MAX(0,$N577-$L577),INDEX('Cenários'!$I$6:$I$105,INT((ROW()-6)/12)+1)),FLOOR(MAX(0,INDEX('Cenários'!$K$6:$K$105,INT((ROW()-6)/12)+1)-$L577),INDEX('Cenários'!$I$6:$I$105,INT((ROW()-6)/12)+1)))),0))</f>
        <v/>
      </c>
      <c r="P577" s="25">
        <f>IF($A577="","",IFERROR(IF($E577+INDEX('Cenários'!$J$6:$J$105,INT((ROW()-6)/12)+1)&gt;7,0,SUMIFS($O$6:$O$1205,$A$6:$A$1205,$A577,$E$6:$E$1205,$E577+INDEX('Cenários'!$J$6:$J$105,INT((ROW()-6)/12)+1))),0))</f>
        <v/>
      </c>
      <c r="Q577" s="25">
        <f>IF($A577="","",$L577+$O577)</f>
        <v/>
      </c>
      <c r="R577" s="25">
        <f>IF($A577="","",IF($E577&gt;0,MAX(0,$Q577-$N577),0))</f>
        <v/>
      </c>
      <c r="S577" s="25">
        <f>IF($A577="","",$Q577-$R577)</f>
        <v/>
      </c>
      <c r="T577" s="25">
        <f>IF($A577="","",MAX(0,-$S577))</f>
        <v/>
      </c>
      <c r="U577" s="25">
        <f>IF($A577="","",MAX(0,$Q577-INDEX('Cenários'!$K$6:$K$105,INT((ROW()-6)/12)+1)))</f>
        <v/>
      </c>
      <c r="V577" s="24">
        <f>IF($A577="","",IF($Y577&lt;&gt;"OK","Dados inválidos",IF($X577="Pausado","Pausado",IF($T577&gt;0,"Ruptura",IF($U577&gt;0,"Excesso de capacidade",IF($M577&gt;INDEX('Cenários'!$K$6:$K$105,INT((ROW()-6)/12)+1),"Capacidade insuficiente",IF(AND($E577&lt;=0,$S577&lt;INDEX('Cenários'!$H$6:$H$105,INT((ROW()-6)/12)+1)),"Atenção",IF($R577&gt;0,"Desmobilizar","Adequado"))))))))</f>
        <v/>
      </c>
      <c r="W577" s="24">
        <f>IF($A577="","",IF($Y577&lt;&gt;"OK","Corrigir cadastro do cenário",IF($X577="Pausado","",IF($T577&gt;0,"Ruptura projetada de "&amp;TEXT($T577,"0")&amp;" un.",IF($U577&gt;0,"Reduzir entrada ou transferir "&amp;TEXT($U577,"0")&amp;" un.",IF($M577&gt;INDEX('Cenários'!$K$6:$K$105,INT((ROW()-6)/12)+1),"Capacidade abaixo do saldo-alvo em "&amp;TEXT($M577-INDEX('Cenários'!$K$6:$K$105,INT((ROW()-6)/12)+1),"0")&amp;" un.",IF(AND($O577&gt;0,$E577-INDEX('Cenários'!$J$6:$J$105,INT((ROW()-6)/12)+1)&lt;-4),"Recebimento depende de pedido anterior ao horizonte",IF($R577&gt;0,"Desmobilizar "&amp;TEXT($R577,"0")&amp;" un. nesta semana",IF($P577&gt;0,"Emitir pedido de "&amp;TEXT($P577,"0")&amp;" un. nesta semana",IF($O577&gt;0,"Programar recebimento de "&amp;TEXT($O577,"0")&amp;" un.","Sem ação imediata")))))))))</f>
        <v/>
      </c>
      <c r="X577" s="24">
        <f>IF($A577="","",INDEX('Cenários'!$M$6:$M$105,INT((ROW()-6)/12)+1))</f>
        <v/>
      </c>
      <c r="Y577" s="24">
        <f>IF($A577="","",INDEX('Cenários'!$Z$6:$Z$105,INT((ROW()-6)/12)+1))</f>
        <v/>
      </c>
    </row>
    <row r="578" ht="19" customHeight="1">
      <c r="A578" s="24">
        <f>IF(INDEX('Cenários'!$A$6:$A$105,INT((ROW()-6)/12)+1)="","",INDEX('Cenários'!$A$6:$A$105,INT((ROW()-6)/12)+1))</f>
        <v/>
      </c>
      <c r="B578" s="24">
        <f>IF($A578="","",INDEX('Cenários'!$B$6:$B$105,INT((ROW()-6)/12)+1))</f>
        <v/>
      </c>
      <c r="C578" s="24">
        <f>IF($A578="","",INDEX('Cenários'!$C$6:$C$105,INT((ROW()-6)/12)+1))</f>
        <v/>
      </c>
      <c r="D578" s="24">
        <f>IF($A578="","",INDEX('Cenários'!$D$6:$D$105,INT((ROW()-6)/12)+1))</f>
        <v/>
      </c>
      <c r="E578" s="25">
        <f>IF($A578="","",MOD(ROW()-6,12)-4)</f>
        <v/>
      </c>
      <c r="F578" s="24">
        <f>IF($A578="","",IF($E578&lt;0,"Antes do pico",IF($E578=0,"Semana de pico","Depois do pico")))</f>
        <v/>
      </c>
      <c r="G578" s="36">
        <f>IF($A578="","",IFERROR(IF(INDEX('Cenários'!$E$6:$E$105,INT((ROW()-6)/12)+1)="","",INDEX('Cenários'!$E$6:$E$105,INT((ROW()-6)/12)+1)+7*$E578),""))</f>
        <v/>
      </c>
      <c r="H578" s="37">
        <f>IF($A578="","",INDEX('Cenários'!$N$6:$Y$105,INT((ROW()-6)/12)+1,$E578+5))</f>
        <v/>
      </c>
      <c r="I578" s="25">
        <f>IF(OR($A578="",$H578=""),"",IFERROR(ROUNDUP(INDEX('Cenários'!$F$6:$F$105,INT((ROW()-6)/12)+1)*$H578,0),""))</f>
        <v/>
      </c>
      <c r="J578" s="19" t="n"/>
      <c r="K578" s="25">
        <f>IF($A578="","",IF($E578=-4,INDEX('Cenários'!$G$6:$G$105,INT((ROW()-6)/12)+1),$S577))</f>
        <v/>
      </c>
      <c r="L578" s="25">
        <f>IF($A578="","",$K578+IF($J578="",0,$J578)-IF($I578="",0,$I578))</f>
        <v/>
      </c>
      <c r="M578" s="25">
        <f>IF($A578="","",IF($E578&lt;=0,INDEX('Cenários'!$H$6:$H$105,INT((ROW()-6)/12)+1)+SUMIFS($I$6:$I$1205,$A$6:$A$1205,$A578,$E$6:$E$1205,"&gt;"&amp;$E578,$E$6:$E$1205,"&lt;="&amp;($E578+INDEX('Cenários'!$J$6:$J$105,INT((ROW()-6)/12)+1))),INDEX('Cenários'!$L$6:$L$105,INT((ROW()-6)/12)+1)+SUMIFS($I$6:$I$1205,$A$6:$A$1205,$A578,$E$6:$E$1205,"&gt;"&amp;$E578,$E$6:$E$1205,"&lt;=7")))</f>
        <v/>
      </c>
      <c r="N578" s="25">
        <f>IF($A578="","",MIN(INDEX('Cenários'!$K$6:$K$105,INT((ROW()-6)/12)+1),MAX(0,$M578)))</f>
        <v/>
      </c>
      <c r="O578" s="25">
        <f>IF($A578="","",IFERROR(IF($L578&gt;=$N578,0,MIN(CEILING(MAX(0,$N578-$L578),INDEX('Cenários'!$I$6:$I$105,INT((ROW()-6)/12)+1)),FLOOR(MAX(0,INDEX('Cenários'!$K$6:$K$105,INT((ROW()-6)/12)+1)-$L578),INDEX('Cenários'!$I$6:$I$105,INT((ROW()-6)/12)+1)))),0))</f>
        <v/>
      </c>
      <c r="P578" s="25">
        <f>IF($A578="","",IFERROR(IF($E578+INDEX('Cenários'!$J$6:$J$105,INT((ROW()-6)/12)+1)&gt;7,0,SUMIFS($O$6:$O$1205,$A$6:$A$1205,$A578,$E$6:$E$1205,$E578+INDEX('Cenários'!$J$6:$J$105,INT((ROW()-6)/12)+1))),0))</f>
        <v/>
      </c>
      <c r="Q578" s="25">
        <f>IF($A578="","",$L578+$O578)</f>
        <v/>
      </c>
      <c r="R578" s="25">
        <f>IF($A578="","",IF($E578&gt;0,MAX(0,$Q578-$N578),0))</f>
        <v/>
      </c>
      <c r="S578" s="25">
        <f>IF($A578="","",$Q578-$R578)</f>
        <v/>
      </c>
      <c r="T578" s="25">
        <f>IF($A578="","",MAX(0,-$S578))</f>
        <v/>
      </c>
      <c r="U578" s="25">
        <f>IF($A578="","",MAX(0,$Q578-INDEX('Cenários'!$K$6:$K$105,INT((ROW()-6)/12)+1)))</f>
        <v/>
      </c>
      <c r="V578" s="24">
        <f>IF($A578="","",IF($Y578&lt;&gt;"OK","Dados inválidos",IF($X578="Pausado","Pausado",IF($T578&gt;0,"Ruptura",IF($U578&gt;0,"Excesso de capacidade",IF($M578&gt;INDEX('Cenários'!$K$6:$K$105,INT((ROW()-6)/12)+1),"Capacidade insuficiente",IF(AND($E578&lt;=0,$S578&lt;INDEX('Cenários'!$H$6:$H$105,INT((ROW()-6)/12)+1)),"Atenção",IF($R578&gt;0,"Desmobilizar","Adequado"))))))))</f>
        <v/>
      </c>
      <c r="W578" s="24">
        <f>IF($A578="","",IF($Y578&lt;&gt;"OK","Corrigir cadastro do cenário",IF($X578="Pausado","",IF($T578&gt;0,"Ruptura projetada de "&amp;TEXT($T578,"0")&amp;" un.",IF($U578&gt;0,"Reduzir entrada ou transferir "&amp;TEXT($U578,"0")&amp;" un.",IF($M578&gt;INDEX('Cenários'!$K$6:$K$105,INT((ROW()-6)/12)+1),"Capacidade abaixo do saldo-alvo em "&amp;TEXT($M578-INDEX('Cenários'!$K$6:$K$105,INT((ROW()-6)/12)+1),"0")&amp;" un.",IF(AND($O578&gt;0,$E578-INDEX('Cenários'!$J$6:$J$105,INT((ROW()-6)/12)+1)&lt;-4),"Recebimento depende de pedido anterior ao horizonte",IF($R578&gt;0,"Desmobilizar "&amp;TEXT($R578,"0")&amp;" un. nesta semana",IF($P578&gt;0,"Emitir pedido de "&amp;TEXT($P578,"0")&amp;" un. nesta semana",IF($O578&gt;0,"Programar recebimento de "&amp;TEXT($O578,"0")&amp;" un.","Sem ação imediata")))))))))</f>
        <v/>
      </c>
      <c r="X578" s="24">
        <f>IF($A578="","",INDEX('Cenários'!$M$6:$M$105,INT((ROW()-6)/12)+1))</f>
        <v/>
      </c>
      <c r="Y578" s="24">
        <f>IF($A578="","",INDEX('Cenários'!$Z$6:$Z$105,INT((ROW()-6)/12)+1))</f>
        <v/>
      </c>
    </row>
    <row r="579" ht="19" customHeight="1">
      <c r="A579" s="24">
        <f>IF(INDEX('Cenários'!$A$6:$A$105,INT((ROW()-6)/12)+1)="","",INDEX('Cenários'!$A$6:$A$105,INT((ROW()-6)/12)+1))</f>
        <v/>
      </c>
      <c r="B579" s="24">
        <f>IF($A579="","",INDEX('Cenários'!$B$6:$B$105,INT((ROW()-6)/12)+1))</f>
        <v/>
      </c>
      <c r="C579" s="24">
        <f>IF($A579="","",INDEX('Cenários'!$C$6:$C$105,INT((ROW()-6)/12)+1))</f>
        <v/>
      </c>
      <c r="D579" s="24">
        <f>IF($A579="","",INDEX('Cenários'!$D$6:$D$105,INT((ROW()-6)/12)+1))</f>
        <v/>
      </c>
      <c r="E579" s="25">
        <f>IF($A579="","",MOD(ROW()-6,12)-4)</f>
        <v/>
      </c>
      <c r="F579" s="24">
        <f>IF($A579="","",IF($E579&lt;0,"Antes do pico",IF($E579=0,"Semana de pico","Depois do pico")))</f>
        <v/>
      </c>
      <c r="G579" s="36">
        <f>IF($A579="","",IFERROR(IF(INDEX('Cenários'!$E$6:$E$105,INT((ROW()-6)/12)+1)="","",INDEX('Cenários'!$E$6:$E$105,INT((ROW()-6)/12)+1)+7*$E579),""))</f>
        <v/>
      </c>
      <c r="H579" s="37">
        <f>IF($A579="","",INDEX('Cenários'!$N$6:$Y$105,INT((ROW()-6)/12)+1,$E579+5))</f>
        <v/>
      </c>
      <c r="I579" s="25">
        <f>IF(OR($A579="",$H579=""),"",IFERROR(ROUNDUP(INDEX('Cenários'!$F$6:$F$105,INT((ROW()-6)/12)+1)*$H579,0),""))</f>
        <v/>
      </c>
      <c r="J579" s="19" t="n"/>
      <c r="K579" s="25">
        <f>IF($A579="","",IF($E579=-4,INDEX('Cenários'!$G$6:$G$105,INT((ROW()-6)/12)+1),$S578))</f>
        <v/>
      </c>
      <c r="L579" s="25">
        <f>IF($A579="","",$K579+IF($J579="",0,$J579)-IF($I579="",0,$I579))</f>
        <v/>
      </c>
      <c r="M579" s="25">
        <f>IF($A579="","",IF($E579&lt;=0,INDEX('Cenários'!$H$6:$H$105,INT((ROW()-6)/12)+1)+SUMIFS($I$6:$I$1205,$A$6:$A$1205,$A579,$E$6:$E$1205,"&gt;"&amp;$E579,$E$6:$E$1205,"&lt;="&amp;($E579+INDEX('Cenários'!$J$6:$J$105,INT((ROW()-6)/12)+1))),INDEX('Cenários'!$L$6:$L$105,INT((ROW()-6)/12)+1)+SUMIFS($I$6:$I$1205,$A$6:$A$1205,$A579,$E$6:$E$1205,"&gt;"&amp;$E579,$E$6:$E$1205,"&lt;=7")))</f>
        <v/>
      </c>
      <c r="N579" s="25">
        <f>IF($A579="","",MIN(INDEX('Cenários'!$K$6:$K$105,INT((ROW()-6)/12)+1),MAX(0,$M579)))</f>
        <v/>
      </c>
      <c r="O579" s="25">
        <f>IF($A579="","",IFERROR(IF($L579&gt;=$N579,0,MIN(CEILING(MAX(0,$N579-$L579),INDEX('Cenários'!$I$6:$I$105,INT((ROW()-6)/12)+1)),FLOOR(MAX(0,INDEX('Cenários'!$K$6:$K$105,INT((ROW()-6)/12)+1)-$L579),INDEX('Cenários'!$I$6:$I$105,INT((ROW()-6)/12)+1)))),0))</f>
        <v/>
      </c>
      <c r="P579" s="25">
        <f>IF($A579="","",IFERROR(IF($E579+INDEX('Cenários'!$J$6:$J$105,INT((ROW()-6)/12)+1)&gt;7,0,SUMIFS($O$6:$O$1205,$A$6:$A$1205,$A579,$E$6:$E$1205,$E579+INDEX('Cenários'!$J$6:$J$105,INT((ROW()-6)/12)+1))),0))</f>
        <v/>
      </c>
      <c r="Q579" s="25">
        <f>IF($A579="","",$L579+$O579)</f>
        <v/>
      </c>
      <c r="R579" s="25">
        <f>IF($A579="","",IF($E579&gt;0,MAX(0,$Q579-$N579),0))</f>
        <v/>
      </c>
      <c r="S579" s="25">
        <f>IF($A579="","",$Q579-$R579)</f>
        <v/>
      </c>
      <c r="T579" s="25">
        <f>IF($A579="","",MAX(0,-$S579))</f>
        <v/>
      </c>
      <c r="U579" s="25">
        <f>IF($A579="","",MAX(0,$Q579-INDEX('Cenários'!$K$6:$K$105,INT((ROW()-6)/12)+1)))</f>
        <v/>
      </c>
      <c r="V579" s="24">
        <f>IF($A579="","",IF($Y579&lt;&gt;"OK","Dados inválidos",IF($X579="Pausado","Pausado",IF($T579&gt;0,"Ruptura",IF($U579&gt;0,"Excesso de capacidade",IF($M579&gt;INDEX('Cenários'!$K$6:$K$105,INT((ROW()-6)/12)+1),"Capacidade insuficiente",IF(AND($E579&lt;=0,$S579&lt;INDEX('Cenários'!$H$6:$H$105,INT((ROW()-6)/12)+1)),"Atenção",IF($R579&gt;0,"Desmobilizar","Adequado"))))))))</f>
        <v/>
      </c>
      <c r="W579" s="24">
        <f>IF($A579="","",IF($Y579&lt;&gt;"OK","Corrigir cadastro do cenário",IF($X579="Pausado","",IF($T579&gt;0,"Ruptura projetada de "&amp;TEXT($T579,"0")&amp;" un.",IF($U579&gt;0,"Reduzir entrada ou transferir "&amp;TEXT($U579,"0")&amp;" un.",IF($M579&gt;INDEX('Cenários'!$K$6:$K$105,INT((ROW()-6)/12)+1),"Capacidade abaixo do saldo-alvo em "&amp;TEXT($M579-INDEX('Cenários'!$K$6:$K$105,INT((ROW()-6)/12)+1),"0")&amp;" un.",IF(AND($O579&gt;0,$E579-INDEX('Cenários'!$J$6:$J$105,INT((ROW()-6)/12)+1)&lt;-4),"Recebimento depende de pedido anterior ao horizonte",IF($R579&gt;0,"Desmobilizar "&amp;TEXT($R579,"0")&amp;" un. nesta semana",IF($P579&gt;0,"Emitir pedido de "&amp;TEXT($P579,"0")&amp;" un. nesta semana",IF($O579&gt;0,"Programar recebimento de "&amp;TEXT($O579,"0")&amp;" un.","Sem ação imediata")))))))))</f>
        <v/>
      </c>
      <c r="X579" s="24">
        <f>IF($A579="","",INDEX('Cenários'!$M$6:$M$105,INT((ROW()-6)/12)+1))</f>
        <v/>
      </c>
      <c r="Y579" s="24">
        <f>IF($A579="","",INDEX('Cenários'!$Z$6:$Z$105,INT((ROW()-6)/12)+1))</f>
        <v/>
      </c>
    </row>
    <row r="580" ht="19" customHeight="1">
      <c r="A580" s="24">
        <f>IF(INDEX('Cenários'!$A$6:$A$105,INT((ROW()-6)/12)+1)="","",INDEX('Cenários'!$A$6:$A$105,INT((ROW()-6)/12)+1))</f>
        <v/>
      </c>
      <c r="B580" s="24">
        <f>IF($A580="","",INDEX('Cenários'!$B$6:$B$105,INT((ROW()-6)/12)+1))</f>
        <v/>
      </c>
      <c r="C580" s="24">
        <f>IF($A580="","",INDEX('Cenários'!$C$6:$C$105,INT((ROW()-6)/12)+1))</f>
        <v/>
      </c>
      <c r="D580" s="24">
        <f>IF($A580="","",INDEX('Cenários'!$D$6:$D$105,INT((ROW()-6)/12)+1))</f>
        <v/>
      </c>
      <c r="E580" s="25">
        <f>IF($A580="","",MOD(ROW()-6,12)-4)</f>
        <v/>
      </c>
      <c r="F580" s="24">
        <f>IF($A580="","",IF($E580&lt;0,"Antes do pico",IF($E580=0,"Semana de pico","Depois do pico")))</f>
        <v/>
      </c>
      <c r="G580" s="36">
        <f>IF($A580="","",IFERROR(IF(INDEX('Cenários'!$E$6:$E$105,INT((ROW()-6)/12)+1)="","",INDEX('Cenários'!$E$6:$E$105,INT((ROW()-6)/12)+1)+7*$E580),""))</f>
        <v/>
      </c>
      <c r="H580" s="37">
        <f>IF($A580="","",INDEX('Cenários'!$N$6:$Y$105,INT((ROW()-6)/12)+1,$E580+5))</f>
        <v/>
      </c>
      <c r="I580" s="25">
        <f>IF(OR($A580="",$H580=""),"",IFERROR(ROUNDUP(INDEX('Cenários'!$F$6:$F$105,INT((ROW()-6)/12)+1)*$H580,0),""))</f>
        <v/>
      </c>
      <c r="J580" s="19" t="n"/>
      <c r="K580" s="25">
        <f>IF($A580="","",IF($E580=-4,INDEX('Cenários'!$G$6:$G$105,INT((ROW()-6)/12)+1),$S579))</f>
        <v/>
      </c>
      <c r="L580" s="25">
        <f>IF($A580="","",$K580+IF($J580="",0,$J580)-IF($I580="",0,$I580))</f>
        <v/>
      </c>
      <c r="M580" s="25">
        <f>IF($A580="","",IF($E580&lt;=0,INDEX('Cenários'!$H$6:$H$105,INT((ROW()-6)/12)+1)+SUMIFS($I$6:$I$1205,$A$6:$A$1205,$A580,$E$6:$E$1205,"&gt;"&amp;$E580,$E$6:$E$1205,"&lt;="&amp;($E580+INDEX('Cenários'!$J$6:$J$105,INT((ROW()-6)/12)+1))),INDEX('Cenários'!$L$6:$L$105,INT((ROW()-6)/12)+1)+SUMIFS($I$6:$I$1205,$A$6:$A$1205,$A580,$E$6:$E$1205,"&gt;"&amp;$E580,$E$6:$E$1205,"&lt;=7")))</f>
        <v/>
      </c>
      <c r="N580" s="25">
        <f>IF($A580="","",MIN(INDEX('Cenários'!$K$6:$K$105,INT((ROW()-6)/12)+1),MAX(0,$M580)))</f>
        <v/>
      </c>
      <c r="O580" s="25">
        <f>IF($A580="","",IFERROR(IF($L580&gt;=$N580,0,MIN(CEILING(MAX(0,$N580-$L580),INDEX('Cenários'!$I$6:$I$105,INT((ROW()-6)/12)+1)),FLOOR(MAX(0,INDEX('Cenários'!$K$6:$K$105,INT((ROW()-6)/12)+1)-$L580),INDEX('Cenários'!$I$6:$I$105,INT((ROW()-6)/12)+1)))),0))</f>
        <v/>
      </c>
      <c r="P580" s="25">
        <f>IF($A580="","",IFERROR(IF($E580+INDEX('Cenários'!$J$6:$J$105,INT((ROW()-6)/12)+1)&gt;7,0,SUMIFS($O$6:$O$1205,$A$6:$A$1205,$A580,$E$6:$E$1205,$E580+INDEX('Cenários'!$J$6:$J$105,INT((ROW()-6)/12)+1))),0))</f>
        <v/>
      </c>
      <c r="Q580" s="25">
        <f>IF($A580="","",$L580+$O580)</f>
        <v/>
      </c>
      <c r="R580" s="25">
        <f>IF($A580="","",IF($E580&gt;0,MAX(0,$Q580-$N580),0))</f>
        <v/>
      </c>
      <c r="S580" s="25">
        <f>IF($A580="","",$Q580-$R580)</f>
        <v/>
      </c>
      <c r="T580" s="25">
        <f>IF($A580="","",MAX(0,-$S580))</f>
        <v/>
      </c>
      <c r="U580" s="25">
        <f>IF($A580="","",MAX(0,$Q580-INDEX('Cenários'!$K$6:$K$105,INT((ROW()-6)/12)+1)))</f>
        <v/>
      </c>
      <c r="V580" s="24">
        <f>IF($A580="","",IF($Y580&lt;&gt;"OK","Dados inválidos",IF($X580="Pausado","Pausado",IF($T580&gt;0,"Ruptura",IF($U580&gt;0,"Excesso de capacidade",IF($M580&gt;INDEX('Cenários'!$K$6:$K$105,INT((ROW()-6)/12)+1),"Capacidade insuficiente",IF(AND($E580&lt;=0,$S580&lt;INDEX('Cenários'!$H$6:$H$105,INT((ROW()-6)/12)+1)),"Atenção",IF($R580&gt;0,"Desmobilizar","Adequado"))))))))</f>
        <v/>
      </c>
      <c r="W580" s="24">
        <f>IF($A580="","",IF($Y580&lt;&gt;"OK","Corrigir cadastro do cenário",IF($X580="Pausado","",IF($T580&gt;0,"Ruptura projetada de "&amp;TEXT($T580,"0")&amp;" un.",IF($U580&gt;0,"Reduzir entrada ou transferir "&amp;TEXT($U580,"0")&amp;" un.",IF($M580&gt;INDEX('Cenários'!$K$6:$K$105,INT((ROW()-6)/12)+1),"Capacidade abaixo do saldo-alvo em "&amp;TEXT($M580-INDEX('Cenários'!$K$6:$K$105,INT((ROW()-6)/12)+1),"0")&amp;" un.",IF(AND($O580&gt;0,$E580-INDEX('Cenários'!$J$6:$J$105,INT((ROW()-6)/12)+1)&lt;-4),"Recebimento depende de pedido anterior ao horizonte",IF($R580&gt;0,"Desmobilizar "&amp;TEXT($R580,"0")&amp;" un. nesta semana",IF($P580&gt;0,"Emitir pedido de "&amp;TEXT($P580,"0")&amp;" un. nesta semana",IF($O580&gt;0,"Programar recebimento de "&amp;TEXT($O580,"0")&amp;" un.","Sem ação imediata")))))))))</f>
        <v/>
      </c>
      <c r="X580" s="24">
        <f>IF($A580="","",INDEX('Cenários'!$M$6:$M$105,INT((ROW()-6)/12)+1))</f>
        <v/>
      </c>
      <c r="Y580" s="24">
        <f>IF($A580="","",INDEX('Cenários'!$Z$6:$Z$105,INT((ROW()-6)/12)+1))</f>
        <v/>
      </c>
    </row>
    <row r="581" ht="19" customHeight="1">
      <c r="A581" s="24">
        <f>IF(INDEX('Cenários'!$A$6:$A$105,INT((ROW()-6)/12)+1)="","",INDEX('Cenários'!$A$6:$A$105,INT((ROW()-6)/12)+1))</f>
        <v/>
      </c>
      <c r="B581" s="24">
        <f>IF($A581="","",INDEX('Cenários'!$B$6:$B$105,INT((ROW()-6)/12)+1))</f>
        <v/>
      </c>
      <c r="C581" s="24">
        <f>IF($A581="","",INDEX('Cenários'!$C$6:$C$105,INT((ROW()-6)/12)+1))</f>
        <v/>
      </c>
      <c r="D581" s="24">
        <f>IF($A581="","",INDEX('Cenários'!$D$6:$D$105,INT((ROW()-6)/12)+1))</f>
        <v/>
      </c>
      <c r="E581" s="25">
        <f>IF($A581="","",MOD(ROW()-6,12)-4)</f>
        <v/>
      </c>
      <c r="F581" s="24">
        <f>IF($A581="","",IF($E581&lt;0,"Antes do pico",IF($E581=0,"Semana de pico","Depois do pico")))</f>
        <v/>
      </c>
      <c r="G581" s="36">
        <f>IF($A581="","",IFERROR(IF(INDEX('Cenários'!$E$6:$E$105,INT((ROW()-6)/12)+1)="","",INDEX('Cenários'!$E$6:$E$105,INT((ROW()-6)/12)+1)+7*$E581),""))</f>
        <v/>
      </c>
      <c r="H581" s="37">
        <f>IF($A581="","",INDEX('Cenários'!$N$6:$Y$105,INT((ROW()-6)/12)+1,$E581+5))</f>
        <v/>
      </c>
      <c r="I581" s="25">
        <f>IF(OR($A581="",$H581=""),"",IFERROR(ROUNDUP(INDEX('Cenários'!$F$6:$F$105,INT((ROW()-6)/12)+1)*$H581,0),""))</f>
        <v/>
      </c>
      <c r="J581" s="19" t="n"/>
      <c r="K581" s="25">
        <f>IF($A581="","",IF($E581=-4,INDEX('Cenários'!$G$6:$G$105,INT((ROW()-6)/12)+1),$S580))</f>
        <v/>
      </c>
      <c r="L581" s="25">
        <f>IF($A581="","",$K581+IF($J581="",0,$J581)-IF($I581="",0,$I581))</f>
        <v/>
      </c>
      <c r="M581" s="25">
        <f>IF($A581="","",IF($E581&lt;=0,INDEX('Cenários'!$H$6:$H$105,INT((ROW()-6)/12)+1)+SUMIFS($I$6:$I$1205,$A$6:$A$1205,$A581,$E$6:$E$1205,"&gt;"&amp;$E581,$E$6:$E$1205,"&lt;="&amp;($E581+INDEX('Cenários'!$J$6:$J$105,INT((ROW()-6)/12)+1))),INDEX('Cenários'!$L$6:$L$105,INT((ROW()-6)/12)+1)+SUMIFS($I$6:$I$1205,$A$6:$A$1205,$A581,$E$6:$E$1205,"&gt;"&amp;$E581,$E$6:$E$1205,"&lt;=7")))</f>
        <v/>
      </c>
      <c r="N581" s="25">
        <f>IF($A581="","",MIN(INDEX('Cenários'!$K$6:$K$105,INT((ROW()-6)/12)+1),MAX(0,$M581)))</f>
        <v/>
      </c>
      <c r="O581" s="25">
        <f>IF($A581="","",IFERROR(IF($L581&gt;=$N581,0,MIN(CEILING(MAX(0,$N581-$L581),INDEX('Cenários'!$I$6:$I$105,INT((ROW()-6)/12)+1)),FLOOR(MAX(0,INDEX('Cenários'!$K$6:$K$105,INT((ROW()-6)/12)+1)-$L581),INDEX('Cenários'!$I$6:$I$105,INT((ROW()-6)/12)+1)))),0))</f>
        <v/>
      </c>
      <c r="P581" s="25">
        <f>IF($A581="","",IFERROR(IF($E581+INDEX('Cenários'!$J$6:$J$105,INT((ROW()-6)/12)+1)&gt;7,0,SUMIFS($O$6:$O$1205,$A$6:$A$1205,$A581,$E$6:$E$1205,$E581+INDEX('Cenários'!$J$6:$J$105,INT((ROW()-6)/12)+1))),0))</f>
        <v/>
      </c>
      <c r="Q581" s="25">
        <f>IF($A581="","",$L581+$O581)</f>
        <v/>
      </c>
      <c r="R581" s="25">
        <f>IF($A581="","",IF($E581&gt;0,MAX(0,$Q581-$N581),0))</f>
        <v/>
      </c>
      <c r="S581" s="25">
        <f>IF($A581="","",$Q581-$R581)</f>
        <v/>
      </c>
      <c r="T581" s="25">
        <f>IF($A581="","",MAX(0,-$S581))</f>
        <v/>
      </c>
      <c r="U581" s="25">
        <f>IF($A581="","",MAX(0,$Q581-INDEX('Cenários'!$K$6:$K$105,INT((ROW()-6)/12)+1)))</f>
        <v/>
      </c>
      <c r="V581" s="24">
        <f>IF($A581="","",IF($Y581&lt;&gt;"OK","Dados inválidos",IF($X581="Pausado","Pausado",IF($T581&gt;0,"Ruptura",IF($U581&gt;0,"Excesso de capacidade",IF($M581&gt;INDEX('Cenários'!$K$6:$K$105,INT((ROW()-6)/12)+1),"Capacidade insuficiente",IF(AND($E581&lt;=0,$S581&lt;INDEX('Cenários'!$H$6:$H$105,INT((ROW()-6)/12)+1)),"Atenção",IF($R581&gt;0,"Desmobilizar","Adequado"))))))))</f>
        <v/>
      </c>
      <c r="W581" s="24">
        <f>IF($A581="","",IF($Y581&lt;&gt;"OK","Corrigir cadastro do cenário",IF($X581="Pausado","",IF($T581&gt;0,"Ruptura projetada de "&amp;TEXT($T581,"0")&amp;" un.",IF($U581&gt;0,"Reduzir entrada ou transferir "&amp;TEXT($U581,"0")&amp;" un.",IF($M581&gt;INDEX('Cenários'!$K$6:$K$105,INT((ROW()-6)/12)+1),"Capacidade abaixo do saldo-alvo em "&amp;TEXT($M581-INDEX('Cenários'!$K$6:$K$105,INT((ROW()-6)/12)+1),"0")&amp;" un.",IF(AND($O581&gt;0,$E581-INDEX('Cenários'!$J$6:$J$105,INT((ROW()-6)/12)+1)&lt;-4),"Recebimento depende de pedido anterior ao horizonte",IF($R581&gt;0,"Desmobilizar "&amp;TEXT($R581,"0")&amp;" un. nesta semana",IF($P581&gt;0,"Emitir pedido de "&amp;TEXT($P581,"0")&amp;" un. nesta semana",IF($O581&gt;0,"Programar recebimento de "&amp;TEXT($O581,"0")&amp;" un.","Sem ação imediata")))))))))</f>
        <v/>
      </c>
      <c r="X581" s="24">
        <f>IF($A581="","",INDEX('Cenários'!$M$6:$M$105,INT((ROW()-6)/12)+1))</f>
        <v/>
      </c>
      <c r="Y581" s="24">
        <f>IF($A581="","",INDEX('Cenários'!$Z$6:$Z$105,INT((ROW()-6)/12)+1))</f>
        <v/>
      </c>
    </row>
    <row r="582" ht="19" customHeight="1">
      <c r="A582" s="24">
        <f>IF(INDEX('Cenários'!$A$6:$A$105,INT((ROW()-6)/12)+1)="","",INDEX('Cenários'!$A$6:$A$105,INT((ROW()-6)/12)+1))</f>
        <v/>
      </c>
      <c r="B582" s="24">
        <f>IF($A582="","",INDEX('Cenários'!$B$6:$B$105,INT((ROW()-6)/12)+1))</f>
        <v/>
      </c>
      <c r="C582" s="24">
        <f>IF($A582="","",INDEX('Cenários'!$C$6:$C$105,INT((ROW()-6)/12)+1))</f>
        <v/>
      </c>
      <c r="D582" s="24">
        <f>IF($A582="","",INDEX('Cenários'!$D$6:$D$105,INT((ROW()-6)/12)+1))</f>
        <v/>
      </c>
      <c r="E582" s="25">
        <f>IF($A582="","",MOD(ROW()-6,12)-4)</f>
        <v/>
      </c>
      <c r="F582" s="24">
        <f>IF($A582="","",IF($E582&lt;0,"Antes do pico",IF($E582=0,"Semana de pico","Depois do pico")))</f>
        <v/>
      </c>
      <c r="G582" s="36">
        <f>IF($A582="","",IFERROR(IF(INDEX('Cenários'!$E$6:$E$105,INT((ROW()-6)/12)+1)="","",INDEX('Cenários'!$E$6:$E$105,INT((ROW()-6)/12)+1)+7*$E582),""))</f>
        <v/>
      </c>
      <c r="H582" s="37">
        <f>IF($A582="","",INDEX('Cenários'!$N$6:$Y$105,INT((ROW()-6)/12)+1,$E582+5))</f>
        <v/>
      </c>
      <c r="I582" s="25">
        <f>IF(OR($A582="",$H582=""),"",IFERROR(ROUNDUP(INDEX('Cenários'!$F$6:$F$105,INT((ROW()-6)/12)+1)*$H582,0),""))</f>
        <v/>
      </c>
      <c r="J582" s="19" t="n"/>
      <c r="K582" s="25">
        <f>IF($A582="","",IF($E582=-4,INDEX('Cenários'!$G$6:$G$105,INT((ROW()-6)/12)+1),$S581))</f>
        <v/>
      </c>
      <c r="L582" s="25">
        <f>IF($A582="","",$K582+IF($J582="",0,$J582)-IF($I582="",0,$I582))</f>
        <v/>
      </c>
      <c r="M582" s="25">
        <f>IF($A582="","",IF($E582&lt;=0,INDEX('Cenários'!$H$6:$H$105,INT((ROW()-6)/12)+1)+SUMIFS($I$6:$I$1205,$A$6:$A$1205,$A582,$E$6:$E$1205,"&gt;"&amp;$E582,$E$6:$E$1205,"&lt;="&amp;($E582+INDEX('Cenários'!$J$6:$J$105,INT((ROW()-6)/12)+1))),INDEX('Cenários'!$L$6:$L$105,INT((ROW()-6)/12)+1)+SUMIFS($I$6:$I$1205,$A$6:$A$1205,$A582,$E$6:$E$1205,"&gt;"&amp;$E582,$E$6:$E$1205,"&lt;=7")))</f>
        <v/>
      </c>
      <c r="N582" s="25">
        <f>IF($A582="","",MIN(INDEX('Cenários'!$K$6:$K$105,INT((ROW()-6)/12)+1),MAX(0,$M582)))</f>
        <v/>
      </c>
      <c r="O582" s="25">
        <f>IF($A582="","",IFERROR(IF($L582&gt;=$N582,0,MIN(CEILING(MAX(0,$N582-$L582),INDEX('Cenários'!$I$6:$I$105,INT((ROW()-6)/12)+1)),FLOOR(MAX(0,INDEX('Cenários'!$K$6:$K$105,INT((ROW()-6)/12)+1)-$L582),INDEX('Cenários'!$I$6:$I$105,INT((ROW()-6)/12)+1)))),0))</f>
        <v/>
      </c>
      <c r="P582" s="25">
        <f>IF($A582="","",IFERROR(IF($E582+INDEX('Cenários'!$J$6:$J$105,INT((ROW()-6)/12)+1)&gt;7,0,SUMIFS($O$6:$O$1205,$A$6:$A$1205,$A582,$E$6:$E$1205,$E582+INDEX('Cenários'!$J$6:$J$105,INT((ROW()-6)/12)+1))),0))</f>
        <v/>
      </c>
      <c r="Q582" s="25">
        <f>IF($A582="","",$L582+$O582)</f>
        <v/>
      </c>
      <c r="R582" s="25">
        <f>IF($A582="","",IF($E582&gt;0,MAX(0,$Q582-$N582),0))</f>
        <v/>
      </c>
      <c r="S582" s="25">
        <f>IF($A582="","",$Q582-$R582)</f>
        <v/>
      </c>
      <c r="T582" s="25">
        <f>IF($A582="","",MAX(0,-$S582))</f>
        <v/>
      </c>
      <c r="U582" s="25">
        <f>IF($A582="","",MAX(0,$Q582-INDEX('Cenários'!$K$6:$K$105,INT((ROW()-6)/12)+1)))</f>
        <v/>
      </c>
      <c r="V582" s="24">
        <f>IF($A582="","",IF($Y582&lt;&gt;"OK","Dados inválidos",IF($X582="Pausado","Pausado",IF($T582&gt;0,"Ruptura",IF($U582&gt;0,"Excesso de capacidade",IF($M582&gt;INDEX('Cenários'!$K$6:$K$105,INT((ROW()-6)/12)+1),"Capacidade insuficiente",IF(AND($E582&lt;=0,$S582&lt;INDEX('Cenários'!$H$6:$H$105,INT((ROW()-6)/12)+1)),"Atenção",IF($R582&gt;0,"Desmobilizar","Adequado"))))))))</f>
        <v/>
      </c>
      <c r="W582" s="24">
        <f>IF($A582="","",IF($Y582&lt;&gt;"OK","Corrigir cadastro do cenário",IF($X582="Pausado","",IF($T582&gt;0,"Ruptura projetada de "&amp;TEXT($T582,"0")&amp;" un.",IF($U582&gt;0,"Reduzir entrada ou transferir "&amp;TEXT($U582,"0")&amp;" un.",IF($M582&gt;INDEX('Cenários'!$K$6:$K$105,INT((ROW()-6)/12)+1),"Capacidade abaixo do saldo-alvo em "&amp;TEXT($M582-INDEX('Cenários'!$K$6:$K$105,INT((ROW()-6)/12)+1),"0")&amp;" un.",IF(AND($O582&gt;0,$E582-INDEX('Cenários'!$J$6:$J$105,INT((ROW()-6)/12)+1)&lt;-4),"Recebimento depende de pedido anterior ao horizonte",IF($R582&gt;0,"Desmobilizar "&amp;TEXT($R582,"0")&amp;" un. nesta semana",IF($P582&gt;0,"Emitir pedido de "&amp;TEXT($P582,"0")&amp;" un. nesta semana",IF($O582&gt;0,"Programar recebimento de "&amp;TEXT($O582,"0")&amp;" un.","Sem ação imediata")))))))))</f>
        <v/>
      </c>
      <c r="X582" s="24">
        <f>IF($A582="","",INDEX('Cenários'!$M$6:$M$105,INT((ROW()-6)/12)+1))</f>
        <v/>
      </c>
      <c r="Y582" s="24">
        <f>IF($A582="","",INDEX('Cenários'!$Z$6:$Z$105,INT((ROW()-6)/12)+1))</f>
        <v/>
      </c>
    </row>
    <row r="583" ht="19" customHeight="1">
      <c r="A583" s="24">
        <f>IF(INDEX('Cenários'!$A$6:$A$105,INT((ROW()-6)/12)+1)="","",INDEX('Cenários'!$A$6:$A$105,INT((ROW()-6)/12)+1))</f>
        <v/>
      </c>
      <c r="B583" s="24">
        <f>IF($A583="","",INDEX('Cenários'!$B$6:$B$105,INT((ROW()-6)/12)+1))</f>
        <v/>
      </c>
      <c r="C583" s="24">
        <f>IF($A583="","",INDEX('Cenários'!$C$6:$C$105,INT((ROW()-6)/12)+1))</f>
        <v/>
      </c>
      <c r="D583" s="24">
        <f>IF($A583="","",INDEX('Cenários'!$D$6:$D$105,INT((ROW()-6)/12)+1))</f>
        <v/>
      </c>
      <c r="E583" s="25">
        <f>IF($A583="","",MOD(ROW()-6,12)-4)</f>
        <v/>
      </c>
      <c r="F583" s="24">
        <f>IF($A583="","",IF($E583&lt;0,"Antes do pico",IF($E583=0,"Semana de pico","Depois do pico")))</f>
        <v/>
      </c>
      <c r="G583" s="36">
        <f>IF($A583="","",IFERROR(IF(INDEX('Cenários'!$E$6:$E$105,INT((ROW()-6)/12)+1)="","",INDEX('Cenários'!$E$6:$E$105,INT((ROW()-6)/12)+1)+7*$E583),""))</f>
        <v/>
      </c>
      <c r="H583" s="37">
        <f>IF($A583="","",INDEX('Cenários'!$N$6:$Y$105,INT((ROW()-6)/12)+1,$E583+5))</f>
        <v/>
      </c>
      <c r="I583" s="25">
        <f>IF(OR($A583="",$H583=""),"",IFERROR(ROUNDUP(INDEX('Cenários'!$F$6:$F$105,INT((ROW()-6)/12)+1)*$H583,0),""))</f>
        <v/>
      </c>
      <c r="J583" s="19" t="n"/>
      <c r="K583" s="25">
        <f>IF($A583="","",IF($E583=-4,INDEX('Cenários'!$G$6:$G$105,INT((ROW()-6)/12)+1),$S582))</f>
        <v/>
      </c>
      <c r="L583" s="25">
        <f>IF($A583="","",$K583+IF($J583="",0,$J583)-IF($I583="",0,$I583))</f>
        <v/>
      </c>
      <c r="M583" s="25">
        <f>IF($A583="","",IF($E583&lt;=0,INDEX('Cenários'!$H$6:$H$105,INT((ROW()-6)/12)+1)+SUMIFS($I$6:$I$1205,$A$6:$A$1205,$A583,$E$6:$E$1205,"&gt;"&amp;$E583,$E$6:$E$1205,"&lt;="&amp;($E583+INDEX('Cenários'!$J$6:$J$105,INT((ROW()-6)/12)+1))),INDEX('Cenários'!$L$6:$L$105,INT((ROW()-6)/12)+1)+SUMIFS($I$6:$I$1205,$A$6:$A$1205,$A583,$E$6:$E$1205,"&gt;"&amp;$E583,$E$6:$E$1205,"&lt;=7")))</f>
        <v/>
      </c>
      <c r="N583" s="25">
        <f>IF($A583="","",MIN(INDEX('Cenários'!$K$6:$K$105,INT((ROW()-6)/12)+1),MAX(0,$M583)))</f>
        <v/>
      </c>
      <c r="O583" s="25">
        <f>IF($A583="","",IFERROR(IF($L583&gt;=$N583,0,MIN(CEILING(MAX(0,$N583-$L583),INDEX('Cenários'!$I$6:$I$105,INT((ROW()-6)/12)+1)),FLOOR(MAX(0,INDEX('Cenários'!$K$6:$K$105,INT((ROW()-6)/12)+1)-$L583),INDEX('Cenários'!$I$6:$I$105,INT((ROW()-6)/12)+1)))),0))</f>
        <v/>
      </c>
      <c r="P583" s="25">
        <f>IF($A583="","",IFERROR(IF($E583+INDEX('Cenários'!$J$6:$J$105,INT((ROW()-6)/12)+1)&gt;7,0,SUMIFS($O$6:$O$1205,$A$6:$A$1205,$A583,$E$6:$E$1205,$E583+INDEX('Cenários'!$J$6:$J$105,INT((ROW()-6)/12)+1))),0))</f>
        <v/>
      </c>
      <c r="Q583" s="25">
        <f>IF($A583="","",$L583+$O583)</f>
        <v/>
      </c>
      <c r="R583" s="25">
        <f>IF($A583="","",IF($E583&gt;0,MAX(0,$Q583-$N583),0))</f>
        <v/>
      </c>
      <c r="S583" s="25">
        <f>IF($A583="","",$Q583-$R583)</f>
        <v/>
      </c>
      <c r="T583" s="25">
        <f>IF($A583="","",MAX(0,-$S583))</f>
        <v/>
      </c>
      <c r="U583" s="25">
        <f>IF($A583="","",MAX(0,$Q583-INDEX('Cenários'!$K$6:$K$105,INT((ROW()-6)/12)+1)))</f>
        <v/>
      </c>
      <c r="V583" s="24">
        <f>IF($A583="","",IF($Y583&lt;&gt;"OK","Dados inválidos",IF($X583="Pausado","Pausado",IF($T583&gt;0,"Ruptura",IF($U583&gt;0,"Excesso de capacidade",IF($M583&gt;INDEX('Cenários'!$K$6:$K$105,INT((ROW()-6)/12)+1),"Capacidade insuficiente",IF(AND($E583&lt;=0,$S583&lt;INDEX('Cenários'!$H$6:$H$105,INT((ROW()-6)/12)+1)),"Atenção",IF($R583&gt;0,"Desmobilizar","Adequado"))))))))</f>
        <v/>
      </c>
      <c r="W583" s="24">
        <f>IF($A583="","",IF($Y583&lt;&gt;"OK","Corrigir cadastro do cenário",IF($X583="Pausado","",IF($T583&gt;0,"Ruptura projetada de "&amp;TEXT($T583,"0")&amp;" un.",IF($U583&gt;0,"Reduzir entrada ou transferir "&amp;TEXT($U583,"0")&amp;" un.",IF($M583&gt;INDEX('Cenários'!$K$6:$K$105,INT((ROW()-6)/12)+1),"Capacidade abaixo do saldo-alvo em "&amp;TEXT($M583-INDEX('Cenários'!$K$6:$K$105,INT((ROW()-6)/12)+1),"0")&amp;" un.",IF(AND($O583&gt;0,$E583-INDEX('Cenários'!$J$6:$J$105,INT((ROW()-6)/12)+1)&lt;-4),"Recebimento depende de pedido anterior ao horizonte",IF($R583&gt;0,"Desmobilizar "&amp;TEXT($R583,"0")&amp;" un. nesta semana",IF($P583&gt;0,"Emitir pedido de "&amp;TEXT($P583,"0")&amp;" un. nesta semana",IF($O583&gt;0,"Programar recebimento de "&amp;TEXT($O583,"0")&amp;" un.","Sem ação imediata")))))))))</f>
        <v/>
      </c>
      <c r="X583" s="24">
        <f>IF($A583="","",INDEX('Cenários'!$M$6:$M$105,INT((ROW()-6)/12)+1))</f>
        <v/>
      </c>
      <c r="Y583" s="24">
        <f>IF($A583="","",INDEX('Cenários'!$Z$6:$Z$105,INT((ROW()-6)/12)+1))</f>
        <v/>
      </c>
    </row>
    <row r="584" ht="19" customHeight="1">
      <c r="A584" s="24">
        <f>IF(INDEX('Cenários'!$A$6:$A$105,INT((ROW()-6)/12)+1)="","",INDEX('Cenários'!$A$6:$A$105,INT((ROW()-6)/12)+1))</f>
        <v/>
      </c>
      <c r="B584" s="24">
        <f>IF($A584="","",INDEX('Cenários'!$B$6:$B$105,INT((ROW()-6)/12)+1))</f>
        <v/>
      </c>
      <c r="C584" s="24">
        <f>IF($A584="","",INDEX('Cenários'!$C$6:$C$105,INT((ROW()-6)/12)+1))</f>
        <v/>
      </c>
      <c r="D584" s="24">
        <f>IF($A584="","",INDEX('Cenários'!$D$6:$D$105,INT((ROW()-6)/12)+1))</f>
        <v/>
      </c>
      <c r="E584" s="25">
        <f>IF($A584="","",MOD(ROW()-6,12)-4)</f>
        <v/>
      </c>
      <c r="F584" s="24">
        <f>IF($A584="","",IF($E584&lt;0,"Antes do pico",IF($E584=0,"Semana de pico","Depois do pico")))</f>
        <v/>
      </c>
      <c r="G584" s="36">
        <f>IF($A584="","",IFERROR(IF(INDEX('Cenários'!$E$6:$E$105,INT((ROW()-6)/12)+1)="","",INDEX('Cenários'!$E$6:$E$105,INT((ROW()-6)/12)+1)+7*$E584),""))</f>
        <v/>
      </c>
      <c r="H584" s="37">
        <f>IF($A584="","",INDEX('Cenários'!$N$6:$Y$105,INT((ROW()-6)/12)+1,$E584+5))</f>
        <v/>
      </c>
      <c r="I584" s="25">
        <f>IF(OR($A584="",$H584=""),"",IFERROR(ROUNDUP(INDEX('Cenários'!$F$6:$F$105,INT((ROW()-6)/12)+1)*$H584,0),""))</f>
        <v/>
      </c>
      <c r="J584" s="19" t="n"/>
      <c r="K584" s="25">
        <f>IF($A584="","",IF($E584=-4,INDEX('Cenários'!$G$6:$G$105,INT((ROW()-6)/12)+1),$S583))</f>
        <v/>
      </c>
      <c r="L584" s="25">
        <f>IF($A584="","",$K584+IF($J584="",0,$J584)-IF($I584="",0,$I584))</f>
        <v/>
      </c>
      <c r="M584" s="25">
        <f>IF($A584="","",IF($E584&lt;=0,INDEX('Cenários'!$H$6:$H$105,INT((ROW()-6)/12)+1)+SUMIFS($I$6:$I$1205,$A$6:$A$1205,$A584,$E$6:$E$1205,"&gt;"&amp;$E584,$E$6:$E$1205,"&lt;="&amp;($E584+INDEX('Cenários'!$J$6:$J$105,INT((ROW()-6)/12)+1))),INDEX('Cenários'!$L$6:$L$105,INT((ROW()-6)/12)+1)+SUMIFS($I$6:$I$1205,$A$6:$A$1205,$A584,$E$6:$E$1205,"&gt;"&amp;$E584,$E$6:$E$1205,"&lt;=7")))</f>
        <v/>
      </c>
      <c r="N584" s="25">
        <f>IF($A584="","",MIN(INDEX('Cenários'!$K$6:$K$105,INT((ROW()-6)/12)+1),MAX(0,$M584)))</f>
        <v/>
      </c>
      <c r="O584" s="25">
        <f>IF($A584="","",IFERROR(IF($L584&gt;=$N584,0,MIN(CEILING(MAX(0,$N584-$L584),INDEX('Cenários'!$I$6:$I$105,INT((ROW()-6)/12)+1)),FLOOR(MAX(0,INDEX('Cenários'!$K$6:$K$105,INT((ROW()-6)/12)+1)-$L584),INDEX('Cenários'!$I$6:$I$105,INT((ROW()-6)/12)+1)))),0))</f>
        <v/>
      </c>
      <c r="P584" s="25">
        <f>IF($A584="","",IFERROR(IF($E584+INDEX('Cenários'!$J$6:$J$105,INT((ROW()-6)/12)+1)&gt;7,0,SUMIFS($O$6:$O$1205,$A$6:$A$1205,$A584,$E$6:$E$1205,$E584+INDEX('Cenários'!$J$6:$J$105,INT((ROW()-6)/12)+1))),0))</f>
        <v/>
      </c>
      <c r="Q584" s="25">
        <f>IF($A584="","",$L584+$O584)</f>
        <v/>
      </c>
      <c r="R584" s="25">
        <f>IF($A584="","",IF($E584&gt;0,MAX(0,$Q584-$N584),0))</f>
        <v/>
      </c>
      <c r="S584" s="25">
        <f>IF($A584="","",$Q584-$R584)</f>
        <v/>
      </c>
      <c r="T584" s="25">
        <f>IF($A584="","",MAX(0,-$S584))</f>
        <v/>
      </c>
      <c r="U584" s="25">
        <f>IF($A584="","",MAX(0,$Q584-INDEX('Cenários'!$K$6:$K$105,INT((ROW()-6)/12)+1)))</f>
        <v/>
      </c>
      <c r="V584" s="24">
        <f>IF($A584="","",IF($Y584&lt;&gt;"OK","Dados inválidos",IF($X584="Pausado","Pausado",IF($T584&gt;0,"Ruptura",IF($U584&gt;0,"Excesso de capacidade",IF($M584&gt;INDEX('Cenários'!$K$6:$K$105,INT((ROW()-6)/12)+1),"Capacidade insuficiente",IF(AND($E584&lt;=0,$S584&lt;INDEX('Cenários'!$H$6:$H$105,INT((ROW()-6)/12)+1)),"Atenção",IF($R584&gt;0,"Desmobilizar","Adequado"))))))))</f>
        <v/>
      </c>
      <c r="W584" s="24">
        <f>IF($A584="","",IF($Y584&lt;&gt;"OK","Corrigir cadastro do cenário",IF($X584="Pausado","",IF($T584&gt;0,"Ruptura projetada de "&amp;TEXT($T584,"0")&amp;" un.",IF($U584&gt;0,"Reduzir entrada ou transferir "&amp;TEXT($U584,"0")&amp;" un.",IF($M584&gt;INDEX('Cenários'!$K$6:$K$105,INT((ROW()-6)/12)+1),"Capacidade abaixo do saldo-alvo em "&amp;TEXT($M584-INDEX('Cenários'!$K$6:$K$105,INT((ROW()-6)/12)+1),"0")&amp;" un.",IF(AND($O584&gt;0,$E584-INDEX('Cenários'!$J$6:$J$105,INT((ROW()-6)/12)+1)&lt;-4),"Recebimento depende de pedido anterior ao horizonte",IF($R584&gt;0,"Desmobilizar "&amp;TEXT($R584,"0")&amp;" un. nesta semana",IF($P584&gt;0,"Emitir pedido de "&amp;TEXT($P584,"0")&amp;" un. nesta semana",IF($O584&gt;0,"Programar recebimento de "&amp;TEXT($O584,"0")&amp;" un.","Sem ação imediata")))))))))</f>
        <v/>
      </c>
      <c r="X584" s="24">
        <f>IF($A584="","",INDEX('Cenários'!$M$6:$M$105,INT((ROW()-6)/12)+1))</f>
        <v/>
      </c>
      <c r="Y584" s="24">
        <f>IF($A584="","",INDEX('Cenários'!$Z$6:$Z$105,INT((ROW()-6)/12)+1))</f>
        <v/>
      </c>
    </row>
    <row r="585" ht="19" customHeight="1">
      <c r="A585" s="24">
        <f>IF(INDEX('Cenários'!$A$6:$A$105,INT((ROW()-6)/12)+1)="","",INDEX('Cenários'!$A$6:$A$105,INT((ROW()-6)/12)+1))</f>
        <v/>
      </c>
      <c r="B585" s="24">
        <f>IF($A585="","",INDEX('Cenários'!$B$6:$B$105,INT((ROW()-6)/12)+1))</f>
        <v/>
      </c>
      <c r="C585" s="24">
        <f>IF($A585="","",INDEX('Cenários'!$C$6:$C$105,INT((ROW()-6)/12)+1))</f>
        <v/>
      </c>
      <c r="D585" s="24">
        <f>IF($A585="","",INDEX('Cenários'!$D$6:$D$105,INT((ROW()-6)/12)+1))</f>
        <v/>
      </c>
      <c r="E585" s="25">
        <f>IF($A585="","",MOD(ROW()-6,12)-4)</f>
        <v/>
      </c>
      <c r="F585" s="24">
        <f>IF($A585="","",IF($E585&lt;0,"Antes do pico",IF($E585=0,"Semana de pico","Depois do pico")))</f>
        <v/>
      </c>
      <c r="G585" s="36">
        <f>IF($A585="","",IFERROR(IF(INDEX('Cenários'!$E$6:$E$105,INT((ROW()-6)/12)+1)="","",INDEX('Cenários'!$E$6:$E$105,INT((ROW()-6)/12)+1)+7*$E585),""))</f>
        <v/>
      </c>
      <c r="H585" s="37">
        <f>IF($A585="","",INDEX('Cenários'!$N$6:$Y$105,INT((ROW()-6)/12)+1,$E585+5))</f>
        <v/>
      </c>
      <c r="I585" s="25">
        <f>IF(OR($A585="",$H585=""),"",IFERROR(ROUNDUP(INDEX('Cenários'!$F$6:$F$105,INT((ROW()-6)/12)+1)*$H585,0),""))</f>
        <v/>
      </c>
      <c r="J585" s="19" t="n"/>
      <c r="K585" s="25">
        <f>IF($A585="","",IF($E585=-4,INDEX('Cenários'!$G$6:$G$105,INT((ROW()-6)/12)+1),$S584))</f>
        <v/>
      </c>
      <c r="L585" s="25">
        <f>IF($A585="","",$K585+IF($J585="",0,$J585)-IF($I585="",0,$I585))</f>
        <v/>
      </c>
      <c r="M585" s="25">
        <f>IF($A585="","",IF($E585&lt;=0,INDEX('Cenários'!$H$6:$H$105,INT((ROW()-6)/12)+1)+SUMIFS($I$6:$I$1205,$A$6:$A$1205,$A585,$E$6:$E$1205,"&gt;"&amp;$E585,$E$6:$E$1205,"&lt;="&amp;($E585+INDEX('Cenários'!$J$6:$J$105,INT((ROW()-6)/12)+1))),INDEX('Cenários'!$L$6:$L$105,INT((ROW()-6)/12)+1)+SUMIFS($I$6:$I$1205,$A$6:$A$1205,$A585,$E$6:$E$1205,"&gt;"&amp;$E585,$E$6:$E$1205,"&lt;=7")))</f>
        <v/>
      </c>
      <c r="N585" s="25">
        <f>IF($A585="","",MIN(INDEX('Cenários'!$K$6:$K$105,INT((ROW()-6)/12)+1),MAX(0,$M585)))</f>
        <v/>
      </c>
      <c r="O585" s="25">
        <f>IF($A585="","",IFERROR(IF($L585&gt;=$N585,0,MIN(CEILING(MAX(0,$N585-$L585),INDEX('Cenários'!$I$6:$I$105,INT((ROW()-6)/12)+1)),FLOOR(MAX(0,INDEX('Cenários'!$K$6:$K$105,INT((ROW()-6)/12)+1)-$L585),INDEX('Cenários'!$I$6:$I$105,INT((ROW()-6)/12)+1)))),0))</f>
        <v/>
      </c>
      <c r="P585" s="25">
        <f>IF($A585="","",IFERROR(IF($E585+INDEX('Cenários'!$J$6:$J$105,INT((ROW()-6)/12)+1)&gt;7,0,SUMIFS($O$6:$O$1205,$A$6:$A$1205,$A585,$E$6:$E$1205,$E585+INDEX('Cenários'!$J$6:$J$105,INT((ROW()-6)/12)+1))),0))</f>
        <v/>
      </c>
      <c r="Q585" s="25">
        <f>IF($A585="","",$L585+$O585)</f>
        <v/>
      </c>
      <c r="R585" s="25">
        <f>IF($A585="","",IF($E585&gt;0,MAX(0,$Q585-$N585),0))</f>
        <v/>
      </c>
      <c r="S585" s="25">
        <f>IF($A585="","",$Q585-$R585)</f>
        <v/>
      </c>
      <c r="T585" s="25">
        <f>IF($A585="","",MAX(0,-$S585))</f>
        <v/>
      </c>
      <c r="U585" s="25">
        <f>IF($A585="","",MAX(0,$Q585-INDEX('Cenários'!$K$6:$K$105,INT((ROW()-6)/12)+1)))</f>
        <v/>
      </c>
      <c r="V585" s="24">
        <f>IF($A585="","",IF($Y585&lt;&gt;"OK","Dados inválidos",IF($X585="Pausado","Pausado",IF($T585&gt;0,"Ruptura",IF($U585&gt;0,"Excesso de capacidade",IF($M585&gt;INDEX('Cenários'!$K$6:$K$105,INT((ROW()-6)/12)+1),"Capacidade insuficiente",IF(AND($E585&lt;=0,$S585&lt;INDEX('Cenários'!$H$6:$H$105,INT((ROW()-6)/12)+1)),"Atenção",IF($R585&gt;0,"Desmobilizar","Adequado"))))))))</f>
        <v/>
      </c>
      <c r="W585" s="24">
        <f>IF($A585="","",IF($Y585&lt;&gt;"OK","Corrigir cadastro do cenário",IF($X585="Pausado","",IF($T585&gt;0,"Ruptura projetada de "&amp;TEXT($T585,"0")&amp;" un.",IF($U585&gt;0,"Reduzir entrada ou transferir "&amp;TEXT($U585,"0")&amp;" un.",IF($M585&gt;INDEX('Cenários'!$K$6:$K$105,INT((ROW()-6)/12)+1),"Capacidade abaixo do saldo-alvo em "&amp;TEXT($M585-INDEX('Cenários'!$K$6:$K$105,INT((ROW()-6)/12)+1),"0")&amp;" un.",IF(AND($O585&gt;0,$E585-INDEX('Cenários'!$J$6:$J$105,INT((ROW()-6)/12)+1)&lt;-4),"Recebimento depende de pedido anterior ao horizonte",IF($R585&gt;0,"Desmobilizar "&amp;TEXT($R585,"0")&amp;" un. nesta semana",IF($P585&gt;0,"Emitir pedido de "&amp;TEXT($P585,"0")&amp;" un. nesta semana",IF($O585&gt;0,"Programar recebimento de "&amp;TEXT($O585,"0")&amp;" un.","Sem ação imediata")))))))))</f>
        <v/>
      </c>
      <c r="X585" s="24">
        <f>IF($A585="","",INDEX('Cenários'!$M$6:$M$105,INT((ROW()-6)/12)+1))</f>
        <v/>
      </c>
      <c r="Y585" s="24">
        <f>IF($A585="","",INDEX('Cenários'!$Z$6:$Z$105,INT((ROW()-6)/12)+1))</f>
        <v/>
      </c>
    </row>
    <row r="586" ht="19" customHeight="1">
      <c r="A586" s="24">
        <f>IF(INDEX('Cenários'!$A$6:$A$105,INT((ROW()-6)/12)+1)="","",INDEX('Cenários'!$A$6:$A$105,INT((ROW()-6)/12)+1))</f>
        <v/>
      </c>
      <c r="B586" s="24">
        <f>IF($A586="","",INDEX('Cenários'!$B$6:$B$105,INT((ROW()-6)/12)+1))</f>
        <v/>
      </c>
      <c r="C586" s="24">
        <f>IF($A586="","",INDEX('Cenários'!$C$6:$C$105,INT((ROW()-6)/12)+1))</f>
        <v/>
      </c>
      <c r="D586" s="24">
        <f>IF($A586="","",INDEX('Cenários'!$D$6:$D$105,INT((ROW()-6)/12)+1))</f>
        <v/>
      </c>
      <c r="E586" s="25">
        <f>IF($A586="","",MOD(ROW()-6,12)-4)</f>
        <v/>
      </c>
      <c r="F586" s="24">
        <f>IF($A586="","",IF($E586&lt;0,"Antes do pico",IF($E586=0,"Semana de pico","Depois do pico")))</f>
        <v/>
      </c>
      <c r="G586" s="36">
        <f>IF($A586="","",IFERROR(IF(INDEX('Cenários'!$E$6:$E$105,INT((ROW()-6)/12)+1)="","",INDEX('Cenários'!$E$6:$E$105,INT((ROW()-6)/12)+1)+7*$E586),""))</f>
        <v/>
      </c>
      <c r="H586" s="37">
        <f>IF($A586="","",INDEX('Cenários'!$N$6:$Y$105,INT((ROW()-6)/12)+1,$E586+5))</f>
        <v/>
      </c>
      <c r="I586" s="25">
        <f>IF(OR($A586="",$H586=""),"",IFERROR(ROUNDUP(INDEX('Cenários'!$F$6:$F$105,INT((ROW()-6)/12)+1)*$H586,0),""))</f>
        <v/>
      </c>
      <c r="J586" s="19" t="n"/>
      <c r="K586" s="25">
        <f>IF($A586="","",IF($E586=-4,INDEX('Cenários'!$G$6:$G$105,INT((ROW()-6)/12)+1),$S585))</f>
        <v/>
      </c>
      <c r="L586" s="25">
        <f>IF($A586="","",$K586+IF($J586="",0,$J586)-IF($I586="",0,$I586))</f>
        <v/>
      </c>
      <c r="M586" s="25">
        <f>IF($A586="","",IF($E586&lt;=0,INDEX('Cenários'!$H$6:$H$105,INT((ROW()-6)/12)+1)+SUMIFS($I$6:$I$1205,$A$6:$A$1205,$A586,$E$6:$E$1205,"&gt;"&amp;$E586,$E$6:$E$1205,"&lt;="&amp;($E586+INDEX('Cenários'!$J$6:$J$105,INT((ROW()-6)/12)+1))),INDEX('Cenários'!$L$6:$L$105,INT((ROW()-6)/12)+1)+SUMIFS($I$6:$I$1205,$A$6:$A$1205,$A586,$E$6:$E$1205,"&gt;"&amp;$E586,$E$6:$E$1205,"&lt;=7")))</f>
        <v/>
      </c>
      <c r="N586" s="25">
        <f>IF($A586="","",MIN(INDEX('Cenários'!$K$6:$K$105,INT((ROW()-6)/12)+1),MAX(0,$M586)))</f>
        <v/>
      </c>
      <c r="O586" s="25">
        <f>IF($A586="","",IFERROR(IF($L586&gt;=$N586,0,MIN(CEILING(MAX(0,$N586-$L586),INDEX('Cenários'!$I$6:$I$105,INT((ROW()-6)/12)+1)),FLOOR(MAX(0,INDEX('Cenários'!$K$6:$K$105,INT((ROW()-6)/12)+1)-$L586),INDEX('Cenários'!$I$6:$I$105,INT((ROW()-6)/12)+1)))),0))</f>
        <v/>
      </c>
      <c r="P586" s="25">
        <f>IF($A586="","",IFERROR(IF($E586+INDEX('Cenários'!$J$6:$J$105,INT((ROW()-6)/12)+1)&gt;7,0,SUMIFS($O$6:$O$1205,$A$6:$A$1205,$A586,$E$6:$E$1205,$E586+INDEX('Cenários'!$J$6:$J$105,INT((ROW()-6)/12)+1))),0))</f>
        <v/>
      </c>
      <c r="Q586" s="25">
        <f>IF($A586="","",$L586+$O586)</f>
        <v/>
      </c>
      <c r="R586" s="25">
        <f>IF($A586="","",IF($E586&gt;0,MAX(0,$Q586-$N586),0))</f>
        <v/>
      </c>
      <c r="S586" s="25">
        <f>IF($A586="","",$Q586-$R586)</f>
        <v/>
      </c>
      <c r="T586" s="25">
        <f>IF($A586="","",MAX(0,-$S586))</f>
        <v/>
      </c>
      <c r="U586" s="25">
        <f>IF($A586="","",MAX(0,$Q586-INDEX('Cenários'!$K$6:$K$105,INT((ROW()-6)/12)+1)))</f>
        <v/>
      </c>
      <c r="V586" s="24">
        <f>IF($A586="","",IF($Y586&lt;&gt;"OK","Dados inválidos",IF($X586="Pausado","Pausado",IF($T586&gt;0,"Ruptura",IF($U586&gt;0,"Excesso de capacidade",IF($M586&gt;INDEX('Cenários'!$K$6:$K$105,INT((ROW()-6)/12)+1),"Capacidade insuficiente",IF(AND($E586&lt;=0,$S586&lt;INDEX('Cenários'!$H$6:$H$105,INT((ROW()-6)/12)+1)),"Atenção",IF($R586&gt;0,"Desmobilizar","Adequado"))))))))</f>
        <v/>
      </c>
      <c r="W586" s="24">
        <f>IF($A586="","",IF($Y586&lt;&gt;"OK","Corrigir cadastro do cenário",IF($X586="Pausado","",IF($T586&gt;0,"Ruptura projetada de "&amp;TEXT($T586,"0")&amp;" un.",IF($U586&gt;0,"Reduzir entrada ou transferir "&amp;TEXT($U586,"0")&amp;" un.",IF($M586&gt;INDEX('Cenários'!$K$6:$K$105,INT((ROW()-6)/12)+1),"Capacidade abaixo do saldo-alvo em "&amp;TEXT($M586-INDEX('Cenários'!$K$6:$K$105,INT((ROW()-6)/12)+1),"0")&amp;" un.",IF(AND($O586&gt;0,$E586-INDEX('Cenários'!$J$6:$J$105,INT((ROW()-6)/12)+1)&lt;-4),"Recebimento depende de pedido anterior ao horizonte",IF($R586&gt;0,"Desmobilizar "&amp;TEXT($R586,"0")&amp;" un. nesta semana",IF($P586&gt;0,"Emitir pedido de "&amp;TEXT($P586,"0")&amp;" un. nesta semana",IF($O586&gt;0,"Programar recebimento de "&amp;TEXT($O586,"0")&amp;" un.","Sem ação imediata")))))))))</f>
        <v/>
      </c>
      <c r="X586" s="24">
        <f>IF($A586="","",INDEX('Cenários'!$M$6:$M$105,INT((ROW()-6)/12)+1))</f>
        <v/>
      </c>
      <c r="Y586" s="24">
        <f>IF($A586="","",INDEX('Cenários'!$Z$6:$Z$105,INT((ROW()-6)/12)+1))</f>
        <v/>
      </c>
    </row>
    <row r="587" ht="19" customHeight="1">
      <c r="A587" s="24">
        <f>IF(INDEX('Cenários'!$A$6:$A$105,INT((ROW()-6)/12)+1)="","",INDEX('Cenários'!$A$6:$A$105,INT((ROW()-6)/12)+1))</f>
        <v/>
      </c>
      <c r="B587" s="24">
        <f>IF($A587="","",INDEX('Cenários'!$B$6:$B$105,INT((ROW()-6)/12)+1))</f>
        <v/>
      </c>
      <c r="C587" s="24">
        <f>IF($A587="","",INDEX('Cenários'!$C$6:$C$105,INT((ROW()-6)/12)+1))</f>
        <v/>
      </c>
      <c r="D587" s="24">
        <f>IF($A587="","",INDEX('Cenários'!$D$6:$D$105,INT((ROW()-6)/12)+1))</f>
        <v/>
      </c>
      <c r="E587" s="25">
        <f>IF($A587="","",MOD(ROW()-6,12)-4)</f>
        <v/>
      </c>
      <c r="F587" s="24">
        <f>IF($A587="","",IF($E587&lt;0,"Antes do pico",IF($E587=0,"Semana de pico","Depois do pico")))</f>
        <v/>
      </c>
      <c r="G587" s="36">
        <f>IF($A587="","",IFERROR(IF(INDEX('Cenários'!$E$6:$E$105,INT((ROW()-6)/12)+1)="","",INDEX('Cenários'!$E$6:$E$105,INT((ROW()-6)/12)+1)+7*$E587),""))</f>
        <v/>
      </c>
      <c r="H587" s="37">
        <f>IF($A587="","",INDEX('Cenários'!$N$6:$Y$105,INT((ROW()-6)/12)+1,$E587+5))</f>
        <v/>
      </c>
      <c r="I587" s="25">
        <f>IF(OR($A587="",$H587=""),"",IFERROR(ROUNDUP(INDEX('Cenários'!$F$6:$F$105,INT((ROW()-6)/12)+1)*$H587,0),""))</f>
        <v/>
      </c>
      <c r="J587" s="19" t="n"/>
      <c r="K587" s="25">
        <f>IF($A587="","",IF($E587=-4,INDEX('Cenários'!$G$6:$G$105,INT((ROW()-6)/12)+1),$S586))</f>
        <v/>
      </c>
      <c r="L587" s="25">
        <f>IF($A587="","",$K587+IF($J587="",0,$J587)-IF($I587="",0,$I587))</f>
        <v/>
      </c>
      <c r="M587" s="25">
        <f>IF($A587="","",IF($E587&lt;=0,INDEX('Cenários'!$H$6:$H$105,INT((ROW()-6)/12)+1)+SUMIFS($I$6:$I$1205,$A$6:$A$1205,$A587,$E$6:$E$1205,"&gt;"&amp;$E587,$E$6:$E$1205,"&lt;="&amp;($E587+INDEX('Cenários'!$J$6:$J$105,INT((ROW()-6)/12)+1))),INDEX('Cenários'!$L$6:$L$105,INT((ROW()-6)/12)+1)+SUMIFS($I$6:$I$1205,$A$6:$A$1205,$A587,$E$6:$E$1205,"&gt;"&amp;$E587,$E$6:$E$1205,"&lt;=7")))</f>
        <v/>
      </c>
      <c r="N587" s="25">
        <f>IF($A587="","",MIN(INDEX('Cenários'!$K$6:$K$105,INT((ROW()-6)/12)+1),MAX(0,$M587)))</f>
        <v/>
      </c>
      <c r="O587" s="25">
        <f>IF($A587="","",IFERROR(IF($L587&gt;=$N587,0,MIN(CEILING(MAX(0,$N587-$L587),INDEX('Cenários'!$I$6:$I$105,INT((ROW()-6)/12)+1)),FLOOR(MAX(0,INDEX('Cenários'!$K$6:$K$105,INT((ROW()-6)/12)+1)-$L587),INDEX('Cenários'!$I$6:$I$105,INT((ROW()-6)/12)+1)))),0))</f>
        <v/>
      </c>
      <c r="P587" s="25">
        <f>IF($A587="","",IFERROR(IF($E587+INDEX('Cenários'!$J$6:$J$105,INT((ROW()-6)/12)+1)&gt;7,0,SUMIFS($O$6:$O$1205,$A$6:$A$1205,$A587,$E$6:$E$1205,$E587+INDEX('Cenários'!$J$6:$J$105,INT((ROW()-6)/12)+1))),0))</f>
        <v/>
      </c>
      <c r="Q587" s="25">
        <f>IF($A587="","",$L587+$O587)</f>
        <v/>
      </c>
      <c r="R587" s="25">
        <f>IF($A587="","",IF($E587&gt;0,MAX(0,$Q587-$N587),0))</f>
        <v/>
      </c>
      <c r="S587" s="25">
        <f>IF($A587="","",$Q587-$R587)</f>
        <v/>
      </c>
      <c r="T587" s="25">
        <f>IF($A587="","",MAX(0,-$S587))</f>
        <v/>
      </c>
      <c r="U587" s="25">
        <f>IF($A587="","",MAX(0,$Q587-INDEX('Cenários'!$K$6:$K$105,INT((ROW()-6)/12)+1)))</f>
        <v/>
      </c>
      <c r="V587" s="24">
        <f>IF($A587="","",IF($Y587&lt;&gt;"OK","Dados inválidos",IF($X587="Pausado","Pausado",IF($T587&gt;0,"Ruptura",IF($U587&gt;0,"Excesso de capacidade",IF($M587&gt;INDEX('Cenários'!$K$6:$K$105,INT((ROW()-6)/12)+1),"Capacidade insuficiente",IF(AND($E587&lt;=0,$S587&lt;INDEX('Cenários'!$H$6:$H$105,INT((ROW()-6)/12)+1)),"Atenção",IF($R587&gt;0,"Desmobilizar","Adequado"))))))))</f>
        <v/>
      </c>
      <c r="W587" s="24">
        <f>IF($A587="","",IF($Y587&lt;&gt;"OK","Corrigir cadastro do cenário",IF($X587="Pausado","",IF($T587&gt;0,"Ruptura projetada de "&amp;TEXT($T587,"0")&amp;" un.",IF($U587&gt;0,"Reduzir entrada ou transferir "&amp;TEXT($U587,"0")&amp;" un.",IF($M587&gt;INDEX('Cenários'!$K$6:$K$105,INT((ROW()-6)/12)+1),"Capacidade abaixo do saldo-alvo em "&amp;TEXT($M587-INDEX('Cenários'!$K$6:$K$105,INT((ROW()-6)/12)+1),"0")&amp;" un.",IF(AND($O587&gt;0,$E587-INDEX('Cenários'!$J$6:$J$105,INT((ROW()-6)/12)+1)&lt;-4),"Recebimento depende de pedido anterior ao horizonte",IF($R587&gt;0,"Desmobilizar "&amp;TEXT($R587,"0")&amp;" un. nesta semana",IF($P587&gt;0,"Emitir pedido de "&amp;TEXT($P587,"0")&amp;" un. nesta semana",IF($O587&gt;0,"Programar recebimento de "&amp;TEXT($O587,"0")&amp;" un.","Sem ação imediata")))))))))</f>
        <v/>
      </c>
      <c r="X587" s="24">
        <f>IF($A587="","",INDEX('Cenários'!$M$6:$M$105,INT((ROW()-6)/12)+1))</f>
        <v/>
      </c>
      <c r="Y587" s="24">
        <f>IF($A587="","",INDEX('Cenários'!$Z$6:$Z$105,INT((ROW()-6)/12)+1))</f>
        <v/>
      </c>
    </row>
    <row r="588" ht="19" customHeight="1">
      <c r="A588" s="24">
        <f>IF(INDEX('Cenários'!$A$6:$A$105,INT((ROW()-6)/12)+1)="","",INDEX('Cenários'!$A$6:$A$105,INT((ROW()-6)/12)+1))</f>
        <v/>
      </c>
      <c r="B588" s="24">
        <f>IF($A588="","",INDEX('Cenários'!$B$6:$B$105,INT((ROW()-6)/12)+1))</f>
        <v/>
      </c>
      <c r="C588" s="24">
        <f>IF($A588="","",INDEX('Cenários'!$C$6:$C$105,INT((ROW()-6)/12)+1))</f>
        <v/>
      </c>
      <c r="D588" s="24">
        <f>IF($A588="","",INDEX('Cenários'!$D$6:$D$105,INT((ROW()-6)/12)+1))</f>
        <v/>
      </c>
      <c r="E588" s="25">
        <f>IF($A588="","",MOD(ROW()-6,12)-4)</f>
        <v/>
      </c>
      <c r="F588" s="24">
        <f>IF($A588="","",IF($E588&lt;0,"Antes do pico",IF($E588=0,"Semana de pico","Depois do pico")))</f>
        <v/>
      </c>
      <c r="G588" s="36">
        <f>IF($A588="","",IFERROR(IF(INDEX('Cenários'!$E$6:$E$105,INT((ROW()-6)/12)+1)="","",INDEX('Cenários'!$E$6:$E$105,INT((ROW()-6)/12)+1)+7*$E588),""))</f>
        <v/>
      </c>
      <c r="H588" s="37">
        <f>IF($A588="","",INDEX('Cenários'!$N$6:$Y$105,INT((ROW()-6)/12)+1,$E588+5))</f>
        <v/>
      </c>
      <c r="I588" s="25">
        <f>IF(OR($A588="",$H588=""),"",IFERROR(ROUNDUP(INDEX('Cenários'!$F$6:$F$105,INT((ROW()-6)/12)+1)*$H588,0),""))</f>
        <v/>
      </c>
      <c r="J588" s="19" t="n"/>
      <c r="K588" s="25">
        <f>IF($A588="","",IF($E588=-4,INDEX('Cenários'!$G$6:$G$105,INT((ROW()-6)/12)+1),$S587))</f>
        <v/>
      </c>
      <c r="L588" s="25">
        <f>IF($A588="","",$K588+IF($J588="",0,$J588)-IF($I588="",0,$I588))</f>
        <v/>
      </c>
      <c r="M588" s="25">
        <f>IF($A588="","",IF($E588&lt;=0,INDEX('Cenários'!$H$6:$H$105,INT((ROW()-6)/12)+1)+SUMIFS($I$6:$I$1205,$A$6:$A$1205,$A588,$E$6:$E$1205,"&gt;"&amp;$E588,$E$6:$E$1205,"&lt;="&amp;($E588+INDEX('Cenários'!$J$6:$J$105,INT((ROW()-6)/12)+1))),INDEX('Cenários'!$L$6:$L$105,INT((ROW()-6)/12)+1)+SUMIFS($I$6:$I$1205,$A$6:$A$1205,$A588,$E$6:$E$1205,"&gt;"&amp;$E588,$E$6:$E$1205,"&lt;=7")))</f>
        <v/>
      </c>
      <c r="N588" s="25">
        <f>IF($A588="","",MIN(INDEX('Cenários'!$K$6:$K$105,INT((ROW()-6)/12)+1),MAX(0,$M588)))</f>
        <v/>
      </c>
      <c r="O588" s="25">
        <f>IF($A588="","",IFERROR(IF($L588&gt;=$N588,0,MIN(CEILING(MAX(0,$N588-$L588),INDEX('Cenários'!$I$6:$I$105,INT((ROW()-6)/12)+1)),FLOOR(MAX(0,INDEX('Cenários'!$K$6:$K$105,INT((ROW()-6)/12)+1)-$L588),INDEX('Cenários'!$I$6:$I$105,INT((ROW()-6)/12)+1)))),0))</f>
        <v/>
      </c>
      <c r="P588" s="25">
        <f>IF($A588="","",IFERROR(IF($E588+INDEX('Cenários'!$J$6:$J$105,INT((ROW()-6)/12)+1)&gt;7,0,SUMIFS($O$6:$O$1205,$A$6:$A$1205,$A588,$E$6:$E$1205,$E588+INDEX('Cenários'!$J$6:$J$105,INT((ROW()-6)/12)+1))),0))</f>
        <v/>
      </c>
      <c r="Q588" s="25">
        <f>IF($A588="","",$L588+$O588)</f>
        <v/>
      </c>
      <c r="R588" s="25">
        <f>IF($A588="","",IF($E588&gt;0,MAX(0,$Q588-$N588),0))</f>
        <v/>
      </c>
      <c r="S588" s="25">
        <f>IF($A588="","",$Q588-$R588)</f>
        <v/>
      </c>
      <c r="T588" s="25">
        <f>IF($A588="","",MAX(0,-$S588))</f>
        <v/>
      </c>
      <c r="U588" s="25">
        <f>IF($A588="","",MAX(0,$Q588-INDEX('Cenários'!$K$6:$K$105,INT((ROW()-6)/12)+1)))</f>
        <v/>
      </c>
      <c r="V588" s="24">
        <f>IF($A588="","",IF($Y588&lt;&gt;"OK","Dados inválidos",IF($X588="Pausado","Pausado",IF($T588&gt;0,"Ruptura",IF($U588&gt;0,"Excesso de capacidade",IF($M588&gt;INDEX('Cenários'!$K$6:$K$105,INT((ROW()-6)/12)+1),"Capacidade insuficiente",IF(AND($E588&lt;=0,$S588&lt;INDEX('Cenários'!$H$6:$H$105,INT((ROW()-6)/12)+1)),"Atenção",IF($R588&gt;0,"Desmobilizar","Adequado"))))))))</f>
        <v/>
      </c>
      <c r="W588" s="24">
        <f>IF($A588="","",IF($Y588&lt;&gt;"OK","Corrigir cadastro do cenário",IF($X588="Pausado","",IF($T588&gt;0,"Ruptura projetada de "&amp;TEXT($T588,"0")&amp;" un.",IF($U588&gt;0,"Reduzir entrada ou transferir "&amp;TEXT($U588,"0")&amp;" un.",IF($M588&gt;INDEX('Cenários'!$K$6:$K$105,INT((ROW()-6)/12)+1),"Capacidade abaixo do saldo-alvo em "&amp;TEXT($M588-INDEX('Cenários'!$K$6:$K$105,INT((ROW()-6)/12)+1),"0")&amp;" un.",IF(AND($O588&gt;0,$E588-INDEX('Cenários'!$J$6:$J$105,INT((ROW()-6)/12)+1)&lt;-4),"Recebimento depende de pedido anterior ao horizonte",IF($R588&gt;0,"Desmobilizar "&amp;TEXT($R588,"0")&amp;" un. nesta semana",IF($P588&gt;0,"Emitir pedido de "&amp;TEXT($P588,"0")&amp;" un. nesta semana",IF($O588&gt;0,"Programar recebimento de "&amp;TEXT($O588,"0")&amp;" un.","Sem ação imediata")))))))))</f>
        <v/>
      </c>
      <c r="X588" s="24">
        <f>IF($A588="","",INDEX('Cenários'!$M$6:$M$105,INT((ROW()-6)/12)+1))</f>
        <v/>
      </c>
      <c r="Y588" s="24">
        <f>IF($A588="","",INDEX('Cenários'!$Z$6:$Z$105,INT((ROW()-6)/12)+1))</f>
        <v/>
      </c>
    </row>
    <row r="589" ht="19" customHeight="1">
      <c r="A589" s="24">
        <f>IF(INDEX('Cenários'!$A$6:$A$105,INT((ROW()-6)/12)+1)="","",INDEX('Cenários'!$A$6:$A$105,INT((ROW()-6)/12)+1))</f>
        <v/>
      </c>
      <c r="B589" s="24">
        <f>IF($A589="","",INDEX('Cenários'!$B$6:$B$105,INT((ROW()-6)/12)+1))</f>
        <v/>
      </c>
      <c r="C589" s="24">
        <f>IF($A589="","",INDEX('Cenários'!$C$6:$C$105,INT((ROW()-6)/12)+1))</f>
        <v/>
      </c>
      <c r="D589" s="24">
        <f>IF($A589="","",INDEX('Cenários'!$D$6:$D$105,INT((ROW()-6)/12)+1))</f>
        <v/>
      </c>
      <c r="E589" s="25">
        <f>IF($A589="","",MOD(ROW()-6,12)-4)</f>
        <v/>
      </c>
      <c r="F589" s="24">
        <f>IF($A589="","",IF($E589&lt;0,"Antes do pico",IF($E589=0,"Semana de pico","Depois do pico")))</f>
        <v/>
      </c>
      <c r="G589" s="36">
        <f>IF($A589="","",IFERROR(IF(INDEX('Cenários'!$E$6:$E$105,INT((ROW()-6)/12)+1)="","",INDEX('Cenários'!$E$6:$E$105,INT((ROW()-6)/12)+1)+7*$E589),""))</f>
        <v/>
      </c>
      <c r="H589" s="37">
        <f>IF($A589="","",INDEX('Cenários'!$N$6:$Y$105,INT((ROW()-6)/12)+1,$E589+5))</f>
        <v/>
      </c>
      <c r="I589" s="25">
        <f>IF(OR($A589="",$H589=""),"",IFERROR(ROUNDUP(INDEX('Cenários'!$F$6:$F$105,INT((ROW()-6)/12)+1)*$H589,0),""))</f>
        <v/>
      </c>
      <c r="J589" s="19" t="n"/>
      <c r="K589" s="25">
        <f>IF($A589="","",IF($E589=-4,INDEX('Cenários'!$G$6:$G$105,INT((ROW()-6)/12)+1),$S588))</f>
        <v/>
      </c>
      <c r="L589" s="25">
        <f>IF($A589="","",$K589+IF($J589="",0,$J589)-IF($I589="",0,$I589))</f>
        <v/>
      </c>
      <c r="M589" s="25">
        <f>IF($A589="","",IF($E589&lt;=0,INDEX('Cenários'!$H$6:$H$105,INT((ROW()-6)/12)+1)+SUMIFS($I$6:$I$1205,$A$6:$A$1205,$A589,$E$6:$E$1205,"&gt;"&amp;$E589,$E$6:$E$1205,"&lt;="&amp;($E589+INDEX('Cenários'!$J$6:$J$105,INT((ROW()-6)/12)+1))),INDEX('Cenários'!$L$6:$L$105,INT((ROW()-6)/12)+1)+SUMIFS($I$6:$I$1205,$A$6:$A$1205,$A589,$E$6:$E$1205,"&gt;"&amp;$E589,$E$6:$E$1205,"&lt;=7")))</f>
        <v/>
      </c>
      <c r="N589" s="25">
        <f>IF($A589="","",MIN(INDEX('Cenários'!$K$6:$K$105,INT((ROW()-6)/12)+1),MAX(0,$M589)))</f>
        <v/>
      </c>
      <c r="O589" s="25">
        <f>IF($A589="","",IFERROR(IF($L589&gt;=$N589,0,MIN(CEILING(MAX(0,$N589-$L589),INDEX('Cenários'!$I$6:$I$105,INT((ROW()-6)/12)+1)),FLOOR(MAX(0,INDEX('Cenários'!$K$6:$K$105,INT((ROW()-6)/12)+1)-$L589),INDEX('Cenários'!$I$6:$I$105,INT((ROW()-6)/12)+1)))),0))</f>
        <v/>
      </c>
      <c r="P589" s="25">
        <f>IF($A589="","",IFERROR(IF($E589+INDEX('Cenários'!$J$6:$J$105,INT((ROW()-6)/12)+1)&gt;7,0,SUMIFS($O$6:$O$1205,$A$6:$A$1205,$A589,$E$6:$E$1205,$E589+INDEX('Cenários'!$J$6:$J$105,INT((ROW()-6)/12)+1))),0))</f>
        <v/>
      </c>
      <c r="Q589" s="25">
        <f>IF($A589="","",$L589+$O589)</f>
        <v/>
      </c>
      <c r="R589" s="25">
        <f>IF($A589="","",IF($E589&gt;0,MAX(0,$Q589-$N589),0))</f>
        <v/>
      </c>
      <c r="S589" s="25">
        <f>IF($A589="","",$Q589-$R589)</f>
        <v/>
      </c>
      <c r="T589" s="25">
        <f>IF($A589="","",MAX(0,-$S589))</f>
        <v/>
      </c>
      <c r="U589" s="25">
        <f>IF($A589="","",MAX(0,$Q589-INDEX('Cenários'!$K$6:$K$105,INT((ROW()-6)/12)+1)))</f>
        <v/>
      </c>
      <c r="V589" s="24">
        <f>IF($A589="","",IF($Y589&lt;&gt;"OK","Dados inválidos",IF($X589="Pausado","Pausado",IF($T589&gt;0,"Ruptura",IF($U589&gt;0,"Excesso de capacidade",IF($M589&gt;INDEX('Cenários'!$K$6:$K$105,INT((ROW()-6)/12)+1),"Capacidade insuficiente",IF(AND($E589&lt;=0,$S589&lt;INDEX('Cenários'!$H$6:$H$105,INT((ROW()-6)/12)+1)),"Atenção",IF($R589&gt;0,"Desmobilizar","Adequado"))))))))</f>
        <v/>
      </c>
      <c r="W589" s="24">
        <f>IF($A589="","",IF($Y589&lt;&gt;"OK","Corrigir cadastro do cenário",IF($X589="Pausado","",IF($T589&gt;0,"Ruptura projetada de "&amp;TEXT($T589,"0")&amp;" un.",IF($U589&gt;0,"Reduzir entrada ou transferir "&amp;TEXT($U589,"0")&amp;" un.",IF($M589&gt;INDEX('Cenários'!$K$6:$K$105,INT((ROW()-6)/12)+1),"Capacidade abaixo do saldo-alvo em "&amp;TEXT($M589-INDEX('Cenários'!$K$6:$K$105,INT((ROW()-6)/12)+1),"0")&amp;" un.",IF(AND($O589&gt;0,$E589-INDEX('Cenários'!$J$6:$J$105,INT((ROW()-6)/12)+1)&lt;-4),"Recebimento depende de pedido anterior ao horizonte",IF($R589&gt;0,"Desmobilizar "&amp;TEXT($R589,"0")&amp;" un. nesta semana",IF($P589&gt;0,"Emitir pedido de "&amp;TEXT($P589,"0")&amp;" un. nesta semana",IF($O589&gt;0,"Programar recebimento de "&amp;TEXT($O589,"0")&amp;" un.","Sem ação imediata")))))))))</f>
        <v/>
      </c>
      <c r="X589" s="24">
        <f>IF($A589="","",INDEX('Cenários'!$M$6:$M$105,INT((ROW()-6)/12)+1))</f>
        <v/>
      </c>
      <c r="Y589" s="24">
        <f>IF($A589="","",INDEX('Cenários'!$Z$6:$Z$105,INT((ROW()-6)/12)+1))</f>
        <v/>
      </c>
    </row>
    <row r="590" ht="19" customHeight="1">
      <c r="A590" s="24">
        <f>IF(INDEX('Cenários'!$A$6:$A$105,INT((ROW()-6)/12)+1)="","",INDEX('Cenários'!$A$6:$A$105,INT((ROW()-6)/12)+1))</f>
        <v/>
      </c>
      <c r="B590" s="24">
        <f>IF($A590="","",INDEX('Cenários'!$B$6:$B$105,INT((ROW()-6)/12)+1))</f>
        <v/>
      </c>
      <c r="C590" s="24">
        <f>IF($A590="","",INDEX('Cenários'!$C$6:$C$105,INT((ROW()-6)/12)+1))</f>
        <v/>
      </c>
      <c r="D590" s="24">
        <f>IF($A590="","",INDEX('Cenários'!$D$6:$D$105,INT((ROW()-6)/12)+1))</f>
        <v/>
      </c>
      <c r="E590" s="25">
        <f>IF($A590="","",MOD(ROW()-6,12)-4)</f>
        <v/>
      </c>
      <c r="F590" s="24">
        <f>IF($A590="","",IF($E590&lt;0,"Antes do pico",IF($E590=0,"Semana de pico","Depois do pico")))</f>
        <v/>
      </c>
      <c r="G590" s="36">
        <f>IF($A590="","",IFERROR(IF(INDEX('Cenários'!$E$6:$E$105,INT((ROW()-6)/12)+1)="","",INDEX('Cenários'!$E$6:$E$105,INT((ROW()-6)/12)+1)+7*$E590),""))</f>
        <v/>
      </c>
      <c r="H590" s="37">
        <f>IF($A590="","",INDEX('Cenários'!$N$6:$Y$105,INT((ROW()-6)/12)+1,$E590+5))</f>
        <v/>
      </c>
      <c r="I590" s="25">
        <f>IF(OR($A590="",$H590=""),"",IFERROR(ROUNDUP(INDEX('Cenários'!$F$6:$F$105,INT((ROW()-6)/12)+1)*$H590,0),""))</f>
        <v/>
      </c>
      <c r="J590" s="19" t="n"/>
      <c r="K590" s="25">
        <f>IF($A590="","",IF($E590=-4,INDEX('Cenários'!$G$6:$G$105,INT((ROW()-6)/12)+1),$S589))</f>
        <v/>
      </c>
      <c r="L590" s="25">
        <f>IF($A590="","",$K590+IF($J590="",0,$J590)-IF($I590="",0,$I590))</f>
        <v/>
      </c>
      <c r="M590" s="25">
        <f>IF($A590="","",IF($E590&lt;=0,INDEX('Cenários'!$H$6:$H$105,INT((ROW()-6)/12)+1)+SUMIFS($I$6:$I$1205,$A$6:$A$1205,$A590,$E$6:$E$1205,"&gt;"&amp;$E590,$E$6:$E$1205,"&lt;="&amp;($E590+INDEX('Cenários'!$J$6:$J$105,INT((ROW()-6)/12)+1))),INDEX('Cenários'!$L$6:$L$105,INT((ROW()-6)/12)+1)+SUMIFS($I$6:$I$1205,$A$6:$A$1205,$A590,$E$6:$E$1205,"&gt;"&amp;$E590,$E$6:$E$1205,"&lt;=7")))</f>
        <v/>
      </c>
      <c r="N590" s="25">
        <f>IF($A590="","",MIN(INDEX('Cenários'!$K$6:$K$105,INT((ROW()-6)/12)+1),MAX(0,$M590)))</f>
        <v/>
      </c>
      <c r="O590" s="25">
        <f>IF($A590="","",IFERROR(IF($L590&gt;=$N590,0,MIN(CEILING(MAX(0,$N590-$L590),INDEX('Cenários'!$I$6:$I$105,INT((ROW()-6)/12)+1)),FLOOR(MAX(0,INDEX('Cenários'!$K$6:$K$105,INT((ROW()-6)/12)+1)-$L590),INDEX('Cenários'!$I$6:$I$105,INT((ROW()-6)/12)+1)))),0))</f>
        <v/>
      </c>
      <c r="P590" s="25">
        <f>IF($A590="","",IFERROR(IF($E590+INDEX('Cenários'!$J$6:$J$105,INT((ROW()-6)/12)+1)&gt;7,0,SUMIFS($O$6:$O$1205,$A$6:$A$1205,$A590,$E$6:$E$1205,$E590+INDEX('Cenários'!$J$6:$J$105,INT((ROW()-6)/12)+1))),0))</f>
        <v/>
      </c>
      <c r="Q590" s="25">
        <f>IF($A590="","",$L590+$O590)</f>
        <v/>
      </c>
      <c r="R590" s="25">
        <f>IF($A590="","",IF($E590&gt;0,MAX(0,$Q590-$N590),0))</f>
        <v/>
      </c>
      <c r="S590" s="25">
        <f>IF($A590="","",$Q590-$R590)</f>
        <v/>
      </c>
      <c r="T590" s="25">
        <f>IF($A590="","",MAX(0,-$S590))</f>
        <v/>
      </c>
      <c r="U590" s="25">
        <f>IF($A590="","",MAX(0,$Q590-INDEX('Cenários'!$K$6:$K$105,INT((ROW()-6)/12)+1)))</f>
        <v/>
      </c>
      <c r="V590" s="24">
        <f>IF($A590="","",IF($Y590&lt;&gt;"OK","Dados inválidos",IF($X590="Pausado","Pausado",IF($T590&gt;0,"Ruptura",IF($U590&gt;0,"Excesso de capacidade",IF($M590&gt;INDEX('Cenários'!$K$6:$K$105,INT((ROW()-6)/12)+1),"Capacidade insuficiente",IF(AND($E590&lt;=0,$S590&lt;INDEX('Cenários'!$H$6:$H$105,INT((ROW()-6)/12)+1)),"Atenção",IF($R590&gt;0,"Desmobilizar","Adequado"))))))))</f>
        <v/>
      </c>
      <c r="W590" s="24">
        <f>IF($A590="","",IF($Y590&lt;&gt;"OK","Corrigir cadastro do cenário",IF($X590="Pausado","",IF($T590&gt;0,"Ruptura projetada de "&amp;TEXT($T590,"0")&amp;" un.",IF($U590&gt;0,"Reduzir entrada ou transferir "&amp;TEXT($U590,"0")&amp;" un.",IF($M590&gt;INDEX('Cenários'!$K$6:$K$105,INT((ROW()-6)/12)+1),"Capacidade abaixo do saldo-alvo em "&amp;TEXT($M590-INDEX('Cenários'!$K$6:$K$105,INT((ROW()-6)/12)+1),"0")&amp;" un.",IF(AND($O590&gt;0,$E590-INDEX('Cenários'!$J$6:$J$105,INT((ROW()-6)/12)+1)&lt;-4),"Recebimento depende de pedido anterior ao horizonte",IF($R590&gt;0,"Desmobilizar "&amp;TEXT($R590,"0")&amp;" un. nesta semana",IF($P590&gt;0,"Emitir pedido de "&amp;TEXT($P590,"0")&amp;" un. nesta semana",IF($O590&gt;0,"Programar recebimento de "&amp;TEXT($O590,"0")&amp;" un.","Sem ação imediata")))))))))</f>
        <v/>
      </c>
      <c r="X590" s="24">
        <f>IF($A590="","",INDEX('Cenários'!$M$6:$M$105,INT((ROW()-6)/12)+1))</f>
        <v/>
      </c>
      <c r="Y590" s="24">
        <f>IF($A590="","",INDEX('Cenários'!$Z$6:$Z$105,INT((ROW()-6)/12)+1))</f>
        <v/>
      </c>
    </row>
    <row r="591" ht="19" customHeight="1">
      <c r="A591" s="24">
        <f>IF(INDEX('Cenários'!$A$6:$A$105,INT((ROW()-6)/12)+1)="","",INDEX('Cenários'!$A$6:$A$105,INT((ROW()-6)/12)+1))</f>
        <v/>
      </c>
      <c r="B591" s="24">
        <f>IF($A591="","",INDEX('Cenários'!$B$6:$B$105,INT((ROW()-6)/12)+1))</f>
        <v/>
      </c>
      <c r="C591" s="24">
        <f>IF($A591="","",INDEX('Cenários'!$C$6:$C$105,INT((ROW()-6)/12)+1))</f>
        <v/>
      </c>
      <c r="D591" s="24">
        <f>IF($A591="","",INDEX('Cenários'!$D$6:$D$105,INT((ROW()-6)/12)+1))</f>
        <v/>
      </c>
      <c r="E591" s="25">
        <f>IF($A591="","",MOD(ROW()-6,12)-4)</f>
        <v/>
      </c>
      <c r="F591" s="24">
        <f>IF($A591="","",IF($E591&lt;0,"Antes do pico",IF($E591=0,"Semana de pico","Depois do pico")))</f>
        <v/>
      </c>
      <c r="G591" s="36">
        <f>IF($A591="","",IFERROR(IF(INDEX('Cenários'!$E$6:$E$105,INT((ROW()-6)/12)+1)="","",INDEX('Cenários'!$E$6:$E$105,INT((ROW()-6)/12)+1)+7*$E591),""))</f>
        <v/>
      </c>
      <c r="H591" s="37">
        <f>IF($A591="","",INDEX('Cenários'!$N$6:$Y$105,INT((ROW()-6)/12)+1,$E591+5))</f>
        <v/>
      </c>
      <c r="I591" s="25">
        <f>IF(OR($A591="",$H591=""),"",IFERROR(ROUNDUP(INDEX('Cenários'!$F$6:$F$105,INT((ROW()-6)/12)+1)*$H591,0),""))</f>
        <v/>
      </c>
      <c r="J591" s="19" t="n"/>
      <c r="K591" s="25">
        <f>IF($A591="","",IF($E591=-4,INDEX('Cenários'!$G$6:$G$105,INT((ROW()-6)/12)+1),$S590))</f>
        <v/>
      </c>
      <c r="L591" s="25">
        <f>IF($A591="","",$K591+IF($J591="",0,$J591)-IF($I591="",0,$I591))</f>
        <v/>
      </c>
      <c r="M591" s="25">
        <f>IF($A591="","",IF($E591&lt;=0,INDEX('Cenários'!$H$6:$H$105,INT((ROW()-6)/12)+1)+SUMIFS($I$6:$I$1205,$A$6:$A$1205,$A591,$E$6:$E$1205,"&gt;"&amp;$E591,$E$6:$E$1205,"&lt;="&amp;($E591+INDEX('Cenários'!$J$6:$J$105,INT((ROW()-6)/12)+1))),INDEX('Cenários'!$L$6:$L$105,INT((ROW()-6)/12)+1)+SUMIFS($I$6:$I$1205,$A$6:$A$1205,$A591,$E$6:$E$1205,"&gt;"&amp;$E591,$E$6:$E$1205,"&lt;=7")))</f>
        <v/>
      </c>
      <c r="N591" s="25">
        <f>IF($A591="","",MIN(INDEX('Cenários'!$K$6:$K$105,INT((ROW()-6)/12)+1),MAX(0,$M591)))</f>
        <v/>
      </c>
      <c r="O591" s="25">
        <f>IF($A591="","",IFERROR(IF($L591&gt;=$N591,0,MIN(CEILING(MAX(0,$N591-$L591),INDEX('Cenários'!$I$6:$I$105,INT((ROW()-6)/12)+1)),FLOOR(MAX(0,INDEX('Cenários'!$K$6:$K$105,INT((ROW()-6)/12)+1)-$L591),INDEX('Cenários'!$I$6:$I$105,INT((ROW()-6)/12)+1)))),0))</f>
        <v/>
      </c>
      <c r="P591" s="25">
        <f>IF($A591="","",IFERROR(IF($E591+INDEX('Cenários'!$J$6:$J$105,INT((ROW()-6)/12)+1)&gt;7,0,SUMIFS($O$6:$O$1205,$A$6:$A$1205,$A591,$E$6:$E$1205,$E591+INDEX('Cenários'!$J$6:$J$105,INT((ROW()-6)/12)+1))),0))</f>
        <v/>
      </c>
      <c r="Q591" s="25">
        <f>IF($A591="","",$L591+$O591)</f>
        <v/>
      </c>
      <c r="R591" s="25">
        <f>IF($A591="","",IF($E591&gt;0,MAX(0,$Q591-$N591),0))</f>
        <v/>
      </c>
      <c r="S591" s="25">
        <f>IF($A591="","",$Q591-$R591)</f>
        <v/>
      </c>
      <c r="T591" s="25">
        <f>IF($A591="","",MAX(0,-$S591))</f>
        <v/>
      </c>
      <c r="U591" s="25">
        <f>IF($A591="","",MAX(0,$Q591-INDEX('Cenários'!$K$6:$K$105,INT((ROW()-6)/12)+1)))</f>
        <v/>
      </c>
      <c r="V591" s="24">
        <f>IF($A591="","",IF($Y591&lt;&gt;"OK","Dados inválidos",IF($X591="Pausado","Pausado",IF($T591&gt;0,"Ruptura",IF($U591&gt;0,"Excesso de capacidade",IF($M591&gt;INDEX('Cenários'!$K$6:$K$105,INT((ROW()-6)/12)+1),"Capacidade insuficiente",IF(AND($E591&lt;=0,$S591&lt;INDEX('Cenários'!$H$6:$H$105,INT((ROW()-6)/12)+1)),"Atenção",IF($R591&gt;0,"Desmobilizar","Adequado"))))))))</f>
        <v/>
      </c>
      <c r="W591" s="24">
        <f>IF($A591="","",IF($Y591&lt;&gt;"OK","Corrigir cadastro do cenário",IF($X591="Pausado","",IF($T591&gt;0,"Ruptura projetada de "&amp;TEXT($T591,"0")&amp;" un.",IF($U591&gt;0,"Reduzir entrada ou transferir "&amp;TEXT($U591,"0")&amp;" un.",IF($M591&gt;INDEX('Cenários'!$K$6:$K$105,INT((ROW()-6)/12)+1),"Capacidade abaixo do saldo-alvo em "&amp;TEXT($M591-INDEX('Cenários'!$K$6:$K$105,INT((ROW()-6)/12)+1),"0")&amp;" un.",IF(AND($O591&gt;0,$E591-INDEX('Cenários'!$J$6:$J$105,INT((ROW()-6)/12)+1)&lt;-4),"Recebimento depende de pedido anterior ao horizonte",IF($R591&gt;0,"Desmobilizar "&amp;TEXT($R591,"0")&amp;" un. nesta semana",IF($P591&gt;0,"Emitir pedido de "&amp;TEXT($P591,"0")&amp;" un. nesta semana",IF($O591&gt;0,"Programar recebimento de "&amp;TEXT($O591,"0")&amp;" un.","Sem ação imediata")))))))))</f>
        <v/>
      </c>
      <c r="X591" s="24">
        <f>IF($A591="","",INDEX('Cenários'!$M$6:$M$105,INT((ROW()-6)/12)+1))</f>
        <v/>
      </c>
      <c r="Y591" s="24">
        <f>IF($A591="","",INDEX('Cenários'!$Z$6:$Z$105,INT((ROW()-6)/12)+1))</f>
        <v/>
      </c>
    </row>
    <row r="592" ht="19" customHeight="1">
      <c r="A592" s="24">
        <f>IF(INDEX('Cenários'!$A$6:$A$105,INT((ROW()-6)/12)+1)="","",INDEX('Cenários'!$A$6:$A$105,INT((ROW()-6)/12)+1))</f>
        <v/>
      </c>
      <c r="B592" s="24">
        <f>IF($A592="","",INDEX('Cenários'!$B$6:$B$105,INT((ROW()-6)/12)+1))</f>
        <v/>
      </c>
      <c r="C592" s="24">
        <f>IF($A592="","",INDEX('Cenários'!$C$6:$C$105,INT((ROW()-6)/12)+1))</f>
        <v/>
      </c>
      <c r="D592" s="24">
        <f>IF($A592="","",INDEX('Cenários'!$D$6:$D$105,INT((ROW()-6)/12)+1))</f>
        <v/>
      </c>
      <c r="E592" s="25">
        <f>IF($A592="","",MOD(ROW()-6,12)-4)</f>
        <v/>
      </c>
      <c r="F592" s="24">
        <f>IF($A592="","",IF($E592&lt;0,"Antes do pico",IF($E592=0,"Semana de pico","Depois do pico")))</f>
        <v/>
      </c>
      <c r="G592" s="36">
        <f>IF($A592="","",IFERROR(IF(INDEX('Cenários'!$E$6:$E$105,INT((ROW()-6)/12)+1)="","",INDEX('Cenários'!$E$6:$E$105,INT((ROW()-6)/12)+1)+7*$E592),""))</f>
        <v/>
      </c>
      <c r="H592" s="37">
        <f>IF($A592="","",INDEX('Cenários'!$N$6:$Y$105,INT((ROW()-6)/12)+1,$E592+5))</f>
        <v/>
      </c>
      <c r="I592" s="25">
        <f>IF(OR($A592="",$H592=""),"",IFERROR(ROUNDUP(INDEX('Cenários'!$F$6:$F$105,INT((ROW()-6)/12)+1)*$H592,0),""))</f>
        <v/>
      </c>
      <c r="J592" s="19" t="n"/>
      <c r="K592" s="25">
        <f>IF($A592="","",IF($E592=-4,INDEX('Cenários'!$G$6:$G$105,INT((ROW()-6)/12)+1),$S591))</f>
        <v/>
      </c>
      <c r="L592" s="25">
        <f>IF($A592="","",$K592+IF($J592="",0,$J592)-IF($I592="",0,$I592))</f>
        <v/>
      </c>
      <c r="M592" s="25">
        <f>IF($A592="","",IF($E592&lt;=0,INDEX('Cenários'!$H$6:$H$105,INT((ROW()-6)/12)+1)+SUMIFS($I$6:$I$1205,$A$6:$A$1205,$A592,$E$6:$E$1205,"&gt;"&amp;$E592,$E$6:$E$1205,"&lt;="&amp;($E592+INDEX('Cenários'!$J$6:$J$105,INT((ROW()-6)/12)+1))),INDEX('Cenários'!$L$6:$L$105,INT((ROW()-6)/12)+1)+SUMIFS($I$6:$I$1205,$A$6:$A$1205,$A592,$E$6:$E$1205,"&gt;"&amp;$E592,$E$6:$E$1205,"&lt;=7")))</f>
        <v/>
      </c>
      <c r="N592" s="25">
        <f>IF($A592="","",MIN(INDEX('Cenários'!$K$6:$K$105,INT((ROW()-6)/12)+1),MAX(0,$M592)))</f>
        <v/>
      </c>
      <c r="O592" s="25">
        <f>IF($A592="","",IFERROR(IF($L592&gt;=$N592,0,MIN(CEILING(MAX(0,$N592-$L592),INDEX('Cenários'!$I$6:$I$105,INT((ROW()-6)/12)+1)),FLOOR(MAX(0,INDEX('Cenários'!$K$6:$K$105,INT((ROW()-6)/12)+1)-$L592),INDEX('Cenários'!$I$6:$I$105,INT((ROW()-6)/12)+1)))),0))</f>
        <v/>
      </c>
      <c r="P592" s="25">
        <f>IF($A592="","",IFERROR(IF($E592+INDEX('Cenários'!$J$6:$J$105,INT((ROW()-6)/12)+1)&gt;7,0,SUMIFS($O$6:$O$1205,$A$6:$A$1205,$A592,$E$6:$E$1205,$E592+INDEX('Cenários'!$J$6:$J$105,INT((ROW()-6)/12)+1))),0))</f>
        <v/>
      </c>
      <c r="Q592" s="25">
        <f>IF($A592="","",$L592+$O592)</f>
        <v/>
      </c>
      <c r="R592" s="25">
        <f>IF($A592="","",IF($E592&gt;0,MAX(0,$Q592-$N592),0))</f>
        <v/>
      </c>
      <c r="S592" s="25">
        <f>IF($A592="","",$Q592-$R592)</f>
        <v/>
      </c>
      <c r="T592" s="25">
        <f>IF($A592="","",MAX(0,-$S592))</f>
        <v/>
      </c>
      <c r="U592" s="25">
        <f>IF($A592="","",MAX(0,$Q592-INDEX('Cenários'!$K$6:$K$105,INT((ROW()-6)/12)+1)))</f>
        <v/>
      </c>
      <c r="V592" s="24">
        <f>IF($A592="","",IF($Y592&lt;&gt;"OK","Dados inválidos",IF($X592="Pausado","Pausado",IF($T592&gt;0,"Ruptura",IF($U592&gt;0,"Excesso de capacidade",IF($M592&gt;INDEX('Cenários'!$K$6:$K$105,INT((ROW()-6)/12)+1),"Capacidade insuficiente",IF(AND($E592&lt;=0,$S592&lt;INDEX('Cenários'!$H$6:$H$105,INT((ROW()-6)/12)+1)),"Atenção",IF($R592&gt;0,"Desmobilizar","Adequado"))))))))</f>
        <v/>
      </c>
      <c r="W592" s="24">
        <f>IF($A592="","",IF($Y592&lt;&gt;"OK","Corrigir cadastro do cenário",IF($X592="Pausado","",IF($T592&gt;0,"Ruptura projetada de "&amp;TEXT($T592,"0")&amp;" un.",IF($U592&gt;0,"Reduzir entrada ou transferir "&amp;TEXT($U592,"0")&amp;" un.",IF($M592&gt;INDEX('Cenários'!$K$6:$K$105,INT((ROW()-6)/12)+1),"Capacidade abaixo do saldo-alvo em "&amp;TEXT($M592-INDEX('Cenários'!$K$6:$K$105,INT((ROW()-6)/12)+1),"0")&amp;" un.",IF(AND($O592&gt;0,$E592-INDEX('Cenários'!$J$6:$J$105,INT((ROW()-6)/12)+1)&lt;-4),"Recebimento depende de pedido anterior ao horizonte",IF($R592&gt;0,"Desmobilizar "&amp;TEXT($R592,"0")&amp;" un. nesta semana",IF($P592&gt;0,"Emitir pedido de "&amp;TEXT($P592,"0")&amp;" un. nesta semana",IF($O592&gt;0,"Programar recebimento de "&amp;TEXT($O592,"0")&amp;" un.","Sem ação imediata")))))))))</f>
        <v/>
      </c>
      <c r="X592" s="24">
        <f>IF($A592="","",INDEX('Cenários'!$M$6:$M$105,INT((ROW()-6)/12)+1))</f>
        <v/>
      </c>
      <c r="Y592" s="24">
        <f>IF($A592="","",INDEX('Cenários'!$Z$6:$Z$105,INT((ROW()-6)/12)+1))</f>
        <v/>
      </c>
    </row>
    <row r="593" ht="19" customHeight="1">
      <c r="A593" s="24">
        <f>IF(INDEX('Cenários'!$A$6:$A$105,INT((ROW()-6)/12)+1)="","",INDEX('Cenários'!$A$6:$A$105,INT((ROW()-6)/12)+1))</f>
        <v/>
      </c>
      <c r="B593" s="24">
        <f>IF($A593="","",INDEX('Cenários'!$B$6:$B$105,INT((ROW()-6)/12)+1))</f>
        <v/>
      </c>
      <c r="C593" s="24">
        <f>IF($A593="","",INDEX('Cenários'!$C$6:$C$105,INT((ROW()-6)/12)+1))</f>
        <v/>
      </c>
      <c r="D593" s="24">
        <f>IF($A593="","",INDEX('Cenários'!$D$6:$D$105,INT((ROW()-6)/12)+1))</f>
        <v/>
      </c>
      <c r="E593" s="25">
        <f>IF($A593="","",MOD(ROW()-6,12)-4)</f>
        <v/>
      </c>
      <c r="F593" s="24">
        <f>IF($A593="","",IF($E593&lt;0,"Antes do pico",IF($E593=0,"Semana de pico","Depois do pico")))</f>
        <v/>
      </c>
      <c r="G593" s="36">
        <f>IF($A593="","",IFERROR(IF(INDEX('Cenários'!$E$6:$E$105,INT((ROW()-6)/12)+1)="","",INDEX('Cenários'!$E$6:$E$105,INT((ROW()-6)/12)+1)+7*$E593),""))</f>
        <v/>
      </c>
      <c r="H593" s="37">
        <f>IF($A593="","",INDEX('Cenários'!$N$6:$Y$105,INT((ROW()-6)/12)+1,$E593+5))</f>
        <v/>
      </c>
      <c r="I593" s="25">
        <f>IF(OR($A593="",$H593=""),"",IFERROR(ROUNDUP(INDEX('Cenários'!$F$6:$F$105,INT((ROW()-6)/12)+1)*$H593,0),""))</f>
        <v/>
      </c>
      <c r="J593" s="19" t="n"/>
      <c r="K593" s="25">
        <f>IF($A593="","",IF($E593=-4,INDEX('Cenários'!$G$6:$G$105,INT((ROW()-6)/12)+1),$S592))</f>
        <v/>
      </c>
      <c r="L593" s="25">
        <f>IF($A593="","",$K593+IF($J593="",0,$J593)-IF($I593="",0,$I593))</f>
        <v/>
      </c>
      <c r="M593" s="25">
        <f>IF($A593="","",IF($E593&lt;=0,INDEX('Cenários'!$H$6:$H$105,INT((ROW()-6)/12)+1)+SUMIFS($I$6:$I$1205,$A$6:$A$1205,$A593,$E$6:$E$1205,"&gt;"&amp;$E593,$E$6:$E$1205,"&lt;="&amp;($E593+INDEX('Cenários'!$J$6:$J$105,INT((ROW()-6)/12)+1))),INDEX('Cenários'!$L$6:$L$105,INT((ROW()-6)/12)+1)+SUMIFS($I$6:$I$1205,$A$6:$A$1205,$A593,$E$6:$E$1205,"&gt;"&amp;$E593,$E$6:$E$1205,"&lt;=7")))</f>
        <v/>
      </c>
      <c r="N593" s="25">
        <f>IF($A593="","",MIN(INDEX('Cenários'!$K$6:$K$105,INT((ROW()-6)/12)+1),MAX(0,$M593)))</f>
        <v/>
      </c>
      <c r="O593" s="25">
        <f>IF($A593="","",IFERROR(IF($L593&gt;=$N593,0,MIN(CEILING(MAX(0,$N593-$L593),INDEX('Cenários'!$I$6:$I$105,INT((ROW()-6)/12)+1)),FLOOR(MAX(0,INDEX('Cenários'!$K$6:$K$105,INT((ROW()-6)/12)+1)-$L593),INDEX('Cenários'!$I$6:$I$105,INT((ROW()-6)/12)+1)))),0))</f>
        <v/>
      </c>
      <c r="P593" s="25">
        <f>IF($A593="","",IFERROR(IF($E593+INDEX('Cenários'!$J$6:$J$105,INT((ROW()-6)/12)+1)&gt;7,0,SUMIFS($O$6:$O$1205,$A$6:$A$1205,$A593,$E$6:$E$1205,$E593+INDEX('Cenários'!$J$6:$J$105,INT((ROW()-6)/12)+1))),0))</f>
        <v/>
      </c>
      <c r="Q593" s="25">
        <f>IF($A593="","",$L593+$O593)</f>
        <v/>
      </c>
      <c r="R593" s="25">
        <f>IF($A593="","",IF($E593&gt;0,MAX(0,$Q593-$N593),0))</f>
        <v/>
      </c>
      <c r="S593" s="25">
        <f>IF($A593="","",$Q593-$R593)</f>
        <v/>
      </c>
      <c r="T593" s="25">
        <f>IF($A593="","",MAX(0,-$S593))</f>
        <v/>
      </c>
      <c r="U593" s="25">
        <f>IF($A593="","",MAX(0,$Q593-INDEX('Cenários'!$K$6:$K$105,INT((ROW()-6)/12)+1)))</f>
        <v/>
      </c>
      <c r="V593" s="24">
        <f>IF($A593="","",IF($Y593&lt;&gt;"OK","Dados inválidos",IF($X593="Pausado","Pausado",IF($T593&gt;0,"Ruptura",IF($U593&gt;0,"Excesso de capacidade",IF($M593&gt;INDEX('Cenários'!$K$6:$K$105,INT((ROW()-6)/12)+1),"Capacidade insuficiente",IF(AND($E593&lt;=0,$S593&lt;INDEX('Cenários'!$H$6:$H$105,INT((ROW()-6)/12)+1)),"Atenção",IF($R593&gt;0,"Desmobilizar","Adequado"))))))))</f>
        <v/>
      </c>
      <c r="W593" s="24">
        <f>IF($A593="","",IF($Y593&lt;&gt;"OK","Corrigir cadastro do cenário",IF($X593="Pausado","",IF($T593&gt;0,"Ruptura projetada de "&amp;TEXT($T593,"0")&amp;" un.",IF($U593&gt;0,"Reduzir entrada ou transferir "&amp;TEXT($U593,"0")&amp;" un.",IF($M593&gt;INDEX('Cenários'!$K$6:$K$105,INT((ROW()-6)/12)+1),"Capacidade abaixo do saldo-alvo em "&amp;TEXT($M593-INDEX('Cenários'!$K$6:$K$105,INT((ROW()-6)/12)+1),"0")&amp;" un.",IF(AND($O593&gt;0,$E593-INDEX('Cenários'!$J$6:$J$105,INT((ROW()-6)/12)+1)&lt;-4),"Recebimento depende de pedido anterior ao horizonte",IF($R593&gt;0,"Desmobilizar "&amp;TEXT($R593,"0")&amp;" un. nesta semana",IF($P593&gt;0,"Emitir pedido de "&amp;TEXT($P593,"0")&amp;" un. nesta semana",IF($O593&gt;0,"Programar recebimento de "&amp;TEXT($O593,"0")&amp;" un.","Sem ação imediata")))))))))</f>
        <v/>
      </c>
      <c r="X593" s="24">
        <f>IF($A593="","",INDEX('Cenários'!$M$6:$M$105,INT((ROW()-6)/12)+1))</f>
        <v/>
      </c>
      <c r="Y593" s="24">
        <f>IF($A593="","",INDEX('Cenários'!$Z$6:$Z$105,INT((ROW()-6)/12)+1))</f>
        <v/>
      </c>
    </row>
    <row r="594" ht="19" customHeight="1">
      <c r="A594" s="24">
        <f>IF(INDEX('Cenários'!$A$6:$A$105,INT((ROW()-6)/12)+1)="","",INDEX('Cenários'!$A$6:$A$105,INT((ROW()-6)/12)+1))</f>
        <v/>
      </c>
      <c r="B594" s="24">
        <f>IF($A594="","",INDEX('Cenários'!$B$6:$B$105,INT((ROW()-6)/12)+1))</f>
        <v/>
      </c>
      <c r="C594" s="24">
        <f>IF($A594="","",INDEX('Cenários'!$C$6:$C$105,INT((ROW()-6)/12)+1))</f>
        <v/>
      </c>
      <c r="D594" s="24">
        <f>IF($A594="","",INDEX('Cenários'!$D$6:$D$105,INT((ROW()-6)/12)+1))</f>
        <v/>
      </c>
      <c r="E594" s="25">
        <f>IF($A594="","",MOD(ROW()-6,12)-4)</f>
        <v/>
      </c>
      <c r="F594" s="24">
        <f>IF($A594="","",IF($E594&lt;0,"Antes do pico",IF($E594=0,"Semana de pico","Depois do pico")))</f>
        <v/>
      </c>
      <c r="G594" s="36">
        <f>IF($A594="","",IFERROR(IF(INDEX('Cenários'!$E$6:$E$105,INT((ROW()-6)/12)+1)="","",INDEX('Cenários'!$E$6:$E$105,INT((ROW()-6)/12)+1)+7*$E594),""))</f>
        <v/>
      </c>
      <c r="H594" s="37">
        <f>IF($A594="","",INDEX('Cenários'!$N$6:$Y$105,INT((ROW()-6)/12)+1,$E594+5))</f>
        <v/>
      </c>
      <c r="I594" s="25">
        <f>IF(OR($A594="",$H594=""),"",IFERROR(ROUNDUP(INDEX('Cenários'!$F$6:$F$105,INT((ROW()-6)/12)+1)*$H594,0),""))</f>
        <v/>
      </c>
      <c r="J594" s="19" t="n"/>
      <c r="K594" s="25">
        <f>IF($A594="","",IF($E594=-4,INDEX('Cenários'!$G$6:$G$105,INT((ROW()-6)/12)+1),$S593))</f>
        <v/>
      </c>
      <c r="L594" s="25">
        <f>IF($A594="","",$K594+IF($J594="",0,$J594)-IF($I594="",0,$I594))</f>
        <v/>
      </c>
      <c r="M594" s="25">
        <f>IF($A594="","",IF($E594&lt;=0,INDEX('Cenários'!$H$6:$H$105,INT((ROW()-6)/12)+1)+SUMIFS($I$6:$I$1205,$A$6:$A$1205,$A594,$E$6:$E$1205,"&gt;"&amp;$E594,$E$6:$E$1205,"&lt;="&amp;($E594+INDEX('Cenários'!$J$6:$J$105,INT((ROW()-6)/12)+1))),INDEX('Cenários'!$L$6:$L$105,INT((ROW()-6)/12)+1)+SUMIFS($I$6:$I$1205,$A$6:$A$1205,$A594,$E$6:$E$1205,"&gt;"&amp;$E594,$E$6:$E$1205,"&lt;=7")))</f>
        <v/>
      </c>
      <c r="N594" s="25">
        <f>IF($A594="","",MIN(INDEX('Cenários'!$K$6:$K$105,INT((ROW()-6)/12)+1),MAX(0,$M594)))</f>
        <v/>
      </c>
      <c r="O594" s="25">
        <f>IF($A594="","",IFERROR(IF($L594&gt;=$N594,0,MIN(CEILING(MAX(0,$N594-$L594),INDEX('Cenários'!$I$6:$I$105,INT((ROW()-6)/12)+1)),FLOOR(MAX(0,INDEX('Cenários'!$K$6:$K$105,INT((ROW()-6)/12)+1)-$L594),INDEX('Cenários'!$I$6:$I$105,INT((ROW()-6)/12)+1)))),0))</f>
        <v/>
      </c>
      <c r="P594" s="25">
        <f>IF($A594="","",IFERROR(IF($E594+INDEX('Cenários'!$J$6:$J$105,INT((ROW()-6)/12)+1)&gt;7,0,SUMIFS($O$6:$O$1205,$A$6:$A$1205,$A594,$E$6:$E$1205,$E594+INDEX('Cenários'!$J$6:$J$105,INT((ROW()-6)/12)+1))),0))</f>
        <v/>
      </c>
      <c r="Q594" s="25">
        <f>IF($A594="","",$L594+$O594)</f>
        <v/>
      </c>
      <c r="R594" s="25">
        <f>IF($A594="","",IF($E594&gt;0,MAX(0,$Q594-$N594),0))</f>
        <v/>
      </c>
      <c r="S594" s="25">
        <f>IF($A594="","",$Q594-$R594)</f>
        <v/>
      </c>
      <c r="T594" s="25">
        <f>IF($A594="","",MAX(0,-$S594))</f>
        <v/>
      </c>
      <c r="U594" s="25">
        <f>IF($A594="","",MAX(0,$Q594-INDEX('Cenários'!$K$6:$K$105,INT((ROW()-6)/12)+1)))</f>
        <v/>
      </c>
      <c r="V594" s="24">
        <f>IF($A594="","",IF($Y594&lt;&gt;"OK","Dados inválidos",IF($X594="Pausado","Pausado",IF($T594&gt;0,"Ruptura",IF($U594&gt;0,"Excesso de capacidade",IF($M594&gt;INDEX('Cenários'!$K$6:$K$105,INT((ROW()-6)/12)+1),"Capacidade insuficiente",IF(AND($E594&lt;=0,$S594&lt;INDEX('Cenários'!$H$6:$H$105,INT((ROW()-6)/12)+1)),"Atenção",IF($R594&gt;0,"Desmobilizar","Adequado"))))))))</f>
        <v/>
      </c>
      <c r="W594" s="24">
        <f>IF($A594="","",IF($Y594&lt;&gt;"OK","Corrigir cadastro do cenário",IF($X594="Pausado","",IF($T594&gt;0,"Ruptura projetada de "&amp;TEXT($T594,"0")&amp;" un.",IF($U594&gt;0,"Reduzir entrada ou transferir "&amp;TEXT($U594,"0")&amp;" un.",IF($M594&gt;INDEX('Cenários'!$K$6:$K$105,INT((ROW()-6)/12)+1),"Capacidade abaixo do saldo-alvo em "&amp;TEXT($M594-INDEX('Cenários'!$K$6:$K$105,INT((ROW()-6)/12)+1),"0")&amp;" un.",IF(AND($O594&gt;0,$E594-INDEX('Cenários'!$J$6:$J$105,INT((ROW()-6)/12)+1)&lt;-4),"Recebimento depende de pedido anterior ao horizonte",IF($R594&gt;0,"Desmobilizar "&amp;TEXT($R594,"0")&amp;" un. nesta semana",IF($P594&gt;0,"Emitir pedido de "&amp;TEXT($P594,"0")&amp;" un. nesta semana",IF($O594&gt;0,"Programar recebimento de "&amp;TEXT($O594,"0")&amp;" un.","Sem ação imediata")))))))))</f>
        <v/>
      </c>
      <c r="X594" s="24">
        <f>IF($A594="","",INDEX('Cenários'!$M$6:$M$105,INT((ROW()-6)/12)+1))</f>
        <v/>
      </c>
      <c r="Y594" s="24">
        <f>IF($A594="","",INDEX('Cenários'!$Z$6:$Z$105,INT((ROW()-6)/12)+1))</f>
        <v/>
      </c>
    </row>
    <row r="595" ht="19" customHeight="1">
      <c r="A595" s="24">
        <f>IF(INDEX('Cenários'!$A$6:$A$105,INT((ROW()-6)/12)+1)="","",INDEX('Cenários'!$A$6:$A$105,INT((ROW()-6)/12)+1))</f>
        <v/>
      </c>
      <c r="B595" s="24">
        <f>IF($A595="","",INDEX('Cenários'!$B$6:$B$105,INT((ROW()-6)/12)+1))</f>
        <v/>
      </c>
      <c r="C595" s="24">
        <f>IF($A595="","",INDEX('Cenários'!$C$6:$C$105,INT((ROW()-6)/12)+1))</f>
        <v/>
      </c>
      <c r="D595" s="24">
        <f>IF($A595="","",INDEX('Cenários'!$D$6:$D$105,INT((ROW()-6)/12)+1))</f>
        <v/>
      </c>
      <c r="E595" s="25">
        <f>IF($A595="","",MOD(ROW()-6,12)-4)</f>
        <v/>
      </c>
      <c r="F595" s="24">
        <f>IF($A595="","",IF($E595&lt;0,"Antes do pico",IF($E595=0,"Semana de pico","Depois do pico")))</f>
        <v/>
      </c>
      <c r="G595" s="36">
        <f>IF($A595="","",IFERROR(IF(INDEX('Cenários'!$E$6:$E$105,INT((ROW()-6)/12)+1)="","",INDEX('Cenários'!$E$6:$E$105,INT((ROW()-6)/12)+1)+7*$E595),""))</f>
        <v/>
      </c>
      <c r="H595" s="37">
        <f>IF($A595="","",INDEX('Cenários'!$N$6:$Y$105,INT((ROW()-6)/12)+1,$E595+5))</f>
        <v/>
      </c>
      <c r="I595" s="25">
        <f>IF(OR($A595="",$H595=""),"",IFERROR(ROUNDUP(INDEX('Cenários'!$F$6:$F$105,INT((ROW()-6)/12)+1)*$H595,0),""))</f>
        <v/>
      </c>
      <c r="J595" s="19" t="n"/>
      <c r="K595" s="25">
        <f>IF($A595="","",IF($E595=-4,INDEX('Cenários'!$G$6:$G$105,INT((ROW()-6)/12)+1),$S594))</f>
        <v/>
      </c>
      <c r="L595" s="25">
        <f>IF($A595="","",$K595+IF($J595="",0,$J595)-IF($I595="",0,$I595))</f>
        <v/>
      </c>
      <c r="M595" s="25">
        <f>IF($A595="","",IF($E595&lt;=0,INDEX('Cenários'!$H$6:$H$105,INT((ROW()-6)/12)+1)+SUMIFS($I$6:$I$1205,$A$6:$A$1205,$A595,$E$6:$E$1205,"&gt;"&amp;$E595,$E$6:$E$1205,"&lt;="&amp;($E595+INDEX('Cenários'!$J$6:$J$105,INT((ROW()-6)/12)+1))),INDEX('Cenários'!$L$6:$L$105,INT((ROW()-6)/12)+1)+SUMIFS($I$6:$I$1205,$A$6:$A$1205,$A595,$E$6:$E$1205,"&gt;"&amp;$E595,$E$6:$E$1205,"&lt;=7")))</f>
        <v/>
      </c>
      <c r="N595" s="25">
        <f>IF($A595="","",MIN(INDEX('Cenários'!$K$6:$K$105,INT((ROW()-6)/12)+1),MAX(0,$M595)))</f>
        <v/>
      </c>
      <c r="O595" s="25">
        <f>IF($A595="","",IFERROR(IF($L595&gt;=$N595,0,MIN(CEILING(MAX(0,$N595-$L595),INDEX('Cenários'!$I$6:$I$105,INT((ROW()-6)/12)+1)),FLOOR(MAX(0,INDEX('Cenários'!$K$6:$K$105,INT((ROW()-6)/12)+1)-$L595),INDEX('Cenários'!$I$6:$I$105,INT((ROW()-6)/12)+1)))),0))</f>
        <v/>
      </c>
      <c r="P595" s="25">
        <f>IF($A595="","",IFERROR(IF($E595+INDEX('Cenários'!$J$6:$J$105,INT((ROW()-6)/12)+1)&gt;7,0,SUMIFS($O$6:$O$1205,$A$6:$A$1205,$A595,$E$6:$E$1205,$E595+INDEX('Cenários'!$J$6:$J$105,INT((ROW()-6)/12)+1))),0))</f>
        <v/>
      </c>
      <c r="Q595" s="25">
        <f>IF($A595="","",$L595+$O595)</f>
        <v/>
      </c>
      <c r="R595" s="25">
        <f>IF($A595="","",IF($E595&gt;0,MAX(0,$Q595-$N595),0))</f>
        <v/>
      </c>
      <c r="S595" s="25">
        <f>IF($A595="","",$Q595-$R595)</f>
        <v/>
      </c>
      <c r="T595" s="25">
        <f>IF($A595="","",MAX(0,-$S595))</f>
        <v/>
      </c>
      <c r="U595" s="25">
        <f>IF($A595="","",MAX(0,$Q595-INDEX('Cenários'!$K$6:$K$105,INT((ROW()-6)/12)+1)))</f>
        <v/>
      </c>
      <c r="V595" s="24">
        <f>IF($A595="","",IF($Y595&lt;&gt;"OK","Dados inválidos",IF($X595="Pausado","Pausado",IF($T595&gt;0,"Ruptura",IF($U595&gt;0,"Excesso de capacidade",IF($M595&gt;INDEX('Cenários'!$K$6:$K$105,INT((ROW()-6)/12)+1),"Capacidade insuficiente",IF(AND($E595&lt;=0,$S595&lt;INDEX('Cenários'!$H$6:$H$105,INT((ROW()-6)/12)+1)),"Atenção",IF($R595&gt;0,"Desmobilizar","Adequado"))))))))</f>
        <v/>
      </c>
      <c r="W595" s="24">
        <f>IF($A595="","",IF($Y595&lt;&gt;"OK","Corrigir cadastro do cenário",IF($X595="Pausado","",IF($T595&gt;0,"Ruptura projetada de "&amp;TEXT($T595,"0")&amp;" un.",IF($U595&gt;0,"Reduzir entrada ou transferir "&amp;TEXT($U595,"0")&amp;" un.",IF($M595&gt;INDEX('Cenários'!$K$6:$K$105,INT((ROW()-6)/12)+1),"Capacidade abaixo do saldo-alvo em "&amp;TEXT($M595-INDEX('Cenários'!$K$6:$K$105,INT((ROW()-6)/12)+1),"0")&amp;" un.",IF(AND($O595&gt;0,$E595-INDEX('Cenários'!$J$6:$J$105,INT((ROW()-6)/12)+1)&lt;-4),"Recebimento depende de pedido anterior ao horizonte",IF($R595&gt;0,"Desmobilizar "&amp;TEXT($R595,"0")&amp;" un. nesta semana",IF($P595&gt;0,"Emitir pedido de "&amp;TEXT($P595,"0")&amp;" un. nesta semana",IF($O595&gt;0,"Programar recebimento de "&amp;TEXT($O595,"0")&amp;" un.","Sem ação imediata")))))))))</f>
        <v/>
      </c>
      <c r="X595" s="24">
        <f>IF($A595="","",INDEX('Cenários'!$M$6:$M$105,INT((ROW()-6)/12)+1))</f>
        <v/>
      </c>
      <c r="Y595" s="24">
        <f>IF($A595="","",INDEX('Cenários'!$Z$6:$Z$105,INT((ROW()-6)/12)+1))</f>
        <v/>
      </c>
    </row>
    <row r="596" ht="19" customHeight="1">
      <c r="A596" s="24">
        <f>IF(INDEX('Cenários'!$A$6:$A$105,INT((ROW()-6)/12)+1)="","",INDEX('Cenários'!$A$6:$A$105,INT((ROW()-6)/12)+1))</f>
        <v/>
      </c>
      <c r="B596" s="24">
        <f>IF($A596="","",INDEX('Cenários'!$B$6:$B$105,INT((ROW()-6)/12)+1))</f>
        <v/>
      </c>
      <c r="C596" s="24">
        <f>IF($A596="","",INDEX('Cenários'!$C$6:$C$105,INT((ROW()-6)/12)+1))</f>
        <v/>
      </c>
      <c r="D596" s="24">
        <f>IF($A596="","",INDEX('Cenários'!$D$6:$D$105,INT((ROW()-6)/12)+1))</f>
        <v/>
      </c>
      <c r="E596" s="25">
        <f>IF($A596="","",MOD(ROW()-6,12)-4)</f>
        <v/>
      </c>
      <c r="F596" s="24">
        <f>IF($A596="","",IF($E596&lt;0,"Antes do pico",IF($E596=0,"Semana de pico","Depois do pico")))</f>
        <v/>
      </c>
      <c r="G596" s="36">
        <f>IF($A596="","",IFERROR(IF(INDEX('Cenários'!$E$6:$E$105,INT((ROW()-6)/12)+1)="","",INDEX('Cenários'!$E$6:$E$105,INT((ROW()-6)/12)+1)+7*$E596),""))</f>
        <v/>
      </c>
      <c r="H596" s="37">
        <f>IF($A596="","",INDEX('Cenários'!$N$6:$Y$105,INT((ROW()-6)/12)+1,$E596+5))</f>
        <v/>
      </c>
      <c r="I596" s="25">
        <f>IF(OR($A596="",$H596=""),"",IFERROR(ROUNDUP(INDEX('Cenários'!$F$6:$F$105,INT((ROW()-6)/12)+1)*$H596,0),""))</f>
        <v/>
      </c>
      <c r="J596" s="19" t="n"/>
      <c r="K596" s="25">
        <f>IF($A596="","",IF($E596=-4,INDEX('Cenários'!$G$6:$G$105,INT((ROW()-6)/12)+1),$S595))</f>
        <v/>
      </c>
      <c r="L596" s="25">
        <f>IF($A596="","",$K596+IF($J596="",0,$J596)-IF($I596="",0,$I596))</f>
        <v/>
      </c>
      <c r="M596" s="25">
        <f>IF($A596="","",IF($E596&lt;=0,INDEX('Cenários'!$H$6:$H$105,INT((ROW()-6)/12)+1)+SUMIFS($I$6:$I$1205,$A$6:$A$1205,$A596,$E$6:$E$1205,"&gt;"&amp;$E596,$E$6:$E$1205,"&lt;="&amp;($E596+INDEX('Cenários'!$J$6:$J$105,INT((ROW()-6)/12)+1))),INDEX('Cenários'!$L$6:$L$105,INT((ROW()-6)/12)+1)+SUMIFS($I$6:$I$1205,$A$6:$A$1205,$A596,$E$6:$E$1205,"&gt;"&amp;$E596,$E$6:$E$1205,"&lt;=7")))</f>
        <v/>
      </c>
      <c r="N596" s="25">
        <f>IF($A596="","",MIN(INDEX('Cenários'!$K$6:$K$105,INT((ROW()-6)/12)+1),MAX(0,$M596)))</f>
        <v/>
      </c>
      <c r="O596" s="25">
        <f>IF($A596="","",IFERROR(IF($L596&gt;=$N596,0,MIN(CEILING(MAX(0,$N596-$L596),INDEX('Cenários'!$I$6:$I$105,INT((ROW()-6)/12)+1)),FLOOR(MAX(0,INDEX('Cenários'!$K$6:$K$105,INT((ROW()-6)/12)+1)-$L596),INDEX('Cenários'!$I$6:$I$105,INT((ROW()-6)/12)+1)))),0))</f>
        <v/>
      </c>
      <c r="P596" s="25">
        <f>IF($A596="","",IFERROR(IF($E596+INDEX('Cenários'!$J$6:$J$105,INT((ROW()-6)/12)+1)&gt;7,0,SUMIFS($O$6:$O$1205,$A$6:$A$1205,$A596,$E$6:$E$1205,$E596+INDEX('Cenários'!$J$6:$J$105,INT((ROW()-6)/12)+1))),0))</f>
        <v/>
      </c>
      <c r="Q596" s="25">
        <f>IF($A596="","",$L596+$O596)</f>
        <v/>
      </c>
      <c r="R596" s="25">
        <f>IF($A596="","",IF($E596&gt;0,MAX(0,$Q596-$N596),0))</f>
        <v/>
      </c>
      <c r="S596" s="25">
        <f>IF($A596="","",$Q596-$R596)</f>
        <v/>
      </c>
      <c r="T596" s="25">
        <f>IF($A596="","",MAX(0,-$S596))</f>
        <v/>
      </c>
      <c r="U596" s="25">
        <f>IF($A596="","",MAX(0,$Q596-INDEX('Cenários'!$K$6:$K$105,INT((ROW()-6)/12)+1)))</f>
        <v/>
      </c>
      <c r="V596" s="24">
        <f>IF($A596="","",IF($Y596&lt;&gt;"OK","Dados inválidos",IF($X596="Pausado","Pausado",IF($T596&gt;0,"Ruptura",IF($U596&gt;0,"Excesso de capacidade",IF($M596&gt;INDEX('Cenários'!$K$6:$K$105,INT((ROW()-6)/12)+1),"Capacidade insuficiente",IF(AND($E596&lt;=0,$S596&lt;INDEX('Cenários'!$H$6:$H$105,INT((ROW()-6)/12)+1)),"Atenção",IF($R596&gt;0,"Desmobilizar","Adequado"))))))))</f>
        <v/>
      </c>
      <c r="W596" s="24">
        <f>IF($A596="","",IF($Y596&lt;&gt;"OK","Corrigir cadastro do cenário",IF($X596="Pausado","",IF($T596&gt;0,"Ruptura projetada de "&amp;TEXT($T596,"0")&amp;" un.",IF($U596&gt;0,"Reduzir entrada ou transferir "&amp;TEXT($U596,"0")&amp;" un.",IF($M596&gt;INDEX('Cenários'!$K$6:$K$105,INT((ROW()-6)/12)+1),"Capacidade abaixo do saldo-alvo em "&amp;TEXT($M596-INDEX('Cenários'!$K$6:$K$105,INT((ROW()-6)/12)+1),"0")&amp;" un.",IF(AND($O596&gt;0,$E596-INDEX('Cenários'!$J$6:$J$105,INT((ROW()-6)/12)+1)&lt;-4),"Recebimento depende de pedido anterior ao horizonte",IF($R596&gt;0,"Desmobilizar "&amp;TEXT($R596,"0")&amp;" un. nesta semana",IF($P596&gt;0,"Emitir pedido de "&amp;TEXT($P596,"0")&amp;" un. nesta semana",IF($O596&gt;0,"Programar recebimento de "&amp;TEXT($O596,"0")&amp;" un.","Sem ação imediata")))))))))</f>
        <v/>
      </c>
      <c r="X596" s="24">
        <f>IF($A596="","",INDEX('Cenários'!$M$6:$M$105,INT((ROW()-6)/12)+1))</f>
        <v/>
      </c>
      <c r="Y596" s="24">
        <f>IF($A596="","",INDEX('Cenários'!$Z$6:$Z$105,INT((ROW()-6)/12)+1))</f>
        <v/>
      </c>
    </row>
    <row r="597" ht="19" customHeight="1">
      <c r="A597" s="24">
        <f>IF(INDEX('Cenários'!$A$6:$A$105,INT((ROW()-6)/12)+1)="","",INDEX('Cenários'!$A$6:$A$105,INT((ROW()-6)/12)+1))</f>
        <v/>
      </c>
      <c r="B597" s="24">
        <f>IF($A597="","",INDEX('Cenários'!$B$6:$B$105,INT((ROW()-6)/12)+1))</f>
        <v/>
      </c>
      <c r="C597" s="24">
        <f>IF($A597="","",INDEX('Cenários'!$C$6:$C$105,INT((ROW()-6)/12)+1))</f>
        <v/>
      </c>
      <c r="D597" s="24">
        <f>IF($A597="","",INDEX('Cenários'!$D$6:$D$105,INT((ROW()-6)/12)+1))</f>
        <v/>
      </c>
      <c r="E597" s="25">
        <f>IF($A597="","",MOD(ROW()-6,12)-4)</f>
        <v/>
      </c>
      <c r="F597" s="24">
        <f>IF($A597="","",IF($E597&lt;0,"Antes do pico",IF($E597=0,"Semana de pico","Depois do pico")))</f>
        <v/>
      </c>
      <c r="G597" s="36">
        <f>IF($A597="","",IFERROR(IF(INDEX('Cenários'!$E$6:$E$105,INT((ROW()-6)/12)+1)="","",INDEX('Cenários'!$E$6:$E$105,INT((ROW()-6)/12)+1)+7*$E597),""))</f>
        <v/>
      </c>
      <c r="H597" s="37">
        <f>IF($A597="","",INDEX('Cenários'!$N$6:$Y$105,INT((ROW()-6)/12)+1,$E597+5))</f>
        <v/>
      </c>
      <c r="I597" s="25">
        <f>IF(OR($A597="",$H597=""),"",IFERROR(ROUNDUP(INDEX('Cenários'!$F$6:$F$105,INT((ROW()-6)/12)+1)*$H597,0),""))</f>
        <v/>
      </c>
      <c r="J597" s="19" t="n"/>
      <c r="K597" s="25">
        <f>IF($A597="","",IF($E597=-4,INDEX('Cenários'!$G$6:$G$105,INT((ROW()-6)/12)+1),$S596))</f>
        <v/>
      </c>
      <c r="L597" s="25">
        <f>IF($A597="","",$K597+IF($J597="",0,$J597)-IF($I597="",0,$I597))</f>
        <v/>
      </c>
      <c r="M597" s="25">
        <f>IF($A597="","",IF($E597&lt;=0,INDEX('Cenários'!$H$6:$H$105,INT((ROW()-6)/12)+1)+SUMIFS($I$6:$I$1205,$A$6:$A$1205,$A597,$E$6:$E$1205,"&gt;"&amp;$E597,$E$6:$E$1205,"&lt;="&amp;($E597+INDEX('Cenários'!$J$6:$J$105,INT((ROW()-6)/12)+1))),INDEX('Cenários'!$L$6:$L$105,INT((ROW()-6)/12)+1)+SUMIFS($I$6:$I$1205,$A$6:$A$1205,$A597,$E$6:$E$1205,"&gt;"&amp;$E597,$E$6:$E$1205,"&lt;=7")))</f>
        <v/>
      </c>
      <c r="N597" s="25">
        <f>IF($A597="","",MIN(INDEX('Cenários'!$K$6:$K$105,INT((ROW()-6)/12)+1),MAX(0,$M597)))</f>
        <v/>
      </c>
      <c r="O597" s="25">
        <f>IF($A597="","",IFERROR(IF($L597&gt;=$N597,0,MIN(CEILING(MAX(0,$N597-$L597),INDEX('Cenários'!$I$6:$I$105,INT((ROW()-6)/12)+1)),FLOOR(MAX(0,INDEX('Cenários'!$K$6:$K$105,INT((ROW()-6)/12)+1)-$L597),INDEX('Cenários'!$I$6:$I$105,INT((ROW()-6)/12)+1)))),0))</f>
        <v/>
      </c>
      <c r="P597" s="25">
        <f>IF($A597="","",IFERROR(IF($E597+INDEX('Cenários'!$J$6:$J$105,INT((ROW()-6)/12)+1)&gt;7,0,SUMIFS($O$6:$O$1205,$A$6:$A$1205,$A597,$E$6:$E$1205,$E597+INDEX('Cenários'!$J$6:$J$105,INT((ROW()-6)/12)+1))),0))</f>
        <v/>
      </c>
      <c r="Q597" s="25">
        <f>IF($A597="","",$L597+$O597)</f>
        <v/>
      </c>
      <c r="R597" s="25">
        <f>IF($A597="","",IF($E597&gt;0,MAX(0,$Q597-$N597),0))</f>
        <v/>
      </c>
      <c r="S597" s="25">
        <f>IF($A597="","",$Q597-$R597)</f>
        <v/>
      </c>
      <c r="T597" s="25">
        <f>IF($A597="","",MAX(0,-$S597))</f>
        <v/>
      </c>
      <c r="U597" s="25">
        <f>IF($A597="","",MAX(0,$Q597-INDEX('Cenários'!$K$6:$K$105,INT((ROW()-6)/12)+1)))</f>
        <v/>
      </c>
      <c r="V597" s="24">
        <f>IF($A597="","",IF($Y597&lt;&gt;"OK","Dados inválidos",IF($X597="Pausado","Pausado",IF($T597&gt;0,"Ruptura",IF($U597&gt;0,"Excesso de capacidade",IF($M597&gt;INDEX('Cenários'!$K$6:$K$105,INT((ROW()-6)/12)+1),"Capacidade insuficiente",IF(AND($E597&lt;=0,$S597&lt;INDEX('Cenários'!$H$6:$H$105,INT((ROW()-6)/12)+1)),"Atenção",IF($R597&gt;0,"Desmobilizar","Adequado"))))))))</f>
        <v/>
      </c>
      <c r="W597" s="24">
        <f>IF($A597="","",IF($Y597&lt;&gt;"OK","Corrigir cadastro do cenário",IF($X597="Pausado","",IF($T597&gt;0,"Ruptura projetada de "&amp;TEXT($T597,"0")&amp;" un.",IF($U597&gt;0,"Reduzir entrada ou transferir "&amp;TEXT($U597,"0")&amp;" un.",IF($M597&gt;INDEX('Cenários'!$K$6:$K$105,INT((ROW()-6)/12)+1),"Capacidade abaixo do saldo-alvo em "&amp;TEXT($M597-INDEX('Cenários'!$K$6:$K$105,INT((ROW()-6)/12)+1),"0")&amp;" un.",IF(AND($O597&gt;0,$E597-INDEX('Cenários'!$J$6:$J$105,INT((ROW()-6)/12)+1)&lt;-4),"Recebimento depende de pedido anterior ao horizonte",IF($R597&gt;0,"Desmobilizar "&amp;TEXT($R597,"0")&amp;" un. nesta semana",IF($P597&gt;0,"Emitir pedido de "&amp;TEXT($P597,"0")&amp;" un. nesta semana",IF($O597&gt;0,"Programar recebimento de "&amp;TEXT($O597,"0")&amp;" un.","Sem ação imediata")))))))))</f>
        <v/>
      </c>
      <c r="X597" s="24">
        <f>IF($A597="","",INDEX('Cenários'!$M$6:$M$105,INT((ROW()-6)/12)+1))</f>
        <v/>
      </c>
      <c r="Y597" s="24">
        <f>IF($A597="","",INDEX('Cenários'!$Z$6:$Z$105,INT((ROW()-6)/12)+1))</f>
        <v/>
      </c>
    </row>
    <row r="598" ht="19" customHeight="1">
      <c r="A598" s="24">
        <f>IF(INDEX('Cenários'!$A$6:$A$105,INT((ROW()-6)/12)+1)="","",INDEX('Cenários'!$A$6:$A$105,INT((ROW()-6)/12)+1))</f>
        <v/>
      </c>
      <c r="B598" s="24">
        <f>IF($A598="","",INDEX('Cenários'!$B$6:$B$105,INT((ROW()-6)/12)+1))</f>
        <v/>
      </c>
      <c r="C598" s="24">
        <f>IF($A598="","",INDEX('Cenários'!$C$6:$C$105,INT((ROW()-6)/12)+1))</f>
        <v/>
      </c>
      <c r="D598" s="24">
        <f>IF($A598="","",INDEX('Cenários'!$D$6:$D$105,INT((ROW()-6)/12)+1))</f>
        <v/>
      </c>
      <c r="E598" s="25">
        <f>IF($A598="","",MOD(ROW()-6,12)-4)</f>
        <v/>
      </c>
      <c r="F598" s="24">
        <f>IF($A598="","",IF($E598&lt;0,"Antes do pico",IF($E598=0,"Semana de pico","Depois do pico")))</f>
        <v/>
      </c>
      <c r="G598" s="36">
        <f>IF($A598="","",IFERROR(IF(INDEX('Cenários'!$E$6:$E$105,INT((ROW()-6)/12)+1)="","",INDEX('Cenários'!$E$6:$E$105,INT((ROW()-6)/12)+1)+7*$E598),""))</f>
        <v/>
      </c>
      <c r="H598" s="37">
        <f>IF($A598="","",INDEX('Cenários'!$N$6:$Y$105,INT((ROW()-6)/12)+1,$E598+5))</f>
        <v/>
      </c>
      <c r="I598" s="25">
        <f>IF(OR($A598="",$H598=""),"",IFERROR(ROUNDUP(INDEX('Cenários'!$F$6:$F$105,INT((ROW()-6)/12)+1)*$H598,0),""))</f>
        <v/>
      </c>
      <c r="J598" s="19" t="n"/>
      <c r="K598" s="25">
        <f>IF($A598="","",IF($E598=-4,INDEX('Cenários'!$G$6:$G$105,INT((ROW()-6)/12)+1),$S597))</f>
        <v/>
      </c>
      <c r="L598" s="25">
        <f>IF($A598="","",$K598+IF($J598="",0,$J598)-IF($I598="",0,$I598))</f>
        <v/>
      </c>
      <c r="M598" s="25">
        <f>IF($A598="","",IF($E598&lt;=0,INDEX('Cenários'!$H$6:$H$105,INT((ROW()-6)/12)+1)+SUMIFS($I$6:$I$1205,$A$6:$A$1205,$A598,$E$6:$E$1205,"&gt;"&amp;$E598,$E$6:$E$1205,"&lt;="&amp;($E598+INDEX('Cenários'!$J$6:$J$105,INT((ROW()-6)/12)+1))),INDEX('Cenários'!$L$6:$L$105,INT((ROW()-6)/12)+1)+SUMIFS($I$6:$I$1205,$A$6:$A$1205,$A598,$E$6:$E$1205,"&gt;"&amp;$E598,$E$6:$E$1205,"&lt;=7")))</f>
        <v/>
      </c>
      <c r="N598" s="25">
        <f>IF($A598="","",MIN(INDEX('Cenários'!$K$6:$K$105,INT((ROW()-6)/12)+1),MAX(0,$M598)))</f>
        <v/>
      </c>
      <c r="O598" s="25">
        <f>IF($A598="","",IFERROR(IF($L598&gt;=$N598,0,MIN(CEILING(MAX(0,$N598-$L598),INDEX('Cenários'!$I$6:$I$105,INT((ROW()-6)/12)+1)),FLOOR(MAX(0,INDEX('Cenários'!$K$6:$K$105,INT((ROW()-6)/12)+1)-$L598),INDEX('Cenários'!$I$6:$I$105,INT((ROW()-6)/12)+1)))),0))</f>
        <v/>
      </c>
      <c r="P598" s="25">
        <f>IF($A598="","",IFERROR(IF($E598+INDEX('Cenários'!$J$6:$J$105,INT((ROW()-6)/12)+1)&gt;7,0,SUMIFS($O$6:$O$1205,$A$6:$A$1205,$A598,$E$6:$E$1205,$E598+INDEX('Cenários'!$J$6:$J$105,INT((ROW()-6)/12)+1))),0))</f>
        <v/>
      </c>
      <c r="Q598" s="25">
        <f>IF($A598="","",$L598+$O598)</f>
        <v/>
      </c>
      <c r="R598" s="25">
        <f>IF($A598="","",IF($E598&gt;0,MAX(0,$Q598-$N598),0))</f>
        <v/>
      </c>
      <c r="S598" s="25">
        <f>IF($A598="","",$Q598-$R598)</f>
        <v/>
      </c>
      <c r="T598" s="25">
        <f>IF($A598="","",MAX(0,-$S598))</f>
        <v/>
      </c>
      <c r="U598" s="25">
        <f>IF($A598="","",MAX(0,$Q598-INDEX('Cenários'!$K$6:$K$105,INT((ROW()-6)/12)+1)))</f>
        <v/>
      </c>
      <c r="V598" s="24">
        <f>IF($A598="","",IF($Y598&lt;&gt;"OK","Dados inválidos",IF($X598="Pausado","Pausado",IF($T598&gt;0,"Ruptura",IF($U598&gt;0,"Excesso de capacidade",IF($M598&gt;INDEX('Cenários'!$K$6:$K$105,INT((ROW()-6)/12)+1),"Capacidade insuficiente",IF(AND($E598&lt;=0,$S598&lt;INDEX('Cenários'!$H$6:$H$105,INT((ROW()-6)/12)+1)),"Atenção",IF($R598&gt;0,"Desmobilizar","Adequado"))))))))</f>
        <v/>
      </c>
      <c r="W598" s="24">
        <f>IF($A598="","",IF($Y598&lt;&gt;"OK","Corrigir cadastro do cenário",IF($X598="Pausado","",IF($T598&gt;0,"Ruptura projetada de "&amp;TEXT($T598,"0")&amp;" un.",IF($U598&gt;0,"Reduzir entrada ou transferir "&amp;TEXT($U598,"0")&amp;" un.",IF($M598&gt;INDEX('Cenários'!$K$6:$K$105,INT((ROW()-6)/12)+1),"Capacidade abaixo do saldo-alvo em "&amp;TEXT($M598-INDEX('Cenários'!$K$6:$K$105,INT((ROW()-6)/12)+1),"0")&amp;" un.",IF(AND($O598&gt;0,$E598-INDEX('Cenários'!$J$6:$J$105,INT((ROW()-6)/12)+1)&lt;-4),"Recebimento depende de pedido anterior ao horizonte",IF($R598&gt;0,"Desmobilizar "&amp;TEXT($R598,"0")&amp;" un. nesta semana",IF($P598&gt;0,"Emitir pedido de "&amp;TEXT($P598,"0")&amp;" un. nesta semana",IF($O598&gt;0,"Programar recebimento de "&amp;TEXT($O598,"0")&amp;" un.","Sem ação imediata")))))))))</f>
        <v/>
      </c>
      <c r="X598" s="24">
        <f>IF($A598="","",INDEX('Cenários'!$M$6:$M$105,INT((ROW()-6)/12)+1))</f>
        <v/>
      </c>
      <c r="Y598" s="24">
        <f>IF($A598="","",INDEX('Cenários'!$Z$6:$Z$105,INT((ROW()-6)/12)+1))</f>
        <v/>
      </c>
    </row>
    <row r="599" ht="19" customHeight="1">
      <c r="A599" s="24">
        <f>IF(INDEX('Cenários'!$A$6:$A$105,INT((ROW()-6)/12)+1)="","",INDEX('Cenários'!$A$6:$A$105,INT((ROW()-6)/12)+1))</f>
        <v/>
      </c>
      <c r="B599" s="24">
        <f>IF($A599="","",INDEX('Cenários'!$B$6:$B$105,INT((ROW()-6)/12)+1))</f>
        <v/>
      </c>
      <c r="C599" s="24">
        <f>IF($A599="","",INDEX('Cenários'!$C$6:$C$105,INT((ROW()-6)/12)+1))</f>
        <v/>
      </c>
      <c r="D599" s="24">
        <f>IF($A599="","",INDEX('Cenários'!$D$6:$D$105,INT((ROW()-6)/12)+1))</f>
        <v/>
      </c>
      <c r="E599" s="25">
        <f>IF($A599="","",MOD(ROW()-6,12)-4)</f>
        <v/>
      </c>
      <c r="F599" s="24">
        <f>IF($A599="","",IF($E599&lt;0,"Antes do pico",IF($E599=0,"Semana de pico","Depois do pico")))</f>
        <v/>
      </c>
      <c r="G599" s="36">
        <f>IF($A599="","",IFERROR(IF(INDEX('Cenários'!$E$6:$E$105,INT((ROW()-6)/12)+1)="","",INDEX('Cenários'!$E$6:$E$105,INT((ROW()-6)/12)+1)+7*$E599),""))</f>
        <v/>
      </c>
      <c r="H599" s="37">
        <f>IF($A599="","",INDEX('Cenários'!$N$6:$Y$105,INT((ROW()-6)/12)+1,$E599+5))</f>
        <v/>
      </c>
      <c r="I599" s="25">
        <f>IF(OR($A599="",$H599=""),"",IFERROR(ROUNDUP(INDEX('Cenários'!$F$6:$F$105,INT((ROW()-6)/12)+1)*$H599,0),""))</f>
        <v/>
      </c>
      <c r="J599" s="19" t="n"/>
      <c r="K599" s="25">
        <f>IF($A599="","",IF($E599=-4,INDEX('Cenários'!$G$6:$G$105,INT((ROW()-6)/12)+1),$S598))</f>
        <v/>
      </c>
      <c r="L599" s="25">
        <f>IF($A599="","",$K599+IF($J599="",0,$J599)-IF($I599="",0,$I599))</f>
        <v/>
      </c>
      <c r="M599" s="25">
        <f>IF($A599="","",IF($E599&lt;=0,INDEX('Cenários'!$H$6:$H$105,INT((ROW()-6)/12)+1)+SUMIFS($I$6:$I$1205,$A$6:$A$1205,$A599,$E$6:$E$1205,"&gt;"&amp;$E599,$E$6:$E$1205,"&lt;="&amp;($E599+INDEX('Cenários'!$J$6:$J$105,INT((ROW()-6)/12)+1))),INDEX('Cenários'!$L$6:$L$105,INT((ROW()-6)/12)+1)+SUMIFS($I$6:$I$1205,$A$6:$A$1205,$A599,$E$6:$E$1205,"&gt;"&amp;$E599,$E$6:$E$1205,"&lt;=7")))</f>
        <v/>
      </c>
      <c r="N599" s="25">
        <f>IF($A599="","",MIN(INDEX('Cenários'!$K$6:$K$105,INT((ROW()-6)/12)+1),MAX(0,$M599)))</f>
        <v/>
      </c>
      <c r="O599" s="25">
        <f>IF($A599="","",IFERROR(IF($L599&gt;=$N599,0,MIN(CEILING(MAX(0,$N599-$L599),INDEX('Cenários'!$I$6:$I$105,INT((ROW()-6)/12)+1)),FLOOR(MAX(0,INDEX('Cenários'!$K$6:$K$105,INT((ROW()-6)/12)+1)-$L599),INDEX('Cenários'!$I$6:$I$105,INT((ROW()-6)/12)+1)))),0))</f>
        <v/>
      </c>
      <c r="P599" s="25">
        <f>IF($A599="","",IFERROR(IF($E599+INDEX('Cenários'!$J$6:$J$105,INT((ROW()-6)/12)+1)&gt;7,0,SUMIFS($O$6:$O$1205,$A$6:$A$1205,$A599,$E$6:$E$1205,$E599+INDEX('Cenários'!$J$6:$J$105,INT((ROW()-6)/12)+1))),0))</f>
        <v/>
      </c>
      <c r="Q599" s="25">
        <f>IF($A599="","",$L599+$O599)</f>
        <v/>
      </c>
      <c r="R599" s="25">
        <f>IF($A599="","",IF($E599&gt;0,MAX(0,$Q599-$N599),0))</f>
        <v/>
      </c>
      <c r="S599" s="25">
        <f>IF($A599="","",$Q599-$R599)</f>
        <v/>
      </c>
      <c r="T599" s="25">
        <f>IF($A599="","",MAX(0,-$S599))</f>
        <v/>
      </c>
      <c r="U599" s="25">
        <f>IF($A599="","",MAX(0,$Q599-INDEX('Cenários'!$K$6:$K$105,INT((ROW()-6)/12)+1)))</f>
        <v/>
      </c>
      <c r="V599" s="24">
        <f>IF($A599="","",IF($Y599&lt;&gt;"OK","Dados inválidos",IF($X599="Pausado","Pausado",IF($T599&gt;0,"Ruptura",IF($U599&gt;0,"Excesso de capacidade",IF($M599&gt;INDEX('Cenários'!$K$6:$K$105,INT((ROW()-6)/12)+1),"Capacidade insuficiente",IF(AND($E599&lt;=0,$S599&lt;INDEX('Cenários'!$H$6:$H$105,INT((ROW()-6)/12)+1)),"Atenção",IF($R599&gt;0,"Desmobilizar","Adequado"))))))))</f>
        <v/>
      </c>
      <c r="W599" s="24">
        <f>IF($A599="","",IF($Y599&lt;&gt;"OK","Corrigir cadastro do cenário",IF($X599="Pausado","",IF($T599&gt;0,"Ruptura projetada de "&amp;TEXT($T599,"0")&amp;" un.",IF($U599&gt;0,"Reduzir entrada ou transferir "&amp;TEXT($U599,"0")&amp;" un.",IF($M599&gt;INDEX('Cenários'!$K$6:$K$105,INT((ROW()-6)/12)+1),"Capacidade abaixo do saldo-alvo em "&amp;TEXT($M599-INDEX('Cenários'!$K$6:$K$105,INT((ROW()-6)/12)+1),"0")&amp;" un.",IF(AND($O599&gt;0,$E599-INDEX('Cenários'!$J$6:$J$105,INT((ROW()-6)/12)+1)&lt;-4),"Recebimento depende de pedido anterior ao horizonte",IF($R599&gt;0,"Desmobilizar "&amp;TEXT($R599,"0")&amp;" un. nesta semana",IF($P599&gt;0,"Emitir pedido de "&amp;TEXT($P599,"0")&amp;" un. nesta semana",IF($O599&gt;0,"Programar recebimento de "&amp;TEXT($O599,"0")&amp;" un.","Sem ação imediata")))))))))</f>
        <v/>
      </c>
      <c r="X599" s="24">
        <f>IF($A599="","",INDEX('Cenários'!$M$6:$M$105,INT((ROW()-6)/12)+1))</f>
        <v/>
      </c>
      <c r="Y599" s="24">
        <f>IF($A599="","",INDEX('Cenários'!$Z$6:$Z$105,INT((ROW()-6)/12)+1))</f>
        <v/>
      </c>
    </row>
    <row r="600" ht="19" customHeight="1">
      <c r="A600" s="24">
        <f>IF(INDEX('Cenários'!$A$6:$A$105,INT((ROW()-6)/12)+1)="","",INDEX('Cenários'!$A$6:$A$105,INT((ROW()-6)/12)+1))</f>
        <v/>
      </c>
      <c r="B600" s="24">
        <f>IF($A600="","",INDEX('Cenários'!$B$6:$B$105,INT((ROW()-6)/12)+1))</f>
        <v/>
      </c>
      <c r="C600" s="24">
        <f>IF($A600="","",INDEX('Cenários'!$C$6:$C$105,INT((ROW()-6)/12)+1))</f>
        <v/>
      </c>
      <c r="D600" s="24">
        <f>IF($A600="","",INDEX('Cenários'!$D$6:$D$105,INT((ROW()-6)/12)+1))</f>
        <v/>
      </c>
      <c r="E600" s="25">
        <f>IF($A600="","",MOD(ROW()-6,12)-4)</f>
        <v/>
      </c>
      <c r="F600" s="24">
        <f>IF($A600="","",IF($E600&lt;0,"Antes do pico",IF($E600=0,"Semana de pico","Depois do pico")))</f>
        <v/>
      </c>
      <c r="G600" s="36">
        <f>IF($A600="","",IFERROR(IF(INDEX('Cenários'!$E$6:$E$105,INT((ROW()-6)/12)+1)="","",INDEX('Cenários'!$E$6:$E$105,INT((ROW()-6)/12)+1)+7*$E600),""))</f>
        <v/>
      </c>
      <c r="H600" s="37">
        <f>IF($A600="","",INDEX('Cenários'!$N$6:$Y$105,INT((ROW()-6)/12)+1,$E600+5))</f>
        <v/>
      </c>
      <c r="I600" s="25">
        <f>IF(OR($A600="",$H600=""),"",IFERROR(ROUNDUP(INDEX('Cenários'!$F$6:$F$105,INT((ROW()-6)/12)+1)*$H600,0),""))</f>
        <v/>
      </c>
      <c r="J600" s="19" t="n"/>
      <c r="K600" s="25">
        <f>IF($A600="","",IF($E600=-4,INDEX('Cenários'!$G$6:$G$105,INT((ROW()-6)/12)+1),$S599))</f>
        <v/>
      </c>
      <c r="L600" s="25">
        <f>IF($A600="","",$K600+IF($J600="",0,$J600)-IF($I600="",0,$I600))</f>
        <v/>
      </c>
      <c r="M600" s="25">
        <f>IF($A600="","",IF($E600&lt;=0,INDEX('Cenários'!$H$6:$H$105,INT((ROW()-6)/12)+1)+SUMIFS($I$6:$I$1205,$A$6:$A$1205,$A600,$E$6:$E$1205,"&gt;"&amp;$E600,$E$6:$E$1205,"&lt;="&amp;($E600+INDEX('Cenários'!$J$6:$J$105,INT((ROW()-6)/12)+1))),INDEX('Cenários'!$L$6:$L$105,INT((ROW()-6)/12)+1)+SUMIFS($I$6:$I$1205,$A$6:$A$1205,$A600,$E$6:$E$1205,"&gt;"&amp;$E600,$E$6:$E$1205,"&lt;=7")))</f>
        <v/>
      </c>
      <c r="N600" s="25">
        <f>IF($A600="","",MIN(INDEX('Cenários'!$K$6:$K$105,INT((ROW()-6)/12)+1),MAX(0,$M600)))</f>
        <v/>
      </c>
      <c r="O600" s="25">
        <f>IF($A600="","",IFERROR(IF($L600&gt;=$N600,0,MIN(CEILING(MAX(0,$N600-$L600),INDEX('Cenários'!$I$6:$I$105,INT((ROW()-6)/12)+1)),FLOOR(MAX(0,INDEX('Cenários'!$K$6:$K$105,INT((ROW()-6)/12)+1)-$L600),INDEX('Cenários'!$I$6:$I$105,INT((ROW()-6)/12)+1)))),0))</f>
        <v/>
      </c>
      <c r="P600" s="25">
        <f>IF($A600="","",IFERROR(IF($E600+INDEX('Cenários'!$J$6:$J$105,INT((ROW()-6)/12)+1)&gt;7,0,SUMIFS($O$6:$O$1205,$A$6:$A$1205,$A600,$E$6:$E$1205,$E600+INDEX('Cenários'!$J$6:$J$105,INT((ROW()-6)/12)+1))),0))</f>
        <v/>
      </c>
      <c r="Q600" s="25">
        <f>IF($A600="","",$L600+$O600)</f>
        <v/>
      </c>
      <c r="R600" s="25">
        <f>IF($A600="","",IF($E600&gt;0,MAX(0,$Q600-$N600),0))</f>
        <v/>
      </c>
      <c r="S600" s="25">
        <f>IF($A600="","",$Q600-$R600)</f>
        <v/>
      </c>
      <c r="T600" s="25">
        <f>IF($A600="","",MAX(0,-$S600))</f>
        <v/>
      </c>
      <c r="U600" s="25">
        <f>IF($A600="","",MAX(0,$Q600-INDEX('Cenários'!$K$6:$K$105,INT((ROW()-6)/12)+1)))</f>
        <v/>
      </c>
      <c r="V600" s="24">
        <f>IF($A600="","",IF($Y600&lt;&gt;"OK","Dados inválidos",IF($X600="Pausado","Pausado",IF($T600&gt;0,"Ruptura",IF($U600&gt;0,"Excesso de capacidade",IF($M600&gt;INDEX('Cenários'!$K$6:$K$105,INT((ROW()-6)/12)+1),"Capacidade insuficiente",IF(AND($E600&lt;=0,$S600&lt;INDEX('Cenários'!$H$6:$H$105,INT((ROW()-6)/12)+1)),"Atenção",IF($R600&gt;0,"Desmobilizar","Adequado"))))))))</f>
        <v/>
      </c>
      <c r="W600" s="24">
        <f>IF($A600="","",IF($Y600&lt;&gt;"OK","Corrigir cadastro do cenário",IF($X600="Pausado","",IF($T600&gt;0,"Ruptura projetada de "&amp;TEXT($T600,"0")&amp;" un.",IF($U600&gt;0,"Reduzir entrada ou transferir "&amp;TEXT($U600,"0")&amp;" un.",IF($M600&gt;INDEX('Cenários'!$K$6:$K$105,INT((ROW()-6)/12)+1),"Capacidade abaixo do saldo-alvo em "&amp;TEXT($M600-INDEX('Cenários'!$K$6:$K$105,INT((ROW()-6)/12)+1),"0")&amp;" un.",IF(AND($O600&gt;0,$E600-INDEX('Cenários'!$J$6:$J$105,INT((ROW()-6)/12)+1)&lt;-4),"Recebimento depende de pedido anterior ao horizonte",IF($R600&gt;0,"Desmobilizar "&amp;TEXT($R600,"0")&amp;" un. nesta semana",IF($P600&gt;0,"Emitir pedido de "&amp;TEXT($P600,"0")&amp;" un. nesta semana",IF($O600&gt;0,"Programar recebimento de "&amp;TEXT($O600,"0")&amp;" un.","Sem ação imediata")))))))))</f>
        <v/>
      </c>
      <c r="X600" s="24">
        <f>IF($A600="","",INDEX('Cenários'!$M$6:$M$105,INT((ROW()-6)/12)+1))</f>
        <v/>
      </c>
      <c r="Y600" s="24">
        <f>IF($A600="","",INDEX('Cenários'!$Z$6:$Z$105,INT((ROW()-6)/12)+1))</f>
        <v/>
      </c>
    </row>
    <row r="601" ht="19" customHeight="1">
      <c r="A601" s="24">
        <f>IF(INDEX('Cenários'!$A$6:$A$105,INT((ROW()-6)/12)+1)="","",INDEX('Cenários'!$A$6:$A$105,INT((ROW()-6)/12)+1))</f>
        <v/>
      </c>
      <c r="B601" s="24">
        <f>IF($A601="","",INDEX('Cenários'!$B$6:$B$105,INT((ROW()-6)/12)+1))</f>
        <v/>
      </c>
      <c r="C601" s="24">
        <f>IF($A601="","",INDEX('Cenários'!$C$6:$C$105,INT((ROW()-6)/12)+1))</f>
        <v/>
      </c>
      <c r="D601" s="24">
        <f>IF($A601="","",INDEX('Cenários'!$D$6:$D$105,INT((ROW()-6)/12)+1))</f>
        <v/>
      </c>
      <c r="E601" s="25">
        <f>IF($A601="","",MOD(ROW()-6,12)-4)</f>
        <v/>
      </c>
      <c r="F601" s="24">
        <f>IF($A601="","",IF($E601&lt;0,"Antes do pico",IF($E601=0,"Semana de pico","Depois do pico")))</f>
        <v/>
      </c>
      <c r="G601" s="36">
        <f>IF($A601="","",IFERROR(IF(INDEX('Cenários'!$E$6:$E$105,INT((ROW()-6)/12)+1)="","",INDEX('Cenários'!$E$6:$E$105,INT((ROW()-6)/12)+1)+7*$E601),""))</f>
        <v/>
      </c>
      <c r="H601" s="37">
        <f>IF($A601="","",INDEX('Cenários'!$N$6:$Y$105,INT((ROW()-6)/12)+1,$E601+5))</f>
        <v/>
      </c>
      <c r="I601" s="25">
        <f>IF(OR($A601="",$H601=""),"",IFERROR(ROUNDUP(INDEX('Cenários'!$F$6:$F$105,INT((ROW()-6)/12)+1)*$H601,0),""))</f>
        <v/>
      </c>
      <c r="J601" s="19" t="n"/>
      <c r="K601" s="25">
        <f>IF($A601="","",IF($E601=-4,INDEX('Cenários'!$G$6:$G$105,INT((ROW()-6)/12)+1),$S600))</f>
        <v/>
      </c>
      <c r="L601" s="25">
        <f>IF($A601="","",$K601+IF($J601="",0,$J601)-IF($I601="",0,$I601))</f>
        <v/>
      </c>
      <c r="M601" s="25">
        <f>IF($A601="","",IF($E601&lt;=0,INDEX('Cenários'!$H$6:$H$105,INT((ROW()-6)/12)+1)+SUMIFS($I$6:$I$1205,$A$6:$A$1205,$A601,$E$6:$E$1205,"&gt;"&amp;$E601,$E$6:$E$1205,"&lt;="&amp;($E601+INDEX('Cenários'!$J$6:$J$105,INT((ROW()-6)/12)+1))),INDEX('Cenários'!$L$6:$L$105,INT((ROW()-6)/12)+1)+SUMIFS($I$6:$I$1205,$A$6:$A$1205,$A601,$E$6:$E$1205,"&gt;"&amp;$E601,$E$6:$E$1205,"&lt;=7")))</f>
        <v/>
      </c>
      <c r="N601" s="25">
        <f>IF($A601="","",MIN(INDEX('Cenários'!$K$6:$K$105,INT((ROW()-6)/12)+1),MAX(0,$M601)))</f>
        <v/>
      </c>
      <c r="O601" s="25">
        <f>IF($A601="","",IFERROR(IF($L601&gt;=$N601,0,MIN(CEILING(MAX(0,$N601-$L601),INDEX('Cenários'!$I$6:$I$105,INT((ROW()-6)/12)+1)),FLOOR(MAX(0,INDEX('Cenários'!$K$6:$K$105,INT((ROW()-6)/12)+1)-$L601),INDEX('Cenários'!$I$6:$I$105,INT((ROW()-6)/12)+1)))),0))</f>
        <v/>
      </c>
      <c r="P601" s="25">
        <f>IF($A601="","",IFERROR(IF($E601+INDEX('Cenários'!$J$6:$J$105,INT((ROW()-6)/12)+1)&gt;7,0,SUMIFS($O$6:$O$1205,$A$6:$A$1205,$A601,$E$6:$E$1205,$E601+INDEX('Cenários'!$J$6:$J$105,INT((ROW()-6)/12)+1))),0))</f>
        <v/>
      </c>
      <c r="Q601" s="25">
        <f>IF($A601="","",$L601+$O601)</f>
        <v/>
      </c>
      <c r="R601" s="25">
        <f>IF($A601="","",IF($E601&gt;0,MAX(0,$Q601-$N601),0))</f>
        <v/>
      </c>
      <c r="S601" s="25">
        <f>IF($A601="","",$Q601-$R601)</f>
        <v/>
      </c>
      <c r="T601" s="25">
        <f>IF($A601="","",MAX(0,-$S601))</f>
        <v/>
      </c>
      <c r="U601" s="25">
        <f>IF($A601="","",MAX(0,$Q601-INDEX('Cenários'!$K$6:$K$105,INT((ROW()-6)/12)+1)))</f>
        <v/>
      </c>
      <c r="V601" s="24">
        <f>IF($A601="","",IF($Y601&lt;&gt;"OK","Dados inválidos",IF($X601="Pausado","Pausado",IF($T601&gt;0,"Ruptura",IF($U601&gt;0,"Excesso de capacidade",IF($M601&gt;INDEX('Cenários'!$K$6:$K$105,INT((ROW()-6)/12)+1),"Capacidade insuficiente",IF(AND($E601&lt;=0,$S601&lt;INDEX('Cenários'!$H$6:$H$105,INT((ROW()-6)/12)+1)),"Atenção",IF($R601&gt;0,"Desmobilizar","Adequado"))))))))</f>
        <v/>
      </c>
      <c r="W601" s="24">
        <f>IF($A601="","",IF($Y601&lt;&gt;"OK","Corrigir cadastro do cenário",IF($X601="Pausado","",IF($T601&gt;0,"Ruptura projetada de "&amp;TEXT($T601,"0")&amp;" un.",IF($U601&gt;0,"Reduzir entrada ou transferir "&amp;TEXT($U601,"0")&amp;" un.",IF($M601&gt;INDEX('Cenários'!$K$6:$K$105,INT((ROW()-6)/12)+1),"Capacidade abaixo do saldo-alvo em "&amp;TEXT($M601-INDEX('Cenários'!$K$6:$K$105,INT((ROW()-6)/12)+1),"0")&amp;" un.",IF(AND($O601&gt;0,$E601-INDEX('Cenários'!$J$6:$J$105,INT((ROW()-6)/12)+1)&lt;-4),"Recebimento depende de pedido anterior ao horizonte",IF($R601&gt;0,"Desmobilizar "&amp;TEXT($R601,"0")&amp;" un. nesta semana",IF($P601&gt;0,"Emitir pedido de "&amp;TEXT($P601,"0")&amp;" un. nesta semana",IF($O601&gt;0,"Programar recebimento de "&amp;TEXT($O601,"0")&amp;" un.","Sem ação imediata")))))))))</f>
        <v/>
      </c>
      <c r="X601" s="24">
        <f>IF($A601="","",INDEX('Cenários'!$M$6:$M$105,INT((ROW()-6)/12)+1))</f>
        <v/>
      </c>
      <c r="Y601" s="24">
        <f>IF($A601="","",INDEX('Cenários'!$Z$6:$Z$105,INT((ROW()-6)/12)+1))</f>
        <v/>
      </c>
    </row>
    <row r="602" ht="19" customHeight="1">
      <c r="A602" s="24">
        <f>IF(INDEX('Cenários'!$A$6:$A$105,INT((ROW()-6)/12)+1)="","",INDEX('Cenários'!$A$6:$A$105,INT((ROW()-6)/12)+1))</f>
        <v/>
      </c>
      <c r="B602" s="24">
        <f>IF($A602="","",INDEX('Cenários'!$B$6:$B$105,INT((ROW()-6)/12)+1))</f>
        <v/>
      </c>
      <c r="C602" s="24">
        <f>IF($A602="","",INDEX('Cenários'!$C$6:$C$105,INT((ROW()-6)/12)+1))</f>
        <v/>
      </c>
      <c r="D602" s="24">
        <f>IF($A602="","",INDEX('Cenários'!$D$6:$D$105,INT((ROW()-6)/12)+1))</f>
        <v/>
      </c>
      <c r="E602" s="25">
        <f>IF($A602="","",MOD(ROW()-6,12)-4)</f>
        <v/>
      </c>
      <c r="F602" s="24">
        <f>IF($A602="","",IF($E602&lt;0,"Antes do pico",IF($E602=0,"Semana de pico","Depois do pico")))</f>
        <v/>
      </c>
      <c r="G602" s="36">
        <f>IF($A602="","",IFERROR(IF(INDEX('Cenários'!$E$6:$E$105,INT((ROW()-6)/12)+1)="","",INDEX('Cenários'!$E$6:$E$105,INT((ROW()-6)/12)+1)+7*$E602),""))</f>
        <v/>
      </c>
      <c r="H602" s="37">
        <f>IF($A602="","",INDEX('Cenários'!$N$6:$Y$105,INT((ROW()-6)/12)+1,$E602+5))</f>
        <v/>
      </c>
      <c r="I602" s="25">
        <f>IF(OR($A602="",$H602=""),"",IFERROR(ROUNDUP(INDEX('Cenários'!$F$6:$F$105,INT((ROW()-6)/12)+1)*$H602,0),""))</f>
        <v/>
      </c>
      <c r="J602" s="19" t="n"/>
      <c r="K602" s="25">
        <f>IF($A602="","",IF($E602=-4,INDEX('Cenários'!$G$6:$G$105,INT((ROW()-6)/12)+1),$S601))</f>
        <v/>
      </c>
      <c r="L602" s="25">
        <f>IF($A602="","",$K602+IF($J602="",0,$J602)-IF($I602="",0,$I602))</f>
        <v/>
      </c>
      <c r="M602" s="25">
        <f>IF($A602="","",IF($E602&lt;=0,INDEX('Cenários'!$H$6:$H$105,INT((ROW()-6)/12)+1)+SUMIFS($I$6:$I$1205,$A$6:$A$1205,$A602,$E$6:$E$1205,"&gt;"&amp;$E602,$E$6:$E$1205,"&lt;="&amp;($E602+INDEX('Cenários'!$J$6:$J$105,INT((ROW()-6)/12)+1))),INDEX('Cenários'!$L$6:$L$105,INT((ROW()-6)/12)+1)+SUMIFS($I$6:$I$1205,$A$6:$A$1205,$A602,$E$6:$E$1205,"&gt;"&amp;$E602,$E$6:$E$1205,"&lt;=7")))</f>
        <v/>
      </c>
      <c r="N602" s="25">
        <f>IF($A602="","",MIN(INDEX('Cenários'!$K$6:$K$105,INT((ROW()-6)/12)+1),MAX(0,$M602)))</f>
        <v/>
      </c>
      <c r="O602" s="25">
        <f>IF($A602="","",IFERROR(IF($L602&gt;=$N602,0,MIN(CEILING(MAX(0,$N602-$L602),INDEX('Cenários'!$I$6:$I$105,INT((ROW()-6)/12)+1)),FLOOR(MAX(0,INDEX('Cenários'!$K$6:$K$105,INT((ROW()-6)/12)+1)-$L602),INDEX('Cenários'!$I$6:$I$105,INT((ROW()-6)/12)+1)))),0))</f>
        <v/>
      </c>
      <c r="P602" s="25">
        <f>IF($A602="","",IFERROR(IF($E602+INDEX('Cenários'!$J$6:$J$105,INT((ROW()-6)/12)+1)&gt;7,0,SUMIFS($O$6:$O$1205,$A$6:$A$1205,$A602,$E$6:$E$1205,$E602+INDEX('Cenários'!$J$6:$J$105,INT((ROW()-6)/12)+1))),0))</f>
        <v/>
      </c>
      <c r="Q602" s="25">
        <f>IF($A602="","",$L602+$O602)</f>
        <v/>
      </c>
      <c r="R602" s="25">
        <f>IF($A602="","",IF($E602&gt;0,MAX(0,$Q602-$N602),0))</f>
        <v/>
      </c>
      <c r="S602" s="25">
        <f>IF($A602="","",$Q602-$R602)</f>
        <v/>
      </c>
      <c r="T602" s="25">
        <f>IF($A602="","",MAX(0,-$S602))</f>
        <v/>
      </c>
      <c r="U602" s="25">
        <f>IF($A602="","",MAX(0,$Q602-INDEX('Cenários'!$K$6:$K$105,INT((ROW()-6)/12)+1)))</f>
        <v/>
      </c>
      <c r="V602" s="24">
        <f>IF($A602="","",IF($Y602&lt;&gt;"OK","Dados inválidos",IF($X602="Pausado","Pausado",IF($T602&gt;0,"Ruptura",IF($U602&gt;0,"Excesso de capacidade",IF($M602&gt;INDEX('Cenários'!$K$6:$K$105,INT((ROW()-6)/12)+1),"Capacidade insuficiente",IF(AND($E602&lt;=0,$S602&lt;INDEX('Cenários'!$H$6:$H$105,INT((ROW()-6)/12)+1)),"Atenção",IF($R602&gt;0,"Desmobilizar","Adequado"))))))))</f>
        <v/>
      </c>
      <c r="W602" s="24">
        <f>IF($A602="","",IF($Y602&lt;&gt;"OK","Corrigir cadastro do cenário",IF($X602="Pausado","",IF($T602&gt;0,"Ruptura projetada de "&amp;TEXT($T602,"0")&amp;" un.",IF($U602&gt;0,"Reduzir entrada ou transferir "&amp;TEXT($U602,"0")&amp;" un.",IF($M602&gt;INDEX('Cenários'!$K$6:$K$105,INT((ROW()-6)/12)+1),"Capacidade abaixo do saldo-alvo em "&amp;TEXT($M602-INDEX('Cenários'!$K$6:$K$105,INT((ROW()-6)/12)+1),"0")&amp;" un.",IF(AND($O602&gt;0,$E602-INDEX('Cenários'!$J$6:$J$105,INT((ROW()-6)/12)+1)&lt;-4),"Recebimento depende de pedido anterior ao horizonte",IF($R602&gt;0,"Desmobilizar "&amp;TEXT($R602,"0")&amp;" un. nesta semana",IF($P602&gt;0,"Emitir pedido de "&amp;TEXT($P602,"0")&amp;" un. nesta semana",IF($O602&gt;0,"Programar recebimento de "&amp;TEXT($O602,"0")&amp;" un.","Sem ação imediata")))))))))</f>
        <v/>
      </c>
      <c r="X602" s="24">
        <f>IF($A602="","",INDEX('Cenários'!$M$6:$M$105,INT((ROW()-6)/12)+1))</f>
        <v/>
      </c>
      <c r="Y602" s="24">
        <f>IF($A602="","",INDEX('Cenários'!$Z$6:$Z$105,INT((ROW()-6)/12)+1))</f>
        <v/>
      </c>
    </row>
    <row r="603" ht="19" customHeight="1">
      <c r="A603" s="24">
        <f>IF(INDEX('Cenários'!$A$6:$A$105,INT((ROW()-6)/12)+1)="","",INDEX('Cenários'!$A$6:$A$105,INT((ROW()-6)/12)+1))</f>
        <v/>
      </c>
      <c r="B603" s="24">
        <f>IF($A603="","",INDEX('Cenários'!$B$6:$B$105,INT((ROW()-6)/12)+1))</f>
        <v/>
      </c>
      <c r="C603" s="24">
        <f>IF($A603="","",INDEX('Cenários'!$C$6:$C$105,INT((ROW()-6)/12)+1))</f>
        <v/>
      </c>
      <c r="D603" s="24">
        <f>IF($A603="","",INDEX('Cenários'!$D$6:$D$105,INT((ROW()-6)/12)+1))</f>
        <v/>
      </c>
      <c r="E603" s="25">
        <f>IF($A603="","",MOD(ROW()-6,12)-4)</f>
        <v/>
      </c>
      <c r="F603" s="24">
        <f>IF($A603="","",IF($E603&lt;0,"Antes do pico",IF($E603=0,"Semana de pico","Depois do pico")))</f>
        <v/>
      </c>
      <c r="G603" s="36">
        <f>IF($A603="","",IFERROR(IF(INDEX('Cenários'!$E$6:$E$105,INT((ROW()-6)/12)+1)="","",INDEX('Cenários'!$E$6:$E$105,INT((ROW()-6)/12)+1)+7*$E603),""))</f>
        <v/>
      </c>
      <c r="H603" s="37">
        <f>IF($A603="","",INDEX('Cenários'!$N$6:$Y$105,INT((ROW()-6)/12)+1,$E603+5))</f>
        <v/>
      </c>
      <c r="I603" s="25">
        <f>IF(OR($A603="",$H603=""),"",IFERROR(ROUNDUP(INDEX('Cenários'!$F$6:$F$105,INT((ROW()-6)/12)+1)*$H603,0),""))</f>
        <v/>
      </c>
      <c r="J603" s="19" t="n"/>
      <c r="K603" s="25">
        <f>IF($A603="","",IF($E603=-4,INDEX('Cenários'!$G$6:$G$105,INT((ROW()-6)/12)+1),$S602))</f>
        <v/>
      </c>
      <c r="L603" s="25">
        <f>IF($A603="","",$K603+IF($J603="",0,$J603)-IF($I603="",0,$I603))</f>
        <v/>
      </c>
      <c r="M603" s="25">
        <f>IF($A603="","",IF($E603&lt;=0,INDEX('Cenários'!$H$6:$H$105,INT((ROW()-6)/12)+1)+SUMIFS($I$6:$I$1205,$A$6:$A$1205,$A603,$E$6:$E$1205,"&gt;"&amp;$E603,$E$6:$E$1205,"&lt;="&amp;($E603+INDEX('Cenários'!$J$6:$J$105,INT((ROW()-6)/12)+1))),INDEX('Cenários'!$L$6:$L$105,INT((ROW()-6)/12)+1)+SUMIFS($I$6:$I$1205,$A$6:$A$1205,$A603,$E$6:$E$1205,"&gt;"&amp;$E603,$E$6:$E$1205,"&lt;=7")))</f>
        <v/>
      </c>
      <c r="N603" s="25">
        <f>IF($A603="","",MIN(INDEX('Cenários'!$K$6:$K$105,INT((ROW()-6)/12)+1),MAX(0,$M603)))</f>
        <v/>
      </c>
      <c r="O603" s="25">
        <f>IF($A603="","",IFERROR(IF($L603&gt;=$N603,0,MIN(CEILING(MAX(0,$N603-$L603),INDEX('Cenários'!$I$6:$I$105,INT((ROW()-6)/12)+1)),FLOOR(MAX(0,INDEX('Cenários'!$K$6:$K$105,INT((ROW()-6)/12)+1)-$L603),INDEX('Cenários'!$I$6:$I$105,INT((ROW()-6)/12)+1)))),0))</f>
        <v/>
      </c>
      <c r="P603" s="25">
        <f>IF($A603="","",IFERROR(IF($E603+INDEX('Cenários'!$J$6:$J$105,INT((ROW()-6)/12)+1)&gt;7,0,SUMIFS($O$6:$O$1205,$A$6:$A$1205,$A603,$E$6:$E$1205,$E603+INDEX('Cenários'!$J$6:$J$105,INT((ROW()-6)/12)+1))),0))</f>
        <v/>
      </c>
      <c r="Q603" s="25">
        <f>IF($A603="","",$L603+$O603)</f>
        <v/>
      </c>
      <c r="R603" s="25">
        <f>IF($A603="","",IF($E603&gt;0,MAX(0,$Q603-$N603),0))</f>
        <v/>
      </c>
      <c r="S603" s="25">
        <f>IF($A603="","",$Q603-$R603)</f>
        <v/>
      </c>
      <c r="T603" s="25">
        <f>IF($A603="","",MAX(0,-$S603))</f>
        <v/>
      </c>
      <c r="U603" s="25">
        <f>IF($A603="","",MAX(0,$Q603-INDEX('Cenários'!$K$6:$K$105,INT((ROW()-6)/12)+1)))</f>
        <v/>
      </c>
      <c r="V603" s="24">
        <f>IF($A603="","",IF($Y603&lt;&gt;"OK","Dados inválidos",IF($X603="Pausado","Pausado",IF($T603&gt;0,"Ruptura",IF($U603&gt;0,"Excesso de capacidade",IF($M603&gt;INDEX('Cenários'!$K$6:$K$105,INT((ROW()-6)/12)+1),"Capacidade insuficiente",IF(AND($E603&lt;=0,$S603&lt;INDEX('Cenários'!$H$6:$H$105,INT((ROW()-6)/12)+1)),"Atenção",IF($R603&gt;0,"Desmobilizar","Adequado"))))))))</f>
        <v/>
      </c>
      <c r="W603" s="24">
        <f>IF($A603="","",IF($Y603&lt;&gt;"OK","Corrigir cadastro do cenário",IF($X603="Pausado","",IF($T603&gt;0,"Ruptura projetada de "&amp;TEXT($T603,"0")&amp;" un.",IF($U603&gt;0,"Reduzir entrada ou transferir "&amp;TEXT($U603,"0")&amp;" un.",IF($M603&gt;INDEX('Cenários'!$K$6:$K$105,INT((ROW()-6)/12)+1),"Capacidade abaixo do saldo-alvo em "&amp;TEXT($M603-INDEX('Cenários'!$K$6:$K$105,INT((ROW()-6)/12)+1),"0")&amp;" un.",IF(AND($O603&gt;0,$E603-INDEX('Cenários'!$J$6:$J$105,INT((ROW()-6)/12)+1)&lt;-4),"Recebimento depende de pedido anterior ao horizonte",IF($R603&gt;0,"Desmobilizar "&amp;TEXT($R603,"0")&amp;" un. nesta semana",IF($P603&gt;0,"Emitir pedido de "&amp;TEXT($P603,"0")&amp;" un. nesta semana",IF($O603&gt;0,"Programar recebimento de "&amp;TEXT($O603,"0")&amp;" un.","Sem ação imediata")))))))))</f>
        <v/>
      </c>
      <c r="X603" s="24">
        <f>IF($A603="","",INDEX('Cenários'!$M$6:$M$105,INT((ROW()-6)/12)+1))</f>
        <v/>
      </c>
      <c r="Y603" s="24">
        <f>IF($A603="","",INDEX('Cenários'!$Z$6:$Z$105,INT((ROW()-6)/12)+1))</f>
        <v/>
      </c>
    </row>
    <row r="604" ht="19" customHeight="1">
      <c r="A604" s="24">
        <f>IF(INDEX('Cenários'!$A$6:$A$105,INT((ROW()-6)/12)+1)="","",INDEX('Cenários'!$A$6:$A$105,INT((ROW()-6)/12)+1))</f>
        <v/>
      </c>
      <c r="B604" s="24">
        <f>IF($A604="","",INDEX('Cenários'!$B$6:$B$105,INT((ROW()-6)/12)+1))</f>
        <v/>
      </c>
      <c r="C604" s="24">
        <f>IF($A604="","",INDEX('Cenários'!$C$6:$C$105,INT((ROW()-6)/12)+1))</f>
        <v/>
      </c>
      <c r="D604" s="24">
        <f>IF($A604="","",INDEX('Cenários'!$D$6:$D$105,INT((ROW()-6)/12)+1))</f>
        <v/>
      </c>
      <c r="E604" s="25">
        <f>IF($A604="","",MOD(ROW()-6,12)-4)</f>
        <v/>
      </c>
      <c r="F604" s="24">
        <f>IF($A604="","",IF($E604&lt;0,"Antes do pico",IF($E604=0,"Semana de pico","Depois do pico")))</f>
        <v/>
      </c>
      <c r="G604" s="36">
        <f>IF($A604="","",IFERROR(IF(INDEX('Cenários'!$E$6:$E$105,INT((ROW()-6)/12)+1)="","",INDEX('Cenários'!$E$6:$E$105,INT((ROW()-6)/12)+1)+7*$E604),""))</f>
        <v/>
      </c>
      <c r="H604" s="37">
        <f>IF($A604="","",INDEX('Cenários'!$N$6:$Y$105,INT((ROW()-6)/12)+1,$E604+5))</f>
        <v/>
      </c>
      <c r="I604" s="25">
        <f>IF(OR($A604="",$H604=""),"",IFERROR(ROUNDUP(INDEX('Cenários'!$F$6:$F$105,INT((ROW()-6)/12)+1)*$H604,0),""))</f>
        <v/>
      </c>
      <c r="J604" s="19" t="n"/>
      <c r="K604" s="25">
        <f>IF($A604="","",IF($E604=-4,INDEX('Cenários'!$G$6:$G$105,INT((ROW()-6)/12)+1),$S603))</f>
        <v/>
      </c>
      <c r="L604" s="25">
        <f>IF($A604="","",$K604+IF($J604="",0,$J604)-IF($I604="",0,$I604))</f>
        <v/>
      </c>
      <c r="M604" s="25">
        <f>IF($A604="","",IF($E604&lt;=0,INDEX('Cenários'!$H$6:$H$105,INT((ROW()-6)/12)+1)+SUMIFS($I$6:$I$1205,$A$6:$A$1205,$A604,$E$6:$E$1205,"&gt;"&amp;$E604,$E$6:$E$1205,"&lt;="&amp;($E604+INDEX('Cenários'!$J$6:$J$105,INT((ROW()-6)/12)+1))),INDEX('Cenários'!$L$6:$L$105,INT((ROW()-6)/12)+1)+SUMIFS($I$6:$I$1205,$A$6:$A$1205,$A604,$E$6:$E$1205,"&gt;"&amp;$E604,$E$6:$E$1205,"&lt;=7")))</f>
        <v/>
      </c>
      <c r="N604" s="25">
        <f>IF($A604="","",MIN(INDEX('Cenários'!$K$6:$K$105,INT((ROW()-6)/12)+1),MAX(0,$M604)))</f>
        <v/>
      </c>
      <c r="O604" s="25">
        <f>IF($A604="","",IFERROR(IF($L604&gt;=$N604,0,MIN(CEILING(MAX(0,$N604-$L604),INDEX('Cenários'!$I$6:$I$105,INT((ROW()-6)/12)+1)),FLOOR(MAX(0,INDEX('Cenários'!$K$6:$K$105,INT((ROW()-6)/12)+1)-$L604),INDEX('Cenários'!$I$6:$I$105,INT((ROW()-6)/12)+1)))),0))</f>
        <v/>
      </c>
      <c r="P604" s="25">
        <f>IF($A604="","",IFERROR(IF($E604+INDEX('Cenários'!$J$6:$J$105,INT((ROW()-6)/12)+1)&gt;7,0,SUMIFS($O$6:$O$1205,$A$6:$A$1205,$A604,$E$6:$E$1205,$E604+INDEX('Cenários'!$J$6:$J$105,INT((ROW()-6)/12)+1))),0))</f>
        <v/>
      </c>
      <c r="Q604" s="25">
        <f>IF($A604="","",$L604+$O604)</f>
        <v/>
      </c>
      <c r="R604" s="25">
        <f>IF($A604="","",IF($E604&gt;0,MAX(0,$Q604-$N604),0))</f>
        <v/>
      </c>
      <c r="S604" s="25">
        <f>IF($A604="","",$Q604-$R604)</f>
        <v/>
      </c>
      <c r="T604" s="25">
        <f>IF($A604="","",MAX(0,-$S604))</f>
        <v/>
      </c>
      <c r="U604" s="25">
        <f>IF($A604="","",MAX(0,$Q604-INDEX('Cenários'!$K$6:$K$105,INT((ROW()-6)/12)+1)))</f>
        <v/>
      </c>
      <c r="V604" s="24">
        <f>IF($A604="","",IF($Y604&lt;&gt;"OK","Dados inválidos",IF($X604="Pausado","Pausado",IF($T604&gt;0,"Ruptura",IF($U604&gt;0,"Excesso de capacidade",IF($M604&gt;INDEX('Cenários'!$K$6:$K$105,INT((ROW()-6)/12)+1),"Capacidade insuficiente",IF(AND($E604&lt;=0,$S604&lt;INDEX('Cenários'!$H$6:$H$105,INT((ROW()-6)/12)+1)),"Atenção",IF($R604&gt;0,"Desmobilizar","Adequado"))))))))</f>
        <v/>
      </c>
      <c r="W604" s="24">
        <f>IF($A604="","",IF($Y604&lt;&gt;"OK","Corrigir cadastro do cenário",IF($X604="Pausado","",IF($T604&gt;0,"Ruptura projetada de "&amp;TEXT($T604,"0")&amp;" un.",IF($U604&gt;0,"Reduzir entrada ou transferir "&amp;TEXT($U604,"0")&amp;" un.",IF($M604&gt;INDEX('Cenários'!$K$6:$K$105,INT((ROW()-6)/12)+1),"Capacidade abaixo do saldo-alvo em "&amp;TEXT($M604-INDEX('Cenários'!$K$6:$K$105,INT((ROW()-6)/12)+1),"0")&amp;" un.",IF(AND($O604&gt;0,$E604-INDEX('Cenários'!$J$6:$J$105,INT((ROW()-6)/12)+1)&lt;-4),"Recebimento depende de pedido anterior ao horizonte",IF($R604&gt;0,"Desmobilizar "&amp;TEXT($R604,"0")&amp;" un. nesta semana",IF($P604&gt;0,"Emitir pedido de "&amp;TEXT($P604,"0")&amp;" un. nesta semana",IF($O604&gt;0,"Programar recebimento de "&amp;TEXT($O604,"0")&amp;" un.","Sem ação imediata")))))))))</f>
        <v/>
      </c>
      <c r="X604" s="24">
        <f>IF($A604="","",INDEX('Cenários'!$M$6:$M$105,INT((ROW()-6)/12)+1))</f>
        <v/>
      </c>
      <c r="Y604" s="24">
        <f>IF($A604="","",INDEX('Cenários'!$Z$6:$Z$105,INT((ROW()-6)/12)+1))</f>
        <v/>
      </c>
    </row>
    <row r="605" ht="19" customHeight="1">
      <c r="A605" s="24">
        <f>IF(INDEX('Cenários'!$A$6:$A$105,INT((ROW()-6)/12)+1)="","",INDEX('Cenários'!$A$6:$A$105,INT((ROW()-6)/12)+1))</f>
        <v/>
      </c>
      <c r="B605" s="24">
        <f>IF($A605="","",INDEX('Cenários'!$B$6:$B$105,INT((ROW()-6)/12)+1))</f>
        <v/>
      </c>
      <c r="C605" s="24">
        <f>IF($A605="","",INDEX('Cenários'!$C$6:$C$105,INT((ROW()-6)/12)+1))</f>
        <v/>
      </c>
      <c r="D605" s="24">
        <f>IF($A605="","",INDEX('Cenários'!$D$6:$D$105,INT((ROW()-6)/12)+1))</f>
        <v/>
      </c>
      <c r="E605" s="25">
        <f>IF($A605="","",MOD(ROW()-6,12)-4)</f>
        <v/>
      </c>
      <c r="F605" s="24">
        <f>IF($A605="","",IF($E605&lt;0,"Antes do pico",IF($E605=0,"Semana de pico","Depois do pico")))</f>
        <v/>
      </c>
      <c r="G605" s="36">
        <f>IF($A605="","",IFERROR(IF(INDEX('Cenários'!$E$6:$E$105,INT((ROW()-6)/12)+1)="","",INDEX('Cenários'!$E$6:$E$105,INT((ROW()-6)/12)+1)+7*$E605),""))</f>
        <v/>
      </c>
      <c r="H605" s="37">
        <f>IF($A605="","",INDEX('Cenários'!$N$6:$Y$105,INT((ROW()-6)/12)+1,$E605+5))</f>
        <v/>
      </c>
      <c r="I605" s="25">
        <f>IF(OR($A605="",$H605=""),"",IFERROR(ROUNDUP(INDEX('Cenários'!$F$6:$F$105,INT((ROW()-6)/12)+1)*$H605,0),""))</f>
        <v/>
      </c>
      <c r="J605" s="19" t="n"/>
      <c r="K605" s="25">
        <f>IF($A605="","",IF($E605=-4,INDEX('Cenários'!$G$6:$G$105,INT((ROW()-6)/12)+1),$S604))</f>
        <v/>
      </c>
      <c r="L605" s="25">
        <f>IF($A605="","",$K605+IF($J605="",0,$J605)-IF($I605="",0,$I605))</f>
        <v/>
      </c>
      <c r="M605" s="25">
        <f>IF($A605="","",IF($E605&lt;=0,INDEX('Cenários'!$H$6:$H$105,INT((ROW()-6)/12)+1)+SUMIFS($I$6:$I$1205,$A$6:$A$1205,$A605,$E$6:$E$1205,"&gt;"&amp;$E605,$E$6:$E$1205,"&lt;="&amp;($E605+INDEX('Cenários'!$J$6:$J$105,INT((ROW()-6)/12)+1))),INDEX('Cenários'!$L$6:$L$105,INT((ROW()-6)/12)+1)+SUMIFS($I$6:$I$1205,$A$6:$A$1205,$A605,$E$6:$E$1205,"&gt;"&amp;$E605,$E$6:$E$1205,"&lt;=7")))</f>
        <v/>
      </c>
      <c r="N605" s="25">
        <f>IF($A605="","",MIN(INDEX('Cenários'!$K$6:$K$105,INT((ROW()-6)/12)+1),MAX(0,$M605)))</f>
        <v/>
      </c>
      <c r="O605" s="25">
        <f>IF($A605="","",IFERROR(IF($L605&gt;=$N605,0,MIN(CEILING(MAX(0,$N605-$L605),INDEX('Cenários'!$I$6:$I$105,INT((ROW()-6)/12)+1)),FLOOR(MAX(0,INDEX('Cenários'!$K$6:$K$105,INT((ROW()-6)/12)+1)-$L605),INDEX('Cenários'!$I$6:$I$105,INT((ROW()-6)/12)+1)))),0))</f>
        <v/>
      </c>
      <c r="P605" s="25">
        <f>IF($A605="","",IFERROR(IF($E605+INDEX('Cenários'!$J$6:$J$105,INT((ROW()-6)/12)+1)&gt;7,0,SUMIFS($O$6:$O$1205,$A$6:$A$1205,$A605,$E$6:$E$1205,$E605+INDEX('Cenários'!$J$6:$J$105,INT((ROW()-6)/12)+1))),0))</f>
        <v/>
      </c>
      <c r="Q605" s="25">
        <f>IF($A605="","",$L605+$O605)</f>
        <v/>
      </c>
      <c r="R605" s="25">
        <f>IF($A605="","",IF($E605&gt;0,MAX(0,$Q605-$N605),0))</f>
        <v/>
      </c>
      <c r="S605" s="25">
        <f>IF($A605="","",$Q605-$R605)</f>
        <v/>
      </c>
      <c r="T605" s="25">
        <f>IF($A605="","",MAX(0,-$S605))</f>
        <v/>
      </c>
      <c r="U605" s="25">
        <f>IF($A605="","",MAX(0,$Q605-INDEX('Cenários'!$K$6:$K$105,INT((ROW()-6)/12)+1)))</f>
        <v/>
      </c>
      <c r="V605" s="24">
        <f>IF($A605="","",IF($Y605&lt;&gt;"OK","Dados inválidos",IF($X605="Pausado","Pausado",IF($T605&gt;0,"Ruptura",IF($U605&gt;0,"Excesso de capacidade",IF($M605&gt;INDEX('Cenários'!$K$6:$K$105,INT((ROW()-6)/12)+1),"Capacidade insuficiente",IF(AND($E605&lt;=0,$S605&lt;INDEX('Cenários'!$H$6:$H$105,INT((ROW()-6)/12)+1)),"Atenção",IF($R605&gt;0,"Desmobilizar","Adequado"))))))))</f>
        <v/>
      </c>
      <c r="W605" s="24">
        <f>IF($A605="","",IF($Y605&lt;&gt;"OK","Corrigir cadastro do cenário",IF($X605="Pausado","",IF($T605&gt;0,"Ruptura projetada de "&amp;TEXT($T605,"0")&amp;" un.",IF($U605&gt;0,"Reduzir entrada ou transferir "&amp;TEXT($U605,"0")&amp;" un.",IF($M605&gt;INDEX('Cenários'!$K$6:$K$105,INT((ROW()-6)/12)+1),"Capacidade abaixo do saldo-alvo em "&amp;TEXT($M605-INDEX('Cenários'!$K$6:$K$105,INT((ROW()-6)/12)+1),"0")&amp;" un.",IF(AND($O605&gt;0,$E605-INDEX('Cenários'!$J$6:$J$105,INT((ROW()-6)/12)+1)&lt;-4),"Recebimento depende de pedido anterior ao horizonte",IF($R605&gt;0,"Desmobilizar "&amp;TEXT($R605,"0")&amp;" un. nesta semana",IF($P605&gt;0,"Emitir pedido de "&amp;TEXT($P605,"0")&amp;" un. nesta semana",IF($O605&gt;0,"Programar recebimento de "&amp;TEXT($O605,"0")&amp;" un.","Sem ação imediata")))))))))</f>
        <v/>
      </c>
      <c r="X605" s="24">
        <f>IF($A605="","",INDEX('Cenários'!$M$6:$M$105,INT((ROW()-6)/12)+1))</f>
        <v/>
      </c>
      <c r="Y605" s="24">
        <f>IF($A605="","",INDEX('Cenários'!$Z$6:$Z$105,INT((ROW()-6)/12)+1))</f>
        <v/>
      </c>
    </row>
    <row r="606" ht="19" customHeight="1">
      <c r="A606" s="24">
        <f>IF(INDEX('Cenários'!$A$6:$A$105,INT((ROW()-6)/12)+1)="","",INDEX('Cenários'!$A$6:$A$105,INT((ROW()-6)/12)+1))</f>
        <v/>
      </c>
      <c r="B606" s="24">
        <f>IF($A606="","",INDEX('Cenários'!$B$6:$B$105,INT((ROW()-6)/12)+1))</f>
        <v/>
      </c>
      <c r="C606" s="24">
        <f>IF($A606="","",INDEX('Cenários'!$C$6:$C$105,INT((ROW()-6)/12)+1))</f>
        <v/>
      </c>
      <c r="D606" s="24">
        <f>IF($A606="","",INDEX('Cenários'!$D$6:$D$105,INT((ROW()-6)/12)+1))</f>
        <v/>
      </c>
      <c r="E606" s="25">
        <f>IF($A606="","",MOD(ROW()-6,12)-4)</f>
        <v/>
      </c>
      <c r="F606" s="24">
        <f>IF($A606="","",IF($E606&lt;0,"Antes do pico",IF($E606=0,"Semana de pico","Depois do pico")))</f>
        <v/>
      </c>
      <c r="G606" s="36">
        <f>IF($A606="","",IFERROR(IF(INDEX('Cenários'!$E$6:$E$105,INT((ROW()-6)/12)+1)="","",INDEX('Cenários'!$E$6:$E$105,INT((ROW()-6)/12)+1)+7*$E606),""))</f>
        <v/>
      </c>
      <c r="H606" s="37">
        <f>IF($A606="","",INDEX('Cenários'!$N$6:$Y$105,INT((ROW()-6)/12)+1,$E606+5))</f>
        <v/>
      </c>
      <c r="I606" s="25">
        <f>IF(OR($A606="",$H606=""),"",IFERROR(ROUNDUP(INDEX('Cenários'!$F$6:$F$105,INT((ROW()-6)/12)+1)*$H606,0),""))</f>
        <v/>
      </c>
      <c r="J606" s="19" t="n"/>
      <c r="K606" s="25">
        <f>IF($A606="","",IF($E606=-4,INDEX('Cenários'!$G$6:$G$105,INT((ROW()-6)/12)+1),$S605))</f>
        <v/>
      </c>
      <c r="L606" s="25">
        <f>IF($A606="","",$K606+IF($J606="",0,$J606)-IF($I606="",0,$I606))</f>
        <v/>
      </c>
      <c r="M606" s="25">
        <f>IF($A606="","",IF($E606&lt;=0,INDEX('Cenários'!$H$6:$H$105,INT((ROW()-6)/12)+1)+SUMIFS($I$6:$I$1205,$A$6:$A$1205,$A606,$E$6:$E$1205,"&gt;"&amp;$E606,$E$6:$E$1205,"&lt;="&amp;($E606+INDEX('Cenários'!$J$6:$J$105,INT((ROW()-6)/12)+1))),INDEX('Cenários'!$L$6:$L$105,INT((ROW()-6)/12)+1)+SUMIFS($I$6:$I$1205,$A$6:$A$1205,$A606,$E$6:$E$1205,"&gt;"&amp;$E606,$E$6:$E$1205,"&lt;=7")))</f>
        <v/>
      </c>
      <c r="N606" s="25">
        <f>IF($A606="","",MIN(INDEX('Cenários'!$K$6:$K$105,INT((ROW()-6)/12)+1),MAX(0,$M606)))</f>
        <v/>
      </c>
      <c r="O606" s="25">
        <f>IF($A606="","",IFERROR(IF($L606&gt;=$N606,0,MIN(CEILING(MAX(0,$N606-$L606),INDEX('Cenários'!$I$6:$I$105,INT((ROW()-6)/12)+1)),FLOOR(MAX(0,INDEX('Cenários'!$K$6:$K$105,INT((ROW()-6)/12)+1)-$L606),INDEX('Cenários'!$I$6:$I$105,INT((ROW()-6)/12)+1)))),0))</f>
        <v/>
      </c>
      <c r="P606" s="25">
        <f>IF($A606="","",IFERROR(IF($E606+INDEX('Cenários'!$J$6:$J$105,INT((ROW()-6)/12)+1)&gt;7,0,SUMIFS($O$6:$O$1205,$A$6:$A$1205,$A606,$E$6:$E$1205,$E606+INDEX('Cenários'!$J$6:$J$105,INT((ROW()-6)/12)+1))),0))</f>
        <v/>
      </c>
      <c r="Q606" s="25">
        <f>IF($A606="","",$L606+$O606)</f>
        <v/>
      </c>
      <c r="R606" s="25">
        <f>IF($A606="","",IF($E606&gt;0,MAX(0,$Q606-$N606),0))</f>
        <v/>
      </c>
      <c r="S606" s="25">
        <f>IF($A606="","",$Q606-$R606)</f>
        <v/>
      </c>
      <c r="T606" s="25">
        <f>IF($A606="","",MAX(0,-$S606))</f>
        <v/>
      </c>
      <c r="U606" s="25">
        <f>IF($A606="","",MAX(0,$Q606-INDEX('Cenários'!$K$6:$K$105,INT((ROW()-6)/12)+1)))</f>
        <v/>
      </c>
      <c r="V606" s="24">
        <f>IF($A606="","",IF($Y606&lt;&gt;"OK","Dados inválidos",IF($X606="Pausado","Pausado",IF($T606&gt;0,"Ruptura",IF($U606&gt;0,"Excesso de capacidade",IF($M606&gt;INDEX('Cenários'!$K$6:$K$105,INT((ROW()-6)/12)+1),"Capacidade insuficiente",IF(AND($E606&lt;=0,$S606&lt;INDEX('Cenários'!$H$6:$H$105,INT((ROW()-6)/12)+1)),"Atenção",IF($R606&gt;0,"Desmobilizar","Adequado"))))))))</f>
        <v/>
      </c>
      <c r="W606" s="24">
        <f>IF($A606="","",IF($Y606&lt;&gt;"OK","Corrigir cadastro do cenário",IF($X606="Pausado","",IF($T606&gt;0,"Ruptura projetada de "&amp;TEXT($T606,"0")&amp;" un.",IF($U606&gt;0,"Reduzir entrada ou transferir "&amp;TEXT($U606,"0")&amp;" un.",IF($M606&gt;INDEX('Cenários'!$K$6:$K$105,INT((ROW()-6)/12)+1),"Capacidade abaixo do saldo-alvo em "&amp;TEXT($M606-INDEX('Cenários'!$K$6:$K$105,INT((ROW()-6)/12)+1),"0")&amp;" un.",IF(AND($O606&gt;0,$E606-INDEX('Cenários'!$J$6:$J$105,INT((ROW()-6)/12)+1)&lt;-4),"Recebimento depende de pedido anterior ao horizonte",IF($R606&gt;0,"Desmobilizar "&amp;TEXT($R606,"0")&amp;" un. nesta semana",IF($P606&gt;0,"Emitir pedido de "&amp;TEXT($P606,"0")&amp;" un. nesta semana",IF($O606&gt;0,"Programar recebimento de "&amp;TEXT($O606,"0")&amp;" un.","Sem ação imediata")))))))))</f>
        <v/>
      </c>
      <c r="X606" s="24">
        <f>IF($A606="","",INDEX('Cenários'!$M$6:$M$105,INT((ROW()-6)/12)+1))</f>
        <v/>
      </c>
      <c r="Y606" s="24">
        <f>IF($A606="","",INDEX('Cenários'!$Z$6:$Z$105,INT((ROW()-6)/12)+1))</f>
        <v/>
      </c>
    </row>
    <row r="607" ht="19" customHeight="1">
      <c r="A607" s="24">
        <f>IF(INDEX('Cenários'!$A$6:$A$105,INT((ROW()-6)/12)+1)="","",INDEX('Cenários'!$A$6:$A$105,INT((ROW()-6)/12)+1))</f>
        <v/>
      </c>
      <c r="B607" s="24">
        <f>IF($A607="","",INDEX('Cenários'!$B$6:$B$105,INT((ROW()-6)/12)+1))</f>
        <v/>
      </c>
      <c r="C607" s="24">
        <f>IF($A607="","",INDEX('Cenários'!$C$6:$C$105,INT((ROW()-6)/12)+1))</f>
        <v/>
      </c>
      <c r="D607" s="24">
        <f>IF($A607="","",INDEX('Cenários'!$D$6:$D$105,INT((ROW()-6)/12)+1))</f>
        <v/>
      </c>
      <c r="E607" s="25">
        <f>IF($A607="","",MOD(ROW()-6,12)-4)</f>
        <v/>
      </c>
      <c r="F607" s="24">
        <f>IF($A607="","",IF($E607&lt;0,"Antes do pico",IF($E607=0,"Semana de pico","Depois do pico")))</f>
        <v/>
      </c>
      <c r="G607" s="36">
        <f>IF($A607="","",IFERROR(IF(INDEX('Cenários'!$E$6:$E$105,INT((ROW()-6)/12)+1)="","",INDEX('Cenários'!$E$6:$E$105,INT((ROW()-6)/12)+1)+7*$E607),""))</f>
        <v/>
      </c>
      <c r="H607" s="37">
        <f>IF($A607="","",INDEX('Cenários'!$N$6:$Y$105,INT((ROW()-6)/12)+1,$E607+5))</f>
        <v/>
      </c>
      <c r="I607" s="25">
        <f>IF(OR($A607="",$H607=""),"",IFERROR(ROUNDUP(INDEX('Cenários'!$F$6:$F$105,INT((ROW()-6)/12)+1)*$H607,0),""))</f>
        <v/>
      </c>
      <c r="J607" s="19" t="n"/>
      <c r="K607" s="25">
        <f>IF($A607="","",IF($E607=-4,INDEX('Cenários'!$G$6:$G$105,INT((ROW()-6)/12)+1),$S606))</f>
        <v/>
      </c>
      <c r="L607" s="25">
        <f>IF($A607="","",$K607+IF($J607="",0,$J607)-IF($I607="",0,$I607))</f>
        <v/>
      </c>
      <c r="M607" s="25">
        <f>IF($A607="","",IF($E607&lt;=0,INDEX('Cenários'!$H$6:$H$105,INT((ROW()-6)/12)+1)+SUMIFS($I$6:$I$1205,$A$6:$A$1205,$A607,$E$6:$E$1205,"&gt;"&amp;$E607,$E$6:$E$1205,"&lt;="&amp;($E607+INDEX('Cenários'!$J$6:$J$105,INT((ROW()-6)/12)+1))),INDEX('Cenários'!$L$6:$L$105,INT((ROW()-6)/12)+1)+SUMIFS($I$6:$I$1205,$A$6:$A$1205,$A607,$E$6:$E$1205,"&gt;"&amp;$E607,$E$6:$E$1205,"&lt;=7")))</f>
        <v/>
      </c>
      <c r="N607" s="25">
        <f>IF($A607="","",MIN(INDEX('Cenários'!$K$6:$K$105,INT((ROW()-6)/12)+1),MAX(0,$M607)))</f>
        <v/>
      </c>
      <c r="O607" s="25">
        <f>IF($A607="","",IFERROR(IF($L607&gt;=$N607,0,MIN(CEILING(MAX(0,$N607-$L607),INDEX('Cenários'!$I$6:$I$105,INT((ROW()-6)/12)+1)),FLOOR(MAX(0,INDEX('Cenários'!$K$6:$K$105,INT((ROW()-6)/12)+1)-$L607),INDEX('Cenários'!$I$6:$I$105,INT((ROW()-6)/12)+1)))),0))</f>
        <v/>
      </c>
      <c r="P607" s="25">
        <f>IF($A607="","",IFERROR(IF($E607+INDEX('Cenários'!$J$6:$J$105,INT((ROW()-6)/12)+1)&gt;7,0,SUMIFS($O$6:$O$1205,$A$6:$A$1205,$A607,$E$6:$E$1205,$E607+INDEX('Cenários'!$J$6:$J$105,INT((ROW()-6)/12)+1))),0))</f>
        <v/>
      </c>
      <c r="Q607" s="25">
        <f>IF($A607="","",$L607+$O607)</f>
        <v/>
      </c>
      <c r="R607" s="25">
        <f>IF($A607="","",IF($E607&gt;0,MAX(0,$Q607-$N607),0))</f>
        <v/>
      </c>
      <c r="S607" s="25">
        <f>IF($A607="","",$Q607-$R607)</f>
        <v/>
      </c>
      <c r="T607" s="25">
        <f>IF($A607="","",MAX(0,-$S607))</f>
        <v/>
      </c>
      <c r="U607" s="25">
        <f>IF($A607="","",MAX(0,$Q607-INDEX('Cenários'!$K$6:$K$105,INT((ROW()-6)/12)+1)))</f>
        <v/>
      </c>
      <c r="V607" s="24">
        <f>IF($A607="","",IF($Y607&lt;&gt;"OK","Dados inválidos",IF($X607="Pausado","Pausado",IF($T607&gt;0,"Ruptura",IF($U607&gt;0,"Excesso de capacidade",IF($M607&gt;INDEX('Cenários'!$K$6:$K$105,INT((ROW()-6)/12)+1),"Capacidade insuficiente",IF(AND($E607&lt;=0,$S607&lt;INDEX('Cenários'!$H$6:$H$105,INT((ROW()-6)/12)+1)),"Atenção",IF($R607&gt;0,"Desmobilizar","Adequado"))))))))</f>
        <v/>
      </c>
      <c r="W607" s="24">
        <f>IF($A607="","",IF($Y607&lt;&gt;"OK","Corrigir cadastro do cenário",IF($X607="Pausado","",IF($T607&gt;0,"Ruptura projetada de "&amp;TEXT($T607,"0")&amp;" un.",IF($U607&gt;0,"Reduzir entrada ou transferir "&amp;TEXT($U607,"0")&amp;" un.",IF($M607&gt;INDEX('Cenários'!$K$6:$K$105,INT((ROW()-6)/12)+1),"Capacidade abaixo do saldo-alvo em "&amp;TEXT($M607-INDEX('Cenários'!$K$6:$K$105,INT((ROW()-6)/12)+1),"0")&amp;" un.",IF(AND($O607&gt;0,$E607-INDEX('Cenários'!$J$6:$J$105,INT((ROW()-6)/12)+1)&lt;-4),"Recebimento depende de pedido anterior ao horizonte",IF($R607&gt;0,"Desmobilizar "&amp;TEXT($R607,"0")&amp;" un. nesta semana",IF($P607&gt;0,"Emitir pedido de "&amp;TEXT($P607,"0")&amp;" un. nesta semana",IF($O607&gt;0,"Programar recebimento de "&amp;TEXT($O607,"0")&amp;" un.","Sem ação imediata")))))))))</f>
        <v/>
      </c>
      <c r="X607" s="24">
        <f>IF($A607="","",INDEX('Cenários'!$M$6:$M$105,INT((ROW()-6)/12)+1))</f>
        <v/>
      </c>
      <c r="Y607" s="24">
        <f>IF($A607="","",INDEX('Cenários'!$Z$6:$Z$105,INT((ROW()-6)/12)+1))</f>
        <v/>
      </c>
    </row>
    <row r="608" ht="19" customHeight="1">
      <c r="A608" s="24">
        <f>IF(INDEX('Cenários'!$A$6:$A$105,INT((ROW()-6)/12)+1)="","",INDEX('Cenários'!$A$6:$A$105,INT((ROW()-6)/12)+1))</f>
        <v/>
      </c>
      <c r="B608" s="24">
        <f>IF($A608="","",INDEX('Cenários'!$B$6:$B$105,INT((ROW()-6)/12)+1))</f>
        <v/>
      </c>
      <c r="C608" s="24">
        <f>IF($A608="","",INDEX('Cenários'!$C$6:$C$105,INT((ROW()-6)/12)+1))</f>
        <v/>
      </c>
      <c r="D608" s="24">
        <f>IF($A608="","",INDEX('Cenários'!$D$6:$D$105,INT((ROW()-6)/12)+1))</f>
        <v/>
      </c>
      <c r="E608" s="25">
        <f>IF($A608="","",MOD(ROW()-6,12)-4)</f>
        <v/>
      </c>
      <c r="F608" s="24">
        <f>IF($A608="","",IF($E608&lt;0,"Antes do pico",IF($E608=0,"Semana de pico","Depois do pico")))</f>
        <v/>
      </c>
      <c r="G608" s="36">
        <f>IF($A608="","",IFERROR(IF(INDEX('Cenários'!$E$6:$E$105,INT((ROW()-6)/12)+1)="","",INDEX('Cenários'!$E$6:$E$105,INT((ROW()-6)/12)+1)+7*$E608),""))</f>
        <v/>
      </c>
      <c r="H608" s="37">
        <f>IF($A608="","",INDEX('Cenários'!$N$6:$Y$105,INT((ROW()-6)/12)+1,$E608+5))</f>
        <v/>
      </c>
      <c r="I608" s="25">
        <f>IF(OR($A608="",$H608=""),"",IFERROR(ROUNDUP(INDEX('Cenários'!$F$6:$F$105,INT((ROW()-6)/12)+1)*$H608,0),""))</f>
        <v/>
      </c>
      <c r="J608" s="19" t="n"/>
      <c r="K608" s="25">
        <f>IF($A608="","",IF($E608=-4,INDEX('Cenários'!$G$6:$G$105,INT((ROW()-6)/12)+1),$S607))</f>
        <v/>
      </c>
      <c r="L608" s="25">
        <f>IF($A608="","",$K608+IF($J608="",0,$J608)-IF($I608="",0,$I608))</f>
        <v/>
      </c>
      <c r="M608" s="25">
        <f>IF($A608="","",IF($E608&lt;=0,INDEX('Cenários'!$H$6:$H$105,INT((ROW()-6)/12)+1)+SUMIFS($I$6:$I$1205,$A$6:$A$1205,$A608,$E$6:$E$1205,"&gt;"&amp;$E608,$E$6:$E$1205,"&lt;="&amp;($E608+INDEX('Cenários'!$J$6:$J$105,INT((ROW()-6)/12)+1))),INDEX('Cenários'!$L$6:$L$105,INT((ROW()-6)/12)+1)+SUMIFS($I$6:$I$1205,$A$6:$A$1205,$A608,$E$6:$E$1205,"&gt;"&amp;$E608,$E$6:$E$1205,"&lt;=7")))</f>
        <v/>
      </c>
      <c r="N608" s="25">
        <f>IF($A608="","",MIN(INDEX('Cenários'!$K$6:$K$105,INT((ROW()-6)/12)+1),MAX(0,$M608)))</f>
        <v/>
      </c>
      <c r="O608" s="25">
        <f>IF($A608="","",IFERROR(IF($L608&gt;=$N608,0,MIN(CEILING(MAX(0,$N608-$L608),INDEX('Cenários'!$I$6:$I$105,INT((ROW()-6)/12)+1)),FLOOR(MAX(0,INDEX('Cenários'!$K$6:$K$105,INT((ROW()-6)/12)+1)-$L608),INDEX('Cenários'!$I$6:$I$105,INT((ROW()-6)/12)+1)))),0))</f>
        <v/>
      </c>
      <c r="P608" s="25">
        <f>IF($A608="","",IFERROR(IF($E608+INDEX('Cenários'!$J$6:$J$105,INT((ROW()-6)/12)+1)&gt;7,0,SUMIFS($O$6:$O$1205,$A$6:$A$1205,$A608,$E$6:$E$1205,$E608+INDEX('Cenários'!$J$6:$J$105,INT((ROW()-6)/12)+1))),0))</f>
        <v/>
      </c>
      <c r="Q608" s="25">
        <f>IF($A608="","",$L608+$O608)</f>
        <v/>
      </c>
      <c r="R608" s="25">
        <f>IF($A608="","",IF($E608&gt;0,MAX(0,$Q608-$N608),0))</f>
        <v/>
      </c>
      <c r="S608" s="25">
        <f>IF($A608="","",$Q608-$R608)</f>
        <v/>
      </c>
      <c r="T608" s="25">
        <f>IF($A608="","",MAX(0,-$S608))</f>
        <v/>
      </c>
      <c r="U608" s="25">
        <f>IF($A608="","",MAX(0,$Q608-INDEX('Cenários'!$K$6:$K$105,INT((ROW()-6)/12)+1)))</f>
        <v/>
      </c>
      <c r="V608" s="24">
        <f>IF($A608="","",IF($Y608&lt;&gt;"OK","Dados inválidos",IF($X608="Pausado","Pausado",IF($T608&gt;0,"Ruptura",IF($U608&gt;0,"Excesso de capacidade",IF($M608&gt;INDEX('Cenários'!$K$6:$K$105,INT((ROW()-6)/12)+1),"Capacidade insuficiente",IF(AND($E608&lt;=0,$S608&lt;INDEX('Cenários'!$H$6:$H$105,INT((ROW()-6)/12)+1)),"Atenção",IF($R608&gt;0,"Desmobilizar","Adequado"))))))))</f>
        <v/>
      </c>
      <c r="W608" s="24">
        <f>IF($A608="","",IF($Y608&lt;&gt;"OK","Corrigir cadastro do cenário",IF($X608="Pausado","",IF($T608&gt;0,"Ruptura projetada de "&amp;TEXT($T608,"0")&amp;" un.",IF($U608&gt;0,"Reduzir entrada ou transferir "&amp;TEXT($U608,"0")&amp;" un.",IF($M608&gt;INDEX('Cenários'!$K$6:$K$105,INT((ROW()-6)/12)+1),"Capacidade abaixo do saldo-alvo em "&amp;TEXT($M608-INDEX('Cenários'!$K$6:$K$105,INT((ROW()-6)/12)+1),"0")&amp;" un.",IF(AND($O608&gt;0,$E608-INDEX('Cenários'!$J$6:$J$105,INT((ROW()-6)/12)+1)&lt;-4),"Recebimento depende de pedido anterior ao horizonte",IF($R608&gt;0,"Desmobilizar "&amp;TEXT($R608,"0")&amp;" un. nesta semana",IF($P608&gt;0,"Emitir pedido de "&amp;TEXT($P608,"0")&amp;" un. nesta semana",IF($O608&gt;0,"Programar recebimento de "&amp;TEXT($O608,"0")&amp;" un.","Sem ação imediata")))))))))</f>
        <v/>
      </c>
      <c r="X608" s="24">
        <f>IF($A608="","",INDEX('Cenários'!$M$6:$M$105,INT((ROW()-6)/12)+1))</f>
        <v/>
      </c>
      <c r="Y608" s="24">
        <f>IF($A608="","",INDEX('Cenários'!$Z$6:$Z$105,INT((ROW()-6)/12)+1))</f>
        <v/>
      </c>
    </row>
    <row r="609" ht="19" customHeight="1">
      <c r="A609" s="24">
        <f>IF(INDEX('Cenários'!$A$6:$A$105,INT((ROW()-6)/12)+1)="","",INDEX('Cenários'!$A$6:$A$105,INT((ROW()-6)/12)+1))</f>
        <v/>
      </c>
      <c r="B609" s="24">
        <f>IF($A609="","",INDEX('Cenários'!$B$6:$B$105,INT((ROW()-6)/12)+1))</f>
        <v/>
      </c>
      <c r="C609" s="24">
        <f>IF($A609="","",INDEX('Cenários'!$C$6:$C$105,INT((ROW()-6)/12)+1))</f>
        <v/>
      </c>
      <c r="D609" s="24">
        <f>IF($A609="","",INDEX('Cenários'!$D$6:$D$105,INT((ROW()-6)/12)+1))</f>
        <v/>
      </c>
      <c r="E609" s="25">
        <f>IF($A609="","",MOD(ROW()-6,12)-4)</f>
        <v/>
      </c>
      <c r="F609" s="24">
        <f>IF($A609="","",IF($E609&lt;0,"Antes do pico",IF($E609=0,"Semana de pico","Depois do pico")))</f>
        <v/>
      </c>
      <c r="G609" s="36">
        <f>IF($A609="","",IFERROR(IF(INDEX('Cenários'!$E$6:$E$105,INT((ROW()-6)/12)+1)="","",INDEX('Cenários'!$E$6:$E$105,INT((ROW()-6)/12)+1)+7*$E609),""))</f>
        <v/>
      </c>
      <c r="H609" s="37">
        <f>IF($A609="","",INDEX('Cenários'!$N$6:$Y$105,INT((ROW()-6)/12)+1,$E609+5))</f>
        <v/>
      </c>
      <c r="I609" s="25">
        <f>IF(OR($A609="",$H609=""),"",IFERROR(ROUNDUP(INDEX('Cenários'!$F$6:$F$105,INT((ROW()-6)/12)+1)*$H609,0),""))</f>
        <v/>
      </c>
      <c r="J609" s="19" t="n"/>
      <c r="K609" s="25">
        <f>IF($A609="","",IF($E609=-4,INDEX('Cenários'!$G$6:$G$105,INT((ROW()-6)/12)+1),$S608))</f>
        <v/>
      </c>
      <c r="L609" s="25">
        <f>IF($A609="","",$K609+IF($J609="",0,$J609)-IF($I609="",0,$I609))</f>
        <v/>
      </c>
      <c r="M609" s="25">
        <f>IF($A609="","",IF($E609&lt;=0,INDEX('Cenários'!$H$6:$H$105,INT((ROW()-6)/12)+1)+SUMIFS($I$6:$I$1205,$A$6:$A$1205,$A609,$E$6:$E$1205,"&gt;"&amp;$E609,$E$6:$E$1205,"&lt;="&amp;($E609+INDEX('Cenários'!$J$6:$J$105,INT((ROW()-6)/12)+1))),INDEX('Cenários'!$L$6:$L$105,INT((ROW()-6)/12)+1)+SUMIFS($I$6:$I$1205,$A$6:$A$1205,$A609,$E$6:$E$1205,"&gt;"&amp;$E609,$E$6:$E$1205,"&lt;=7")))</f>
        <v/>
      </c>
      <c r="N609" s="25">
        <f>IF($A609="","",MIN(INDEX('Cenários'!$K$6:$K$105,INT((ROW()-6)/12)+1),MAX(0,$M609)))</f>
        <v/>
      </c>
      <c r="O609" s="25">
        <f>IF($A609="","",IFERROR(IF($L609&gt;=$N609,0,MIN(CEILING(MAX(0,$N609-$L609),INDEX('Cenários'!$I$6:$I$105,INT((ROW()-6)/12)+1)),FLOOR(MAX(0,INDEX('Cenários'!$K$6:$K$105,INT((ROW()-6)/12)+1)-$L609),INDEX('Cenários'!$I$6:$I$105,INT((ROW()-6)/12)+1)))),0))</f>
        <v/>
      </c>
      <c r="P609" s="25">
        <f>IF($A609="","",IFERROR(IF($E609+INDEX('Cenários'!$J$6:$J$105,INT((ROW()-6)/12)+1)&gt;7,0,SUMIFS($O$6:$O$1205,$A$6:$A$1205,$A609,$E$6:$E$1205,$E609+INDEX('Cenários'!$J$6:$J$105,INT((ROW()-6)/12)+1))),0))</f>
        <v/>
      </c>
      <c r="Q609" s="25">
        <f>IF($A609="","",$L609+$O609)</f>
        <v/>
      </c>
      <c r="R609" s="25">
        <f>IF($A609="","",IF($E609&gt;0,MAX(0,$Q609-$N609),0))</f>
        <v/>
      </c>
      <c r="S609" s="25">
        <f>IF($A609="","",$Q609-$R609)</f>
        <v/>
      </c>
      <c r="T609" s="25">
        <f>IF($A609="","",MAX(0,-$S609))</f>
        <v/>
      </c>
      <c r="U609" s="25">
        <f>IF($A609="","",MAX(0,$Q609-INDEX('Cenários'!$K$6:$K$105,INT((ROW()-6)/12)+1)))</f>
        <v/>
      </c>
      <c r="V609" s="24">
        <f>IF($A609="","",IF($Y609&lt;&gt;"OK","Dados inválidos",IF($X609="Pausado","Pausado",IF($T609&gt;0,"Ruptura",IF($U609&gt;0,"Excesso de capacidade",IF($M609&gt;INDEX('Cenários'!$K$6:$K$105,INT((ROW()-6)/12)+1),"Capacidade insuficiente",IF(AND($E609&lt;=0,$S609&lt;INDEX('Cenários'!$H$6:$H$105,INT((ROW()-6)/12)+1)),"Atenção",IF($R609&gt;0,"Desmobilizar","Adequado"))))))))</f>
        <v/>
      </c>
      <c r="W609" s="24">
        <f>IF($A609="","",IF($Y609&lt;&gt;"OK","Corrigir cadastro do cenário",IF($X609="Pausado","",IF($T609&gt;0,"Ruptura projetada de "&amp;TEXT($T609,"0")&amp;" un.",IF($U609&gt;0,"Reduzir entrada ou transferir "&amp;TEXT($U609,"0")&amp;" un.",IF($M609&gt;INDEX('Cenários'!$K$6:$K$105,INT((ROW()-6)/12)+1),"Capacidade abaixo do saldo-alvo em "&amp;TEXT($M609-INDEX('Cenários'!$K$6:$K$105,INT((ROW()-6)/12)+1),"0")&amp;" un.",IF(AND($O609&gt;0,$E609-INDEX('Cenários'!$J$6:$J$105,INT((ROW()-6)/12)+1)&lt;-4),"Recebimento depende de pedido anterior ao horizonte",IF($R609&gt;0,"Desmobilizar "&amp;TEXT($R609,"0")&amp;" un. nesta semana",IF($P609&gt;0,"Emitir pedido de "&amp;TEXT($P609,"0")&amp;" un. nesta semana",IF($O609&gt;0,"Programar recebimento de "&amp;TEXT($O609,"0")&amp;" un.","Sem ação imediata")))))))))</f>
        <v/>
      </c>
      <c r="X609" s="24">
        <f>IF($A609="","",INDEX('Cenários'!$M$6:$M$105,INT((ROW()-6)/12)+1))</f>
        <v/>
      </c>
      <c r="Y609" s="24">
        <f>IF($A609="","",INDEX('Cenários'!$Z$6:$Z$105,INT((ROW()-6)/12)+1))</f>
        <v/>
      </c>
    </row>
    <row r="610" ht="19" customHeight="1">
      <c r="A610" s="24">
        <f>IF(INDEX('Cenários'!$A$6:$A$105,INT((ROW()-6)/12)+1)="","",INDEX('Cenários'!$A$6:$A$105,INT((ROW()-6)/12)+1))</f>
        <v/>
      </c>
      <c r="B610" s="24">
        <f>IF($A610="","",INDEX('Cenários'!$B$6:$B$105,INT((ROW()-6)/12)+1))</f>
        <v/>
      </c>
      <c r="C610" s="24">
        <f>IF($A610="","",INDEX('Cenários'!$C$6:$C$105,INT((ROW()-6)/12)+1))</f>
        <v/>
      </c>
      <c r="D610" s="24">
        <f>IF($A610="","",INDEX('Cenários'!$D$6:$D$105,INT((ROW()-6)/12)+1))</f>
        <v/>
      </c>
      <c r="E610" s="25">
        <f>IF($A610="","",MOD(ROW()-6,12)-4)</f>
        <v/>
      </c>
      <c r="F610" s="24">
        <f>IF($A610="","",IF($E610&lt;0,"Antes do pico",IF($E610=0,"Semana de pico","Depois do pico")))</f>
        <v/>
      </c>
      <c r="G610" s="36">
        <f>IF($A610="","",IFERROR(IF(INDEX('Cenários'!$E$6:$E$105,INT((ROW()-6)/12)+1)="","",INDEX('Cenários'!$E$6:$E$105,INT((ROW()-6)/12)+1)+7*$E610),""))</f>
        <v/>
      </c>
      <c r="H610" s="37">
        <f>IF($A610="","",INDEX('Cenários'!$N$6:$Y$105,INT((ROW()-6)/12)+1,$E610+5))</f>
        <v/>
      </c>
      <c r="I610" s="25">
        <f>IF(OR($A610="",$H610=""),"",IFERROR(ROUNDUP(INDEX('Cenários'!$F$6:$F$105,INT((ROW()-6)/12)+1)*$H610,0),""))</f>
        <v/>
      </c>
      <c r="J610" s="19" t="n"/>
      <c r="K610" s="25">
        <f>IF($A610="","",IF($E610=-4,INDEX('Cenários'!$G$6:$G$105,INT((ROW()-6)/12)+1),$S609))</f>
        <v/>
      </c>
      <c r="L610" s="25">
        <f>IF($A610="","",$K610+IF($J610="",0,$J610)-IF($I610="",0,$I610))</f>
        <v/>
      </c>
      <c r="M610" s="25">
        <f>IF($A610="","",IF($E610&lt;=0,INDEX('Cenários'!$H$6:$H$105,INT((ROW()-6)/12)+1)+SUMIFS($I$6:$I$1205,$A$6:$A$1205,$A610,$E$6:$E$1205,"&gt;"&amp;$E610,$E$6:$E$1205,"&lt;="&amp;($E610+INDEX('Cenários'!$J$6:$J$105,INT((ROW()-6)/12)+1))),INDEX('Cenários'!$L$6:$L$105,INT((ROW()-6)/12)+1)+SUMIFS($I$6:$I$1205,$A$6:$A$1205,$A610,$E$6:$E$1205,"&gt;"&amp;$E610,$E$6:$E$1205,"&lt;=7")))</f>
        <v/>
      </c>
      <c r="N610" s="25">
        <f>IF($A610="","",MIN(INDEX('Cenários'!$K$6:$K$105,INT((ROW()-6)/12)+1),MAX(0,$M610)))</f>
        <v/>
      </c>
      <c r="O610" s="25">
        <f>IF($A610="","",IFERROR(IF($L610&gt;=$N610,0,MIN(CEILING(MAX(0,$N610-$L610),INDEX('Cenários'!$I$6:$I$105,INT((ROW()-6)/12)+1)),FLOOR(MAX(0,INDEX('Cenários'!$K$6:$K$105,INT((ROW()-6)/12)+1)-$L610),INDEX('Cenários'!$I$6:$I$105,INT((ROW()-6)/12)+1)))),0))</f>
        <v/>
      </c>
      <c r="P610" s="25">
        <f>IF($A610="","",IFERROR(IF($E610+INDEX('Cenários'!$J$6:$J$105,INT((ROW()-6)/12)+1)&gt;7,0,SUMIFS($O$6:$O$1205,$A$6:$A$1205,$A610,$E$6:$E$1205,$E610+INDEX('Cenários'!$J$6:$J$105,INT((ROW()-6)/12)+1))),0))</f>
        <v/>
      </c>
      <c r="Q610" s="25">
        <f>IF($A610="","",$L610+$O610)</f>
        <v/>
      </c>
      <c r="R610" s="25">
        <f>IF($A610="","",IF($E610&gt;0,MAX(0,$Q610-$N610),0))</f>
        <v/>
      </c>
      <c r="S610" s="25">
        <f>IF($A610="","",$Q610-$R610)</f>
        <v/>
      </c>
      <c r="T610" s="25">
        <f>IF($A610="","",MAX(0,-$S610))</f>
        <v/>
      </c>
      <c r="U610" s="25">
        <f>IF($A610="","",MAX(0,$Q610-INDEX('Cenários'!$K$6:$K$105,INT((ROW()-6)/12)+1)))</f>
        <v/>
      </c>
      <c r="V610" s="24">
        <f>IF($A610="","",IF($Y610&lt;&gt;"OK","Dados inválidos",IF($X610="Pausado","Pausado",IF($T610&gt;0,"Ruptura",IF($U610&gt;0,"Excesso de capacidade",IF($M610&gt;INDEX('Cenários'!$K$6:$K$105,INT((ROW()-6)/12)+1),"Capacidade insuficiente",IF(AND($E610&lt;=0,$S610&lt;INDEX('Cenários'!$H$6:$H$105,INT((ROW()-6)/12)+1)),"Atenção",IF($R610&gt;0,"Desmobilizar","Adequado"))))))))</f>
        <v/>
      </c>
      <c r="W610" s="24">
        <f>IF($A610="","",IF($Y610&lt;&gt;"OK","Corrigir cadastro do cenário",IF($X610="Pausado","",IF($T610&gt;0,"Ruptura projetada de "&amp;TEXT($T610,"0")&amp;" un.",IF($U610&gt;0,"Reduzir entrada ou transferir "&amp;TEXT($U610,"0")&amp;" un.",IF($M610&gt;INDEX('Cenários'!$K$6:$K$105,INT((ROW()-6)/12)+1),"Capacidade abaixo do saldo-alvo em "&amp;TEXT($M610-INDEX('Cenários'!$K$6:$K$105,INT((ROW()-6)/12)+1),"0")&amp;" un.",IF(AND($O610&gt;0,$E610-INDEX('Cenários'!$J$6:$J$105,INT((ROW()-6)/12)+1)&lt;-4),"Recebimento depende de pedido anterior ao horizonte",IF($R610&gt;0,"Desmobilizar "&amp;TEXT($R610,"0")&amp;" un. nesta semana",IF($P610&gt;0,"Emitir pedido de "&amp;TEXT($P610,"0")&amp;" un. nesta semana",IF($O610&gt;0,"Programar recebimento de "&amp;TEXT($O610,"0")&amp;" un.","Sem ação imediata")))))))))</f>
        <v/>
      </c>
      <c r="X610" s="24">
        <f>IF($A610="","",INDEX('Cenários'!$M$6:$M$105,INT((ROW()-6)/12)+1))</f>
        <v/>
      </c>
      <c r="Y610" s="24">
        <f>IF($A610="","",INDEX('Cenários'!$Z$6:$Z$105,INT((ROW()-6)/12)+1))</f>
        <v/>
      </c>
    </row>
    <row r="611" ht="19" customHeight="1">
      <c r="A611" s="24">
        <f>IF(INDEX('Cenários'!$A$6:$A$105,INT((ROW()-6)/12)+1)="","",INDEX('Cenários'!$A$6:$A$105,INT((ROW()-6)/12)+1))</f>
        <v/>
      </c>
      <c r="B611" s="24">
        <f>IF($A611="","",INDEX('Cenários'!$B$6:$B$105,INT((ROW()-6)/12)+1))</f>
        <v/>
      </c>
      <c r="C611" s="24">
        <f>IF($A611="","",INDEX('Cenários'!$C$6:$C$105,INT((ROW()-6)/12)+1))</f>
        <v/>
      </c>
      <c r="D611" s="24">
        <f>IF($A611="","",INDEX('Cenários'!$D$6:$D$105,INT((ROW()-6)/12)+1))</f>
        <v/>
      </c>
      <c r="E611" s="25">
        <f>IF($A611="","",MOD(ROW()-6,12)-4)</f>
        <v/>
      </c>
      <c r="F611" s="24">
        <f>IF($A611="","",IF($E611&lt;0,"Antes do pico",IF($E611=0,"Semana de pico","Depois do pico")))</f>
        <v/>
      </c>
      <c r="G611" s="36">
        <f>IF($A611="","",IFERROR(IF(INDEX('Cenários'!$E$6:$E$105,INT((ROW()-6)/12)+1)="","",INDEX('Cenários'!$E$6:$E$105,INT((ROW()-6)/12)+1)+7*$E611),""))</f>
        <v/>
      </c>
      <c r="H611" s="37">
        <f>IF($A611="","",INDEX('Cenários'!$N$6:$Y$105,INT((ROW()-6)/12)+1,$E611+5))</f>
        <v/>
      </c>
      <c r="I611" s="25">
        <f>IF(OR($A611="",$H611=""),"",IFERROR(ROUNDUP(INDEX('Cenários'!$F$6:$F$105,INT((ROW()-6)/12)+1)*$H611,0),""))</f>
        <v/>
      </c>
      <c r="J611" s="19" t="n"/>
      <c r="K611" s="25">
        <f>IF($A611="","",IF($E611=-4,INDEX('Cenários'!$G$6:$G$105,INT((ROW()-6)/12)+1),$S610))</f>
        <v/>
      </c>
      <c r="L611" s="25">
        <f>IF($A611="","",$K611+IF($J611="",0,$J611)-IF($I611="",0,$I611))</f>
        <v/>
      </c>
      <c r="M611" s="25">
        <f>IF($A611="","",IF($E611&lt;=0,INDEX('Cenários'!$H$6:$H$105,INT((ROW()-6)/12)+1)+SUMIFS($I$6:$I$1205,$A$6:$A$1205,$A611,$E$6:$E$1205,"&gt;"&amp;$E611,$E$6:$E$1205,"&lt;="&amp;($E611+INDEX('Cenários'!$J$6:$J$105,INT((ROW()-6)/12)+1))),INDEX('Cenários'!$L$6:$L$105,INT((ROW()-6)/12)+1)+SUMIFS($I$6:$I$1205,$A$6:$A$1205,$A611,$E$6:$E$1205,"&gt;"&amp;$E611,$E$6:$E$1205,"&lt;=7")))</f>
        <v/>
      </c>
      <c r="N611" s="25">
        <f>IF($A611="","",MIN(INDEX('Cenários'!$K$6:$K$105,INT((ROW()-6)/12)+1),MAX(0,$M611)))</f>
        <v/>
      </c>
      <c r="O611" s="25">
        <f>IF($A611="","",IFERROR(IF($L611&gt;=$N611,0,MIN(CEILING(MAX(0,$N611-$L611),INDEX('Cenários'!$I$6:$I$105,INT((ROW()-6)/12)+1)),FLOOR(MAX(0,INDEX('Cenários'!$K$6:$K$105,INT((ROW()-6)/12)+1)-$L611),INDEX('Cenários'!$I$6:$I$105,INT((ROW()-6)/12)+1)))),0))</f>
        <v/>
      </c>
      <c r="P611" s="25">
        <f>IF($A611="","",IFERROR(IF($E611+INDEX('Cenários'!$J$6:$J$105,INT((ROW()-6)/12)+1)&gt;7,0,SUMIFS($O$6:$O$1205,$A$6:$A$1205,$A611,$E$6:$E$1205,$E611+INDEX('Cenários'!$J$6:$J$105,INT((ROW()-6)/12)+1))),0))</f>
        <v/>
      </c>
      <c r="Q611" s="25">
        <f>IF($A611="","",$L611+$O611)</f>
        <v/>
      </c>
      <c r="R611" s="25">
        <f>IF($A611="","",IF($E611&gt;0,MAX(0,$Q611-$N611),0))</f>
        <v/>
      </c>
      <c r="S611" s="25">
        <f>IF($A611="","",$Q611-$R611)</f>
        <v/>
      </c>
      <c r="T611" s="25">
        <f>IF($A611="","",MAX(0,-$S611))</f>
        <v/>
      </c>
      <c r="U611" s="25">
        <f>IF($A611="","",MAX(0,$Q611-INDEX('Cenários'!$K$6:$K$105,INT((ROW()-6)/12)+1)))</f>
        <v/>
      </c>
      <c r="V611" s="24">
        <f>IF($A611="","",IF($Y611&lt;&gt;"OK","Dados inválidos",IF($X611="Pausado","Pausado",IF($T611&gt;0,"Ruptura",IF($U611&gt;0,"Excesso de capacidade",IF($M611&gt;INDEX('Cenários'!$K$6:$K$105,INT((ROW()-6)/12)+1),"Capacidade insuficiente",IF(AND($E611&lt;=0,$S611&lt;INDEX('Cenários'!$H$6:$H$105,INT((ROW()-6)/12)+1)),"Atenção",IF($R611&gt;0,"Desmobilizar","Adequado"))))))))</f>
        <v/>
      </c>
      <c r="W611" s="24">
        <f>IF($A611="","",IF($Y611&lt;&gt;"OK","Corrigir cadastro do cenário",IF($X611="Pausado","",IF($T611&gt;0,"Ruptura projetada de "&amp;TEXT($T611,"0")&amp;" un.",IF($U611&gt;0,"Reduzir entrada ou transferir "&amp;TEXT($U611,"0")&amp;" un.",IF($M611&gt;INDEX('Cenários'!$K$6:$K$105,INT((ROW()-6)/12)+1),"Capacidade abaixo do saldo-alvo em "&amp;TEXT($M611-INDEX('Cenários'!$K$6:$K$105,INT((ROW()-6)/12)+1),"0")&amp;" un.",IF(AND($O611&gt;0,$E611-INDEX('Cenários'!$J$6:$J$105,INT((ROW()-6)/12)+1)&lt;-4),"Recebimento depende de pedido anterior ao horizonte",IF($R611&gt;0,"Desmobilizar "&amp;TEXT($R611,"0")&amp;" un. nesta semana",IF($P611&gt;0,"Emitir pedido de "&amp;TEXT($P611,"0")&amp;" un. nesta semana",IF($O611&gt;0,"Programar recebimento de "&amp;TEXT($O611,"0")&amp;" un.","Sem ação imediata")))))))))</f>
        <v/>
      </c>
      <c r="X611" s="24">
        <f>IF($A611="","",INDEX('Cenários'!$M$6:$M$105,INT((ROW()-6)/12)+1))</f>
        <v/>
      </c>
      <c r="Y611" s="24">
        <f>IF($A611="","",INDEX('Cenários'!$Z$6:$Z$105,INT((ROW()-6)/12)+1))</f>
        <v/>
      </c>
    </row>
    <row r="612" ht="19" customHeight="1">
      <c r="A612" s="24">
        <f>IF(INDEX('Cenários'!$A$6:$A$105,INT((ROW()-6)/12)+1)="","",INDEX('Cenários'!$A$6:$A$105,INT((ROW()-6)/12)+1))</f>
        <v/>
      </c>
      <c r="B612" s="24">
        <f>IF($A612="","",INDEX('Cenários'!$B$6:$B$105,INT((ROW()-6)/12)+1))</f>
        <v/>
      </c>
      <c r="C612" s="24">
        <f>IF($A612="","",INDEX('Cenários'!$C$6:$C$105,INT((ROW()-6)/12)+1))</f>
        <v/>
      </c>
      <c r="D612" s="24">
        <f>IF($A612="","",INDEX('Cenários'!$D$6:$D$105,INT((ROW()-6)/12)+1))</f>
        <v/>
      </c>
      <c r="E612" s="25">
        <f>IF($A612="","",MOD(ROW()-6,12)-4)</f>
        <v/>
      </c>
      <c r="F612" s="24">
        <f>IF($A612="","",IF($E612&lt;0,"Antes do pico",IF($E612=0,"Semana de pico","Depois do pico")))</f>
        <v/>
      </c>
      <c r="G612" s="36">
        <f>IF($A612="","",IFERROR(IF(INDEX('Cenários'!$E$6:$E$105,INT((ROW()-6)/12)+1)="","",INDEX('Cenários'!$E$6:$E$105,INT((ROW()-6)/12)+1)+7*$E612),""))</f>
        <v/>
      </c>
      <c r="H612" s="37">
        <f>IF($A612="","",INDEX('Cenários'!$N$6:$Y$105,INT((ROW()-6)/12)+1,$E612+5))</f>
        <v/>
      </c>
      <c r="I612" s="25">
        <f>IF(OR($A612="",$H612=""),"",IFERROR(ROUNDUP(INDEX('Cenários'!$F$6:$F$105,INT((ROW()-6)/12)+1)*$H612,0),""))</f>
        <v/>
      </c>
      <c r="J612" s="19" t="n"/>
      <c r="K612" s="25">
        <f>IF($A612="","",IF($E612=-4,INDEX('Cenários'!$G$6:$G$105,INT((ROW()-6)/12)+1),$S611))</f>
        <v/>
      </c>
      <c r="L612" s="25">
        <f>IF($A612="","",$K612+IF($J612="",0,$J612)-IF($I612="",0,$I612))</f>
        <v/>
      </c>
      <c r="M612" s="25">
        <f>IF($A612="","",IF($E612&lt;=0,INDEX('Cenários'!$H$6:$H$105,INT((ROW()-6)/12)+1)+SUMIFS($I$6:$I$1205,$A$6:$A$1205,$A612,$E$6:$E$1205,"&gt;"&amp;$E612,$E$6:$E$1205,"&lt;="&amp;($E612+INDEX('Cenários'!$J$6:$J$105,INT((ROW()-6)/12)+1))),INDEX('Cenários'!$L$6:$L$105,INT((ROW()-6)/12)+1)+SUMIFS($I$6:$I$1205,$A$6:$A$1205,$A612,$E$6:$E$1205,"&gt;"&amp;$E612,$E$6:$E$1205,"&lt;=7")))</f>
        <v/>
      </c>
      <c r="N612" s="25">
        <f>IF($A612="","",MIN(INDEX('Cenários'!$K$6:$K$105,INT((ROW()-6)/12)+1),MAX(0,$M612)))</f>
        <v/>
      </c>
      <c r="O612" s="25">
        <f>IF($A612="","",IFERROR(IF($L612&gt;=$N612,0,MIN(CEILING(MAX(0,$N612-$L612),INDEX('Cenários'!$I$6:$I$105,INT((ROW()-6)/12)+1)),FLOOR(MAX(0,INDEX('Cenários'!$K$6:$K$105,INT((ROW()-6)/12)+1)-$L612),INDEX('Cenários'!$I$6:$I$105,INT((ROW()-6)/12)+1)))),0))</f>
        <v/>
      </c>
      <c r="P612" s="25">
        <f>IF($A612="","",IFERROR(IF($E612+INDEX('Cenários'!$J$6:$J$105,INT((ROW()-6)/12)+1)&gt;7,0,SUMIFS($O$6:$O$1205,$A$6:$A$1205,$A612,$E$6:$E$1205,$E612+INDEX('Cenários'!$J$6:$J$105,INT((ROW()-6)/12)+1))),0))</f>
        <v/>
      </c>
      <c r="Q612" s="25">
        <f>IF($A612="","",$L612+$O612)</f>
        <v/>
      </c>
      <c r="R612" s="25">
        <f>IF($A612="","",IF($E612&gt;0,MAX(0,$Q612-$N612),0))</f>
        <v/>
      </c>
      <c r="S612" s="25">
        <f>IF($A612="","",$Q612-$R612)</f>
        <v/>
      </c>
      <c r="T612" s="25">
        <f>IF($A612="","",MAX(0,-$S612))</f>
        <v/>
      </c>
      <c r="U612" s="25">
        <f>IF($A612="","",MAX(0,$Q612-INDEX('Cenários'!$K$6:$K$105,INT((ROW()-6)/12)+1)))</f>
        <v/>
      </c>
      <c r="V612" s="24">
        <f>IF($A612="","",IF($Y612&lt;&gt;"OK","Dados inválidos",IF($X612="Pausado","Pausado",IF($T612&gt;0,"Ruptura",IF($U612&gt;0,"Excesso de capacidade",IF($M612&gt;INDEX('Cenários'!$K$6:$K$105,INT((ROW()-6)/12)+1),"Capacidade insuficiente",IF(AND($E612&lt;=0,$S612&lt;INDEX('Cenários'!$H$6:$H$105,INT((ROW()-6)/12)+1)),"Atenção",IF($R612&gt;0,"Desmobilizar","Adequado"))))))))</f>
        <v/>
      </c>
      <c r="W612" s="24">
        <f>IF($A612="","",IF($Y612&lt;&gt;"OK","Corrigir cadastro do cenário",IF($X612="Pausado","",IF($T612&gt;0,"Ruptura projetada de "&amp;TEXT($T612,"0")&amp;" un.",IF($U612&gt;0,"Reduzir entrada ou transferir "&amp;TEXT($U612,"0")&amp;" un.",IF($M612&gt;INDEX('Cenários'!$K$6:$K$105,INT((ROW()-6)/12)+1),"Capacidade abaixo do saldo-alvo em "&amp;TEXT($M612-INDEX('Cenários'!$K$6:$K$105,INT((ROW()-6)/12)+1),"0")&amp;" un.",IF(AND($O612&gt;0,$E612-INDEX('Cenários'!$J$6:$J$105,INT((ROW()-6)/12)+1)&lt;-4),"Recebimento depende de pedido anterior ao horizonte",IF($R612&gt;0,"Desmobilizar "&amp;TEXT($R612,"0")&amp;" un. nesta semana",IF($P612&gt;0,"Emitir pedido de "&amp;TEXT($P612,"0")&amp;" un. nesta semana",IF($O612&gt;0,"Programar recebimento de "&amp;TEXT($O612,"0")&amp;" un.","Sem ação imediata")))))))))</f>
        <v/>
      </c>
      <c r="X612" s="24">
        <f>IF($A612="","",INDEX('Cenários'!$M$6:$M$105,INT((ROW()-6)/12)+1))</f>
        <v/>
      </c>
      <c r="Y612" s="24">
        <f>IF($A612="","",INDEX('Cenários'!$Z$6:$Z$105,INT((ROW()-6)/12)+1))</f>
        <v/>
      </c>
    </row>
    <row r="613" ht="19" customHeight="1">
      <c r="A613" s="24">
        <f>IF(INDEX('Cenários'!$A$6:$A$105,INT((ROW()-6)/12)+1)="","",INDEX('Cenários'!$A$6:$A$105,INT((ROW()-6)/12)+1))</f>
        <v/>
      </c>
      <c r="B613" s="24">
        <f>IF($A613="","",INDEX('Cenários'!$B$6:$B$105,INT((ROW()-6)/12)+1))</f>
        <v/>
      </c>
      <c r="C613" s="24">
        <f>IF($A613="","",INDEX('Cenários'!$C$6:$C$105,INT((ROW()-6)/12)+1))</f>
        <v/>
      </c>
      <c r="D613" s="24">
        <f>IF($A613="","",INDEX('Cenários'!$D$6:$D$105,INT((ROW()-6)/12)+1))</f>
        <v/>
      </c>
      <c r="E613" s="25">
        <f>IF($A613="","",MOD(ROW()-6,12)-4)</f>
        <v/>
      </c>
      <c r="F613" s="24">
        <f>IF($A613="","",IF($E613&lt;0,"Antes do pico",IF($E613=0,"Semana de pico","Depois do pico")))</f>
        <v/>
      </c>
      <c r="G613" s="36">
        <f>IF($A613="","",IFERROR(IF(INDEX('Cenários'!$E$6:$E$105,INT((ROW()-6)/12)+1)="","",INDEX('Cenários'!$E$6:$E$105,INT((ROW()-6)/12)+1)+7*$E613),""))</f>
        <v/>
      </c>
      <c r="H613" s="37">
        <f>IF($A613="","",INDEX('Cenários'!$N$6:$Y$105,INT((ROW()-6)/12)+1,$E613+5))</f>
        <v/>
      </c>
      <c r="I613" s="25">
        <f>IF(OR($A613="",$H613=""),"",IFERROR(ROUNDUP(INDEX('Cenários'!$F$6:$F$105,INT((ROW()-6)/12)+1)*$H613,0),""))</f>
        <v/>
      </c>
      <c r="J613" s="19" t="n"/>
      <c r="K613" s="25">
        <f>IF($A613="","",IF($E613=-4,INDEX('Cenários'!$G$6:$G$105,INT((ROW()-6)/12)+1),$S612))</f>
        <v/>
      </c>
      <c r="L613" s="25">
        <f>IF($A613="","",$K613+IF($J613="",0,$J613)-IF($I613="",0,$I613))</f>
        <v/>
      </c>
      <c r="M613" s="25">
        <f>IF($A613="","",IF($E613&lt;=0,INDEX('Cenários'!$H$6:$H$105,INT((ROW()-6)/12)+1)+SUMIFS($I$6:$I$1205,$A$6:$A$1205,$A613,$E$6:$E$1205,"&gt;"&amp;$E613,$E$6:$E$1205,"&lt;="&amp;($E613+INDEX('Cenários'!$J$6:$J$105,INT((ROW()-6)/12)+1))),INDEX('Cenários'!$L$6:$L$105,INT((ROW()-6)/12)+1)+SUMIFS($I$6:$I$1205,$A$6:$A$1205,$A613,$E$6:$E$1205,"&gt;"&amp;$E613,$E$6:$E$1205,"&lt;=7")))</f>
        <v/>
      </c>
      <c r="N613" s="25">
        <f>IF($A613="","",MIN(INDEX('Cenários'!$K$6:$K$105,INT((ROW()-6)/12)+1),MAX(0,$M613)))</f>
        <v/>
      </c>
      <c r="O613" s="25">
        <f>IF($A613="","",IFERROR(IF($L613&gt;=$N613,0,MIN(CEILING(MAX(0,$N613-$L613),INDEX('Cenários'!$I$6:$I$105,INT((ROW()-6)/12)+1)),FLOOR(MAX(0,INDEX('Cenários'!$K$6:$K$105,INT((ROW()-6)/12)+1)-$L613),INDEX('Cenários'!$I$6:$I$105,INT((ROW()-6)/12)+1)))),0))</f>
        <v/>
      </c>
      <c r="P613" s="25">
        <f>IF($A613="","",IFERROR(IF($E613+INDEX('Cenários'!$J$6:$J$105,INT((ROW()-6)/12)+1)&gt;7,0,SUMIFS($O$6:$O$1205,$A$6:$A$1205,$A613,$E$6:$E$1205,$E613+INDEX('Cenários'!$J$6:$J$105,INT((ROW()-6)/12)+1))),0))</f>
        <v/>
      </c>
      <c r="Q613" s="25">
        <f>IF($A613="","",$L613+$O613)</f>
        <v/>
      </c>
      <c r="R613" s="25">
        <f>IF($A613="","",IF($E613&gt;0,MAX(0,$Q613-$N613),0))</f>
        <v/>
      </c>
      <c r="S613" s="25">
        <f>IF($A613="","",$Q613-$R613)</f>
        <v/>
      </c>
      <c r="T613" s="25">
        <f>IF($A613="","",MAX(0,-$S613))</f>
        <v/>
      </c>
      <c r="U613" s="25">
        <f>IF($A613="","",MAX(0,$Q613-INDEX('Cenários'!$K$6:$K$105,INT((ROW()-6)/12)+1)))</f>
        <v/>
      </c>
      <c r="V613" s="24">
        <f>IF($A613="","",IF($Y613&lt;&gt;"OK","Dados inválidos",IF($X613="Pausado","Pausado",IF($T613&gt;0,"Ruptura",IF($U613&gt;0,"Excesso de capacidade",IF($M613&gt;INDEX('Cenários'!$K$6:$K$105,INT((ROW()-6)/12)+1),"Capacidade insuficiente",IF(AND($E613&lt;=0,$S613&lt;INDEX('Cenários'!$H$6:$H$105,INT((ROW()-6)/12)+1)),"Atenção",IF($R613&gt;0,"Desmobilizar","Adequado"))))))))</f>
        <v/>
      </c>
      <c r="W613" s="24">
        <f>IF($A613="","",IF($Y613&lt;&gt;"OK","Corrigir cadastro do cenário",IF($X613="Pausado","",IF($T613&gt;0,"Ruptura projetada de "&amp;TEXT($T613,"0")&amp;" un.",IF($U613&gt;0,"Reduzir entrada ou transferir "&amp;TEXT($U613,"0")&amp;" un.",IF($M613&gt;INDEX('Cenários'!$K$6:$K$105,INT((ROW()-6)/12)+1),"Capacidade abaixo do saldo-alvo em "&amp;TEXT($M613-INDEX('Cenários'!$K$6:$K$105,INT((ROW()-6)/12)+1),"0")&amp;" un.",IF(AND($O613&gt;0,$E613-INDEX('Cenários'!$J$6:$J$105,INT((ROW()-6)/12)+1)&lt;-4),"Recebimento depende de pedido anterior ao horizonte",IF($R613&gt;0,"Desmobilizar "&amp;TEXT($R613,"0")&amp;" un. nesta semana",IF($P613&gt;0,"Emitir pedido de "&amp;TEXT($P613,"0")&amp;" un. nesta semana",IF($O613&gt;0,"Programar recebimento de "&amp;TEXT($O613,"0")&amp;" un.","Sem ação imediata")))))))))</f>
        <v/>
      </c>
      <c r="X613" s="24">
        <f>IF($A613="","",INDEX('Cenários'!$M$6:$M$105,INT((ROW()-6)/12)+1))</f>
        <v/>
      </c>
      <c r="Y613" s="24">
        <f>IF($A613="","",INDEX('Cenários'!$Z$6:$Z$105,INT((ROW()-6)/12)+1))</f>
        <v/>
      </c>
    </row>
    <row r="614" ht="19" customHeight="1">
      <c r="A614" s="24">
        <f>IF(INDEX('Cenários'!$A$6:$A$105,INT((ROW()-6)/12)+1)="","",INDEX('Cenários'!$A$6:$A$105,INT((ROW()-6)/12)+1))</f>
        <v/>
      </c>
      <c r="B614" s="24">
        <f>IF($A614="","",INDEX('Cenários'!$B$6:$B$105,INT((ROW()-6)/12)+1))</f>
        <v/>
      </c>
      <c r="C614" s="24">
        <f>IF($A614="","",INDEX('Cenários'!$C$6:$C$105,INT((ROW()-6)/12)+1))</f>
        <v/>
      </c>
      <c r="D614" s="24">
        <f>IF($A614="","",INDEX('Cenários'!$D$6:$D$105,INT((ROW()-6)/12)+1))</f>
        <v/>
      </c>
      <c r="E614" s="25">
        <f>IF($A614="","",MOD(ROW()-6,12)-4)</f>
        <v/>
      </c>
      <c r="F614" s="24">
        <f>IF($A614="","",IF($E614&lt;0,"Antes do pico",IF($E614=0,"Semana de pico","Depois do pico")))</f>
        <v/>
      </c>
      <c r="G614" s="36">
        <f>IF($A614="","",IFERROR(IF(INDEX('Cenários'!$E$6:$E$105,INT((ROW()-6)/12)+1)="","",INDEX('Cenários'!$E$6:$E$105,INT((ROW()-6)/12)+1)+7*$E614),""))</f>
        <v/>
      </c>
      <c r="H614" s="37">
        <f>IF($A614="","",INDEX('Cenários'!$N$6:$Y$105,INT((ROW()-6)/12)+1,$E614+5))</f>
        <v/>
      </c>
      <c r="I614" s="25">
        <f>IF(OR($A614="",$H614=""),"",IFERROR(ROUNDUP(INDEX('Cenários'!$F$6:$F$105,INT((ROW()-6)/12)+1)*$H614,0),""))</f>
        <v/>
      </c>
      <c r="J614" s="19" t="n"/>
      <c r="K614" s="25">
        <f>IF($A614="","",IF($E614=-4,INDEX('Cenários'!$G$6:$G$105,INT((ROW()-6)/12)+1),$S613))</f>
        <v/>
      </c>
      <c r="L614" s="25">
        <f>IF($A614="","",$K614+IF($J614="",0,$J614)-IF($I614="",0,$I614))</f>
        <v/>
      </c>
      <c r="M614" s="25">
        <f>IF($A614="","",IF($E614&lt;=0,INDEX('Cenários'!$H$6:$H$105,INT((ROW()-6)/12)+1)+SUMIFS($I$6:$I$1205,$A$6:$A$1205,$A614,$E$6:$E$1205,"&gt;"&amp;$E614,$E$6:$E$1205,"&lt;="&amp;($E614+INDEX('Cenários'!$J$6:$J$105,INT((ROW()-6)/12)+1))),INDEX('Cenários'!$L$6:$L$105,INT((ROW()-6)/12)+1)+SUMIFS($I$6:$I$1205,$A$6:$A$1205,$A614,$E$6:$E$1205,"&gt;"&amp;$E614,$E$6:$E$1205,"&lt;=7")))</f>
        <v/>
      </c>
      <c r="N614" s="25">
        <f>IF($A614="","",MIN(INDEX('Cenários'!$K$6:$K$105,INT((ROW()-6)/12)+1),MAX(0,$M614)))</f>
        <v/>
      </c>
      <c r="O614" s="25">
        <f>IF($A614="","",IFERROR(IF($L614&gt;=$N614,0,MIN(CEILING(MAX(0,$N614-$L614),INDEX('Cenários'!$I$6:$I$105,INT((ROW()-6)/12)+1)),FLOOR(MAX(0,INDEX('Cenários'!$K$6:$K$105,INT((ROW()-6)/12)+1)-$L614),INDEX('Cenários'!$I$6:$I$105,INT((ROW()-6)/12)+1)))),0))</f>
        <v/>
      </c>
      <c r="P614" s="25">
        <f>IF($A614="","",IFERROR(IF($E614+INDEX('Cenários'!$J$6:$J$105,INT((ROW()-6)/12)+1)&gt;7,0,SUMIFS($O$6:$O$1205,$A$6:$A$1205,$A614,$E$6:$E$1205,$E614+INDEX('Cenários'!$J$6:$J$105,INT((ROW()-6)/12)+1))),0))</f>
        <v/>
      </c>
      <c r="Q614" s="25">
        <f>IF($A614="","",$L614+$O614)</f>
        <v/>
      </c>
      <c r="R614" s="25">
        <f>IF($A614="","",IF($E614&gt;0,MAX(0,$Q614-$N614),0))</f>
        <v/>
      </c>
      <c r="S614" s="25">
        <f>IF($A614="","",$Q614-$R614)</f>
        <v/>
      </c>
      <c r="T614" s="25">
        <f>IF($A614="","",MAX(0,-$S614))</f>
        <v/>
      </c>
      <c r="U614" s="25">
        <f>IF($A614="","",MAX(0,$Q614-INDEX('Cenários'!$K$6:$K$105,INT((ROW()-6)/12)+1)))</f>
        <v/>
      </c>
      <c r="V614" s="24">
        <f>IF($A614="","",IF($Y614&lt;&gt;"OK","Dados inválidos",IF($X614="Pausado","Pausado",IF($T614&gt;0,"Ruptura",IF($U614&gt;0,"Excesso de capacidade",IF($M614&gt;INDEX('Cenários'!$K$6:$K$105,INT((ROW()-6)/12)+1),"Capacidade insuficiente",IF(AND($E614&lt;=0,$S614&lt;INDEX('Cenários'!$H$6:$H$105,INT((ROW()-6)/12)+1)),"Atenção",IF($R614&gt;0,"Desmobilizar","Adequado"))))))))</f>
        <v/>
      </c>
      <c r="W614" s="24">
        <f>IF($A614="","",IF($Y614&lt;&gt;"OK","Corrigir cadastro do cenário",IF($X614="Pausado","",IF($T614&gt;0,"Ruptura projetada de "&amp;TEXT($T614,"0")&amp;" un.",IF($U614&gt;0,"Reduzir entrada ou transferir "&amp;TEXT($U614,"0")&amp;" un.",IF($M614&gt;INDEX('Cenários'!$K$6:$K$105,INT((ROW()-6)/12)+1),"Capacidade abaixo do saldo-alvo em "&amp;TEXT($M614-INDEX('Cenários'!$K$6:$K$105,INT((ROW()-6)/12)+1),"0")&amp;" un.",IF(AND($O614&gt;0,$E614-INDEX('Cenários'!$J$6:$J$105,INT((ROW()-6)/12)+1)&lt;-4),"Recebimento depende de pedido anterior ao horizonte",IF($R614&gt;0,"Desmobilizar "&amp;TEXT($R614,"0")&amp;" un. nesta semana",IF($P614&gt;0,"Emitir pedido de "&amp;TEXT($P614,"0")&amp;" un. nesta semana",IF($O614&gt;0,"Programar recebimento de "&amp;TEXT($O614,"0")&amp;" un.","Sem ação imediata")))))))))</f>
        <v/>
      </c>
      <c r="X614" s="24">
        <f>IF($A614="","",INDEX('Cenários'!$M$6:$M$105,INT((ROW()-6)/12)+1))</f>
        <v/>
      </c>
      <c r="Y614" s="24">
        <f>IF($A614="","",INDEX('Cenários'!$Z$6:$Z$105,INT((ROW()-6)/12)+1))</f>
        <v/>
      </c>
    </row>
    <row r="615" ht="19" customHeight="1">
      <c r="A615" s="24">
        <f>IF(INDEX('Cenários'!$A$6:$A$105,INT((ROW()-6)/12)+1)="","",INDEX('Cenários'!$A$6:$A$105,INT((ROW()-6)/12)+1))</f>
        <v/>
      </c>
      <c r="B615" s="24">
        <f>IF($A615="","",INDEX('Cenários'!$B$6:$B$105,INT((ROW()-6)/12)+1))</f>
        <v/>
      </c>
      <c r="C615" s="24">
        <f>IF($A615="","",INDEX('Cenários'!$C$6:$C$105,INT((ROW()-6)/12)+1))</f>
        <v/>
      </c>
      <c r="D615" s="24">
        <f>IF($A615="","",INDEX('Cenários'!$D$6:$D$105,INT((ROW()-6)/12)+1))</f>
        <v/>
      </c>
      <c r="E615" s="25">
        <f>IF($A615="","",MOD(ROW()-6,12)-4)</f>
        <v/>
      </c>
      <c r="F615" s="24">
        <f>IF($A615="","",IF($E615&lt;0,"Antes do pico",IF($E615=0,"Semana de pico","Depois do pico")))</f>
        <v/>
      </c>
      <c r="G615" s="36">
        <f>IF($A615="","",IFERROR(IF(INDEX('Cenários'!$E$6:$E$105,INT((ROW()-6)/12)+1)="","",INDEX('Cenários'!$E$6:$E$105,INT((ROW()-6)/12)+1)+7*$E615),""))</f>
        <v/>
      </c>
      <c r="H615" s="37">
        <f>IF($A615="","",INDEX('Cenários'!$N$6:$Y$105,INT((ROW()-6)/12)+1,$E615+5))</f>
        <v/>
      </c>
      <c r="I615" s="25">
        <f>IF(OR($A615="",$H615=""),"",IFERROR(ROUNDUP(INDEX('Cenários'!$F$6:$F$105,INT((ROW()-6)/12)+1)*$H615,0),""))</f>
        <v/>
      </c>
      <c r="J615" s="19" t="n"/>
      <c r="K615" s="25">
        <f>IF($A615="","",IF($E615=-4,INDEX('Cenários'!$G$6:$G$105,INT((ROW()-6)/12)+1),$S614))</f>
        <v/>
      </c>
      <c r="L615" s="25">
        <f>IF($A615="","",$K615+IF($J615="",0,$J615)-IF($I615="",0,$I615))</f>
        <v/>
      </c>
      <c r="M615" s="25">
        <f>IF($A615="","",IF($E615&lt;=0,INDEX('Cenários'!$H$6:$H$105,INT((ROW()-6)/12)+1)+SUMIFS($I$6:$I$1205,$A$6:$A$1205,$A615,$E$6:$E$1205,"&gt;"&amp;$E615,$E$6:$E$1205,"&lt;="&amp;($E615+INDEX('Cenários'!$J$6:$J$105,INT((ROW()-6)/12)+1))),INDEX('Cenários'!$L$6:$L$105,INT((ROW()-6)/12)+1)+SUMIFS($I$6:$I$1205,$A$6:$A$1205,$A615,$E$6:$E$1205,"&gt;"&amp;$E615,$E$6:$E$1205,"&lt;=7")))</f>
        <v/>
      </c>
      <c r="N615" s="25">
        <f>IF($A615="","",MIN(INDEX('Cenários'!$K$6:$K$105,INT((ROW()-6)/12)+1),MAX(0,$M615)))</f>
        <v/>
      </c>
      <c r="O615" s="25">
        <f>IF($A615="","",IFERROR(IF($L615&gt;=$N615,0,MIN(CEILING(MAX(0,$N615-$L615),INDEX('Cenários'!$I$6:$I$105,INT((ROW()-6)/12)+1)),FLOOR(MAX(0,INDEX('Cenários'!$K$6:$K$105,INT((ROW()-6)/12)+1)-$L615),INDEX('Cenários'!$I$6:$I$105,INT((ROW()-6)/12)+1)))),0))</f>
        <v/>
      </c>
      <c r="P615" s="25">
        <f>IF($A615="","",IFERROR(IF($E615+INDEX('Cenários'!$J$6:$J$105,INT((ROW()-6)/12)+1)&gt;7,0,SUMIFS($O$6:$O$1205,$A$6:$A$1205,$A615,$E$6:$E$1205,$E615+INDEX('Cenários'!$J$6:$J$105,INT((ROW()-6)/12)+1))),0))</f>
        <v/>
      </c>
      <c r="Q615" s="25">
        <f>IF($A615="","",$L615+$O615)</f>
        <v/>
      </c>
      <c r="R615" s="25">
        <f>IF($A615="","",IF($E615&gt;0,MAX(0,$Q615-$N615),0))</f>
        <v/>
      </c>
      <c r="S615" s="25">
        <f>IF($A615="","",$Q615-$R615)</f>
        <v/>
      </c>
      <c r="T615" s="25">
        <f>IF($A615="","",MAX(0,-$S615))</f>
        <v/>
      </c>
      <c r="U615" s="25">
        <f>IF($A615="","",MAX(0,$Q615-INDEX('Cenários'!$K$6:$K$105,INT((ROW()-6)/12)+1)))</f>
        <v/>
      </c>
      <c r="V615" s="24">
        <f>IF($A615="","",IF($Y615&lt;&gt;"OK","Dados inválidos",IF($X615="Pausado","Pausado",IF($T615&gt;0,"Ruptura",IF($U615&gt;0,"Excesso de capacidade",IF($M615&gt;INDEX('Cenários'!$K$6:$K$105,INT((ROW()-6)/12)+1),"Capacidade insuficiente",IF(AND($E615&lt;=0,$S615&lt;INDEX('Cenários'!$H$6:$H$105,INT((ROW()-6)/12)+1)),"Atenção",IF($R615&gt;0,"Desmobilizar","Adequado"))))))))</f>
        <v/>
      </c>
      <c r="W615" s="24">
        <f>IF($A615="","",IF($Y615&lt;&gt;"OK","Corrigir cadastro do cenário",IF($X615="Pausado","",IF($T615&gt;0,"Ruptura projetada de "&amp;TEXT($T615,"0")&amp;" un.",IF($U615&gt;0,"Reduzir entrada ou transferir "&amp;TEXT($U615,"0")&amp;" un.",IF($M615&gt;INDEX('Cenários'!$K$6:$K$105,INT((ROW()-6)/12)+1),"Capacidade abaixo do saldo-alvo em "&amp;TEXT($M615-INDEX('Cenários'!$K$6:$K$105,INT((ROW()-6)/12)+1),"0")&amp;" un.",IF(AND($O615&gt;0,$E615-INDEX('Cenários'!$J$6:$J$105,INT((ROW()-6)/12)+1)&lt;-4),"Recebimento depende de pedido anterior ao horizonte",IF($R615&gt;0,"Desmobilizar "&amp;TEXT($R615,"0")&amp;" un. nesta semana",IF($P615&gt;0,"Emitir pedido de "&amp;TEXT($P615,"0")&amp;" un. nesta semana",IF($O615&gt;0,"Programar recebimento de "&amp;TEXT($O615,"0")&amp;" un.","Sem ação imediata")))))))))</f>
        <v/>
      </c>
      <c r="X615" s="24">
        <f>IF($A615="","",INDEX('Cenários'!$M$6:$M$105,INT((ROW()-6)/12)+1))</f>
        <v/>
      </c>
      <c r="Y615" s="24">
        <f>IF($A615="","",INDEX('Cenários'!$Z$6:$Z$105,INT((ROW()-6)/12)+1))</f>
        <v/>
      </c>
    </row>
    <row r="616" ht="19" customHeight="1">
      <c r="A616" s="24">
        <f>IF(INDEX('Cenários'!$A$6:$A$105,INT((ROW()-6)/12)+1)="","",INDEX('Cenários'!$A$6:$A$105,INT((ROW()-6)/12)+1))</f>
        <v/>
      </c>
      <c r="B616" s="24">
        <f>IF($A616="","",INDEX('Cenários'!$B$6:$B$105,INT((ROW()-6)/12)+1))</f>
        <v/>
      </c>
      <c r="C616" s="24">
        <f>IF($A616="","",INDEX('Cenários'!$C$6:$C$105,INT((ROW()-6)/12)+1))</f>
        <v/>
      </c>
      <c r="D616" s="24">
        <f>IF($A616="","",INDEX('Cenários'!$D$6:$D$105,INT((ROW()-6)/12)+1))</f>
        <v/>
      </c>
      <c r="E616" s="25">
        <f>IF($A616="","",MOD(ROW()-6,12)-4)</f>
        <v/>
      </c>
      <c r="F616" s="24">
        <f>IF($A616="","",IF($E616&lt;0,"Antes do pico",IF($E616=0,"Semana de pico","Depois do pico")))</f>
        <v/>
      </c>
      <c r="G616" s="36">
        <f>IF($A616="","",IFERROR(IF(INDEX('Cenários'!$E$6:$E$105,INT((ROW()-6)/12)+1)="","",INDEX('Cenários'!$E$6:$E$105,INT((ROW()-6)/12)+1)+7*$E616),""))</f>
        <v/>
      </c>
      <c r="H616" s="37">
        <f>IF($A616="","",INDEX('Cenários'!$N$6:$Y$105,INT((ROW()-6)/12)+1,$E616+5))</f>
        <v/>
      </c>
      <c r="I616" s="25">
        <f>IF(OR($A616="",$H616=""),"",IFERROR(ROUNDUP(INDEX('Cenários'!$F$6:$F$105,INT((ROW()-6)/12)+1)*$H616,0),""))</f>
        <v/>
      </c>
      <c r="J616" s="19" t="n"/>
      <c r="K616" s="25">
        <f>IF($A616="","",IF($E616=-4,INDEX('Cenários'!$G$6:$G$105,INT((ROW()-6)/12)+1),$S615))</f>
        <v/>
      </c>
      <c r="L616" s="25">
        <f>IF($A616="","",$K616+IF($J616="",0,$J616)-IF($I616="",0,$I616))</f>
        <v/>
      </c>
      <c r="M616" s="25">
        <f>IF($A616="","",IF($E616&lt;=0,INDEX('Cenários'!$H$6:$H$105,INT((ROW()-6)/12)+1)+SUMIFS($I$6:$I$1205,$A$6:$A$1205,$A616,$E$6:$E$1205,"&gt;"&amp;$E616,$E$6:$E$1205,"&lt;="&amp;($E616+INDEX('Cenários'!$J$6:$J$105,INT((ROW()-6)/12)+1))),INDEX('Cenários'!$L$6:$L$105,INT((ROW()-6)/12)+1)+SUMIFS($I$6:$I$1205,$A$6:$A$1205,$A616,$E$6:$E$1205,"&gt;"&amp;$E616,$E$6:$E$1205,"&lt;=7")))</f>
        <v/>
      </c>
      <c r="N616" s="25">
        <f>IF($A616="","",MIN(INDEX('Cenários'!$K$6:$K$105,INT((ROW()-6)/12)+1),MAX(0,$M616)))</f>
        <v/>
      </c>
      <c r="O616" s="25">
        <f>IF($A616="","",IFERROR(IF($L616&gt;=$N616,0,MIN(CEILING(MAX(0,$N616-$L616),INDEX('Cenários'!$I$6:$I$105,INT((ROW()-6)/12)+1)),FLOOR(MAX(0,INDEX('Cenários'!$K$6:$K$105,INT((ROW()-6)/12)+1)-$L616),INDEX('Cenários'!$I$6:$I$105,INT((ROW()-6)/12)+1)))),0))</f>
        <v/>
      </c>
      <c r="P616" s="25">
        <f>IF($A616="","",IFERROR(IF($E616+INDEX('Cenários'!$J$6:$J$105,INT((ROW()-6)/12)+1)&gt;7,0,SUMIFS($O$6:$O$1205,$A$6:$A$1205,$A616,$E$6:$E$1205,$E616+INDEX('Cenários'!$J$6:$J$105,INT((ROW()-6)/12)+1))),0))</f>
        <v/>
      </c>
      <c r="Q616" s="25">
        <f>IF($A616="","",$L616+$O616)</f>
        <v/>
      </c>
      <c r="R616" s="25">
        <f>IF($A616="","",IF($E616&gt;0,MAX(0,$Q616-$N616),0))</f>
        <v/>
      </c>
      <c r="S616" s="25">
        <f>IF($A616="","",$Q616-$R616)</f>
        <v/>
      </c>
      <c r="T616" s="25">
        <f>IF($A616="","",MAX(0,-$S616))</f>
        <v/>
      </c>
      <c r="U616" s="25">
        <f>IF($A616="","",MAX(0,$Q616-INDEX('Cenários'!$K$6:$K$105,INT((ROW()-6)/12)+1)))</f>
        <v/>
      </c>
      <c r="V616" s="24">
        <f>IF($A616="","",IF($Y616&lt;&gt;"OK","Dados inválidos",IF($X616="Pausado","Pausado",IF($T616&gt;0,"Ruptura",IF($U616&gt;0,"Excesso de capacidade",IF($M616&gt;INDEX('Cenários'!$K$6:$K$105,INT((ROW()-6)/12)+1),"Capacidade insuficiente",IF(AND($E616&lt;=0,$S616&lt;INDEX('Cenários'!$H$6:$H$105,INT((ROW()-6)/12)+1)),"Atenção",IF($R616&gt;0,"Desmobilizar","Adequado"))))))))</f>
        <v/>
      </c>
      <c r="W616" s="24">
        <f>IF($A616="","",IF($Y616&lt;&gt;"OK","Corrigir cadastro do cenário",IF($X616="Pausado","",IF($T616&gt;0,"Ruptura projetada de "&amp;TEXT($T616,"0")&amp;" un.",IF($U616&gt;0,"Reduzir entrada ou transferir "&amp;TEXT($U616,"0")&amp;" un.",IF($M616&gt;INDEX('Cenários'!$K$6:$K$105,INT((ROW()-6)/12)+1),"Capacidade abaixo do saldo-alvo em "&amp;TEXT($M616-INDEX('Cenários'!$K$6:$K$105,INT((ROW()-6)/12)+1),"0")&amp;" un.",IF(AND($O616&gt;0,$E616-INDEX('Cenários'!$J$6:$J$105,INT((ROW()-6)/12)+1)&lt;-4),"Recebimento depende de pedido anterior ao horizonte",IF($R616&gt;0,"Desmobilizar "&amp;TEXT($R616,"0")&amp;" un. nesta semana",IF($P616&gt;0,"Emitir pedido de "&amp;TEXT($P616,"0")&amp;" un. nesta semana",IF($O616&gt;0,"Programar recebimento de "&amp;TEXT($O616,"0")&amp;" un.","Sem ação imediata")))))))))</f>
        <v/>
      </c>
      <c r="X616" s="24">
        <f>IF($A616="","",INDEX('Cenários'!$M$6:$M$105,INT((ROW()-6)/12)+1))</f>
        <v/>
      </c>
      <c r="Y616" s="24">
        <f>IF($A616="","",INDEX('Cenários'!$Z$6:$Z$105,INT((ROW()-6)/12)+1))</f>
        <v/>
      </c>
    </row>
    <row r="617" ht="19" customHeight="1">
      <c r="A617" s="24">
        <f>IF(INDEX('Cenários'!$A$6:$A$105,INT((ROW()-6)/12)+1)="","",INDEX('Cenários'!$A$6:$A$105,INT((ROW()-6)/12)+1))</f>
        <v/>
      </c>
      <c r="B617" s="24">
        <f>IF($A617="","",INDEX('Cenários'!$B$6:$B$105,INT((ROW()-6)/12)+1))</f>
        <v/>
      </c>
      <c r="C617" s="24">
        <f>IF($A617="","",INDEX('Cenários'!$C$6:$C$105,INT((ROW()-6)/12)+1))</f>
        <v/>
      </c>
      <c r="D617" s="24">
        <f>IF($A617="","",INDEX('Cenários'!$D$6:$D$105,INT((ROW()-6)/12)+1))</f>
        <v/>
      </c>
      <c r="E617" s="25">
        <f>IF($A617="","",MOD(ROW()-6,12)-4)</f>
        <v/>
      </c>
      <c r="F617" s="24">
        <f>IF($A617="","",IF($E617&lt;0,"Antes do pico",IF($E617=0,"Semana de pico","Depois do pico")))</f>
        <v/>
      </c>
      <c r="G617" s="36">
        <f>IF($A617="","",IFERROR(IF(INDEX('Cenários'!$E$6:$E$105,INT((ROW()-6)/12)+1)="","",INDEX('Cenários'!$E$6:$E$105,INT((ROW()-6)/12)+1)+7*$E617),""))</f>
        <v/>
      </c>
      <c r="H617" s="37">
        <f>IF($A617="","",INDEX('Cenários'!$N$6:$Y$105,INT((ROW()-6)/12)+1,$E617+5))</f>
        <v/>
      </c>
      <c r="I617" s="25">
        <f>IF(OR($A617="",$H617=""),"",IFERROR(ROUNDUP(INDEX('Cenários'!$F$6:$F$105,INT((ROW()-6)/12)+1)*$H617,0),""))</f>
        <v/>
      </c>
      <c r="J617" s="19" t="n"/>
      <c r="K617" s="25">
        <f>IF($A617="","",IF($E617=-4,INDEX('Cenários'!$G$6:$G$105,INT((ROW()-6)/12)+1),$S616))</f>
        <v/>
      </c>
      <c r="L617" s="25">
        <f>IF($A617="","",$K617+IF($J617="",0,$J617)-IF($I617="",0,$I617))</f>
        <v/>
      </c>
      <c r="M617" s="25">
        <f>IF($A617="","",IF($E617&lt;=0,INDEX('Cenários'!$H$6:$H$105,INT((ROW()-6)/12)+1)+SUMIFS($I$6:$I$1205,$A$6:$A$1205,$A617,$E$6:$E$1205,"&gt;"&amp;$E617,$E$6:$E$1205,"&lt;="&amp;($E617+INDEX('Cenários'!$J$6:$J$105,INT((ROW()-6)/12)+1))),INDEX('Cenários'!$L$6:$L$105,INT((ROW()-6)/12)+1)+SUMIFS($I$6:$I$1205,$A$6:$A$1205,$A617,$E$6:$E$1205,"&gt;"&amp;$E617,$E$6:$E$1205,"&lt;=7")))</f>
        <v/>
      </c>
      <c r="N617" s="25">
        <f>IF($A617="","",MIN(INDEX('Cenários'!$K$6:$K$105,INT((ROW()-6)/12)+1),MAX(0,$M617)))</f>
        <v/>
      </c>
      <c r="O617" s="25">
        <f>IF($A617="","",IFERROR(IF($L617&gt;=$N617,0,MIN(CEILING(MAX(0,$N617-$L617),INDEX('Cenários'!$I$6:$I$105,INT((ROW()-6)/12)+1)),FLOOR(MAX(0,INDEX('Cenários'!$K$6:$K$105,INT((ROW()-6)/12)+1)-$L617),INDEX('Cenários'!$I$6:$I$105,INT((ROW()-6)/12)+1)))),0))</f>
        <v/>
      </c>
      <c r="P617" s="25">
        <f>IF($A617="","",IFERROR(IF($E617+INDEX('Cenários'!$J$6:$J$105,INT((ROW()-6)/12)+1)&gt;7,0,SUMIFS($O$6:$O$1205,$A$6:$A$1205,$A617,$E$6:$E$1205,$E617+INDEX('Cenários'!$J$6:$J$105,INT((ROW()-6)/12)+1))),0))</f>
        <v/>
      </c>
      <c r="Q617" s="25">
        <f>IF($A617="","",$L617+$O617)</f>
        <v/>
      </c>
      <c r="R617" s="25">
        <f>IF($A617="","",IF($E617&gt;0,MAX(0,$Q617-$N617),0))</f>
        <v/>
      </c>
      <c r="S617" s="25">
        <f>IF($A617="","",$Q617-$R617)</f>
        <v/>
      </c>
      <c r="T617" s="25">
        <f>IF($A617="","",MAX(0,-$S617))</f>
        <v/>
      </c>
      <c r="U617" s="25">
        <f>IF($A617="","",MAX(0,$Q617-INDEX('Cenários'!$K$6:$K$105,INT((ROW()-6)/12)+1)))</f>
        <v/>
      </c>
      <c r="V617" s="24">
        <f>IF($A617="","",IF($Y617&lt;&gt;"OK","Dados inválidos",IF($X617="Pausado","Pausado",IF($T617&gt;0,"Ruptura",IF($U617&gt;0,"Excesso de capacidade",IF($M617&gt;INDEX('Cenários'!$K$6:$K$105,INT((ROW()-6)/12)+1),"Capacidade insuficiente",IF(AND($E617&lt;=0,$S617&lt;INDEX('Cenários'!$H$6:$H$105,INT((ROW()-6)/12)+1)),"Atenção",IF($R617&gt;0,"Desmobilizar","Adequado"))))))))</f>
        <v/>
      </c>
      <c r="W617" s="24">
        <f>IF($A617="","",IF($Y617&lt;&gt;"OK","Corrigir cadastro do cenário",IF($X617="Pausado","",IF($T617&gt;0,"Ruptura projetada de "&amp;TEXT($T617,"0")&amp;" un.",IF($U617&gt;0,"Reduzir entrada ou transferir "&amp;TEXT($U617,"0")&amp;" un.",IF($M617&gt;INDEX('Cenários'!$K$6:$K$105,INT((ROW()-6)/12)+1),"Capacidade abaixo do saldo-alvo em "&amp;TEXT($M617-INDEX('Cenários'!$K$6:$K$105,INT((ROW()-6)/12)+1),"0")&amp;" un.",IF(AND($O617&gt;0,$E617-INDEX('Cenários'!$J$6:$J$105,INT((ROW()-6)/12)+1)&lt;-4),"Recebimento depende de pedido anterior ao horizonte",IF($R617&gt;0,"Desmobilizar "&amp;TEXT($R617,"0")&amp;" un. nesta semana",IF($P617&gt;0,"Emitir pedido de "&amp;TEXT($P617,"0")&amp;" un. nesta semana",IF($O617&gt;0,"Programar recebimento de "&amp;TEXT($O617,"0")&amp;" un.","Sem ação imediata")))))))))</f>
        <v/>
      </c>
      <c r="X617" s="24">
        <f>IF($A617="","",INDEX('Cenários'!$M$6:$M$105,INT((ROW()-6)/12)+1))</f>
        <v/>
      </c>
      <c r="Y617" s="24">
        <f>IF($A617="","",INDEX('Cenários'!$Z$6:$Z$105,INT((ROW()-6)/12)+1))</f>
        <v/>
      </c>
    </row>
    <row r="618" ht="19" customHeight="1">
      <c r="A618" s="24">
        <f>IF(INDEX('Cenários'!$A$6:$A$105,INT((ROW()-6)/12)+1)="","",INDEX('Cenários'!$A$6:$A$105,INT((ROW()-6)/12)+1))</f>
        <v/>
      </c>
      <c r="B618" s="24">
        <f>IF($A618="","",INDEX('Cenários'!$B$6:$B$105,INT((ROW()-6)/12)+1))</f>
        <v/>
      </c>
      <c r="C618" s="24">
        <f>IF($A618="","",INDEX('Cenários'!$C$6:$C$105,INT((ROW()-6)/12)+1))</f>
        <v/>
      </c>
      <c r="D618" s="24">
        <f>IF($A618="","",INDEX('Cenários'!$D$6:$D$105,INT((ROW()-6)/12)+1))</f>
        <v/>
      </c>
      <c r="E618" s="25">
        <f>IF($A618="","",MOD(ROW()-6,12)-4)</f>
        <v/>
      </c>
      <c r="F618" s="24">
        <f>IF($A618="","",IF($E618&lt;0,"Antes do pico",IF($E618=0,"Semana de pico","Depois do pico")))</f>
        <v/>
      </c>
      <c r="G618" s="36">
        <f>IF($A618="","",IFERROR(IF(INDEX('Cenários'!$E$6:$E$105,INT((ROW()-6)/12)+1)="","",INDEX('Cenários'!$E$6:$E$105,INT((ROW()-6)/12)+1)+7*$E618),""))</f>
        <v/>
      </c>
      <c r="H618" s="37">
        <f>IF($A618="","",INDEX('Cenários'!$N$6:$Y$105,INT((ROW()-6)/12)+1,$E618+5))</f>
        <v/>
      </c>
      <c r="I618" s="25">
        <f>IF(OR($A618="",$H618=""),"",IFERROR(ROUNDUP(INDEX('Cenários'!$F$6:$F$105,INT((ROW()-6)/12)+1)*$H618,0),""))</f>
        <v/>
      </c>
      <c r="J618" s="19" t="n"/>
      <c r="K618" s="25">
        <f>IF($A618="","",IF($E618=-4,INDEX('Cenários'!$G$6:$G$105,INT((ROW()-6)/12)+1),$S617))</f>
        <v/>
      </c>
      <c r="L618" s="25">
        <f>IF($A618="","",$K618+IF($J618="",0,$J618)-IF($I618="",0,$I618))</f>
        <v/>
      </c>
      <c r="M618" s="25">
        <f>IF($A618="","",IF($E618&lt;=0,INDEX('Cenários'!$H$6:$H$105,INT((ROW()-6)/12)+1)+SUMIFS($I$6:$I$1205,$A$6:$A$1205,$A618,$E$6:$E$1205,"&gt;"&amp;$E618,$E$6:$E$1205,"&lt;="&amp;($E618+INDEX('Cenários'!$J$6:$J$105,INT((ROW()-6)/12)+1))),INDEX('Cenários'!$L$6:$L$105,INT((ROW()-6)/12)+1)+SUMIFS($I$6:$I$1205,$A$6:$A$1205,$A618,$E$6:$E$1205,"&gt;"&amp;$E618,$E$6:$E$1205,"&lt;=7")))</f>
        <v/>
      </c>
      <c r="N618" s="25">
        <f>IF($A618="","",MIN(INDEX('Cenários'!$K$6:$K$105,INT((ROW()-6)/12)+1),MAX(0,$M618)))</f>
        <v/>
      </c>
      <c r="O618" s="25">
        <f>IF($A618="","",IFERROR(IF($L618&gt;=$N618,0,MIN(CEILING(MAX(0,$N618-$L618),INDEX('Cenários'!$I$6:$I$105,INT((ROW()-6)/12)+1)),FLOOR(MAX(0,INDEX('Cenários'!$K$6:$K$105,INT((ROW()-6)/12)+1)-$L618),INDEX('Cenários'!$I$6:$I$105,INT((ROW()-6)/12)+1)))),0))</f>
        <v/>
      </c>
      <c r="P618" s="25">
        <f>IF($A618="","",IFERROR(IF($E618+INDEX('Cenários'!$J$6:$J$105,INT((ROW()-6)/12)+1)&gt;7,0,SUMIFS($O$6:$O$1205,$A$6:$A$1205,$A618,$E$6:$E$1205,$E618+INDEX('Cenários'!$J$6:$J$105,INT((ROW()-6)/12)+1))),0))</f>
        <v/>
      </c>
      <c r="Q618" s="25">
        <f>IF($A618="","",$L618+$O618)</f>
        <v/>
      </c>
      <c r="R618" s="25">
        <f>IF($A618="","",IF($E618&gt;0,MAX(0,$Q618-$N618),0))</f>
        <v/>
      </c>
      <c r="S618" s="25">
        <f>IF($A618="","",$Q618-$R618)</f>
        <v/>
      </c>
      <c r="T618" s="25">
        <f>IF($A618="","",MAX(0,-$S618))</f>
        <v/>
      </c>
      <c r="U618" s="25">
        <f>IF($A618="","",MAX(0,$Q618-INDEX('Cenários'!$K$6:$K$105,INT((ROW()-6)/12)+1)))</f>
        <v/>
      </c>
      <c r="V618" s="24">
        <f>IF($A618="","",IF($Y618&lt;&gt;"OK","Dados inválidos",IF($X618="Pausado","Pausado",IF($T618&gt;0,"Ruptura",IF($U618&gt;0,"Excesso de capacidade",IF($M618&gt;INDEX('Cenários'!$K$6:$K$105,INT((ROW()-6)/12)+1),"Capacidade insuficiente",IF(AND($E618&lt;=0,$S618&lt;INDEX('Cenários'!$H$6:$H$105,INT((ROW()-6)/12)+1)),"Atenção",IF($R618&gt;0,"Desmobilizar","Adequado"))))))))</f>
        <v/>
      </c>
      <c r="W618" s="24">
        <f>IF($A618="","",IF($Y618&lt;&gt;"OK","Corrigir cadastro do cenário",IF($X618="Pausado","",IF($T618&gt;0,"Ruptura projetada de "&amp;TEXT($T618,"0")&amp;" un.",IF($U618&gt;0,"Reduzir entrada ou transferir "&amp;TEXT($U618,"0")&amp;" un.",IF($M618&gt;INDEX('Cenários'!$K$6:$K$105,INT((ROW()-6)/12)+1),"Capacidade abaixo do saldo-alvo em "&amp;TEXT($M618-INDEX('Cenários'!$K$6:$K$105,INT((ROW()-6)/12)+1),"0")&amp;" un.",IF(AND($O618&gt;0,$E618-INDEX('Cenários'!$J$6:$J$105,INT((ROW()-6)/12)+1)&lt;-4),"Recebimento depende de pedido anterior ao horizonte",IF($R618&gt;0,"Desmobilizar "&amp;TEXT($R618,"0")&amp;" un. nesta semana",IF($P618&gt;0,"Emitir pedido de "&amp;TEXT($P618,"0")&amp;" un. nesta semana",IF($O618&gt;0,"Programar recebimento de "&amp;TEXT($O618,"0")&amp;" un.","Sem ação imediata")))))))))</f>
        <v/>
      </c>
      <c r="X618" s="24">
        <f>IF($A618="","",INDEX('Cenários'!$M$6:$M$105,INT((ROW()-6)/12)+1))</f>
        <v/>
      </c>
      <c r="Y618" s="24">
        <f>IF($A618="","",INDEX('Cenários'!$Z$6:$Z$105,INT((ROW()-6)/12)+1))</f>
        <v/>
      </c>
    </row>
    <row r="619" ht="19" customHeight="1">
      <c r="A619" s="24">
        <f>IF(INDEX('Cenários'!$A$6:$A$105,INT((ROW()-6)/12)+1)="","",INDEX('Cenários'!$A$6:$A$105,INT((ROW()-6)/12)+1))</f>
        <v/>
      </c>
      <c r="B619" s="24">
        <f>IF($A619="","",INDEX('Cenários'!$B$6:$B$105,INT((ROW()-6)/12)+1))</f>
        <v/>
      </c>
      <c r="C619" s="24">
        <f>IF($A619="","",INDEX('Cenários'!$C$6:$C$105,INT((ROW()-6)/12)+1))</f>
        <v/>
      </c>
      <c r="D619" s="24">
        <f>IF($A619="","",INDEX('Cenários'!$D$6:$D$105,INT((ROW()-6)/12)+1))</f>
        <v/>
      </c>
      <c r="E619" s="25">
        <f>IF($A619="","",MOD(ROW()-6,12)-4)</f>
        <v/>
      </c>
      <c r="F619" s="24">
        <f>IF($A619="","",IF($E619&lt;0,"Antes do pico",IF($E619=0,"Semana de pico","Depois do pico")))</f>
        <v/>
      </c>
      <c r="G619" s="36">
        <f>IF($A619="","",IFERROR(IF(INDEX('Cenários'!$E$6:$E$105,INT((ROW()-6)/12)+1)="","",INDEX('Cenários'!$E$6:$E$105,INT((ROW()-6)/12)+1)+7*$E619),""))</f>
        <v/>
      </c>
      <c r="H619" s="37">
        <f>IF($A619="","",INDEX('Cenários'!$N$6:$Y$105,INT((ROW()-6)/12)+1,$E619+5))</f>
        <v/>
      </c>
      <c r="I619" s="25">
        <f>IF(OR($A619="",$H619=""),"",IFERROR(ROUNDUP(INDEX('Cenários'!$F$6:$F$105,INT((ROW()-6)/12)+1)*$H619,0),""))</f>
        <v/>
      </c>
      <c r="J619" s="19" t="n"/>
      <c r="K619" s="25">
        <f>IF($A619="","",IF($E619=-4,INDEX('Cenários'!$G$6:$G$105,INT((ROW()-6)/12)+1),$S618))</f>
        <v/>
      </c>
      <c r="L619" s="25">
        <f>IF($A619="","",$K619+IF($J619="",0,$J619)-IF($I619="",0,$I619))</f>
        <v/>
      </c>
      <c r="M619" s="25">
        <f>IF($A619="","",IF($E619&lt;=0,INDEX('Cenários'!$H$6:$H$105,INT((ROW()-6)/12)+1)+SUMIFS($I$6:$I$1205,$A$6:$A$1205,$A619,$E$6:$E$1205,"&gt;"&amp;$E619,$E$6:$E$1205,"&lt;="&amp;($E619+INDEX('Cenários'!$J$6:$J$105,INT((ROW()-6)/12)+1))),INDEX('Cenários'!$L$6:$L$105,INT((ROW()-6)/12)+1)+SUMIFS($I$6:$I$1205,$A$6:$A$1205,$A619,$E$6:$E$1205,"&gt;"&amp;$E619,$E$6:$E$1205,"&lt;=7")))</f>
        <v/>
      </c>
      <c r="N619" s="25">
        <f>IF($A619="","",MIN(INDEX('Cenários'!$K$6:$K$105,INT((ROW()-6)/12)+1),MAX(0,$M619)))</f>
        <v/>
      </c>
      <c r="O619" s="25">
        <f>IF($A619="","",IFERROR(IF($L619&gt;=$N619,0,MIN(CEILING(MAX(0,$N619-$L619),INDEX('Cenários'!$I$6:$I$105,INT((ROW()-6)/12)+1)),FLOOR(MAX(0,INDEX('Cenários'!$K$6:$K$105,INT((ROW()-6)/12)+1)-$L619),INDEX('Cenários'!$I$6:$I$105,INT((ROW()-6)/12)+1)))),0))</f>
        <v/>
      </c>
      <c r="P619" s="25">
        <f>IF($A619="","",IFERROR(IF($E619+INDEX('Cenários'!$J$6:$J$105,INT((ROW()-6)/12)+1)&gt;7,0,SUMIFS($O$6:$O$1205,$A$6:$A$1205,$A619,$E$6:$E$1205,$E619+INDEX('Cenários'!$J$6:$J$105,INT((ROW()-6)/12)+1))),0))</f>
        <v/>
      </c>
      <c r="Q619" s="25">
        <f>IF($A619="","",$L619+$O619)</f>
        <v/>
      </c>
      <c r="R619" s="25">
        <f>IF($A619="","",IF($E619&gt;0,MAX(0,$Q619-$N619),0))</f>
        <v/>
      </c>
      <c r="S619" s="25">
        <f>IF($A619="","",$Q619-$R619)</f>
        <v/>
      </c>
      <c r="T619" s="25">
        <f>IF($A619="","",MAX(0,-$S619))</f>
        <v/>
      </c>
      <c r="U619" s="25">
        <f>IF($A619="","",MAX(0,$Q619-INDEX('Cenários'!$K$6:$K$105,INT((ROW()-6)/12)+1)))</f>
        <v/>
      </c>
      <c r="V619" s="24">
        <f>IF($A619="","",IF($Y619&lt;&gt;"OK","Dados inválidos",IF($X619="Pausado","Pausado",IF($T619&gt;0,"Ruptura",IF($U619&gt;0,"Excesso de capacidade",IF($M619&gt;INDEX('Cenários'!$K$6:$K$105,INT((ROW()-6)/12)+1),"Capacidade insuficiente",IF(AND($E619&lt;=0,$S619&lt;INDEX('Cenários'!$H$6:$H$105,INT((ROW()-6)/12)+1)),"Atenção",IF($R619&gt;0,"Desmobilizar","Adequado"))))))))</f>
        <v/>
      </c>
      <c r="W619" s="24">
        <f>IF($A619="","",IF($Y619&lt;&gt;"OK","Corrigir cadastro do cenário",IF($X619="Pausado","",IF($T619&gt;0,"Ruptura projetada de "&amp;TEXT($T619,"0")&amp;" un.",IF($U619&gt;0,"Reduzir entrada ou transferir "&amp;TEXT($U619,"0")&amp;" un.",IF($M619&gt;INDEX('Cenários'!$K$6:$K$105,INT((ROW()-6)/12)+1),"Capacidade abaixo do saldo-alvo em "&amp;TEXT($M619-INDEX('Cenários'!$K$6:$K$105,INT((ROW()-6)/12)+1),"0")&amp;" un.",IF(AND($O619&gt;0,$E619-INDEX('Cenários'!$J$6:$J$105,INT((ROW()-6)/12)+1)&lt;-4),"Recebimento depende de pedido anterior ao horizonte",IF($R619&gt;0,"Desmobilizar "&amp;TEXT($R619,"0")&amp;" un. nesta semana",IF($P619&gt;0,"Emitir pedido de "&amp;TEXT($P619,"0")&amp;" un. nesta semana",IF($O619&gt;0,"Programar recebimento de "&amp;TEXT($O619,"0")&amp;" un.","Sem ação imediata")))))))))</f>
        <v/>
      </c>
      <c r="X619" s="24">
        <f>IF($A619="","",INDEX('Cenários'!$M$6:$M$105,INT((ROW()-6)/12)+1))</f>
        <v/>
      </c>
      <c r="Y619" s="24">
        <f>IF($A619="","",INDEX('Cenários'!$Z$6:$Z$105,INT((ROW()-6)/12)+1))</f>
        <v/>
      </c>
    </row>
    <row r="620" ht="19" customHeight="1">
      <c r="A620" s="24">
        <f>IF(INDEX('Cenários'!$A$6:$A$105,INT((ROW()-6)/12)+1)="","",INDEX('Cenários'!$A$6:$A$105,INT((ROW()-6)/12)+1))</f>
        <v/>
      </c>
      <c r="B620" s="24">
        <f>IF($A620="","",INDEX('Cenários'!$B$6:$B$105,INT((ROW()-6)/12)+1))</f>
        <v/>
      </c>
      <c r="C620" s="24">
        <f>IF($A620="","",INDEX('Cenários'!$C$6:$C$105,INT((ROW()-6)/12)+1))</f>
        <v/>
      </c>
      <c r="D620" s="24">
        <f>IF($A620="","",INDEX('Cenários'!$D$6:$D$105,INT((ROW()-6)/12)+1))</f>
        <v/>
      </c>
      <c r="E620" s="25">
        <f>IF($A620="","",MOD(ROW()-6,12)-4)</f>
        <v/>
      </c>
      <c r="F620" s="24">
        <f>IF($A620="","",IF($E620&lt;0,"Antes do pico",IF($E620=0,"Semana de pico","Depois do pico")))</f>
        <v/>
      </c>
      <c r="G620" s="36">
        <f>IF($A620="","",IFERROR(IF(INDEX('Cenários'!$E$6:$E$105,INT((ROW()-6)/12)+1)="","",INDEX('Cenários'!$E$6:$E$105,INT((ROW()-6)/12)+1)+7*$E620),""))</f>
        <v/>
      </c>
      <c r="H620" s="37">
        <f>IF($A620="","",INDEX('Cenários'!$N$6:$Y$105,INT((ROW()-6)/12)+1,$E620+5))</f>
        <v/>
      </c>
      <c r="I620" s="25">
        <f>IF(OR($A620="",$H620=""),"",IFERROR(ROUNDUP(INDEX('Cenários'!$F$6:$F$105,INT((ROW()-6)/12)+1)*$H620,0),""))</f>
        <v/>
      </c>
      <c r="J620" s="19" t="n"/>
      <c r="K620" s="25">
        <f>IF($A620="","",IF($E620=-4,INDEX('Cenários'!$G$6:$G$105,INT((ROW()-6)/12)+1),$S619))</f>
        <v/>
      </c>
      <c r="L620" s="25">
        <f>IF($A620="","",$K620+IF($J620="",0,$J620)-IF($I620="",0,$I620))</f>
        <v/>
      </c>
      <c r="M620" s="25">
        <f>IF($A620="","",IF($E620&lt;=0,INDEX('Cenários'!$H$6:$H$105,INT((ROW()-6)/12)+1)+SUMIFS($I$6:$I$1205,$A$6:$A$1205,$A620,$E$6:$E$1205,"&gt;"&amp;$E620,$E$6:$E$1205,"&lt;="&amp;($E620+INDEX('Cenários'!$J$6:$J$105,INT((ROW()-6)/12)+1))),INDEX('Cenários'!$L$6:$L$105,INT((ROW()-6)/12)+1)+SUMIFS($I$6:$I$1205,$A$6:$A$1205,$A620,$E$6:$E$1205,"&gt;"&amp;$E620,$E$6:$E$1205,"&lt;=7")))</f>
        <v/>
      </c>
      <c r="N620" s="25">
        <f>IF($A620="","",MIN(INDEX('Cenários'!$K$6:$K$105,INT((ROW()-6)/12)+1),MAX(0,$M620)))</f>
        <v/>
      </c>
      <c r="O620" s="25">
        <f>IF($A620="","",IFERROR(IF($L620&gt;=$N620,0,MIN(CEILING(MAX(0,$N620-$L620),INDEX('Cenários'!$I$6:$I$105,INT((ROW()-6)/12)+1)),FLOOR(MAX(0,INDEX('Cenários'!$K$6:$K$105,INT((ROW()-6)/12)+1)-$L620),INDEX('Cenários'!$I$6:$I$105,INT((ROW()-6)/12)+1)))),0))</f>
        <v/>
      </c>
      <c r="P620" s="25">
        <f>IF($A620="","",IFERROR(IF($E620+INDEX('Cenários'!$J$6:$J$105,INT((ROW()-6)/12)+1)&gt;7,0,SUMIFS($O$6:$O$1205,$A$6:$A$1205,$A620,$E$6:$E$1205,$E620+INDEX('Cenários'!$J$6:$J$105,INT((ROW()-6)/12)+1))),0))</f>
        <v/>
      </c>
      <c r="Q620" s="25">
        <f>IF($A620="","",$L620+$O620)</f>
        <v/>
      </c>
      <c r="R620" s="25">
        <f>IF($A620="","",IF($E620&gt;0,MAX(0,$Q620-$N620),0))</f>
        <v/>
      </c>
      <c r="S620" s="25">
        <f>IF($A620="","",$Q620-$R620)</f>
        <v/>
      </c>
      <c r="T620" s="25">
        <f>IF($A620="","",MAX(0,-$S620))</f>
        <v/>
      </c>
      <c r="U620" s="25">
        <f>IF($A620="","",MAX(0,$Q620-INDEX('Cenários'!$K$6:$K$105,INT((ROW()-6)/12)+1)))</f>
        <v/>
      </c>
      <c r="V620" s="24">
        <f>IF($A620="","",IF($Y620&lt;&gt;"OK","Dados inválidos",IF($X620="Pausado","Pausado",IF($T620&gt;0,"Ruptura",IF($U620&gt;0,"Excesso de capacidade",IF($M620&gt;INDEX('Cenários'!$K$6:$K$105,INT((ROW()-6)/12)+1),"Capacidade insuficiente",IF(AND($E620&lt;=0,$S620&lt;INDEX('Cenários'!$H$6:$H$105,INT((ROW()-6)/12)+1)),"Atenção",IF($R620&gt;0,"Desmobilizar","Adequado"))))))))</f>
        <v/>
      </c>
      <c r="W620" s="24">
        <f>IF($A620="","",IF($Y620&lt;&gt;"OK","Corrigir cadastro do cenário",IF($X620="Pausado","",IF($T620&gt;0,"Ruptura projetada de "&amp;TEXT($T620,"0")&amp;" un.",IF($U620&gt;0,"Reduzir entrada ou transferir "&amp;TEXT($U620,"0")&amp;" un.",IF($M620&gt;INDEX('Cenários'!$K$6:$K$105,INT((ROW()-6)/12)+1),"Capacidade abaixo do saldo-alvo em "&amp;TEXT($M620-INDEX('Cenários'!$K$6:$K$105,INT((ROW()-6)/12)+1),"0")&amp;" un.",IF(AND($O620&gt;0,$E620-INDEX('Cenários'!$J$6:$J$105,INT((ROW()-6)/12)+1)&lt;-4),"Recebimento depende de pedido anterior ao horizonte",IF($R620&gt;0,"Desmobilizar "&amp;TEXT($R620,"0")&amp;" un. nesta semana",IF($P620&gt;0,"Emitir pedido de "&amp;TEXT($P620,"0")&amp;" un. nesta semana",IF($O620&gt;0,"Programar recebimento de "&amp;TEXT($O620,"0")&amp;" un.","Sem ação imediata")))))))))</f>
        <v/>
      </c>
      <c r="X620" s="24">
        <f>IF($A620="","",INDEX('Cenários'!$M$6:$M$105,INT((ROW()-6)/12)+1))</f>
        <v/>
      </c>
      <c r="Y620" s="24">
        <f>IF($A620="","",INDEX('Cenários'!$Z$6:$Z$105,INT((ROW()-6)/12)+1))</f>
        <v/>
      </c>
    </row>
    <row r="621" ht="19" customHeight="1">
      <c r="A621" s="24">
        <f>IF(INDEX('Cenários'!$A$6:$A$105,INT((ROW()-6)/12)+1)="","",INDEX('Cenários'!$A$6:$A$105,INT((ROW()-6)/12)+1))</f>
        <v/>
      </c>
      <c r="B621" s="24">
        <f>IF($A621="","",INDEX('Cenários'!$B$6:$B$105,INT((ROW()-6)/12)+1))</f>
        <v/>
      </c>
      <c r="C621" s="24">
        <f>IF($A621="","",INDEX('Cenários'!$C$6:$C$105,INT((ROW()-6)/12)+1))</f>
        <v/>
      </c>
      <c r="D621" s="24">
        <f>IF($A621="","",INDEX('Cenários'!$D$6:$D$105,INT((ROW()-6)/12)+1))</f>
        <v/>
      </c>
      <c r="E621" s="25">
        <f>IF($A621="","",MOD(ROW()-6,12)-4)</f>
        <v/>
      </c>
      <c r="F621" s="24">
        <f>IF($A621="","",IF($E621&lt;0,"Antes do pico",IF($E621=0,"Semana de pico","Depois do pico")))</f>
        <v/>
      </c>
      <c r="G621" s="36">
        <f>IF($A621="","",IFERROR(IF(INDEX('Cenários'!$E$6:$E$105,INT((ROW()-6)/12)+1)="","",INDEX('Cenários'!$E$6:$E$105,INT((ROW()-6)/12)+1)+7*$E621),""))</f>
        <v/>
      </c>
      <c r="H621" s="37">
        <f>IF($A621="","",INDEX('Cenários'!$N$6:$Y$105,INT((ROW()-6)/12)+1,$E621+5))</f>
        <v/>
      </c>
      <c r="I621" s="25">
        <f>IF(OR($A621="",$H621=""),"",IFERROR(ROUNDUP(INDEX('Cenários'!$F$6:$F$105,INT((ROW()-6)/12)+1)*$H621,0),""))</f>
        <v/>
      </c>
      <c r="J621" s="19" t="n"/>
      <c r="K621" s="25">
        <f>IF($A621="","",IF($E621=-4,INDEX('Cenários'!$G$6:$G$105,INT((ROW()-6)/12)+1),$S620))</f>
        <v/>
      </c>
      <c r="L621" s="25">
        <f>IF($A621="","",$K621+IF($J621="",0,$J621)-IF($I621="",0,$I621))</f>
        <v/>
      </c>
      <c r="M621" s="25">
        <f>IF($A621="","",IF($E621&lt;=0,INDEX('Cenários'!$H$6:$H$105,INT((ROW()-6)/12)+1)+SUMIFS($I$6:$I$1205,$A$6:$A$1205,$A621,$E$6:$E$1205,"&gt;"&amp;$E621,$E$6:$E$1205,"&lt;="&amp;($E621+INDEX('Cenários'!$J$6:$J$105,INT((ROW()-6)/12)+1))),INDEX('Cenários'!$L$6:$L$105,INT((ROW()-6)/12)+1)+SUMIFS($I$6:$I$1205,$A$6:$A$1205,$A621,$E$6:$E$1205,"&gt;"&amp;$E621,$E$6:$E$1205,"&lt;=7")))</f>
        <v/>
      </c>
      <c r="N621" s="25">
        <f>IF($A621="","",MIN(INDEX('Cenários'!$K$6:$K$105,INT((ROW()-6)/12)+1),MAX(0,$M621)))</f>
        <v/>
      </c>
      <c r="O621" s="25">
        <f>IF($A621="","",IFERROR(IF($L621&gt;=$N621,0,MIN(CEILING(MAX(0,$N621-$L621),INDEX('Cenários'!$I$6:$I$105,INT((ROW()-6)/12)+1)),FLOOR(MAX(0,INDEX('Cenários'!$K$6:$K$105,INT((ROW()-6)/12)+1)-$L621),INDEX('Cenários'!$I$6:$I$105,INT((ROW()-6)/12)+1)))),0))</f>
        <v/>
      </c>
      <c r="P621" s="25">
        <f>IF($A621="","",IFERROR(IF($E621+INDEX('Cenários'!$J$6:$J$105,INT((ROW()-6)/12)+1)&gt;7,0,SUMIFS($O$6:$O$1205,$A$6:$A$1205,$A621,$E$6:$E$1205,$E621+INDEX('Cenários'!$J$6:$J$105,INT((ROW()-6)/12)+1))),0))</f>
        <v/>
      </c>
      <c r="Q621" s="25">
        <f>IF($A621="","",$L621+$O621)</f>
        <v/>
      </c>
      <c r="R621" s="25">
        <f>IF($A621="","",IF($E621&gt;0,MAX(0,$Q621-$N621),0))</f>
        <v/>
      </c>
      <c r="S621" s="25">
        <f>IF($A621="","",$Q621-$R621)</f>
        <v/>
      </c>
      <c r="T621" s="25">
        <f>IF($A621="","",MAX(0,-$S621))</f>
        <v/>
      </c>
      <c r="U621" s="25">
        <f>IF($A621="","",MAX(0,$Q621-INDEX('Cenários'!$K$6:$K$105,INT((ROW()-6)/12)+1)))</f>
        <v/>
      </c>
      <c r="V621" s="24">
        <f>IF($A621="","",IF($Y621&lt;&gt;"OK","Dados inválidos",IF($X621="Pausado","Pausado",IF($T621&gt;0,"Ruptura",IF($U621&gt;0,"Excesso de capacidade",IF($M621&gt;INDEX('Cenários'!$K$6:$K$105,INT((ROW()-6)/12)+1),"Capacidade insuficiente",IF(AND($E621&lt;=0,$S621&lt;INDEX('Cenários'!$H$6:$H$105,INT((ROW()-6)/12)+1)),"Atenção",IF($R621&gt;0,"Desmobilizar","Adequado"))))))))</f>
        <v/>
      </c>
      <c r="W621" s="24">
        <f>IF($A621="","",IF($Y621&lt;&gt;"OK","Corrigir cadastro do cenário",IF($X621="Pausado","",IF($T621&gt;0,"Ruptura projetada de "&amp;TEXT($T621,"0")&amp;" un.",IF($U621&gt;0,"Reduzir entrada ou transferir "&amp;TEXT($U621,"0")&amp;" un.",IF($M621&gt;INDEX('Cenários'!$K$6:$K$105,INT((ROW()-6)/12)+1),"Capacidade abaixo do saldo-alvo em "&amp;TEXT($M621-INDEX('Cenários'!$K$6:$K$105,INT((ROW()-6)/12)+1),"0")&amp;" un.",IF(AND($O621&gt;0,$E621-INDEX('Cenários'!$J$6:$J$105,INT((ROW()-6)/12)+1)&lt;-4),"Recebimento depende de pedido anterior ao horizonte",IF($R621&gt;0,"Desmobilizar "&amp;TEXT($R621,"0")&amp;" un. nesta semana",IF($P621&gt;0,"Emitir pedido de "&amp;TEXT($P621,"0")&amp;" un. nesta semana",IF($O621&gt;0,"Programar recebimento de "&amp;TEXT($O621,"0")&amp;" un.","Sem ação imediata")))))))))</f>
        <v/>
      </c>
      <c r="X621" s="24">
        <f>IF($A621="","",INDEX('Cenários'!$M$6:$M$105,INT((ROW()-6)/12)+1))</f>
        <v/>
      </c>
      <c r="Y621" s="24">
        <f>IF($A621="","",INDEX('Cenários'!$Z$6:$Z$105,INT((ROW()-6)/12)+1))</f>
        <v/>
      </c>
    </row>
    <row r="622" ht="19" customHeight="1">
      <c r="A622" s="24">
        <f>IF(INDEX('Cenários'!$A$6:$A$105,INT((ROW()-6)/12)+1)="","",INDEX('Cenários'!$A$6:$A$105,INT((ROW()-6)/12)+1))</f>
        <v/>
      </c>
      <c r="B622" s="24">
        <f>IF($A622="","",INDEX('Cenários'!$B$6:$B$105,INT((ROW()-6)/12)+1))</f>
        <v/>
      </c>
      <c r="C622" s="24">
        <f>IF($A622="","",INDEX('Cenários'!$C$6:$C$105,INT((ROW()-6)/12)+1))</f>
        <v/>
      </c>
      <c r="D622" s="24">
        <f>IF($A622="","",INDEX('Cenários'!$D$6:$D$105,INT((ROW()-6)/12)+1))</f>
        <v/>
      </c>
      <c r="E622" s="25">
        <f>IF($A622="","",MOD(ROW()-6,12)-4)</f>
        <v/>
      </c>
      <c r="F622" s="24">
        <f>IF($A622="","",IF($E622&lt;0,"Antes do pico",IF($E622=0,"Semana de pico","Depois do pico")))</f>
        <v/>
      </c>
      <c r="G622" s="36">
        <f>IF($A622="","",IFERROR(IF(INDEX('Cenários'!$E$6:$E$105,INT((ROW()-6)/12)+1)="","",INDEX('Cenários'!$E$6:$E$105,INT((ROW()-6)/12)+1)+7*$E622),""))</f>
        <v/>
      </c>
      <c r="H622" s="37">
        <f>IF($A622="","",INDEX('Cenários'!$N$6:$Y$105,INT((ROW()-6)/12)+1,$E622+5))</f>
        <v/>
      </c>
      <c r="I622" s="25">
        <f>IF(OR($A622="",$H622=""),"",IFERROR(ROUNDUP(INDEX('Cenários'!$F$6:$F$105,INT((ROW()-6)/12)+1)*$H622,0),""))</f>
        <v/>
      </c>
      <c r="J622" s="19" t="n"/>
      <c r="K622" s="25">
        <f>IF($A622="","",IF($E622=-4,INDEX('Cenários'!$G$6:$G$105,INT((ROW()-6)/12)+1),$S621))</f>
        <v/>
      </c>
      <c r="L622" s="25">
        <f>IF($A622="","",$K622+IF($J622="",0,$J622)-IF($I622="",0,$I622))</f>
        <v/>
      </c>
      <c r="M622" s="25">
        <f>IF($A622="","",IF($E622&lt;=0,INDEX('Cenários'!$H$6:$H$105,INT((ROW()-6)/12)+1)+SUMIFS($I$6:$I$1205,$A$6:$A$1205,$A622,$E$6:$E$1205,"&gt;"&amp;$E622,$E$6:$E$1205,"&lt;="&amp;($E622+INDEX('Cenários'!$J$6:$J$105,INT((ROW()-6)/12)+1))),INDEX('Cenários'!$L$6:$L$105,INT((ROW()-6)/12)+1)+SUMIFS($I$6:$I$1205,$A$6:$A$1205,$A622,$E$6:$E$1205,"&gt;"&amp;$E622,$E$6:$E$1205,"&lt;=7")))</f>
        <v/>
      </c>
      <c r="N622" s="25">
        <f>IF($A622="","",MIN(INDEX('Cenários'!$K$6:$K$105,INT((ROW()-6)/12)+1),MAX(0,$M622)))</f>
        <v/>
      </c>
      <c r="O622" s="25">
        <f>IF($A622="","",IFERROR(IF($L622&gt;=$N622,0,MIN(CEILING(MAX(0,$N622-$L622),INDEX('Cenários'!$I$6:$I$105,INT((ROW()-6)/12)+1)),FLOOR(MAX(0,INDEX('Cenários'!$K$6:$K$105,INT((ROW()-6)/12)+1)-$L622),INDEX('Cenários'!$I$6:$I$105,INT((ROW()-6)/12)+1)))),0))</f>
        <v/>
      </c>
      <c r="P622" s="25">
        <f>IF($A622="","",IFERROR(IF($E622+INDEX('Cenários'!$J$6:$J$105,INT((ROW()-6)/12)+1)&gt;7,0,SUMIFS($O$6:$O$1205,$A$6:$A$1205,$A622,$E$6:$E$1205,$E622+INDEX('Cenários'!$J$6:$J$105,INT((ROW()-6)/12)+1))),0))</f>
        <v/>
      </c>
      <c r="Q622" s="25">
        <f>IF($A622="","",$L622+$O622)</f>
        <v/>
      </c>
      <c r="R622" s="25">
        <f>IF($A622="","",IF($E622&gt;0,MAX(0,$Q622-$N622),0))</f>
        <v/>
      </c>
      <c r="S622" s="25">
        <f>IF($A622="","",$Q622-$R622)</f>
        <v/>
      </c>
      <c r="T622" s="25">
        <f>IF($A622="","",MAX(0,-$S622))</f>
        <v/>
      </c>
      <c r="U622" s="25">
        <f>IF($A622="","",MAX(0,$Q622-INDEX('Cenários'!$K$6:$K$105,INT((ROW()-6)/12)+1)))</f>
        <v/>
      </c>
      <c r="V622" s="24">
        <f>IF($A622="","",IF($Y622&lt;&gt;"OK","Dados inválidos",IF($X622="Pausado","Pausado",IF($T622&gt;0,"Ruptura",IF($U622&gt;0,"Excesso de capacidade",IF($M622&gt;INDEX('Cenários'!$K$6:$K$105,INT((ROW()-6)/12)+1),"Capacidade insuficiente",IF(AND($E622&lt;=0,$S622&lt;INDEX('Cenários'!$H$6:$H$105,INT((ROW()-6)/12)+1)),"Atenção",IF($R622&gt;0,"Desmobilizar","Adequado"))))))))</f>
        <v/>
      </c>
      <c r="W622" s="24">
        <f>IF($A622="","",IF($Y622&lt;&gt;"OK","Corrigir cadastro do cenário",IF($X622="Pausado","",IF($T622&gt;0,"Ruptura projetada de "&amp;TEXT($T622,"0")&amp;" un.",IF($U622&gt;0,"Reduzir entrada ou transferir "&amp;TEXT($U622,"0")&amp;" un.",IF($M622&gt;INDEX('Cenários'!$K$6:$K$105,INT((ROW()-6)/12)+1),"Capacidade abaixo do saldo-alvo em "&amp;TEXT($M622-INDEX('Cenários'!$K$6:$K$105,INT((ROW()-6)/12)+1),"0")&amp;" un.",IF(AND($O622&gt;0,$E622-INDEX('Cenários'!$J$6:$J$105,INT((ROW()-6)/12)+1)&lt;-4),"Recebimento depende de pedido anterior ao horizonte",IF($R622&gt;0,"Desmobilizar "&amp;TEXT($R622,"0")&amp;" un. nesta semana",IF($P622&gt;0,"Emitir pedido de "&amp;TEXT($P622,"0")&amp;" un. nesta semana",IF($O622&gt;0,"Programar recebimento de "&amp;TEXT($O622,"0")&amp;" un.","Sem ação imediata")))))))))</f>
        <v/>
      </c>
      <c r="X622" s="24">
        <f>IF($A622="","",INDEX('Cenários'!$M$6:$M$105,INT((ROW()-6)/12)+1))</f>
        <v/>
      </c>
      <c r="Y622" s="24">
        <f>IF($A622="","",INDEX('Cenários'!$Z$6:$Z$105,INT((ROW()-6)/12)+1))</f>
        <v/>
      </c>
    </row>
    <row r="623" ht="19" customHeight="1">
      <c r="A623" s="24">
        <f>IF(INDEX('Cenários'!$A$6:$A$105,INT((ROW()-6)/12)+1)="","",INDEX('Cenários'!$A$6:$A$105,INT((ROW()-6)/12)+1))</f>
        <v/>
      </c>
      <c r="B623" s="24">
        <f>IF($A623="","",INDEX('Cenários'!$B$6:$B$105,INT((ROW()-6)/12)+1))</f>
        <v/>
      </c>
      <c r="C623" s="24">
        <f>IF($A623="","",INDEX('Cenários'!$C$6:$C$105,INT((ROW()-6)/12)+1))</f>
        <v/>
      </c>
      <c r="D623" s="24">
        <f>IF($A623="","",INDEX('Cenários'!$D$6:$D$105,INT((ROW()-6)/12)+1))</f>
        <v/>
      </c>
      <c r="E623" s="25">
        <f>IF($A623="","",MOD(ROW()-6,12)-4)</f>
        <v/>
      </c>
      <c r="F623" s="24">
        <f>IF($A623="","",IF($E623&lt;0,"Antes do pico",IF($E623=0,"Semana de pico","Depois do pico")))</f>
        <v/>
      </c>
      <c r="G623" s="36">
        <f>IF($A623="","",IFERROR(IF(INDEX('Cenários'!$E$6:$E$105,INT((ROW()-6)/12)+1)="","",INDEX('Cenários'!$E$6:$E$105,INT((ROW()-6)/12)+1)+7*$E623),""))</f>
        <v/>
      </c>
      <c r="H623" s="37">
        <f>IF($A623="","",INDEX('Cenários'!$N$6:$Y$105,INT((ROW()-6)/12)+1,$E623+5))</f>
        <v/>
      </c>
      <c r="I623" s="25">
        <f>IF(OR($A623="",$H623=""),"",IFERROR(ROUNDUP(INDEX('Cenários'!$F$6:$F$105,INT((ROW()-6)/12)+1)*$H623,0),""))</f>
        <v/>
      </c>
      <c r="J623" s="19" t="n"/>
      <c r="K623" s="25">
        <f>IF($A623="","",IF($E623=-4,INDEX('Cenários'!$G$6:$G$105,INT((ROW()-6)/12)+1),$S622))</f>
        <v/>
      </c>
      <c r="L623" s="25">
        <f>IF($A623="","",$K623+IF($J623="",0,$J623)-IF($I623="",0,$I623))</f>
        <v/>
      </c>
      <c r="M623" s="25">
        <f>IF($A623="","",IF($E623&lt;=0,INDEX('Cenários'!$H$6:$H$105,INT((ROW()-6)/12)+1)+SUMIFS($I$6:$I$1205,$A$6:$A$1205,$A623,$E$6:$E$1205,"&gt;"&amp;$E623,$E$6:$E$1205,"&lt;="&amp;($E623+INDEX('Cenários'!$J$6:$J$105,INT((ROW()-6)/12)+1))),INDEX('Cenários'!$L$6:$L$105,INT((ROW()-6)/12)+1)+SUMIFS($I$6:$I$1205,$A$6:$A$1205,$A623,$E$6:$E$1205,"&gt;"&amp;$E623,$E$6:$E$1205,"&lt;=7")))</f>
        <v/>
      </c>
      <c r="N623" s="25">
        <f>IF($A623="","",MIN(INDEX('Cenários'!$K$6:$K$105,INT((ROW()-6)/12)+1),MAX(0,$M623)))</f>
        <v/>
      </c>
      <c r="O623" s="25">
        <f>IF($A623="","",IFERROR(IF($L623&gt;=$N623,0,MIN(CEILING(MAX(0,$N623-$L623),INDEX('Cenários'!$I$6:$I$105,INT((ROW()-6)/12)+1)),FLOOR(MAX(0,INDEX('Cenários'!$K$6:$K$105,INT((ROW()-6)/12)+1)-$L623),INDEX('Cenários'!$I$6:$I$105,INT((ROW()-6)/12)+1)))),0))</f>
        <v/>
      </c>
      <c r="P623" s="25">
        <f>IF($A623="","",IFERROR(IF($E623+INDEX('Cenários'!$J$6:$J$105,INT((ROW()-6)/12)+1)&gt;7,0,SUMIFS($O$6:$O$1205,$A$6:$A$1205,$A623,$E$6:$E$1205,$E623+INDEX('Cenários'!$J$6:$J$105,INT((ROW()-6)/12)+1))),0))</f>
        <v/>
      </c>
      <c r="Q623" s="25">
        <f>IF($A623="","",$L623+$O623)</f>
        <v/>
      </c>
      <c r="R623" s="25">
        <f>IF($A623="","",IF($E623&gt;0,MAX(0,$Q623-$N623),0))</f>
        <v/>
      </c>
      <c r="S623" s="25">
        <f>IF($A623="","",$Q623-$R623)</f>
        <v/>
      </c>
      <c r="T623" s="25">
        <f>IF($A623="","",MAX(0,-$S623))</f>
        <v/>
      </c>
      <c r="U623" s="25">
        <f>IF($A623="","",MAX(0,$Q623-INDEX('Cenários'!$K$6:$K$105,INT((ROW()-6)/12)+1)))</f>
        <v/>
      </c>
      <c r="V623" s="24">
        <f>IF($A623="","",IF($Y623&lt;&gt;"OK","Dados inválidos",IF($X623="Pausado","Pausado",IF($T623&gt;0,"Ruptura",IF($U623&gt;0,"Excesso de capacidade",IF($M623&gt;INDEX('Cenários'!$K$6:$K$105,INT((ROW()-6)/12)+1),"Capacidade insuficiente",IF(AND($E623&lt;=0,$S623&lt;INDEX('Cenários'!$H$6:$H$105,INT((ROW()-6)/12)+1)),"Atenção",IF($R623&gt;0,"Desmobilizar","Adequado"))))))))</f>
        <v/>
      </c>
      <c r="W623" s="24">
        <f>IF($A623="","",IF($Y623&lt;&gt;"OK","Corrigir cadastro do cenário",IF($X623="Pausado","",IF($T623&gt;0,"Ruptura projetada de "&amp;TEXT($T623,"0")&amp;" un.",IF($U623&gt;0,"Reduzir entrada ou transferir "&amp;TEXT($U623,"0")&amp;" un.",IF($M623&gt;INDEX('Cenários'!$K$6:$K$105,INT((ROW()-6)/12)+1),"Capacidade abaixo do saldo-alvo em "&amp;TEXT($M623-INDEX('Cenários'!$K$6:$K$105,INT((ROW()-6)/12)+1),"0")&amp;" un.",IF(AND($O623&gt;0,$E623-INDEX('Cenários'!$J$6:$J$105,INT((ROW()-6)/12)+1)&lt;-4),"Recebimento depende de pedido anterior ao horizonte",IF($R623&gt;0,"Desmobilizar "&amp;TEXT($R623,"0")&amp;" un. nesta semana",IF($P623&gt;0,"Emitir pedido de "&amp;TEXT($P623,"0")&amp;" un. nesta semana",IF($O623&gt;0,"Programar recebimento de "&amp;TEXT($O623,"0")&amp;" un.","Sem ação imediata")))))))))</f>
        <v/>
      </c>
      <c r="X623" s="24">
        <f>IF($A623="","",INDEX('Cenários'!$M$6:$M$105,INT((ROW()-6)/12)+1))</f>
        <v/>
      </c>
      <c r="Y623" s="24">
        <f>IF($A623="","",INDEX('Cenários'!$Z$6:$Z$105,INT((ROW()-6)/12)+1))</f>
        <v/>
      </c>
    </row>
    <row r="624" ht="19" customHeight="1">
      <c r="A624" s="24">
        <f>IF(INDEX('Cenários'!$A$6:$A$105,INT((ROW()-6)/12)+1)="","",INDEX('Cenários'!$A$6:$A$105,INT((ROW()-6)/12)+1))</f>
        <v/>
      </c>
      <c r="B624" s="24">
        <f>IF($A624="","",INDEX('Cenários'!$B$6:$B$105,INT((ROW()-6)/12)+1))</f>
        <v/>
      </c>
      <c r="C624" s="24">
        <f>IF($A624="","",INDEX('Cenários'!$C$6:$C$105,INT((ROW()-6)/12)+1))</f>
        <v/>
      </c>
      <c r="D624" s="24">
        <f>IF($A624="","",INDEX('Cenários'!$D$6:$D$105,INT((ROW()-6)/12)+1))</f>
        <v/>
      </c>
      <c r="E624" s="25">
        <f>IF($A624="","",MOD(ROW()-6,12)-4)</f>
        <v/>
      </c>
      <c r="F624" s="24">
        <f>IF($A624="","",IF($E624&lt;0,"Antes do pico",IF($E624=0,"Semana de pico","Depois do pico")))</f>
        <v/>
      </c>
      <c r="G624" s="36">
        <f>IF($A624="","",IFERROR(IF(INDEX('Cenários'!$E$6:$E$105,INT((ROW()-6)/12)+1)="","",INDEX('Cenários'!$E$6:$E$105,INT((ROW()-6)/12)+1)+7*$E624),""))</f>
        <v/>
      </c>
      <c r="H624" s="37">
        <f>IF($A624="","",INDEX('Cenários'!$N$6:$Y$105,INT((ROW()-6)/12)+1,$E624+5))</f>
        <v/>
      </c>
      <c r="I624" s="25">
        <f>IF(OR($A624="",$H624=""),"",IFERROR(ROUNDUP(INDEX('Cenários'!$F$6:$F$105,INT((ROW()-6)/12)+1)*$H624,0),""))</f>
        <v/>
      </c>
      <c r="J624" s="19" t="n"/>
      <c r="K624" s="25">
        <f>IF($A624="","",IF($E624=-4,INDEX('Cenários'!$G$6:$G$105,INT((ROW()-6)/12)+1),$S623))</f>
        <v/>
      </c>
      <c r="L624" s="25">
        <f>IF($A624="","",$K624+IF($J624="",0,$J624)-IF($I624="",0,$I624))</f>
        <v/>
      </c>
      <c r="M624" s="25">
        <f>IF($A624="","",IF($E624&lt;=0,INDEX('Cenários'!$H$6:$H$105,INT((ROW()-6)/12)+1)+SUMIFS($I$6:$I$1205,$A$6:$A$1205,$A624,$E$6:$E$1205,"&gt;"&amp;$E624,$E$6:$E$1205,"&lt;="&amp;($E624+INDEX('Cenários'!$J$6:$J$105,INT((ROW()-6)/12)+1))),INDEX('Cenários'!$L$6:$L$105,INT((ROW()-6)/12)+1)+SUMIFS($I$6:$I$1205,$A$6:$A$1205,$A624,$E$6:$E$1205,"&gt;"&amp;$E624,$E$6:$E$1205,"&lt;=7")))</f>
        <v/>
      </c>
      <c r="N624" s="25">
        <f>IF($A624="","",MIN(INDEX('Cenários'!$K$6:$K$105,INT((ROW()-6)/12)+1),MAX(0,$M624)))</f>
        <v/>
      </c>
      <c r="O624" s="25">
        <f>IF($A624="","",IFERROR(IF($L624&gt;=$N624,0,MIN(CEILING(MAX(0,$N624-$L624),INDEX('Cenários'!$I$6:$I$105,INT((ROW()-6)/12)+1)),FLOOR(MAX(0,INDEX('Cenários'!$K$6:$K$105,INT((ROW()-6)/12)+1)-$L624),INDEX('Cenários'!$I$6:$I$105,INT((ROW()-6)/12)+1)))),0))</f>
        <v/>
      </c>
      <c r="P624" s="25">
        <f>IF($A624="","",IFERROR(IF($E624+INDEX('Cenários'!$J$6:$J$105,INT((ROW()-6)/12)+1)&gt;7,0,SUMIFS($O$6:$O$1205,$A$6:$A$1205,$A624,$E$6:$E$1205,$E624+INDEX('Cenários'!$J$6:$J$105,INT((ROW()-6)/12)+1))),0))</f>
        <v/>
      </c>
      <c r="Q624" s="25">
        <f>IF($A624="","",$L624+$O624)</f>
        <v/>
      </c>
      <c r="R624" s="25">
        <f>IF($A624="","",IF($E624&gt;0,MAX(0,$Q624-$N624),0))</f>
        <v/>
      </c>
      <c r="S624" s="25">
        <f>IF($A624="","",$Q624-$R624)</f>
        <v/>
      </c>
      <c r="T624" s="25">
        <f>IF($A624="","",MAX(0,-$S624))</f>
        <v/>
      </c>
      <c r="U624" s="25">
        <f>IF($A624="","",MAX(0,$Q624-INDEX('Cenários'!$K$6:$K$105,INT((ROW()-6)/12)+1)))</f>
        <v/>
      </c>
      <c r="V624" s="24">
        <f>IF($A624="","",IF($Y624&lt;&gt;"OK","Dados inválidos",IF($X624="Pausado","Pausado",IF($T624&gt;0,"Ruptura",IF($U624&gt;0,"Excesso de capacidade",IF($M624&gt;INDEX('Cenários'!$K$6:$K$105,INT((ROW()-6)/12)+1),"Capacidade insuficiente",IF(AND($E624&lt;=0,$S624&lt;INDEX('Cenários'!$H$6:$H$105,INT((ROW()-6)/12)+1)),"Atenção",IF($R624&gt;0,"Desmobilizar","Adequado"))))))))</f>
        <v/>
      </c>
      <c r="W624" s="24">
        <f>IF($A624="","",IF($Y624&lt;&gt;"OK","Corrigir cadastro do cenário",IF($X624="Pausado","",IF($T624&gt;0,"Ruptura projetada de "&amp;TEXT($T624,"0")&amp;" un.",IF($U624&gt;0,"Reduzir entrada ou transferir "&amp;TEXT($U624,"0")&amp;" un.",IF($M624&gt;INDEX('Cenários'!$K$6:$K$105,INT((ROW()-6)/12)+1),"Capacidade abaixo do saldo-alvo em "&amp;TEXT($M624-INDEX('Cenários'!$K$6:$K$105,INT((ROW()-6)/12)+1),"0")&amp;" un.",IF(AND($O624&gt;0,$E624-INDEX('Cenários'!$J$6:$J$105,INT((ROW()-6)/12)+1)&lt;-4),"Recebimento depende de pedido anterior ao horizonte",IF($R624&gt;0,"Desmobilizar "&amp;TEXT($R624,"0")&amp;" un. nesta semana",IF($P624&gt;0,"Emitir pedido de "&amp;TEXT($P624,"0")&amp;" un. nesta semana",IF($O624&gt;0,"Programar recebimento de "&amp;TEXT($O624,"0")&amp;" un.","Sem ação imediata")))))))))</f>
        <v/>
      </c>
      <c r="X624" s="24">
        <f>IF($A624="","",INDEX('Cenários'!$M$6:$M$105,INT((ROW()-6)/12)+1))</f>
        <v/>
      </c>
      <c r="Y624" s="24">
        <f>IF($A624="","",INDEX('Cenários'!$Z$6:$Z$105,INT((ROW()-6)/12)+1))</f>
        <v/>
      </c>
    </row>
    <row r="625" ht="19" customHeight="1">
      <c r="A625" s="24">
        <f>IF(INDEX('Cenários'!$A$6:$A$105,INT((ROW()-6)/12)+1)="","",INDEX('Cenários'!$A$6:$A$105,INT((ROW()-6)/12)+1))</f>
        <v/>
      </c>
      <c r="B625" s="24">
        <f>IF($A625="","",INDEX('Cenários'!$B$6:$B$105,INT((ROW()-6)/12)+1))</f>
        <v/>
      </c>
      <c r="C625" s="24">
        <f>IF($A625="","",INDEX('Cenários'!$C$6:$C$105,INT((ROW()-6)/12)+1))</f>
        <v/>
      </c>
      <c r="D625" s="24">
        <f>IF($A625="","",INDEX('Cenários'!$D$6:$D$105,INT((ROW()-6)/12)+1))</f>
        <v/>
      </c>
      <c r="E625" s="25">
        <f>IF($A625="","",MOD(ROW()-6,12)-4)</f>
        <v/>
      </c>
      <c r="F625" s="24">
        <f>IF($A625="","",IF($E625&lt;0,"Antes do pico",IF($E625=0,"Semana de pico","Depois do pico")))</f>
        <v/>
      </c>
      <c r="G625" s="36">
        <f>IF($A625="","",IFERROR(IF(INDEX('Cenários'!$E$6:$E$105,INT((ROW()-6)/12)+1)="","",INDEX('Cenários'!$E$6:$E$105,INT((ROW()-6)/12)+1)+7*$E625),""))</f>
        <v/>
      </c>
      <c r="H625" s="37">
        <f>IF($A625="","",INDEX('Cenários'!$N$6:$Y$105,INT((ROW()-6)/12)+1,$E625+5))</f>
        <v/>
      </c>
      <c r="I625" s="25">
        <f>IF(OR($A625="",$H625=""),"",IFERROR(ROUNDUP(INDEX('Cenários'!$F$6:$F$105,INT((ROW()-6)/12)+1)*$H625,0),""))</f>
        <v/>
      </c>
      <c r="J625" s="19" t="n"/>
      <c r="K625" s="25">
        <f>IF($A625="","",IF($E625=-4,INDEX('Cenários'!$G$6:$G$105,INT((ROW()-6)/12)+1),$S624))</f>
        <v/>
      </c>
      <c r="L625" s="25">
        <f>IF($A625="","",$K625+IF($J625="",0,$J625)-IF($I625="",0,$I625))</f>
        <v/>
      </c>
      <c r="M625" s="25">
        <f>IF($A625="","",IF($E625&lt;=0,INDEX('Cenários'!$H$6:$H$105,INT((ROW()-6)/12)+1)+SUMIFS($I$6:$I$1205,$A$6:$A$1205,$A625,$E$6:$E$1205,"&gt;"&amp;$E625,$E$6:$E$1205,"&lt;="&amp;($E625+INDEX('Cenários'!$J$6:$J$105,INT((ROW()-6)/12)+1))),INDEX('Cenários'!$L$6:$L$105,INT((ROW()-6)/12)+1)+SUMIFS($I$6:$I$1205,$A$6:$A$1205,$A625,$E$6:$E$1205,"&gt;"&amp;$E625,$E$6:$E$1205,"&lt;=7")))</f>
        <v/>
      </c>
      <c r="N625" s="25">
        <f>IF($A625="","",MIN(INDEX('Cenários'!$K$6:$K$105,INT((ROW()-6)/12)+1),MAX(0,$M625)))</f>
        <v/>
      </c>
      <c r="O625" s="25">
        <f>IF($A625="","",IFERROR(IF($L625&gt;=$N625,0,MIN(CEILING(MAX(0,$N625-$L625),INDEX('Cenários'!$I$6:$I$105,INT((ROW()-6)/12)+1)),FLOOR(MAX(0,INDEX('Cenários'!$K$6:$K$105,INT((ROW()-6)/12)+1)-$L625),INDEX('Cenários'!$I$6:$I$105,INT((ROW()-6)/12)+1)))),0))</f>
        <v/>
      </c>
      <c r="P625" s="25">
        <f>IF($A625="","",IFERROR(IF($E625+INDEX('Cenários'!$J$6:$J$105,INT((ROW()-6)/12)+1)&gt;7,0,SUMIFS($O$6:$O$1205,$A$6:$A$1205,$A625,$E$6:$E$1205,$E625+INDEX('Cenários'!$J$6:$J$105,INT((ROW()-6)/12)+1))),0))</f>
        <v/>
      </c>
      <c r="Q625" s="25">
        <f>IF($A625="","",$L625+$O625)</f>
        <v/>
      </c>
      <c r="R625" s="25">
        <f>IF($A625="","",IF($E625&gt;0,MAX(0,$Q625-$N625),0))</f>
        <v/>
      </c>
      <c r="S625" s="25">
        <f>IF($A625="","",$Q625-$R625)</f>
        <v/>
      </c>
      <c r="T625" s="25">
        <f>IF($A625="","",MAX(0,-$S625))</f>
        <v/>
      </c>
      <c r="U625" s="25">
        <f>IF($A625="","",MAX(0,$Q625-INDEX('Cenários'!$K$6:$K$105,INT((ROW()-6)/12)+1)))</f>
        <v/>
      </c>
      <c r="V625" s="24">
        <f>IF($A625="","",IF($Y625&lt;&gt;"OK","Dados inválidos",IF($X625="Pausado","Pausado",IF($T625&gt;0,"Ruptura",IF($U625&gt;0,"Excesso de capacidade",IF($M625&gt;INDEX('Cenários'!$K$6:$K$105,INT((ROW()-6)/12)+1),"Capacidade insuficiente",IF(AND($E625&lt;=0,$S625&lt;INDEX('Cenários'!$H$6:$H$105,INT((ROW()-6)/12)+1)),"Atenção",IF($R625&gt;0,"Desmobilizar","Adequado"))))))))</f>
        <v/>
      </c>
      <c r="W625" s="24">
        <f>IF($A625="","",IF($Y625&lt;&gt;"OK","Corrigir cadastro do cenário",IF($X625="Pausado","",IF($T625&gt;0,"Ruptura projetada de "&amp;TEXT($T625,"0")&amp;" un.",IF($U625&gt;0,"Reduzir entrada ou transferir "&amp;TEXT($U625,"0")&amp;" un.",IF($M625&gt;INDEX('Cenários'!$K$6:$K$105,INT((ROW()-6)/12)+1),"Capacidade abaixo do saldo-alvo em "&amp;TEXT($M625-INDEX('Cenários'!$K$6:$K$105,INT((ROW()-6)/12)+1),"0")&amp;" un.",IF(AND($O625&gt;0,$E625-INDEX('Cenários'!$J$6:$J$105,INT((ROW()-6)/12)+1)&lt;-4),"Recebimento depende de pedido anterior ao horizonte",IF($R625&gt;0,"Desmobilizar "&amp;TEXT($R625,"0")&amp;" un. nesta semana",IF($P625&gt;0,"Emitir pedido de "&amp;TEXT($P625,"0")&amp;" un. nesta semana",IF($O625&gt;0,"Programar recebimento de "&amp;TEXT($O625,"0")&amp;" un.","Sem ação imediata")))))))))</f>
        <v/>
      </c>
      <c r="X625" s="24">
        <f>IF($A625="","",INDEX('Cenários'!$M$6:$M$105,INT((ROW()-6)/12)+1))</f>
        <v/>
      </c>
      <c r="Y625" s="24">
        <f>IF($A625="","",INDEX('Cenários'!$Z$6:$Z$105,INT((ROW()-6)/12)+1))</f>
        <v/>
      </c>
    </row>
    <row r="626" ht="19" customHeight="1">
      <c r="A626" s="24">
        <f>IF(INDEX('Cenários'!$A$6:$A$105,INT((ROW()-6)/12)+1)="","",INDEX('Cenários'!$A$6:$A$105,INT((ROW()-6)/12)+1))</f>
        <v/>
      </c>
      <c r="B626" s="24">
        <f>IF($A626="","",INDEX('Cenários'!$B$6:$B$105,INT((ROW()-6)/12)+1))</f>
        <v/>
      </c>
      <c r="C626" s="24">
        <f>IF($A626="","",INDEX('Cenários'!$C$6:$C$105,INT((ROW()-6)/12)+1))</f>
        <v/>
      </c>
      <c r="D626" s="24">
        <f>IF($A626="","",INDEX('Cenários'!$D$6:$D$105,INT((ROW()-6)/12)+1))</f>
        <v/>
      </c>
      <c r="E626" s="25">
        <f>IF($A626="","",MOD(ROW()-6,12)-4)</f>
        <v/>
      </c>
      <c r="F626" s="24">
        <f>IF($A626="","",IF($E626&lt;0,"Antes do pico",IF($E626=0,"Semana de pico","Depois do pico")))</f>
        <v/>
      </c>
      <c r="G626" s="36">
        <f>IF($A626="","",IFERROR(IF(INDEX('Cenários'!$E$6:$E$105,INT((ROW()-6)/12)+1)="","",INDEX('Cenários'!$E$6:$E$105,INT((ROW()-6)/12)+1)+7*$E626),""))</f>
        <v/>
      </c>
      <c r="H626" s="37">
        <f>IF($A626="","",INDEX('Cenários'!$N$6:$Y$105,INT((ROW()-6)/12)+1,$E626+5))</f>
        <v/>
      </c>
      <c r="I626" s="25">
        <f>IF(OR($A626="",$H626=""),"",IFERROR(ROUNDUP(INDEX('Cenários'!$F$6:$F$105,INT((ROW()-6)/12)+1)*$H626,0),""))</f>
        <v/>
      </c>
      <c r="J626" s="19" t="n"/>
      <c r="K626" s="25">
        <f>IF($A626="","",IF($E626=-4,INDEX('Cenários'!$G$6:$G$105,INT((ROW()-6)/12)+1),$S625))</f>
        <v/>
      </c>
      <c r="L626" s="25">
        <f>IF($A626="","",$K626+IF($J626="",0,$J626)-IF($I626="",0,$I626))</f>
        <v/>
      </c>
      <c r="M626" s="25">
        <f>IF($A626="","",IF($E626&lt;=0,INDEX('Cenários'!$H$6:$H$105,INT((ROW()-6)/12)+1)+SUMIFS($I$6:$I$1205,$A$6:$A$1205,$A626,$E$6:$E$1205,"&gt;"&amp;$E626,$E$6:$E$1205,"&lt;="&amp;($E626+INDEX('Cenários'!$J$6:$J$105,INT((ROW()-6)/12)+1))),INDEX('Cenários'!$L$6:$L$105,INT((ROW()-6)/12)+1)+SUMIFS($I$6:$I$1205,$A$6:$A$1205,$A626,$E$6:$E$1205,"&gt;"&amp;$E626,$E$6:$E$1205,"&lt;=7")))</f>
        <v/>
      </c>
      <c r="N626" s="25">
        <f>IF($A626="","",MIN(INDEX('Cenários'!$K$6:$K$105,INT((ROW()-6)/12)+1),MAX(0,$M626)))</f>
        <v/>
      </c>
      <c r="O626" s="25">
        <f>IF($A626="","",IFERROR(IF($L626&gt;=$N626,0,MIN(CEILING(MAX(0,$N626-$L626),INDEX('Cenários'!$I$6:$I$105,INT((ROW()-6)/12)+1)),FLOOR(MAX(0,INDEX('Cenários'!$K$6:$K$105,INT((ROW()-6)/12)+1)-$L626),INDEX('Cenários'!$I$6:$I$105,INT((ROW()-6)/12)+1)))),0))</f>
        <v/>
      </c>
      <c r="P626" s="25">
        <f>IF($A626="","",IFERROR(IF($E626+INDEX('Cenários'!$J$6:$J$105,INT((ROW()-6)/12)+1)&gt;7,0,SUMIFS($O$6:$O$1205,$A$6:$A$1205,$A626,$E$6:$E$1205,$E626+INDEX('Cenários'!$J$6:$J$105,INT((ROW()-6)/12)+1))),0))</f>
        <v/>
      </c>
      <c r="Q626" s="25">
        <f>IF($A626="","",$L626+$O626)</f>
        <v/>
      </c>
      <c r="R626" s="25">
        <f>IF($A626="","",IF($E626&gt;0,MAX(0,$Q626-$N626),0))</f>
        <v/>
      </c>
      <c r="S626" s="25">
        <f>IF($A626="","",$Q626-$R626)</f>
        <v/>
      </c>
      <c r="T626" s="25">
        <f>IF($A626="","",MAX(0,-$S626))</f>
        <v/>
      </c>
      <c r="U626" s="25">
        <f>IF($A626="","",MAX(0,$Q626-INDEX('Cenários'!$K$6:$K$105,INT((ROW()-6)/12)+1)))</f>
        <v/>
      </c>
      <c r="V626" s="24">
        <f>IF($A626="","",IF($Y626&lt;&gt;"OK","Dados inválidos",IF($X626="Pausado","Pausado",IF($T626&gt;0,"Ruptura",IF($U626&gt;0,"Excesso de capacidade",IF($M626&gt;INDEX('Cenários'!$K$6:$K$105,INT((ROW()-6)/12)+1),"Capacidade insuficiente",IF(AND($E626&lt;=0,$S626&lt;INDEX('Cenários'!$H$6:$H$105,INT((ROW()-6)/12)+1)),"Atenção",IF($R626&gt;0,"Desmobilizar","Adequado"))))))))</f>
        <v/>
      </c>
      <c r="W626" s="24">
        <f>IF($A626="","",IF($Y626&lt;&gt;"OK","Corrigir cadastro do cenário",IF($X626="Pausado","",IF($T626&gt;0,"Ruptura projetada de "&amp;TEXT($T626,"0")&amp;" un.",IF($U626&gt;0,"Reduzir entrada ou transferir "&amp;TEXT($U626,"0")&amp;" un.",IF($M626&gt;INDEX('Cenários'!$K$6:$K$105,INT((ROW()-6)/12)+1),"Capacidade abaixo do saldo-alvo em "&amp;TEXT($M626-INDEX('Cenários'!$K$6:$K$105,INT((ROW()-6)/12)+1),"0")&amp;" un.",IF(AND($O626&gt;0,$E626-INDEX('Cenários'!$J$6:$J$105,INT((ROW()-6)/12)+1)&lt;-4),"Recebimento depende de pedido anterior ao horizonte",IF($R626&gt;0,"Desmobilizar "&amp;TEXT($R626,"0")&amp;" un. nesta semana",IF($P626&gt;0,"Emitir pedido de "&amp;TEXT($P626,"0")&amp;" un. nesta semana",IF($O626&gt;0,"Programar recebimento de "&amp;TEXT($O626,"0")&amp;" un.","Sem ação imediata")))))))))</f>
        <v/>
      </c>
      <c r="X626" s="24">
        <f>IF($A626="","",INDEX('Cenários'!$M$6:$M$105,INT((ROW()-6)/12)+1))</f>
        <v/>
      </c>
      <c r="Y626" s="24">
        <f>IF($A626="","",INDEX('Cenários'!$Z$6:$Z$105,INT((ROW()-6)/12)+1))</f>
        <v/>
      </c>
    </row>
    <row r="627" ht="19" customHeight="1">
      <c r="A627" s="24">
        <f>IF(INDEX('Cenários'!$A$6:$A$105,INT((ROW()-6)/12)+1)="","",INDEX('Cenários'!$A$6:$A$105,INT((ROW()-6)/12)+1))</f>
        <v/>
      </c>
      <c r="B627" s="24">
        <f>IF($A627="","",INDEX('Cenários'!$B$6:$B$105,INT((ROW()-6)/12)+1))</f>
        <v/>
      </c>
      <c r="C627" s="24">
        <f>IF($A627="","",INDEX('Cenários'!$C$6:$C$105,INT((ROW()-6)/12)+1))</f>
        <v/>
      </c>
      <c r="D627" s="24">
        <f>IF($A627="","",INDEX('Cenários'!$D$6:$D$105,INT((ROW()-6)/12)+1))</f>
        <v/>
      </c>
      <c r="E627" s="25">
        <f>IF($A627="","",MOD(ROW()-6,12)-4)</f>
        <v/>
      </c>
      <c r="F627" s="24">
        <f>IF($A627="","",IF($E627&lt;0,"Antes do pico",IF($E627=0,"Semana de pico","Depois do pico")))</f>
        <v/>
      </c>
      <c r="G627" s="36">
        <f>IF($A627="","",IFERROR(IF(INDEX('Cenários'!$E$6:$E$105,INT((ROW()-6)/12)+1)="","",INDEX('Cenários'!$E$6:$E$105,INT((ROW()-6)/12)+1)+7*$E627),""))</f>
        <v/>
      </c>
      <c r="H627" s="37">
        <f>IF($A627="","",INDEX('Cenários'!$N$6:$Y$105,INT((ROW()-6)/12)+1,$E627+5))</f>
        <v/>
      </c>
      <c r="I627" s="25">
        <f>IF(OR($A627="",$H627=""),"",IFERROR(ROUNDUP(INDEX('Cenários'!$F$6:$F$105,INT((ROW()-6)/12)+1)*$H627,0),""))</f>
        <v/>
      </c>
      <c r="J627" s="19" t="n"/>
      <c r="K627" s="25">
        <f>IF($A627="","",IF($E627=-4,INDEX('Cenários'!$G$6:$G$105,INT((ROW()-6)/12)+1),$S626))</f>
        <v/>
      </c>
      <c r="L627" s="25">
        <f>IF($A627="","",$K627+IF($J627="",0,$J627)-IF($I627="",0,$I627))</f>
        <v/>
      </c>
      <c r="M627" s="25">
        <f>IF($A627="","",IF($E627&lt;=0,INDEX('Cenários'!$H$6:$H$105,INT((ROW()-6)/12)+1)+SUMIFS($I$6:$I$1205,$A$6:$A$1205,$A627,$E$6:$E$1205,"&gt;"&amp;$E627,$E$6:$E$1205,"&lt;="&amp;($E627+INDEX('Cenários'!$J$6:$J$105,INT((ROW()-6)/12)+1))),INDEX('Cenários'!$L$6:$L$105,INT((ROW()-6)/12)+1)+SUMIFS($I$6:$I$1205,$A$6:$A$1205,$A627,$E$6:$E$1205,"&gt;"&amp;$E627,$E$6:$E$1205,"&lt;=7")))</f>
        <v/>
      </c>
      <c r="N627" s="25">
        <f>IF($A627="","",MIN(INDEX('Cenários'!$K$6:$K$105,INT((ROW()-6)/12)+1),MAX(0,$M627)))</f>
        <v/>
      </c>
      <c r="O627" s="25">
        <f>IF($A627="","",IFERROR(IF($L627&gt;=$N627,0,MIN(CEILING(MAX(0,$N627-$L627),INDEX('Cenários'!$I$6:$I$105,INT((ROW()-6)/12)+1)),FLOOR(MAX(0,INDEX('Cenários'!$K$6:$K$105,INT((ROW()-6)/12)+1)-$L627),INDEX('Cenários'!$I$6:$I$105,INT((ROW()-6)/12)+1)))),0))</f>
        <v/>
      </c>
      <c r="P627" s="25">
        <f>IF($A627="","",IFERROR(IF($E627+INDEX('Cenários'!$J$6:$J$105,INT((ROW()-6)/12)+1)&gt;7,0,SUMIFS($O$6:$O$1205,$A$6:$A$1205,$A627,$E$6:$E$1205,$E627+INDEX('Cenários'!$J$6:$J$105,INT((ROW()-6)/12)+1))),0))</f>
        <v/>
      </c>
      <c r="Q627" s="25">
        <f>IF($A627="","",$L627+$O627)</f>
        <v/>
      </c>
      <c r="R627" s="25">
        <f>IF($A627="","",IF($E627&gt;0,MAX(0,$Q627-$N627),0))</f>
        <v/>
      </c>
      <c r="S627" s="25">
        <f>IF($A627="","",$Q627-$R627)</f>
        <v/>
      </c>
      <c r="T627" s="25">
        <f>IF($A627="","",MAX(0,-$S627))</f>
        <v/>
      </c>
      <c r="U627" s="25">
        <f>IF($A627="","",MAX(0,$Q627-INDEX('Cenários'!$K$6:$K$105,INT((ROW()-6)/12)+1)))</f>
        <v/>
      </c>
      <c r="V627" s="24">
        <f>IF($A627="","",IF($Y627&lt;&gt;"OK","Dados inválidos",IF($X627="Pausado","Pausado",IF($T627&gt;0,"Ruptura",IF($U627&gt;0,"Excesso de capacidade",IF($M627&gt;INDEX('Cenários'!$K$6:$K$105,INT((ROW()-6)/12)+1),"Capacidade insuficiente",IF(AND($E627&lt;=0,$S627&lt;INDEX('Cenários'!$H$6:$H$105,INT((ROW()-6)/12)+1)),"Atenção",IF($R627&gt;0,"Desmobilizar","Adequado"))))))))</f>
        <v/>
      </c>
      <c r="W627" s="24">
        <f>IF($A627="","",IF($Y627&lt;&gt;"OK","Corrigir cadastro do cenário",IF($X627="Pausado","",IF($T627&gt;0,"Ruptura projetada de "&amp;TEXT($T627,"0")&amp;" un.",IF($U627&gt;0,"Reduzir entrada ou transferir "&amp;TEXT($U627,"0")&amp;" un.",IF($M627&gt;INDEX('Cenários'!$K$6:$K$105,INT((ROW()-6)/12)+1),"Capacidade abaixo do saldo-alvo em "&amp;TEXT($M627-INDEX('Cenários'!$K$6:$K$105,INT((ROW()-6)/12)+1),"0")&amp;" un.",IF(AND($O627&gt;0,$E627-INDEX('Cenários'!$J$6:$J$105,INT((ROW()-6)/12)+1)&lt;-4),"Recebimento depende de pedido anterior ao horizonte",IF($R627&gt;0,"Desmobilizar "&amp;TEXT($R627,"0")&amp;" un. nesta semana",IF($P627&gt;0,"Emitir pedido de "&amp;TEXT($P627,"0")&amp;" un. nesta semana",IF($O627&gt;0,"Programar recebimento de "&amp;TEXT($O627,"0")&amp;" un.","Sem ação imediata")))))))))</f>
        <v/>
      </c>
      <c r="X627" s="24">
        <f>IF($A627="","",INDEX('Cenários'!$M$6:$M$105,INT((ROW()-6)/12)+1))</f>
        <v/>
      </c>
      <c r="Y627" s="24">
        <f>IF($A627="","",INDEX('Cenários'!$Z$6:$Z$105,INT((ROW()-6)/12)+1))</f>
        <v/>
      </c>
    </row>
    <row r="628" ht="19" customHeight="1">
      <c r="A628" s="24">
        <f>IF(INDEX('Cenários'!$A$6:$A$105,INT((ROW()-6)/12)+1)="","",INDEX('Cenários'!$A$6:$A$105,INT((ROW()-6)/12)+1))</f>
        <v/>
      </c>
      <c r="B628" s="24">
        <f>IF($A628="","",INDEX('Cenários'!$B$6:$B$105,INT((ROW()-6)/12)+1))</f>
        <v/>
      </c>
      <c r="C628" s="24">
        <f>IF($A628="","",INDEX('Cenários'!$C$6:$C$105,INT((ROW()-6)/12)+1))</f>
        <v/>
      </c>
      <c r="D628" s="24">
        <f>IF($A628="","",INDEX('Cenários'!$D$6:$D$105,INT((ROW()-6)/12)+1))</f>
        <v/>
      </c>
      <c r="E628" s="25">
        <f>IF($A628="","",MOD(ROW()-6,12)-4)</f>
        <v/>
      </c>
      <c r="F628" s="24">
        <f>IF($A628="","",IF($E628&lt;0,"Antes do pico",IF($E628=0,"Semana de pico","Depois do pico")))</f>
        <v/>
      </c>
      <c r="G628" s="36">
        <f>IF($A628="","",IFERROR(IF(INDEX('Cenários'!$E$6:$E$105,INT((ROW()-6)/12)+1)="","",INDEX('Cenários'!$E$6:$E$105,INT((ROW()-6)/12)+1)+7*$E628),""))</f>
        <v/>
      </c>
      <c r="H628" s="37">
        <f>IF($A628="","",INDEX('Cenários'!$N$6:$Y$105,INT((ROW()-6)/12)+1,$E628+5))</f>
        <v/>
      </c>
      <c r="I628" s="25">
        <f>IF(OR($A628="",$H628=""),"",IFERROR(ROUNDUP(INDEX('Cenários'!$F$6:$F$105,INT((ROW()-6)/12)+1)*$H628,0),""))</f>
        <v/>
      </c>
      <c r="J628" s="19" t="n"/>
      <c r="K628" s="25">
        <f>IF($A628="","",IF($E628=-4,INDEX('Cenários'!$G$6:$G$105,INT((ROW()-6)/12)+1),$S627))</f>
        <v/>
      </c>
      <c r="L628" s="25">
        <f>IF($A628="","",$K628+IF($J628="",0,$J628)-IF($I628="",0,$I628))</f>
        <v/>
      </c>
      <c r="M628" s="25">
        <f>IF($A628="","",IF($E628&lt;=0,INDEX('Cenários'!$H$6:$H$105,INT((ROW()-6)/12)+1)+SUMIFS($I$6:$I$1205,$A$6:$A$1205,$A628,$E$6:$E$1205,"&gt;"&amp;$E628,$E$6:$E$1205,"&lt;="&amp;($E628+INDEX('Cenários'!$J$6:$J$105,INT((ROW()-6)/12)+1))),INDEX('Cenários'!$L$6:$L$105,INT((ROW()-6)/12)+1)+SUMIFS($I$6:$I$1205,$A$6:$A$1205,$A628,$E$6:$E$1205,"&gt;"&amp;$E628,$E$6:$E$1205,"&lt;=7")))</f>
        <v/>
      </c>
      <c r="N628" s="25">
        <f>IF($A628="","",MIN(INDEX('Cenários'!$K$6:$K$105,INT((ROW()-6)/12)+1),MAX(0,$M628)))</f>
        <v/>
      </c>
      <c r="O628" s="25">
        <f>IF($A628="","",IFERROR(IF($L628&gt;=$N628,0,MIN(CEILING(MAX(0,$N628-$L628),INDEX('Cenários'!$I$6:$I$105,INT((ROW()-6)/12)+1)),FLOOR(MAX(0,INDEX('Cenários'!$K$6:$K$105,INT((ROW()-6)/12)+1)-$L628),INDEX('Cenários'!$I$6:$I$105,INT((ROW()-6)/12)+1)))),0))</f>
        <v/>
      </c>
      <c r="P628" s="25">
        <f>IF($A628="","",IFERROR(IF($E628+INDEX('Cenários'!$J$6:$J$105,INT((ROW()-6)/12)+1)&gt;7,0,SUMIFS($O$6:$O$1205,$A$6:$A$1205,$A628,$E$6:$E$1205,$E628+INDEX('Cenários'!$J$6:$J$105,INT((ROW()-6)/12)+1))),0))</f>
        <v/>
      </c>
      <c r="Q628" s="25">
        <f>IF($A628="","",$L628+$O628)</f>
        <v/>
      </c>
      <c r="R628" s="25">
        <f>IF($A628="","",IF($E628&gt;0,MAX(0,$Q628-$N628),0))</f>
        <v/>
      </c>
      <c r="S628" s="25">
        <f>IF($A628="","",$Q628-$R628)</f>
        <v/>
      </c>
      <c r="T628" s="25">
        <f>IF($A628="","",MAX(0,-$S628))</f>
        <v/>
      </c>
      <c r="U628" s="25">
        <f>IF($A628="","",MAX(0,$Q628-INDEX('Cenários'!$K$6:$K$105,INT((ROW()-6)/12)+1)))</f>
        <v/>
      </c>
      <c r="V628" s="24">
        <f>IF($A628="","",IF($Y628&lt;&gt;"OK","Dados inválidos",IF($X628="Pausado","Pausado",IF($T628&gt;0,"Ruptura",IF($U628&gt;0,"Excesso de capacidade",IF($M628&gt;INDEX('Cenários'!$K$6:$K$105,INT((ROW()-6)/12)+1),"Capacidade insuficiente",IF(AND($E628&lt;=0,$S628&lt;INDEX('Cenários'!$H$6:$H$105,INT((ROW()-6)/12)+1)),"Atenção",IF($R628&gt;0,"Desmobilizar","Adequado"))))))))</f>
        <v/>
      </c>
      <c r="W628" s="24">
        <f>IF($A628="","",IF($Y628&lt;&gt;"OK","Corrigir cadastro do cenário",IF($X628="Pausado","",IF($T628&gt;0,"Ruptura projetada de "&amp;TEXT($T628,"0")&amp;" un.",IF($U628&gt;0,"Reduzir entrada ou transferir "&amp;TEXT($U628,"0")&amp;" un.",IF($M628&gt;INDEX('Cenários'!$K$6:$K$105,INT((ROW()-6)/12)+1),"Capacidade abaixo do saldo-alvo em "&amp;TEXT($M628-INDEX('Cenários'!$K$6:$K$105,INT((ROW()-6)/12)+1),"0")&amp;" un.",IF(AND($O628&gt;0,$E628-INDEX('Cenários'!$J$6:$J$105,INT((ROW()-6)/12)+1)&lt;-4),"Recebimento depende de pedido anterior ao horizonte",IF($R628&gt;0,"Desmobilizar "&amp;TEXT($R628,"0")&amp;" un. nesta semana",IF($P628&gt;0,"Emitir pedido de "&amp;TEXT($P628,"0")&amp;" un. nesta semana",IF($O628&gt;0,"Programar recebimento de "&amp;TEXT($O628,"0")&amp;" un.","Sem ação imediata")))))))))</f>
        <v/>
      </c>
      <c r="X628" s="24">
        <f>IF($A628="","",INDEX('Cenários'!$M$6:$M$105,INT((ROW()-6)/12)+1))</f>
        <v/>
      </c>
      <c r="Y628" s="24">
        <f>IF($A628="","",INDEX('Cenários'!$Z$6:$Z$105,INT((ROW()-6)/12)+1))</f>
        <v/>
      </c>
    </row>
    <row r="629" ht="19" customHeight="1">
      <c r="A629" s="24">
        <f>IF(INDEX('Cenários'!$A$6:$A$105,INT((ROW()-6)/12)+1)="","",INDEX('Cenários'!$A$6:$A$105,INT((ROW()-6)/12)+1))</f>
        <v/>
      </c>
      <c r="B629" s="24">
        <f>IF($A629="","",INDEX('Cenários'!$B$6:$B$105,INT((ROW()-6)/12)+1))</f>
        <v/>
      </c>
      <c r="C629" s="24">
        <f>IF($A629="","",INDEX('Cenários'!$C$6:$C$105,INT((ROW()-6)/12)+1))</f>
        <v/>
      </c>
      <c r="D629" s="24">
        <f>IF($A629="","",INDEX('Cenários'!$D$6:$D$105,INT((ROW()-6)/12)+1))</f>
        <v/>
      </c>
      <c r="E629" s="25">
        <f>IF($A629="","",MOD(ROW()-6,12)-4)</f>
        <v/>
      </c>
      <c r="F629" s="24">
        <f>IF($A629="","",IF($E629&lt;0,"Antes do pico",IF($E629=0,"Semana de pico","Depois do pico")))</f>
        <v/>
      </c>
      <c r="G629" s="36">
        <f>IF($A629="","",IFERROR(IF(INDEX('Cenários'!$E$6:$E$105,INT((ROW()-6)/12)+1)="","",INDEX('Cenários'!$E$6:$E$105,INT((ROW()-6)/12)+1)+7*$E629),""))</f>
        <v/>
      </c>
      <c r="H629" s="37">
        <f>IF($A629="","",INDEX('Cenários'!$N$6:$Y$105,INT((ROW()-6)/12)+1,$E629+5))</f>
        <v/>
      </c>
      <c r="I629" s="25">
        <f>IF(OR($A629="",$H629=""),"",IFERROR(ROUNDUP(INDEX('Cenários'!$F$6:$F$105,INT((ROW()-6)/12)+1)*$H629,0),""))</f>
        <v/>
      </c>
      <c r="J629" s="19" t="n"/>
      <c r="K629" s="25">
        <f>IF($A629="","",IF($E629=-4,INDEX('Cenários'!$G$6:$G$105,INT((ROW()-6)/12)+1),$S628))</f>
        <v/>
      </c>
      <c r="L629" s="25">
        <f>IF($A629="","",$K629+IF($J629="",0,$J629)-IF($I629="",0,$I629))</f>
        <v/>
      </c>
      <c r="M629" s="25">
        <f>IF($A629="","",IF($E629&lt;=0,INDEX('Cenários'!$H$6:$H$105,INT((ROW()-6)/12)+1)+SUMIFS($I$6:$I$1205,$A$6:$A$1205,$A629,$E$6:$E$1205,"&gt;"&amp;$E629,$E$6:$E$1205,"&lt;="&amp;($E629+INDEX('Cenários'!$J$6:$J$105,INT((ROW()-6)/12)+1))),INDEX('Cenários'!$L$6:$L$105,INT((ROW()-6)/12)+1)+SUMIFS($I$6:$I$1205,$A$6:$A$1205,$A629,$E$6:$E$1205,"&gt;"&amp;$E629,$E$6:$E$1205,"&lt;=7")))</f>
        <v/>
      </c>
      <c r="N629" s="25">
        <f>IF($A629="","",MIN(INDEX('Cenários'!$K$6:$K$105,INT((ROW()-6)/12)+1),MAX(0,$M629)))</f>
        <v/>
      </c>
      <c r="O629" s="25">
        <f>IF($A629="","",IFERROR(IF($L629&gt;=$N629,0,MIN(CEILING(MAX(0,$N629-$L629),INDEX('Cenários'!$I$6:$I$105,INT((ROW()-6)/12)+1)),FLOOR(MAX(0,INDEX('Cenários'!$K$6:$K$105,INT((ROW()-6)/12)+1)-$L629),INDEX('Cenários'!$I$6:$I$105,INT((ROW()-6)/12)+1)))),0))</f>
        <v/>
      </c>
      <c r="P629" s="25">
        <f>IF($A629="","",IFERROR(IF($E629+INDEX('Cenários'!$J$6:$J$105,INT((ROW()-6)/12)+1)&gt;7,0,SUMIFS($O$6:$O$1205,$A$6:$A$1205,$A629,$E$6:$E$1205,$E629+INDEX('Cenários'!$J$6:$J$105,INT((ROW()-6)/12)+1))),0))</f>
        <v/>
      </c>
      <c r="Q629" s="25">
        <f>IF($A629="","",$L629+$O629)</f>
        <v/>
      </c>
      <c r="R629" s="25">
        <f>IF($A629="","",IF($E629&gt;0,MAX(0,$Q629-$N629),0))</f>
        <v/>
      </c>
      <c r="S629" s="25">
        <f>IF($A629="","",$Q629-$R629)</f>
        <v/>
      </c>
      <c r="T629" s="25">
        <f>IF($A629="","",MAX(0,-$S629))</f>
        <v/>
      </c>
      <c r="U629" s="25">
        <f>IF($A629="","",MAX(0,$Q629-INDEX('Cenários'!$K$6:$K$105,INT((ROW()-6)/12)+1)))</f>
        <v/>
      </c>
      <c r="V629" s="24">
        <f>IF($A629="","",IF($Y629&lt;&gt;"OK","Dados inválidos",IF($X629="Pausado","Pausado",IF($T629&gt;0,"Ruptura",IF($U629&gt;0,"Excesso de capacidade",IF($M629&gt;INDEX('Cenários'!$K$6:$K$105,INT((ROW()-6)/12)+1),"Capacidade insuficiente",IF(AND($E629&lt;=0,$S629&lt;INDEX('Cenários'!$H$6:$H$105,INT((ROW()-6)/12)+1)),"Atenção",IF($R629&gt;0,"Desmobilizar","Adequado"))))))))</f>
        <v/>
      </c>
      <c r="W629" s="24">
        <f>IF($A629="","",IF($Y629&lt;&gt;"OK","Corrigir cadastro do cenário",IF($X629="Pausado","",IF($T629&gt;0,"Ruptura projetada de "&amp;TEXT($T629,"0")&amp;" un.",IF($U629&gt;0,"Reduzir entrada ou transferir "&amp;TEXT($U629,"0")&amp;" un.",IF($M629&gt;INDEX('Cenários'!$K$6:$K$105,INT((ROW()-6)/12)+1),"Capacidade abaixo do saldo-alvo em "&amp;TEXT($M629-INDEX('Cenários'!$K$6:$K$105,INT((ROW()-6)/12)+1),"0")&amp;" un.",IF(AND($O629&gt;0,$E629-INDEX('Cenários'!$J$6:$J$105,INT((ROW()-6)/12)+1)&lt;-4),"Recebimento depende de pedido anterior ao horizonte",IF($R629&gt;0,"Desmobilizar "&amp;TEXT($R629,"0")&amp;" un. nesta semana",IF($P629&gt;0,"Emitir pedido de "&amp;TEXT($P629,"0")&amp;" un. nesta semana",IF($O629&gt;0,"Programar recebimento de "&amp;TEXT($O629,"0")&amp;" un.","Sem ação imediata")))))))))</f>
        <v/>
      </c>
      <c r="X629" s="24">
        <f>IF($A629="","",INDEX('Cenários'!$M$6:$M$105,INT((ROW()-6)/12)+1))</f>
        <v/>
      </c>
      <c r="Y629" s="24">
        <f>IF($A629="","",INDEX('Cenários'!$Z$6:$Z$105,INT((ROW()-6)/12)+1))</f>
        <v/>
      </c>
    </row>
    <row r="630" ht="19" customHeight="1">
      <c r="A630" s="24">
        <f>IF(INDEX('Cenários'!$A$6:$A$105,INT((ROW()-6)/12)+1)="","",INDEX('Cenários'!$A$6:$A$105,INT((ROW()-6)/12)+1))</f>
        <v/>
      </c>
      <c r="B630" s="24">
        <f>IF($A630="","",INDEX('Cenários'!$B$6:$B$105,INT((ROW()-6)/12)+1))</f>
        <v/>
      </c>
      <c r="C630" s="24">
        <f>IF($A630="","",INDEX('Cenários'!$C$6:$C$105,INT((ROW()-6)/12)+1))</f>
        <v/>
      </c>
      <c r="D630" s="24">
        <f>IF($A630="","",INDEX('Cenários'!$D$6:$D$105,INT((ROW()-6)/12)+1))</f>
        <v/>
      </c>
      <c r="E630" s="25">
        <f>IF($A630="","",MOD(ROW()-6,12)-4)</f>
        <v/>
      </c>
      <c r="F630" s="24">
        <f>IF($A630="","",IF($E630&lt;0,"Antes do pico",IF($E630=0,"Semana de pico","Depois do pico")))</f>
        <v/>
      </c>
      <c r="G630" s="36">
        <f>IF($A630="","",IFERROR(IF(INDEX('Cenários'!$E$6:$E$105,INT((ROW()-6)/12)+1)="","",INDEX('Cenários'!$E$6:$E$105,INT((ROW()-6)/12)+1)+7*$E630),""))</f>
        <v/>
      </c>
      <c r="H630" s="37">
        <f>IF($A630="","",INDEX('Cenários'!$N$6:$Y$105,INT((ROW()-6)/12)+1,$E630+5))</f>
        <v/>
      </c>
      <c r="I630" s="25">
        <f>IF(OR($A630="",$H630=""),"",IFERROR(ROUNDUP(INDEX('Cenários'!$F$6:$F$105,INT((ROW()-6)/12)+1)*$H630,0),""))</f>
        <v/>
      </c>
      <c r="J630" s="19" t="n"/>
      <c r="K630" s="25">
        <f>IF($A630="","",IF($E630=-4,INDEX('Cenários'!$G$6:$G$105,INT((ROW()-6)/12)+1),$S629))</f>
        <v/>
      </c>
      <c r="L630" s="25">
        <f>IF($A630="","",$K630+IF($J630="",0,$J630)-IF($I630="",0,$I630))</f>
        <v/>
      </c>
      <c r="M630" s="25">
        <f>IF($A630="","",IF($E630&lt;=0,INDEX('Cenários'!$H$6:$H$105,INT((ROW()-6)/12)+1)+SUMIFS($I$6:$I$1205,$A$6:$A$1205,$A630,$E$6:$E$1205,"&gt;"&amp;$E630,$E$6:$E$1205,"&lt;="&amp;($E630+INDEX('Cenários'!$J$6:$J$105,INT((ROW()-6)/12)+1))),INDEX('Cenários'!$L$6:$L$105,INT((ROW()-6)/12)+1)+SUMIFS($I$6:$I$1205,$A$6:$A$1205,$A630,$E$6:$E$1205,"&gt;"&amp;$E630,$E$6:$E$1205,"&lt;=7")))</f>
        <v/>
      </c>
      <c r="N630" s="25">
        <f>IF($A630="","",MIN(INDEX('Cenários'!$K$6:$K$105,INT((ROW()-6)/12)+1),MAX(0,$M630)))</f>
        <v/>
      </c>
      <c r="O630" s="25">
        <f>IF($A630="","",IFERROR(IF($L630&gt;=$N630,0,MIN(CEILING(MAX(0,$N630-$L630),INDEX('Cenários'!$I$6:$I$105,INT((ROW()-6)/12)+1)),FLOOR(MAX(0,INDEX('Cenários'!$K$6:$K$105,INT((ROW()-6)/12)+1)-$L630),INDEX('Cenários'!$I$6:$I$105,INT((ROW()-6)/12)+1)))),0))</f>
        <v/>
      </c>
      <c r="P630" s="25">
        <f>IF($A630="","",IFERROR(IF($E630+INDEX('Cenários'!$J$6:$J$105,INT((ROW()-6)/12)+1)&gt;7,0,SUMIFS($O$6:$O$1205,$A$6:$A$1205,$A630,$E$6:$E$1205,$E630+INDEX('Cenários'!$J$6:$J$105,INT((ROW()-6)/12)+1))),0))</f>
        <v/>
      </c>
      <c r="Q630" s="25">
        <f>IF($A630="","",$L630+$O630)</f>
        <v/>
      </c>
      <c r="R630" s="25">
        <f>IF($A630="","",IF($E630&gt;0,MAX(0,$Q630-$N630),0))</f>
        <v/>
      </c>
      <c r="S630" s="25">
        <f>IF($A630="","",$Q630-$R630)</f>
        <v/>
      </c>
      <c r="T630" s="25">
        <f>IF($A630="","",MAX(0,-$S630))</f>
        <v/>
      </c>
      <c r="U630" s="25">
        <f>IF($A630="","",MAX(0,$Q630-INDEX('Cenários'!$K$6:$K$105,INT((ROW()-6)/12)+1)))</f>
        <v/>
      </c>
      <c r="V630" s="24">
        <f>IF($A630="","",IF($Y630&lt;&gt;"OK","Dados inválidos",IF($X630="Pausado","Pausado",IF($T630&gt;0,"Ruptura",IF($U630&gt;0,"Excesso de capacidade",IF($M630&gt;INDEX('Cenários'!$K$6:$K$105,INT((ROW()-6)/12)+1),"Capacidade insuficiente",IF(AND($E630&lt;=0,$S630&lt;INDEX('Cenários'!$H$6:$H$105,INT((ROW()-6)/12)+1)),"Atenção",IF($R630&gt;0,"Desmobilizar","Adequado"))))))))</f>
        <v/>
      </c>
      <c r="W630" s="24">
        <f>IF($A630="","",IF($Y630&lt;&gt;"OK","Corrigir cadastro do cenário",IF($X630="Pausado","",IF($T630&gt;0,"Ruptura projetada de "&amp;TEXT($T630,"0")&amp;" un.",IF($U630&gt;0,"Reduzir entrada ou transferir "&amp;TEXT($U630,"0")&amp;" un.",IF($M630&gt;INDEX('Cenários'!$K$6:$K$105,INT((ROW()-6)/12)+1),"Capacidade abaixo do saldo-alvo em "&amp;TEXT($M630-INDEX('Cenários'!$K$6:$K$105,INT((ROW()-6)/12)+1),"0")&amp;" un.",IF(AND($O630&gt;0,$E630-INDEX('Cenários'!$J$6:$J$105,INT((ROW()-6)/12)+1)&lt;-4),"Recebimento depende de pedido anterior ao horizonte",IF($R630&gt;0,"Desmobilizar "&amp;TEXT($R630,"0")&amp;" un. nesta semana",IF($P630&gt;0,"Emitir pedido de "&amp;TEXT($P630,"0")&amp;" un. nesta semana",IF($O630&gt;0,"Programar recebimento de "&amp;TEXT($O630,"0")&amp;" un.","Sem ação imediata")))))))))</f>
        <v/>
      </c>
      <c r="X630" s="24">
        <f>IF($A630="","",INDEX('Cenários'!$M$6:$M$105,INT((ROW()-6)/12)+1))</f>
        <v/>
      </c>
      <c r="Y630" s="24">
        <f>IF($A630="","",INDEX('Cenários'!$Z$6:$Z$105,INT((ROW()-6)/12)+1))</f>
        <v/>
      </c>
    </row>
    <row r="631" ht="19" customHeight="1">
      <c r="A631" s="24">
        <f>IF(INDEX('Cenários'!$A$6:$A$105,INT((ROW()-6)/12)+1)="","",INDEX('Cenários'!$A$6:$A$105,INT((ROW()-6)/12)+1))</f>
        <v/>
      </c>
      <c r="B631" s="24">
        <f>IF($A631="","",INDEX('Cenários'!$B$6:$B$105,INT((ROW()-6)/12)+1))</f>
        <v/>
      </c>
      <c r="C631" s="24">
        <f>IF($A631="","",INDEX('Cenários'!$C$6:$C$105,INT((ROW()-6)/12)+1))</f>
        <v/>
      </c>
      <c r="D631" s="24">
        <f>IF($A631="","",INDEX('Cenários'!$D$6:$D$105,INT((ROW()-6)/12)+1))</f>
        <v/>
      </c>
      <c r="E631" s="25">
        <f>IF($A631="","",MOD(ROW()-6,12)-4)</f>
        <v/>
      </c>
      <c r="F631" s="24">
        <f>IF($A631="","",IF($E631&lt;0,"Antes do pico",IF($E631=0,"Semana de pico","Depois do pico")))</f>
        <v/>
      </c>
      <c r="G631" s="36">
        <f>IF($A631="","",IFERROR(IF(INDEX('Cenários'!$E$6:$E$105,INT((ROW()-6)/12)+1)="","",INDEX('Cenários'!$E$6:$E$105,INT((ROW()-6)/12)+1)+7*$E631),""))</f>
        <v/>
      </c>
      <c r="H631" s="37">
        <f>IF($A631="","",INDEX('Cenários'!$N$6:$Y$105,INT((ROW()-6)/12)+1,$E631+5))</f>
        <v/>
      </c>
      <c r="I631" s="25">
        <f>IF(OR($A631="",$H631=""),"",IFERROR(ROUNDUP(INDEX('Cenários'!$F$6:$F$105,INT((ROW()-6)/12)+1)*$H631,0),""))</f>
        <v/>
      </c>
      <c r="J631" s="19" t="n"/>
      <c r="K631" s="25">
        <f>IF($A631="","",IF($E631=-4,INDEX('Cenários'!$G$6:$G$105,INT((ROW()-6)/12)+1),$S630))</f>
        <v/>
      </c>
      <c r="L631" s="25">
        <f>IF($A631="","",$K631+IF($J631="",0,$J631)-IF($I631="",0,$I631))</f>
        <v/>
      </c>
      <c r="M631" s="25">
        <f>IF($A631="","",IF($E631&lt;=0,INDEX('Cenários'!$H$6:$H$105,INT((ROW()-6)/12)+1)+SUMIFS($I$6:$I$1205,$A$6:$A$1205,$A631,$E$6:$E$1205,"&gt;"&amp;$E631,$E$6:$E$1205,"&lt;="&amp;($E631+INDEX('Cenários'!$J$6:$J$105,INT((ROW()-6)/12)+1))),INDEX('Cenários'!$L$6:$L$105,INT((ROW()-6)/12)+1)+SUMIFS($I$6:$I$1205,$A$6:$A$1205,$A631,$E$6:$E$1205,"&gt;"&amp;$E631,$E$6:$E$1205,"&lt;=7")))</f>
        <v/>
      </c>
      <c r="N631" s="25">
        <f>IF($A631="","",MIN(INDEX('Cenários'!$K$6:$K$105,INT((ROW()-6)/12)+1),MAX(0,$M631)))</f>
        <v/>
      </c>
      <c r="O631" s="25">
        <f>IF($A631="","",IFERROR(IF($L631&gt;=$N631,0,MIN(CEILING(MAX(0,$N631-$L631),INDEX('Cenários'!$I$6:$I$105,INT((ROW()-6)/12)+1)),FLOOR(MAX(0,INDEX('Cenários'!$K$6:$K$105,INT((ROW()-6)/12)+1)-$L631),INDEX('Cenários'!$I$6:$I$105,INT((ROW()-6)/12)+1)))),0))</f>
        <v/>
      </c>
      <c r="P631" s="25">
        <f>IF($A631="","",IFERROR(IF($E631+INDEX('Cenários'!$J$6:$J$105,INT((ROW()-6)/12)+1)&gt;7,0,SUMIFS($O$6:$O$1205,$A$6:$A$1205,$A631,$E$6:$E$1205,$E631+INDEX('Cenários'!$J$6:$J$105,INT((ROW()-6)/12)+1))),0))</f>
        <v/>
      </c>
      <c r="Q631" s="25">
        <f>IF($A631="","",$L631+$O631)</f>
        <v/>
      </c>
      <c r="R631" s="25">
        <f>IF($A631="","",IF($E631&gt;0,MAX(0,$Q631-$N631),0))</f>
        <v/>
      </c>
      <c r="S631" s="25">
        <f>IF($A631="","",$Q631-$R631)</f>
        <v/>
      </c>
      <c r="T631" s="25">
        <f>IF($A631="","",MAX(0,-$S631))</f>
        <v/>
      </c>
      <c r="U631" s="25">
        <f>IF($A631="","",MAX(0,$Q631-INDEX('Cenários'!$K$6:$K$105,INT((ROW()-6)/12)+1)))</f>
        <v/>
      </c>
      <c r="V631" s="24">
        <f>IF($A631="","",IF($Y631&lt;&gt;"OK","Dados inválidos",IF($X631="Pausado","Pausado",IF($T631&gt;0,"Ruptura",IF($U631&gt;0,"Excesso de capacidade",IF($M631&gt;INDEX('Cenários'!$K$6:$K$105,INT((ROW()-6)/12)+1),"Capacidade insuficiente",IF(AND($E631&lt;=0,$S631&lt;INDEX('Cenários'!$H$6:$H$105,INT((ROW()-6)/12)+1)),"Atenção",IF($R631&gt;0,"Desmobilizar","Adequado"))))))))</f>
        <v/>
      </c>
      <c r="W631" s="24">
        <f>IF($A631="","",IF($Y631&lt;&gt;"OK","Corrigir cadastro do cenário",IF($X631="Pausado","",IF($T631&gt;0,"Ruptura projetada de "&amp;TEXT($T631,"0")&amp;" un.",IF($U631&gt;0,"Reduzir entrada ou transferir "&amp;TEXT($U631,"0")&amp;" un.",IF($M631&gt;INDEX('Cenários'!$K$6:$K$105,INT((ROW()-6)/12)+1),"Capacidade abaixo do saldo-alvo em "&amp;TEXT($M631-INDEX('Cenários'!$K$6:$K$105,INT((ROW()-6)/12)+1),"0")&amp;" un.",IF(AND($O631&gt;0,$E631-INDEX('Cenários'!$J$6:$J$105,INT((ROW()-6)/12)+1)&lt;-4),"Recebimento depende de pedido anterior ao horizonte",IF($R631&gt;0,"Desmobilizar "&amp;TEXT($R631,"0")&amp;" un. nesta semana",IF($P631&gt;0,"Emitir pedido de "&amp;TEXT($P631,"0")&amp;" un. nesta semana",IF($O631&gt;0,"Programar recebimento de "&amp;TEXT($O631,"0")&amp;" un.","Sem ação imediata")))))))))</f>
        <v/>
      </c>
      <c r="X631" s="24">
        <f>IF($A631="","",INDEX('Cenários'!$M$6:$M$105,INT((ROW()-6)/12)+1))</f>
        <v/>
      </c>
      <c r="Y631" s="24">
        <f>IF($A631="","",INDEX('Cenários'!$Z$6:$Z$105,INT((ROW()-6)/12)+1))</f>
        <v/>
      </c>
    </row>
    <row r="632" ht="19" customHeight="1">
      <c r="A632" s="24">
        <f>IF(INDEX('Cenários'!$A$6:$A$105,INT((ROW()-6)/12)+1)="","",INDEX('Cenários'!$A$6:$A$105,INT((ROW()-6)/12)+1))</f>
        <v/>
      </c>
      <c r="B632" s="24">
        <f>IF($A632="","",INDEX('Cenários'!$B$6:$B$105,INT((ROW()-6)/12)+1))</f>
        <v/>
      </c>
      <c r="C632" s="24">
        <f>IF($A632="","",INDEX('Cenários'!$C$6:$C$105,INT((ROW()-6)/12)+1))</f>
        <v/>
      </c>
      <c r="D632" s="24">
        <f>IF($A632="","",INDEX('Cenários'!$D$6:$D$105,INT((ROW()-6)/12)+1))</f>
        <v/>
      </c>
      <c r="E632" s="25">
        <f>IF($A632="","",MOD(ROW()-6,12)-4)</f>
        <v/>
      </c>
      <c r="F632" s="24">
        <f>IF($A632="","",IF($E632&lt;0,"Antes do pico",IF($E632=0,"Semana de pico","Depois do pico")))</f>
        <v/>
      </c>
      <c r="G632" s="36">
        <f>IF($A632="","",IFERROR(IF(INDEX('Cenários'!$E$6:$E$105,INT((ROW()-6)/12)+1)="","",INDEX('Cenários'!$E$6:$E$105,INT((ROW()-6)/12)+1)+7*$E632),""))</f>
        <v/>
      </c>
      <c r="H632" s="37">
        <f>IF($A632="","",INDEX('Cenários'!$N$6:$Y$105,INT((ROW()-6)/12)+1,$E632+5))</f>
        <v/>
      </c>
      <c r="I632" s="25">
        <f>IF(OR($A632="",$H632=""),"",IFERROR(ROUNDUP(INDEX('Cenários'!$F$6:$F$105,INT((ROW()-6)/12)+1)*$H632,0),""))</f>
        <v/>
      </c>
      <c r="J632" s="19" t="n"/>
      <c r="K632" s="25">
        <f>IF($A632="","",IF($E632=-4,INDEX('Cenários'!$G$6:$G$105,INT((ROW()-6)/12)+1),$S631))</f>
        <v/>
      </c>
      <c r="L632" s="25">
        <f>IF($A632="","",$K632+IF($J632="",0,$J632)-IF($I632="",0,$I632))</f>
        <v/>
      </c>
      <c r="M632" s="25">
        <f>IF($A632="","",IF($E632&lt;=0,INDEX('Cenários'!$H$6:$H$105,INT((ROW()-6)/12)+1)+SUMIFS($I$6:$I$1205,$A$6:$A$1205,$A632,$E$6:$E$1205,"&gt;"&amp;$E632,$E$6:$E$1205,"&lt;="&amp;($E632+INDEX('Cenários'!$J$6:$J$105,INT((ROW()-6)/12)+1))),INDEX('Cenários'!$L$6:$L$105,INT((ROW()-6)/12)+1)+SUMIFS($I$6:$I$1205,$A$6:$A$1205,$A632,$E$6:$E$1205,"&gt;"&amp;$E632,$E$6:$E$1205,"&lt;=7")))</f>
        <v/>
      </c>
      <c r="N632" s="25">
        <f>IF($A632="","",MIN(INDEX('Cenários'!$K$6:$K$105,INT((ROW()-6)/12)+1),MAX(0,$M632)))</f>
        <v/>
      </c>
      <c r="O632" s="25">
        <f>IF($A632="","",IFERROR(IF($L632&gt;=$N632,0,MIN(CEILING(MAX(0,$N632-$L632),INDEX('Cenários'!$I$6:$I$105,INT((ROW()-6)/12)+1)),FLOOR(MAX(0,INDEX('Cenários'!$K$6:$K$105,INT((ROW()-6)/12)+1)-$L632),INDEX('Cenários'!$I$6:$I$105,INT((ROW()-6)/12)+1)))),0))</f>
        <v/>
      </c>
      <c r="P632" s="25">
        <f>IF($A632="","",IFERROR(IF($E632+INDEX('Cenários'!$J$6:$J$105,INT((ROW()-6)/12)+1)&gt;7,0,SUMIFS($O$6:$O$1205,$A$6:$A$1205,$A632,$E$6:$E$1205,$E632+INDEX('Cenários'!$J$6:$J$105,INT((ROW()-6)/12)+1))),0))</f>
        <v/>
      </c>
      <c r="Q632" s="25">
        <f>IF($A632="","",$L632+$O632)</f>
        <v/>
      </c>
      <c r="R632" s="25">
        <f>IF($A632="","",IF($E632&gt;0,MAX(0,$Q632-$N632),0))</f>
        <v/>
      </c>
      <c r="S632" s="25">
        <f>IF($A632="","",$Q632-$R632)</f>
        <v/>
      </c>
      <c r="T632" s="25">
        <f>IF($A632="","",MAX(0,-$S632))</f>
        <v/>
      </c>
      <c r="U632" s="25">
        <f>IF($A632="","",MAX(0,$Q632-INDEX('Cenários'!$K$6:$K$105,INT((ROW()-6)/12)+1)))</f>
        <v/>
      </c>
      <c r="V632" s="24">
        <f>IF($A632="","",IF($Y632&lt;&gt;"OK","Dados inválidos",IF($X632="Pausado","Pausado",IF($T632&gt;0,"Ruptura",IF($U632&gt;0,"Excesso de capacidade",IF($M632&gt;INDEX('Cenários'!$K$6:$K$105,INT((ROW()-6)/12)+1),"Capacidade insuficiente",IF(AND($E632&lt;=0,$S632&lt;INDEX('Cenários'!$H$6:$H$105,INT((ROW()-6)/12)+1)),"Atenção",IF($R632&gt;0,"Desmobilizar","Adequado"))))))))</f>
        <v/>
      </c>
      <c r="W632" s="24">
        <f>IF($A632="","",IF($Y632&lt;&gt;"OK","Corrigir cadastro do cenário",IF($X632="Pausado","",IF($T632&gt;0,"Ruptura projetada de "&amp;TEXT($T632,"0")&amp;" un.",IF($U632&gt;0,"Reduzir entrada ou transferir "&amp;TEXT($U632,"0")&amp;" un.",IF($M632&gt;INDEX('Cenários'!$K$6:$K$105,INT((ROW()-6)/12)+1),"Capacidade abaixo do saldo-alvo em "&amp;TEXT($M632-INDEX('Cenários'!$K$6:$K$105,INT((ROW()-6)/12)+1),"0")&amp;" un.",IF(AND($O632&gt;0,$E632-INDEX('Cenários'!$J$6:$J$105,INT((ROW()-6)/12)+1)&lt;-4),"Recebimento depende de pedido anterior ao horizonte",IF($R632&gt;0,"Desmobilizar "&amp;TEXT($R632,"0")&amp;" un. nesta semana",IF($P632&gt;0,"Emitir pedido de "&amp;TEXT($P632,"0")&amp;" un. nesta semana",IF($O632&gt;0,"Programar recebimento de "&amp;TEXT($O632,"0")&amp;" un.","Sem ação imediata")))))))))</f>
        <v/>
      </c>
      <c r="X632" s="24">
        <f>IF($A632="","",INDEX('Cenários'!$M$6:$M$105,INT((ROW()-6)/12)+1))</f>
        <v/>
      </c>
      <c r="Y632" s="24">
        <f>IF($A632="","",INDEX('Cenários'!$Z$6:$Z$105,INT((ROW()-6)/12)+1))</f>
        <v/>
      </c>
    </row>
    <row r="633" ht="19" customHeight="1">
      <c r="A633" s="24">
        <f>IF(INDEX('Cenários'!$A$6:$A$105,INT((ROW()-6)/12)+1)="","",INDEX('Cenários'!$A$6:$A$105,INT((ROW()-6)/12)+1))</f>
        <v/>
      </c>
      <c r="B633" s="24">
        <f>IF($A633="","",INDEX('Cenários'!$B$6:$B$105,INT((ROW()-6)/12)+1))</f>
        <v/>
      </c>
      <c r="C633" s="24">
        <f>IF($A633="","",INDEX('Cenários'!$C$6:$C$105,INT((ROW()-6)/12)+1))</f>
        <v/>
      </c>
      <c r="D633" s="24">
        <f>IF($A633="","",INDEX('Cenários'!$D$6:$D$105,INT((ROW()-6)/12)+1))</f>
        <v/>
      </c>
      <c r="E633" s="25">
        <f>IF($A633="","",MOD(ROW()-6,12)-4)</f>
        <v/>
      </c>
      <c r="F633" s="24">
        <f>IF($A633="","",IF($E633&lt;0,"Antes do pico",IF($E633=0,"Semana de pico","Depois do pico")))</f>
        <v/>
      </c>
      <c r="G633" s="36">
        <f>IF($A633="","",IFERROR(IF(INDEX('Cenários'!$E$6:$E$105,INT((ROW()-6)/12)+1)="","",INDEX('Cenários'!$E$6:$E$105,INT((ROW()-6)/12)+1)+7*$E633),""))</f>
        <v/>
      </c>
      <c r="H633" s="37">
        <f>IF($A633="","",INDEX('Cenários'!$N$6:$Y$105,INT((ROW()-6)/12)+1,$E633+5))</f>
        <v/>
      </c>
      <c r="I633" s="25">
        <f>IF(OR($A633="",$H633=""),"",IFERROR(ROUNDUP(INDEX('Cenários'!$F$6:$F$105,INT((ROW()-6)/12)+1)*$H633,0),""))</f>
        <v/>
      </c>
      <c r="J633" s="19" t="n"/>
      <c r="K633" s="25">
        <f>IF($A633="","",IF($E633=-4,INDEX('Cenários'!$G$6:$G$105,INT((ROW()-6)/12)+1),$S632))</f>
        <v/>
      </c>
      <c r="L633" s="25">
        <f>IF($A633="","",$K633+IF($J633="",0,$J633)-IF($I633="",0,$I633))</f>
        <v/>
      </c>
      <c r="M633" s="25">
        <f>IF($A633="","",IF($E633&lt;=0,INDEX('Cenários'!$H$6:$H$105,INT((ROW()-6)/12)+1)+SUMIFS($I$6:$I$1205,$A$6:$A$1205,$A633,$E$6:$E$1205,"&gt;"&amp;$E633,$E$6:$E$1205,"&lt;="&amp;($E633+INDEX('Cenários'!$J$6:$J$105,INT((ROW()-6)/12)+1))),INDEX('Cenários'!$L$6:$L$105,INT((ROW()-6)/12)+1)+SUMIFS($I$6:$I$1205,$A$6:$A$1205,$A633,$E$6:$E$1205,"&gt;"&amp;$E633,$E$6:$E$1205,"&lt;=7")))</f>
        <v/>
      </c>
      <c r="N633" s="25">
        <f>IF($A633="","",MIN(INDEX('Cenários'!$K$6:$K$105,INT((ROW()-6)/12)+1),MAX(0,$M633)))</f>
        <v/>
      </c>
      <c r="O633" s="25">
        <f>IF($A633="","",IFERROR(IF($L633&gt;=$N633,0,MIN(CEILING(MAX(0,$N633-$L633),INDEX('Cenários'!$I$6:$I$105,INT((ROW()-6)/12)+1)),FLOOR(MAX(0,INDEX('Cenários'!$K$6:$K$105,INT((ROW()-6)/12)+1)-$L633),INDEX('Cenários'!$I$6:$I$105,INT((ROW()-6)/12)+1)))),0))</f>
        <v/>
      </c>
      <c r="P633" s="25">
        <f>IF($A633="","",IFERROR(IF($E633+INDEX('Cenários'!$J$6:$J$105,INT((ROW()-6)/12)+1)&gt;7,0,SUMIFS($O$6:$O$1205,$A$6:$A$1205,$A633,$E$6:$E$1205,$E633+INDEX('Cenários'!$J$6:$J$105,INT((ROW()-6)/12)+1))),0))</f>
        <v/>
      </c>
      <c r="Q633" s="25">
        <f>IF($A633="","",$L633+$O633)</f>
        <v/>
      </c>
      <c r="R633" s="25">
        <f>IF($A633="","",IF($E633&gt;0,MAX(0,$Q633-$N633),0))</f>
        <v/>
      </c>
      <c r="S633" s="25">
        <f>IF($A633="","",$Q633-$R633)</f>
        <v/>
      </c>
      <c r="T633" s="25">
        <f>IF($A633="","",MAX(0,-$S633))</f>
        <v/>
      </c>
      <c r="U633" s="25">
        <f>IF($A633="","",MAX(0,$Q633-INDEX('Cenários'!$K$6:$K$105,INT((ROW()-6)/12)+1)))</f>
        <v/>
      </c>
      <c r="V633" s="24">
        <f>IF($A633="","",IF($Y633&lt;&gt;"OK","Dados inválidos",IF($X633="Pausado","Pausado",IF($T633&gt;0,"Ruptura",IF($U633&gt;0,"Excesso de capacidade",IF($M633&gt;INDEX('Cenários'!$K$6:$K$105,INT((ROW()-6)/12)+1),"Capacidade insuficiente",IF(AND($E633&lt;=0,$S633&lt;INDEX('Cenários'!$H$6:$H$105,INT((ROW()-6)/12)+1)),"Atenção",IF($R633&gt;0,"Desmobilizar","Adequado"))))))))</f>
        <v/>
      </c>
      <c r="W633" s="24">
        <f>IF($A633="","",IF($Y633&lt;&gt;"OK","Corrigir cadastro do cenário",IF($X633="Pausado","",IF($T633&gt;0,"Ruptura projetada de "&amp;TEXT($T633,"0")&amp;" un.",IF($U633&gt;0,"Reduzir entrada ou transferir "&amp;TEXT($U633,"0")&amp;" un.",IF($M633&gt;INDEX('Cenários'!$K$6:$K$105,INT((ROW()-6)/12)+1),"Capacidade abaixo do saldo-alvo em "&amp;TEXT($M633-INDEX('Cenários'!$K$6:$K$105,INT((ROW()-6)/12)+1),"0")&amp;" un.",IF(AND($O633&gt;0,$E633-INDEX('Cenários'!$J$6:$J$105,INT((ROW()-6)/12)+1)&lt;-4),"Recebimento depende de pedido anterior ao horizonte",IF($R633&gt;0,"Desmobilizar "&amp;TEXT($R633,"0")&amp;" un. nesta semana",IF($P633&gt;0,"Emitir pedido de "&amp;TEXT($P633,"0")&amp;" un. nesta semana",IF($O633&gt;0,"Programar recebimento de "&amp;TEXT($O633,"0")&amp;" un.","Sem ação imediata")))))))))</f>
        <v/>
      </c>
      <c r="X633" s="24">
        <f>IF($A633="","",INDEX('Cenários'!$M$6:$M$105,INT((ROW()-6)/12)+1))</f>
        <v/>
      </c>
      <c r="Y633" s="24">
        <f>IF($A633="","",INDEX('Cenários'!$Z$6:$Z$105,INT((ROW()-6)/12)+1))</f>
        <v/>
      </c>
    </row>
    <row r="634" ht="19" customHeight="1">
      <c r="A634" s="24">
        <f>IF(INDEX('Cenários'!$A$6:$A$105,INT((ROW()-6)/12)+1)="","",INDEX('Cenários'!$A$6:$A$105,INT((ROW()-6)/12)+1))</f>
        <v/>
      </c>
      <c r="B634" s="24">
        <f>IF($A634="","",INDEX('Cenários'!$B$6:$B$105,INT((ROW()-6)/12)+1))</f>
        <v/>
      </c>
      <c r="C634" s="24">
        <f>IF($A634="","",INDEX('Cenários'!$C$6:$C$105,INT((ROW()-6)/12)+1))</f>
        <v/>
      </c>
      <c r="D634" s="24">
        <f>IF($A634="","",INDEX('Cenários'!$D$6:$D$105,INT((ROW()-6)/12)+1))</f>
        <v/>
      </c>
      <c r="E634" s="25">
        <f>IF($A634="","",MOD(ROW()-6,12)-4)</f>
        <v/>
      </c>
      <c r="F634" s="24">
        <f>IF($A634="","",IF($E634&lt;0,"Antes do pico",IF($E634=0,"Semana de pico","Depois do pico")))</f>
        <v/>
      </c>
      <c r="G634" s="36">
        <f>IF($A634="","",IFERROR(IF(INDEX('Cenários'!$E$6:$E$105,INT((ROW()-6)/12)+1)="","",INDEX('Cenários'!$E$6:$E$105,INT((ROW()-6)/12)+1)+7*$E634),""))</f>
        <v/>
      </c>
      <c r="H634" s="37">
        <f>IF($A634="","",INDEX('Cenários'!$N$6:$Y$105,INT((ROW()-6)/12)+1,$E634+5))</f>
        <v/>
      </c>
      <c r="I634" s="25">
        <f>IF(OR($A634="",$H634=""),"",IFERROR(ROUNDUP(INDEX('Cenários'!$F$6:$F$105,INT((ROW()-6)/12)+1)*$H634,0),""))</f>
        <v/>
      </c>
      <c r="J634" s="19" t="n"/>
      <c r="K634" s="25">
        <f>IF($A634="","",IF($E634=-4,INDEX('Cenários'!$G$6:$G$105,INT((ROW()-6)/12)+1),$S633))</f>
        <v/>
      </c>
      <c r="L634" s="25">
        <f>IF($A634="","",$K634+IF($J634="",0,$J634)-IF($I634="",0,$I634))</f>
        <v/>
      </c>
      <c r="M634" s="25">
        <f>IF($A634="","",IF($E634&lt;=0,INDEX('Cenários'!$H$6:$H$105,INT((ROW()-6)/12)+1)+SUMIFS($I$6:$I$1205,$A$6:$A$1205,$A634,$E$6:$E$1205,"&gt;"&amp;$E634,$E$6:$E$1205,"&lt;="&amp;($E634+INDEX('Cenários'!$J$6:$J$105,INT((ROW()-6)/12)+1))),INDEX('Cenários'!$L$6:$L$105,INT((ROW()-6)/12)+1)+SUMIFS($I$6:$I$1205,$A$6:$A$1205,$A634,$E$6:$E$1205,"&gt;"&amp;$E634,$E$6:$E$1205,"&lt;=7")))</f>
        <v/>
      </c>
      <c r="N634" s="25">
        <f>IF($A634="","",MIN(INDEX('Cenários'!$K$6:$K$105,INT((ROW()-6)/12)+1),MAX(0,$M634)))</f>
        <v/>
      </c>
      <c r="O634" s="25">
        <f>IF($A634="","",IFERROR(IF($L634&gt;=$N634,0,MIN(CEILING(MAX(0,$N634-$L634),INDEX('Cenários'!$I$6:$I$105,INT((ROW()-6)/12)+1)),FLOOR(MAX(0,INDEX('Cenários'!$K$6:$K$105,INT((ROW()-6)/12)+1)-$L634),INDEX('Cenários'!$I$6:$I$105,INT((ROW()-6)/12)+1)))),0))</f>
        <v/>
      </c>
      <c r="P634" s="25">
        <f>IF($A634="","",IFERROR(IF($E634+INDEX('Cenários'!$J$6:$J$105,INT((ROW()-6)/12)+1)&gt;7,0,SUMIFS($O$6:$O$1205,$A$6:$A$1205,$A634,$E$6:$E$1205,$E634+INDEX('Cenários'!$J$6:$J$105,INT((ROW()-6)/12)+1))),0))</f>
        <v/>
      </c>
      <c r="Q634" s="25">
        <f>IF($A634="","",$L634+$O634)</f>
        <v/>
      </c>
      <c r="R634" s="25">
        <f>IF($A634="","",IF($E634&gt;0,MAX(0,$Q634-$N634),0))</f>
        <v/>
      </c>
      <c r="S634" s="25">
        <f>IF($A634="","",$Q634-$R634)</f>
        <v/>
      </c>
      <c r="T634" s="25">
        <f>IF($A634="","",MAX(0,-$S634))</f>
        <v/>
      </c>
      <c r="U634" s="25">
        <f>IF($A634="","",MAX(0,$Q634-INDEX('Cenários'!$K$6:$K$105,INT((ROW()-6)/12)+1)))</f>
        <v/>
      </c>
      <c r="V634" s="24">
        <f>IF($A634="","",IF($Y634&lt;&gt;"OK","Dados inválidos",IF($X634="Pausado","Pausado",IF($T634&gt;0,"Ruptura",IF($U634&gt;0,"Excesso de capacidade",IF($M634&gt;INDEX('Cenários'!$K$6:$K$105,INT((ROW()-6)/12)+1),"Capacidade insuficiente",IF(AND($E634&lt;=0,$S634&lt;INDEX('Cenários'!$H$6:$H$105,INT((ROW()-6)/12)+1)),"Atenção",IF($R634&gt;0,"Desmobilizar","Adequado"))))))))</f>
        <v/>
      </c>
      <c r="W634" s="24">
        <f>IF($A634="","",IF($Y634&lt;&gt;"OK","Corrigir cadastro do cenário",IF($X634="Pausado","",IF($T634&gt;0,"Ruptura projetada de "&amp;TEXT($T634,"0")&amp;" un.",IF($U634&gt;0,"Reduzir entrada ou transferir "&amp;TEXT($U634,"0")&amp;" un.",IF($M634&gt;INDEX('Cenários'!$K$6:$K$105,INT((ROW()-6)/12)+1),"Capacidade abaixo do saldo-alvo em "&amp;TEXT($M634-INDEX('Cenários'!$K$6:$K$105,INT((ROW()-6)/12)+1),"0")&amp;" un.",IF(AND($O634&gt;0,$E634-INDEX('Cenários'!$J$6:$J$105,INT((ROW()-6)/12)+1)&lt;-4),"Recebimento depende de pedido anterior ao horizonte",IF($R634&gt;0,"Desmobilizar "&amp;TEXT($R634,"0")&amp;" un. nesta semana",IF($P634&gt;0,"Emitir pedido de "&amp;TEXT($P634,"0")&amp;" un. nesta semana",IF($O634&gt;0,"Programar recebimento de "&amp;TEXT($O634,"0")&amp;" un.","Sem ação imediata")))))))))</f>
        <v/>
      </c>
      <c r="X634" s="24">
        <f>IF($A634="","",INDEX('Cenários'!$M$6:$M$105,INT((ROW()-6)/12)+1))</f>
        <v/>
      </c>
      <c r="Y634" s="24">
        <f>IF($A634="","",INDEX('Cenários'!$Z$6:$Z$105,INT((ROW()-6)/12)+1))</f>
        <v/>
      </c>
    </row>
    <row r="635" ht="19" customHeight="1">
      <c r="A635" s="24">
        <f>IF(INDEX('Cenários'!$A$6:$A$105,INT((ROW()-6)/12)+1)="","",INDEX('Cenários'!$A$6:$A$105,INT((ROW()-6)/12)+1))</f>
        <v/>
      </c>
      <c r="B635" s="24">
        <f>IF($A635="","",INDEX('Cenários'!$B$6:$B$105,INT((ROW()-6)/12)+1))</f>
        <v/>
      </c>
      <c r="C635" s="24">
        <f>IF($A635="","",INDEX('Cenários'!$C$6:$C$105,INT((ROW()-6)/12)+1))</f>
        <v/>
      </c>
      <c r="D635" s="24">
        <f>IF($A635="","",INDEX('Cenários'!$D$6:$D$105,INT((ROW()-6)/12)+1))</f>
        <v/>
      </c>
      <c r="E635" s="25">
        <f>IF($A635="","",MOD(ROW()-6,12)-4)</f>
        <v/>
      </c>
      <c r="F635" s="24">
        <f>IF($A635="","",IF($E635&lt;0,"Antes do pico",IF($E635=0,"Semana de pico","Depois do pico")))</f>
        <v/>
      </c>
      <c r="G635" s="36">
        <f>IF($A635="","",IFERROR(IF(INDEX('Cenários'!$E$6:$E$105,INT((ROW()-6)/12)+1)="","",INDEX('Cenários'!$E$6:$E$105,INT((ROW()-6)/12)+1)+7*$E635),""))</f>
        <v/>
      </c>
      <c r="H635" s="37">
        <f>IF($A635="","",INDEX('Cenários'!$N$6:$Y$105,INT((ROW()-6)/12)+1,$E635+5))</f>
        <v/>
      </c>
      <c r="I635" s="25">
        <f>IF(OR($A635="",$H635=""),"",IFERROR(ROUNDUP(INDEX('Cenários'!$F$6:$F$105,INT((ROW()-6)/12)+1)*$H635,0),""))</f>
        <v/>
      </c>
      <c r="J635" s="19" t="n"/>
      <c r="K635" s="25">
        <f>IF($A635="","",IF($E635=-4,INDEX('Cenários'!$G$6:$G$105,INT((ROW()-6)/12)+1),$S634))</f>
        <v/>
      </c>
      <c r="L635" s="25">
        <f>IF($A635="","",$K635+IF($J635="",0,$J635)-IF($I635="",0,$I635))</f>
        <v/>
      </c>
      <c r="M635" s="25">
        <f>IF($A635="","",IF($E635&lt;=0,INDEX('Cenários'!$H$6:$H$105,INT((ROW()-6)/12)+1)+SUMIFS($I$6:$I$1205,$A$6:$A$1205,$A635,$E$6:$E$1205,"&gt;"&amp;$E635,$E$6:$E$1205,"&lt;="&amp;($E635+INDEX('Cenários'!$J$6:$J$105,INT((ROW()-6)/12)+1))),INDEX('Cenários'!$L$6:$L$105,INT((ROW()-6)/12)+1)+SUMIFS($I$6:$I$1205,$A$6:$A$1205,$A635,$E$6:$E$1205,"&gt;"&amp;$E635,$E$6:$E$1205,"&lt;=7")))</f>
        <v/>
      </c>
      <c r="N635" s="25">
        <f>IF($A635="","",MIN(INDEX('Cenários'!$K$6:$K$105,INT((ROW()-6)/12)+1),MAX(0,$M635)))</f>
        <v/>
      </c>
      <c r="O635" s="25">
        <f>IF($A635="","",IFERROR(IF($L635&gt;=$N635,0,MIN(CEILING(MAX(0,$N635-$L635),INDEX('Cenários'!$I$6:$I$105,INT((ROW()-6)/12)+1)),FLOOR(MAX(0,INDEX('Cenários'!$K$6:$K$105,INT((ROW()-6)/12)+1)-$L635),INDEX('Cenários'!$I$6:$I$105,INT((ROW()-6)/12)+1)))),0))</f>
        <v/>
      </c>
      <c r="P635" s="25">
        <f>IF($A635="","",IFERROR(IF($E635+INDEX('Cenários'!$J$6:$J$105,INT((ROW()-6)/12)+1)&gt;7,0,SUMIFS($O$6:$O$1205,$A$6:$A$1205,$A635,$E$6:$E$1205,$E635+INDEX('Cenários'!$J$6:$J$105,INT((ROW()-6)/12)+1))),0))</f>
        <v/>
      </c>
      <c r="Q635" s="25">
        <f>IF($A635="","",$L635+$O635)</f>
        <v/>
      </c>
      <c r="R635" s="25">
        <f>IF($A635="","",IF($E635&gt;0,MAX(0,$Q635-$N635),0))</f>
        <v/>
      </c>
      <c r="S635" s="25">
        <f>IF($A635="","",$Q635-$R635)</f>
        <v/>
      </c>
      <c r="T635" s="25">
        <f>IF($A635="","",MAX(0,-$S635))</f>
        <v/>
      </c>
      <c r="U635" s="25">
        <f>IF($A635="","",MAX(0,$Q635-INDEX('Cenários'!$K$6:$K$105,INT((ROW()-6)/12)+1)))</f>
        <v/>
      </c>
      <c r="V635" s="24">
        <f>IF($A635="","",IF($Y635&lt;&gt;"OK","Dados inválidos",IF($X635="Pausado","Pausado",IF($T635&gt;0,"Ruptura",IF($U635&gt;0,"Excesso de capacidade",IF($M635&gt;INDEX('Cenários'!$K$6:$K$105,INT((ROW()-6)/12)+1),"Capacidade insuficiente",IF(AND($E635&lt;=0,$S635&lt;INDEX('Cenários'!$H$6:$H$105,INT((ROW()-6)/12)+1)),"Atenção",IF($R635&gt;0,"Desmobilizar","Adequado"))))))))</f>
        <v/>
      </c>
      <c r="W635" s="24">
        <f>IF($A635="","",IF($Y635&lt;&gt;"OK","Corrigir cadastro do cenário",IF($X635="Pausado","",IF($T635&gt;0,"Ruptura projetada de "&amp;TEXT($T635,"0")&amp;" un.",IF($U635&gt;0,"Reduzir entrada ou transferir "&amp;TEXT($U635,"0")&amp;" un.",IF($M635&gt;INDEX('Cenários'!$K$6:$K$105,INT((ROW()-6)/12)+1),"Capacidade abaixo do saldo-alvo em "&amp;TEXT($M635-INDEX('Cenários'!$K$6:$K$105,INT((ROW()-6)/12)+1),"0")&amp;" un.",IF(AND($O635&gt;0,$E635-INDEX('Cenários'!$J$6:$J$105,INT((ROW()-6)/12)+1)&lt;-4),"Recebimento depende de pedido anterior ao horizonte",IF($R635&gt;0,"Desmobilizar "&amp;TEXT($R635,"0")&amp;" un. nesta semana",IF($P635&gt;0,"Emitir pedido de "&amp;TEXT($P635,"0")&amp;" un. nesta semana",IF($O635&gt;0,"Programar recebimento de "&amp;TEXT($O635,"0")&amp;" un.","Sem ação imediata")))))))))</f>
        <v/>
      </c>
      <c r="X635" s="24">
        <f>IF($A635="","",INDEX('Cenários'!$M$6:$M$105,INT((ROW()-6)/12)+1))</f>
        <v/>
      </c>
      <c r="Y635" s="24">
        <f>IF($A635="","",INDEX('Cenários'!$Z$6:$Z$105,INT((ROW()-6)/12)+1))</f>
        <v/>
      </c>
    </row>
    <row r="636" ht="19" customHeight="1">
      <c r="A636" s="24">
        <f>IF(INDEX('Cenários'!$A$6:$A$105,INT((ROW()-6)/12)+1)="","",INDEX('Cenários'!$A$6:$A$105,INT((ROW()-6)/12)+1))</f>
        <v/>
      </c>
      <c r="B636" s="24">
        <f>IF($A636="","",INDEX('Cenários'!$B$6:$B$105,INT((ROW()-6)/12)+1))</f>
        <v/>
      </c>
      <c r="C636" s="24">
        <f>IF($A636="","",INDEX('Cenários'!$C$6:$C$105,INT((ROW()-6)/12)+1))</f>
        <v/>
      </c>
      <c r="D636" s="24">
        <f>IF($A636="","",INDEX('Cenários'!$D$6:$D$105,INT((ROW()-6)/12)+1))</f>
        <v/>
      </c>
      <c r="E636" s="25">
        <f>IF($A636="","",MOD(ROW()-6,12)-4)</f>
        <v/>
      </c>
      <c r="F636" s="24">
        <f>IF($A636="","",IF($E636&lt;0,"Antes do pico",IF($E636=0,"Semana de pico","Depois do pico")))</f>
        <v/>
      </c>
      <c r="G636" s="36">
        <f>IF($A636="","",IFERROR(IF(INDEX('Cenários'!$E$6:$E$105,INT((ROW()-6)/12)+1)="","",INDEX('Cenários'!$E$6:$E$105,INT((ROW()-6)/12)+1)+7*$E636),""))</f>
        <v/>
      </c>
      <c r="H636" s="37">
        <f>IF($A636="","",INDEX('Cenários'!$N$6:$Y$105,INT((ROW()-6)/12)+1,$E636+5))</f>
        <v/>
      </c>
      <c r="I636" s="25">
        <f>IF(OR($A636="",$H636=""),"",IFERROR(ROUNDUP(INDEX('Cenários'!$F$6:$F$105,INT((ROW()-6)/12)+1)*$H636,0),""))</f>
        <v/>
      </c>
      <c r="J636" s="19" t="n"/>
      <c r="K636" s="25">
        <f>IF($A636="","",IF($E636=-4,INDEX('Cenários'!$G$6:$G$105,INT((ROW()-6)/12)+1),$S635))</f>
        <v/>
      </c>
      <c r="L636" s="25">
        <f>IF($A636="","",$K636+IF($J636="",0,$J636)-IF($I636="",0,$I636))</f>
        <v/>
      </c>
      <c r="M636" s="25">
        <f>IF($A636="","",IF($E636&lt;=0,INDEX('Cenários'!$H$6:$H$105,INT((ROW()-6)/12)+1)+SUMIFS($I$6:$I$1205,$A$6:$A$1205,$A636,$E$6:$E$1205,"&gt;"&amp;$E636,$E$6:$E$1205,"&lt;="&amp;($E636+INDEX('Cenários'!$J$6:$J$105,INT((ROW()-6)/12)+1))),INDEX('Cenários'!$L$6:$L$105,INT((ROW()-6)/12)+1)+SUMIFS($I$6:$I$1205,$A$6:$A$1205,$A636,$E$6:$E$1205,"&gt;"&amp;$E636,$E$6:$E$1205,"&lt;=7")))</f>
        <v/>
      </c>
      <c r="N636" s="25">
        <f>IF($A636="","",MIN(INDEX('Cenários'!$K$6:$K$105,INT((ROW()-6)/12)+1),MAX(0,$M636)))</f>
        <v/>
      </c>
      <c r="O636" s="25">
        <f>IF($A636="","",IFERROR(IF($L636&gt;=$N636,0,MIN(CEILING(MAX(0,$N636-$L636),INDEX('Cenários'!$I$6:$I$105,INT((ROW()-6)/12)+1)),FLOOR(MAX(0,INDEX('Cenários'!$K$6:$K$105,INT((ROW()-6)/12)+1)-$L636),INDEX('Cenários'!$I$6:$I$105,INT((ROW()-6)/12)+1)))),0))</f>
        <v/>
      </c>
      <c r="P636" s="25">
        <f>IF($A636="","",IFERROR(IF($E636+INDEX('Cenários'!$J$6:$J$105,INT((ROW()-6)/12)+1)&gt;7,0,SUMIFS($O$6:$O$1205,$A$6:$A$1205,$A636,$E$6:$E$1205,$E636+INDEX('Cenários'!$J$6:$J$105,INT((ROW()-6)/12)+1))),0))</f>
        <v/>
      </c>
      <c r="Q636" s="25">
        <f>IF($A636="","",$L636+$O636)</f>
        <v/>
      </c>
      <c r="R636" s="25">
        <f>IF($A636="","",IF($E636&gt;0,MAX(0,$Q636-$N636),0))</f>
        <v/>
      </c>
      <c r="S636" s="25">
        <f>IF($A636="","",$Q636-$R636)</f>
        <v/>
      </c>
      <c r="T636" s="25">
        <f>IF($A636="","",MAX(0,-$S636))</f>
        <v/>
      </c>
      <c r="U636" s="25">
        <f>IF($A636="","",MAX(0,$Q636-INDEX('Cenários'!$K$6:$K$105,INT((ROW()-6)/12)+1)))</f>
        <v/>
      </c>
      <c r="V636" s="24">
        <f>IF($A636="","",IF($Y636&lt;&gt;"OK","Dados inválidos",IF($X636="Pausado","Pausado",IF($T636&gt;0,"Ruptura",IF($U636&gt;0,"Excesso de capacidade",IF($M636&gt;INDEX('Cenários'!$K$6:$K$105,INT((ROW()-6)/12)+1),"Capacidade insuficiente",IF(AND($E636&lt;=0,$S636&lt;INDEX('Cenários'!$H$6:$H$105,INT((ROW()-6)/12)+1)),"Atenção",IF($R636&gt;0,"Desmobilizar","Adequado"))))))))</f>
        <v/>
      </c>
      <c r="W636" s="24">
        <f>IF($A636="","",IF($Y636&lt;&gt;"OK","Corrigir cadastro do cenário",IF($X636="Pausado","",IF($T636&gt;0,"Ruptura projetada de "&amp;TEXT($T636,"0")&amp;" un.",IF($U636&gt;0,"Reduzir entrada ou transferir "&amp;TEXT($U636,"0")&amp;" un.",IF($M636&gt;INDEX('Cenários'!$K$6:$K$105,INT((ROW()-6)/12)+1),"Capacidade abaixo do saldo-alvo em "&amp;TEXT($M636-INDEX('Cenários'!$K$6:$K$105,INT((ROW()-6)/12)+1),"0")&amp;" un.",IF(AND($O636&gt;0,$E636-INDEX('Cenários'!$J$6:$J$105,INT((ROW()-6)/12)+1)&lt;-4),"Recebimento depende de pedido anterior ao horizonte",IF($R636&gt;0,"Desmobilizar "&amp;TEXT($R636,"0")&amp;" un. nesta semana",IF($P636&gt;0,"Emitir pedido de "&amp;TEXT($P636,"0")&amp;" un. nesta semana",IF($O636&gt;0,"Programar recebimento de "&amp;TEXT($O636,"0")&amp;" un.","Sem ação imediata")))))))))</f>
        <v/>
      </c>
      <c r="X636" s="24">
        <f>IF($A636="","",INDEX('Cenários'!$M$6:$M$105,INT((ROW()-6)/12)+1))</f>
        <v/>
      </c>
      <c r="Y636" s="24">
        <f>IF($A636="","",INDEX('Cenários'!$Z$6:$Z$105,INT((ROW()-6)/12)+1))</f>
        <v/>
      </c>
    </row>
    <row r="637" ht="19" customHeight="1">
      <c r="A637" s="24">
        <f>IF(INDEX('Cenários'!$A$6:$A$105,INT((ROW()-6)/12)+1)="","",INDEX('Cenários'!$A$6:$A$105,INT((ROW()-6)/12)+1))</f>
        <v/>
      </c>
      <c r="B637" s="24">
        <f>IF($A637="","",INDEX('Cenários'!$B$6:$B$105,INT((ROW()-6)/12)+1))</f>
        <v/>
      </c>
      <c r="C637" s="24">
        <f>IF($A637="","",INDEX('Cenários'!$C$6:$C$105,INT((ROW()-6)/12)+1))</f>
        <v/>
      </c>
      <c r="D637" s="24">
        <f>IF($A637="","",INDEX('Cenários'!$D$6:$D$105,INT((ROW()-6)/12)+1))</f>
        <v/>
      </c>
      <c r="E637" s="25">
        <f>IF($A637="","",MOD(ROW()-6,12)-4)</f>
        <v/>
      </c>
      <c r="F637" s="24">
        <f>IF($A637="","",IF($E637&lt;0,"Antes do pico",IF($E637=0,"Semana de pico","Depois do pico")))</f>
        <v/>
      </c>
      <c r="G637" s="36">
        <f>IF($A637="","",IFERROR(IF(INDEX('Cenários'!$E$6:$E$105,INT((ROW()-6)/12)+1)="","",INDEX('Cenários'!$E$6:$E$105,INT((ROW()-6)/12)+1)+7*$E637),""))</f>
        <v/>
      </c>
      <c r="H637" s="37">
        <f>IF($A637="","",INDEX('Cenários'!$N$6:$Y$105,INT((ROW()-6)/12)+1,$E637+5))</f>
        <v/>
      </c>
      <c r="I637" s="25">
        <f>IF(OR($A637="",$H637=""),"",IFERROR(ROUNDUP(INDEX('Cenários'!$F$6:$F$105,INT((ROW()-6)/12)+1)*$H637,0),""))</f>
        <v/>
      </c>
      <c r="J637" s="19" t="n"/>
      <c r="K637" s="25">
        <f>IF($A637="","",IF($E637=-4,INDEX('Cenários'!$G$6:$G$105,INT((ROW()-6)/12)+1),$S636))</f>
        <v/>
      </c>
      <c r="L637" s="25">
        <f>IF($A637="","",$K637+IF($J637="",0,$J637)-IF($I637="",0,$I637))</f>
        <v/>
      </c>
      <c r="M637" s="25">
        <f>IF($A637="","",IF($E637&lt;=0,INDEX('Cenários'!$H$6:$H$105,INT((ROW()-6)/12)+1)+SUMIFS($I$6:$I$1205,$A$6:$A$1205,$A637,$E$6:$E$1205,"&gt;"&amp;$E637,$E$6:$E$1205,"&lt;="&amp;($E637+INDEX('Cenários'!$J$6:$J$105,INT((ROW()-6)/12)+1))),INDEX('Cenários'!$L$6:$L$105,INT((ROW()-6)/12)+1)+SUMIFS($I$6:$I$1205,$A$6:$A$1205,$A637,$E$6:$E$1205,"&gt;"&amp;$E637,$E$6:$E$1205,"&lt;=7")))</f>
        <v/>
      </c>
      <c r="N637" s="25">
        <f>IF($A637="","",MIN(INDEX('Cenários'!$K$6:$K$105,INT((ROW()-6)/12)+1),MAX(0,$M637)))</f>
        <v/>
      </c>
      <c r="O637" s="25">
        <f>IF($A637="","",IFERROR(IF($L637&gt;=$N637,0,MIN(CEILING(MAX(0,$N637-$L637),INDEX('Cenários'!$I$6:$I$105,INT((ROW()-6)/12)+1)),FLOOR(MAX(0,INDEX('Cenários'!$K$6:$K$105,INT((ROW()-6)/12)+1)-$L637),INDEX('Cenários'!$I$6:$I$105,INT((ROW()-6)/12)+1)))),0))</f>
        <v/>
      </c>
      <c r="P637" s="25">
        <f>IF($A637="","",IFERROR(IF($E637+INDEX('Cenários'!$J$6:$J$105,INT((ROW()-6)/12)+1)&gt;7,0,SUMIFS($O$6:$O$1205,$A$6:$A$1205,$A637,$E$6:$E$1205,$E637+INDEX('Cenários'!$J$6:$J$105,INT((ROW()-6)/12)+1))),0))</f>
        <v/>
      </c>
      <c r="Q637" s="25">
        <f>IF($A637="","",$L637+$O637)</f>
        <v/>
      </c>
      <c r="R637" s="25">
        <f>IF($A637="","",IF($E637&gt;0,MAX(0,$Q637-$N637),0))</f>
        <v/>
      </c>
      <c r="S637" s="25">
        <f>IF($A637="","",$Q637-$R637)</f>
        <v/>
      </c>
      <c r="T637" s="25">
        <f>IF($A637="","",MAX(0,-$S637))</f>
        <v/>
      </c>
      <c r="U637" s="25">
        <f>IF($A637="","",MAX(0,$Q637-INDEX('Cenários'!$K$6:$K$105,INT((ROW()-6)/12)+1)))</f>
        <v/>
      </c>
      <c r="V637" s="24">
        <f>IF($A637="","",IF($Y637&lt;&gt;"OK","Dados inválidos",IF($X637="Pausado","Pausado",IF($T637&gt;0,"Ruptura",IF($U637&gt;0,"Excesso de capacidade",IF($M637&gt;INDEX('Cenários'!$K$6:$K$105,INT((ROW()-6)/12)+1),"Capacidade insuficiente",IF(AND($E637&lt;=0,$S637&lt;INDEX('Cenários'!$H$6:$H$105,INT((ROW()-6)/12)+1)),"Atenção",IF($R637&gt;0,"Desmobilizar","Adequado"))))))))</f>
        <v/>
      </c>
      <c r="W637" s="24">
        <f>IF($A637="","",IF($Y637&lt;&gt;"OK","Corrigir cadastro do cenário",IF($X637="Pausado","",IF($T637&gt;0,"Ruptura projetada de "&amp;TEXT($T637,"0")&amp;" un.",IF($U637&gt;0,"Reduzir entrada ou transferir "&amp;TEXT($U637,"0")&amp;" un.",IF($M637&gt;INDEX('Cenários'!$K$6:$K$105,INT((ROW()-6)/12)+1),"Capacidade abaixo do saldo-alvo em "&amp;TEXT($M637-INDEX('Cenários'!$K$6:$K$105,INT((ROW()-6)/12)+1),"0")&amp;" un.",IF(AND($O637&gt;0,$E637-INDEX('Cenários'!$J$6:$J$105,INT((ROW()-6)/12)+1)&lt;-4),"Recebimento depende de pedido anterior ao horizonte",IF($R637&gt;0,"Desmobilizar "&amp;TEXT($R637,"0")&amp;" un. nesta semana",IF($P637&gt;0,"Emitir pedido de "&amp;TEXT($P637,"0")&amp;" un. nesta semana",IF($O637&gt;0,"Programar recebimento de "&amp;TEXT($O637,"0")&amp;" un.","Sem ação imediata")))))))))</f>
        <v/>
      </c>
      <c r="X637" s="24">
        <f>IF($A637="","",INDEX('Cenários'!$M$6:$M$105,INT((ROW()-6)/12)+1))</f>
        <v/>
      </c>
      <c r="Y637" s="24">
        <f>IF($A637="","",INDEX('Cenários'!$Z$6:$Z$105,INT((ROW()-6)/12)+1))</f>
        <v/>
      </c>
    </row>
    <row r="638" ht="19" customHeight="1">
      <c r="A638" s="24">
        <f>IF(INDEX('Cenários'!$A$6:$A$105,INT((ROW()-6)/12)+1)="","",INDEX('Cenários'!$A$6:$A$105,INT((ROW()-6)/12)+1))</f>
        <v/>
      </c>
      <c r="B638" s="24">
        <f>IF($A638="","",INDEX('Cenários'!$B$6:$B$105,INT((ROW()-6)/12)+1))</f>
        <v/>
      </c>
      <c r="C638" s="24">
        <f>IF($A638="","",INDEX('Cenários'!$C$6:$C$105,INT((ROW()-6)/12)+1))</f>
        <v/>
      </c>
      <c r="D638" s="24">
        <f>IF($A638="","",INDEX('Cenários'!$D$6:$D$105,INT((ROW()-6)/12)+1))</f>
        <v/>
      </c>
      <c r="E638" s="25">
        <f>IF($A638="","",MOD(ROW()-6,12)-4)</f>
        <v/>
      </c>
      <c r="F638" s="24">
        <f>IF($A638="","",IF($E638&lt;0,"Antes do pico",IF($E638=0,"Semana de pico","Depois do pico")))</f>
        <v/>
      </c>
      <c r="G638" s="36">
        <f>IF($A638="","",IFERROR(IF(INDEX('Cenários'!$E$6:$E$105,INT((ROW()-6)/12)+1)="","",INDEX('Cenários'!$E$6:$E$105,INT((ROW()-6)/12)+1)+7*$E638),""))</f>
        <v/>
      </c>
      <c r="H638" s="37">
        <f>IF($A638="","",INDEX('Cenários'!$N$6:$Y$105,INT((ROW()-6)/12)+1,$E638+5))</f>
        <v/>
      </c>
      <c r="I638" s="25">
        <f>IF(OR($A638="",$H638=""),"",IFERROR(ROUNDUP(INDEX('Cenários'!$F$6:$F$105,INT((ROW()-6)/12)+1)*$H638,0),""))</f>
        <v/>
      </c>
      <c r="J638" s="19" t="n"/>
      <c r="K638" s="25">
        <f>IF($A638="","",IF($E638=-4,INDEX('Cenários'!$G$6:$G$105,INT((ROW()-6)/12)+1),$S637))</f>
        <v/>
      </c>
      <c r="L638" s="25">
        <f>IF($A638="","",$K638+IF($J638="",0,$J638)-IF($I638="",0,$I638))</f>
        <v/>
      </c>
      <c r="M638" s="25">
        <f>IF($A638="","",IF($E638&lt;=0,INDEX('Cenários'!$H$6:$H$105,INT((ROW()-6)/12)+1)+SUMIFS($I$6:$I$1205,$A$6:$A$1205,$A638,$E$6:$E$1205,"&gt;"&amp;$E638,$E$6:$E$1205,"&lt;="&amp;($E638+INDEX('Cenários'!$J$6:$J$105,INT((ROW()-6)/12)+1))),INDEX('Cenários'!$L$6:$L$105,INT((ROW()-6)/12)+1)+SUMIFS($I$6:$I$1205,$A$6:$A$1205,$A638,$E$6:$E$1205,"&gt;"&amp;$E638,$E$6:$E$1205,"&lt;=7")))</f>
        <v/>
      </c>
      <c r="N638" s="25">
        <f>IF($A638="","",MIN(INDEX('Cenários'!$K$6:$K$105,INT((ROW()-6)/12)+1),MAX(0,$M638)))</f>
        <v/>
      </c>
      <c r="O638" s="25">
        <f>IF($A638="","",IFERROR(IF($L638&gt;=$N638,0,MIN(CEILING(MAX(0,$N638-$L638),INDEX('Cenários'!$I$6:$I$105,INT((ROW()-6)/12)+1)),FLOOR(MAX(0,INDEX('Cenários'!$K$6:$K$105,INT((ROW()-6)/12)+1)-$L638),INDEX('Cenários'!$I$6:$I$105,INT((ROW()-6)/12)+1)))),0))</f>
        <v/>
      </c>
      <c r="P638" s="25">
        <f>IF($A638="","",IFERROR(IF($E638+INDEX('Cenários'!$J$6:$J$105,INT((ROW()-6)/12)+1)&gt;7,0,SUMIFS($O$6:$O$1205,$A$6:$A$1205,$A638,$E$6:$E$1205,$E638+INDEX('Cenários'!$J$6:$J$105,INT((ROW()-6)/12)+1))),0))</f>
        <v/>
      </c>
      <c r="Q638" s="25">
        <f>IF($A638="","",$L638+$O638)</f>
        <v/>
      </c>
      <c r="R638" s="25">
        <f>IF($A638="","",IF($E638&gt;0,MAX(0,$Q638-$N638),0))</f>
        <v/>
      </c>
      <c r="S638" s="25">
        <f>IF($A638="","",$Q638-$R638)</f>
        <v/>
      </c>
      <c r="T638" s="25">
        <f>IF($A638="","",MAX(0,-$S638))</f>
        <v/>
      </c>
      <c r="U638" s="25">
        <f>IF($A638="","",MAX(0,$Q638-INDEX('Cenários'!$K$6:$K$105,INT((ROW()-6)/12)+1)))</f>
        <v/>
      </c>
      <c r="V638" s="24">
        <f>IF($A638="","",IF($Y638&lt;&gt;"OK","Dados inválidos",IF($X638="Pausado","Pausado",IF($T638&gt;0,"Ruptura",IF($U638&gt;0,"Excesso de capacidade",IF($M638&gt;INDEX('Cenários'!$K$6:$K$105,INT((ROW()-6)/12)+1),"Capacidade insuficiente",IF(AND($E638&lt;=0,$S638&lt;INDEX('Cenários'!$H$6:$H$105,INT((ROW()-6)/12)+1)),"Atenção",IF($R638&gt;0,"Desmobilizar","Adequado"))))))))</f>
        <v/>
      </c>
      <c r="W638" s="24">
        <f>IF($A638="","",IF($Y638&lt;&gt;"OK","Corrigir cadastro do cenário",IF($X638="Pausado","",IF($T638&gt;0,"Ruptura projetada de "&amp;TEXT($T638,"0")&amp;" un.",IF($U638&gt;0,"Reduzir entrada ou transferir "&amp;TEXT($U638,"0")&amp;" un.",IF($M638&gt;INDEX('Cenários'!$K$6:$K$105,INT((ROW()-6)/12)+1),"Capacidade abaixo do saldo-alvo em "&amp;TEXT($M638-INDEX('Cenários'!$K$6:$K$105,INT((ROW()-6)/12)+1),"0")&amp;" un.",IF(AND($O638&gt;0,$E638-INDEX('Cenários'!$J$6:$J$105,INT((ROW()-6)/12)+1)&lt;-4),"Recebimento depende de pedido anterior ao horizonte",IF($R638&gt;0,"Desmobilizar "&amp;TEXT($R638,"0")&amp;" un. nesta semana",IF($P638&gt;0,"Emitir pedido de "&amp;TEXT($P638,"0")&amp;" un. nesta semana",IF($O638&gt;0,"Programar recebimento de "&amp;TEXT($O638,"0")&amp;" un.","Sem ação imediata")))))))))</f>
        <v/>
      </c>
      <c r="X638" s="24">
        <f>IF($A638="","",INDEX('Cenários'!$M$6:$M$105,INT((ROW()-6)/12)+1))</f>
        <v/>
      </c>
      <c r="Y638" s="24">
        <f>IF($A638="","",INDEX('Cenários'!$Z$6:$Z$105,INT((ROW()-6)/12)+1))</f>
        <v/>
      </c>
    </row>
    <row r="639" ht="19" customHeight="1">
      <c r="A639" s="24">
        <f>IF(INDEX('Cenários'!$A$6:$A$105,INT((ROW()-6)/12)+1)="","",INDEX('Cenários'!$A$6:$A$105,INT((ROW()-6)/12)+1))</f>
        <v/>
      </c>
      <c r="B639" s="24">
        <f>IF($A639="","",INDEX('Cenários'!$B$6:$B$105,INT((ROW()-6)/12)+1))</f>
        <v/>
      </c>
      <c r="C639" s="24">
        <f>IF($A639="","",INDEX('Cenários'!$C$6:$C$105,INT((ROW()-6)/12)+1))</f>
        <v/>
      </c>
      <c r="D639" s="24">
        <f>IF($A639="","",INDEX('Cenários'!$D$6:$D$105,INT((ROW()-6)/12)+1))</f>
        <v/>
      </c>
      <c r="E639" s="25">
        <f>IF($A639="","",MOD(ROW()-6,12)-4)</f>
        <v/>
      </c>
      <c r="F639" s="24">
        <f>IF($A639="","",IF($E639&lt;0,"Antes do pico",IF($E639=0,"Semana de pico","Depois do pico")))</f>
        <v/>
      </c>
      <c r="G639" s="36">
        <f>IF($A639="","",IFERROR(IF(INDEX('Cenários'!$E$6:$E$105,INT((ROW()-6)/12)+1)="","",INDEX('Cenários'!$E$6:$E$105,INT((ROW()-6)/12)+1)+7*$E639),""))</f>
        <v/>
      </c>
      <c r="H639" s="37">
        <f>IF($A639="","",INDEX('Cenários'!$N$6:$Y$105,INT((ROW()-6)/12)+1,$E639+5))</f>
        <v/>
      </c>
      <c r="I639" s="25">
        <f>IF(OR($A639="",$H639=""),"",IFERROR(ROUNDUP(INDEX('Cenários'!$F$6:$F$105,INT((ROW()-6)/12)+1)*$H639,0),""))</f>
        <v/>
      </c>
      <c r="J639" s="19" t="n"/>
      <c r="K639" s="25">
        <f>IF($A639="","",IF($E639=-4,INDEX('Cenários'!$G$6:$G$105,INT((ROW()-6)/12)+1),$S638))</f>
        <v/>
      </c>
      <c r="L639" s="25">
        <f>IF($A639="","",$K639+IF($J639="",0,$J639)-IF($I639="",0,$I639))</f>
        <v/>
      </c>
      <c r="M639" s="25">
        <f>IF($A639="","",IF($E639&lt;=0,INDEX('Cenários'!$H$6:$H$105,INT((ROW()-6)/12)+1)+SUMIFS($I$6:$I$1205,$A$6:$A$1205,$A639,$E$6:$E$1205,"&gt;"&amp;$E639,$E$6:$E$1205,"&lt;="&amp;($E639+INDEX('Cenários'!$J$6:$J$105,INT((ROW()-6)/12)+1))),INDEX('Cenários'!$L$6:$L$105,INT((ROW()-6)/12)+1)+SUMIFS($I$6:$I$1205,$A$6:$A$1205,$A639,$E$6:$E$1205,"&gt;"&amp;$E639,$E$6:$E$1205,"&lt;=7")))</f>
        <v/>
      </c>
      <c r="N639" s="25">
        <f>IF($A639="","",MIN(INDEX('Cenários'!$K$6:$K$105,INT((ROW()-6)/12)+1),MAX(0,$M639)))</f>
        <v/>
      </c>
      <c r="O639" s="25">
        <f>IF($A639="","",IFERROR(IF($L639&gt;=$N639,0,MIN(CEILING(MAX(0,$N639-$L639),INDEX('Cenários'!$I$6:$I$105,INT((ROW()-6)/12)+1)),FLOOR(MAX(0,INDEX('Cenários'!$K$6:$K$105,INT((ROW()-6)/12)+1)-$L639),INDEX('Cenários'!$I$6:$I$105,INT((ROW()-6)/12)+1)))),0))</f>
        <v/>
      </c>
      <c r="P639" s="25">
        <f>IF($A639="","",IFERROR(IF($E639+INDEX('Cenários'!$J$6:$J$105,INT((ROW()-6)/12)+1)&gt;7,0,SUMIFS($O$6:$O$1205,$A$6:$A$1205,$A639,$E$6:$E$1205,$E639+INDEX('Cenários'!$J$6:$J$105,INT((ROW()-6)/12)+1))),0))</f>
        <v/>
      </c>
      <c r="Q639" s="25">
        <f>IF($A639="","",$L639+$O639)</f>
        <v/>
      </c>
      <c r="R639" s="25">
        <f>IF($A639="","",IF($E639&gt;0,MAX(0,$Q639-$N639),0))</f>
        <v/>
      </c>
      <c r="S639" s="25">
        <f>IF($A639="","",$Q639-$R639)</f>
        <v/>
      </c>
      <c r="T639" s="25">
        <f>IF($A639="","",MAX(0,-$S639))</f>
        <v/>
      </c>
      <c r="U639" s="25">
        <f>IF($A639="","",MAX(0,$Q639-INDEX('Cenários'!$K$6:$K$105,INT((ROW()-6)/12)+1)))</f>
        <v/>
      </c>
      <c r="V639" s="24">
        <f>IF($A639="","",IF($Y639&lt;&gt;"OK","Dados inválidos",IF($X639="Pausado","Pausado",IF($T639&gt;0,"Ruptura",IF($U639&gt;0,"Excesso de capacidade",IF($M639&gt;INDEX('Cenários'!$K$6:$K$105,INT((ROW()-6)/12)+1),"Capacidade insuficiente",IF(AND($E639&lt;=0,$S639&lt;INDEX('Cenários'!$H$6:$H$105,INT((ROW()-6)/12)+1)),"Atenção",IF($R639&gt;0,"Desmobilizar","Adequado"))))))))</f>
        <v/>
      </c>
      <c r="W639" s="24">
        <f>IF($A639="","",IF($Y639&lt;&gt;"OK","Corrigir cadastro do cenário",IF($X639="Pausado","",IF($T639&gt;0,"Ruptura projetada de "&amp;TEXT($T639,"0")&amp;" un.",IF($U639&gt;0,"Reduzir entrada ou transferir "&amp;TEXT($U639,"0")&amp;" un.",IF($M639&gt;INDEX('Cenários'!$K$6:$K$105,INT((ROW()-6)/12)+1),"Capacidade abaixo do saldo-alvo em "&amp;TEXT($M639-INDEX('Cenários'!$K$6:$K$105,INT((ROW()-6)/12)+1),"0")&amp;" un.",IF(AND($O639&gt;0,$E639-INDEX('Cenários'!$J$6:$J$105,INT((ROW()-6)/12)+1)&lt;-4),"Recebimento depende de pedido anterior ao horizonte",IF($R639&gt;0,"Desmobilizar "&amp;TEXT($R639,"0")&amp;" un. nesta semana",IF($P639&gt;0,"Emitir pedido de "&amp;TEXT($P639,"0")&amp;" un. nesta semana",IF($O639&gt;0,"Programar recebimento de "&amp;TEXT($O639,"0")&amp;" un.","Sem ação imediata")))))))))</f>
        <v/>
      </c>
      <c r="X639" s="24">
        <f>IF($A639="","",INDEX('Cenários'!$M$6:$M$105,INT((ROW()-6)/12)+1))</f>
        <v/>
      </c>
      <c r="Y639" s="24">
        <f>IF($A639="","",INDEX('Cenários'!$Z$6:$Z$105,INT((ROW()-6)/12)+1))</f>
        <v/>
      </c>
    </row>
    <row r="640" ht="19" customHeight="1">
      <c r="A640" s="24">
        <f>IF(INDEX('Cenários'!$A$6:$A$105,INT((ROW()-6)/12)+1)="","",INDEX('Cenários'!$A$6:$A$105,INT((ROW()-6)/12)+1))</f>
        <v/>
      </c>
      <c r="B640" s="24">
        <f>IF($A640="","",INDEX('Cenários'!$B$6:$B$105,INT((ROW()-6)/12)+1))</f>
        <v/>
      </c>
      <c r="C640" s="24">
        <f>IF($A640="","",INDEX('Cenários'!$C$6:$C$105,INT((ROW()-6)/12)+1))</f>
        <v/>
      </c>
      <c r="D640" s="24">
        <f>IF($A640="","",INDEX('Cenários'!$D$6:$D$105,INT((ROW()-6)/12)+1))</f>
        <v/>
      </c>
      <c r="E640" s="25">
        <f>IF($A640="","",MOD(ROW()-6,12)-4)</f>
        <v/>
      </c>
      <c r="F640" s="24">
        <f>IF($A640="","",IF($E640&lt;0,"Antes do pico",IF($E640=0,"Semana de pico","Depois do pico")))</f>
        <v/>
      </c>
      <c r="G640" s="36">
        <f>IF($A640="","",IFERROR(IF(INDEX('Cenários'!$E$6:$E$105,INT((ROW()-6)/12)+1)="","",INDEX('Cenários'!$E$6:$E$105,INT((ROW()-6)/12)+1)+7*$E640),""))</f>
        <v/>
      </c>
      <c r="H640" s="37">
        <f>IF($A640="","",INDEX('Cenários'!$N$6:$Y$105,INT((ROW()-6)/12)+1,$E640+5))</f>
        <v/>
      </c>
      <c r="I640" s="25">
        <f>IF(OR($A640="",$H640=""),"",IFERROR(ROUNDUP(INDEX('Cenários'!$F$6:$F$105,INT((ROW()-6)/12)+1)*$H640,0),""))</f>
        <v/>
      </c>
      <c r="J640" s="19" t="n"/>
      <c r="K640" s="25">
        <f>IF($A640="","",IF($E640=-4,INDEX('Cenários'!$G$6:$G$105,INT((ROW()-6)/12)+1),$S639))</f>
        <v/>
      </c>
      <c r="L640" s="25">
        <f>IF($A640="","",$K640+IF($J640="",0,$J640)-IF($I640="",0,$I640))</f>
        <v/>
      </c>
      <c r="M640" s="25">
        <f>IF($A640="","",IF($E640&lt;=0,INDEX('Cenários'!$H$6:$H$105,INT((ROW()-6)/12)+1)+SUMIFS($I$6:$I$1205,$A$6:$A$1205,$A640,$E$6:$E$1205,"&gt;"&amp;$E640,$E$6:$E$1205,"&lt;="&amp;($E640+INDEX('Cenários'!$J$6:$J$105,INT((ROW()-6)/12)+1))),INDEX('Cenários'!$L$6:$L$105,INT((ROW()-6)/12)+1)+SUMIFS($I$6:$I$1205,$A$6:$A$1205,$A640,$E$6:$E$1205,"&gt;"&amp;$E640,$E$6:$E$1205,"&lt;=7")))</f>
        <v/>
      </c>
      <c r="N640" s="25">
        <f>IF($A640="","",MIN(INDEX('Cenários'!$K$6:$K$105,INT((ROW()-6)/12)+1),MAX(0,$M640)))</f>
        <v/>
      </c>
      <c r="O640" s="25">
        <f>IF($A640="","",IFERROR(IF($L640&gt;=$N640,0,MIN(CEILING(MAX(0,$N640-$L640),INDEX('Cenários'!$I$6:$I$105,INT((ROW()-6)/12)+1)),FLOOR(MAX(0,INDEX('Cenários'!$K$6:$K$105,INT((ROW()-6)/12)+1)-$L640),INDEX('Cenários'!$I$6:$I$105,INT((ROW()-6)/12)+1)))),0))</f>
        <v/>
      </c>
      <c r="P640" s="25">
        <f>IF($A640="","",IFERROR(IF($E640+INDEX('Cenários'!$J$6:$J$105,INT((ROW()-6)/12)+1)&gt;7,0,SUMIFS($O$6:$O$1205,$A$6:$A$1205,$A640,$E$6:$E$1205,$E640+INDEX('Cenários'!$J$6:$J$105,INT((ROW()-6)/12)+1))),0))</f>
        <v/>
      </c>
      <c r="Q640" s="25">
        <f>IF($A640="","",$L640+$O640)</f>
        <v/>
      </c>
      <c r="R640" s="25">
        <f>IF($A640="","",IF($E640&gt;0,MAX(0,$Q640-$N640),0))</f>
        <v/>
      </c>
      <c r="S640" s="25">
        <f>IF($A640="","",$Q640-$R640)</f>
        <v/>
      </c>
      <c r="T640" s="25">
        <f>IF($A640="","",MAX(0,-$S640))</f>
        <v/>
      </c>
      <c r="U640" s="25">
        <f>IF($A640="","",MAX(0,$Q640-INDEX('Cenários'!$K$6:$K$105,INT((ROW()-6)/12)+1)))</f>
        <v/>
      </c>
      <c r="V640" s="24">
        <f>IF($A640="","",IF($Y640&lt;&gt;"OK","Dados inválidos",IF($X640="Pausado","Pausado",IF($T640&gt;0,"Ruptura",IF($U640&gt;0,"Excesso de capacidade",IF($M640&gt;INDEX('Cenários'!$K$6:$K$105,INT((ROW()-6)/12)+1),"Capacidade insuficiente",IF(AND($E640&lt;=0,$S640&lt;INDEX('Cenários'!$H$6:$H$105,INT((ROW()-6)/12)+1)),"Atenção",IF($R640&gt;0,"Desmobilizar","Adequado"))))))))</f>
        <v/>
      </c>
      <c r="W640" s="24">
        <f>IF($A640="","",IF($Y640&lt;&gt;"OK","Corrigir cadastro do cenário",IF($X640="Pausado","",IF($T640&gt;0,"Ruptura projetada de "&amp;TEXT($T640,"0")&amp;" un.",IF($U640&gt;0,"Reduzir entrada ou transferir "&amp;TEXT($U640,"0")&amp;" un.",IF($M640&gt;INDEX('Cenários'!$K$6:$K$105,INT((ROW()-6)/12)+1),"Capacidade abaixo do saldo-alvo em "&amp;TEXT($M640-INDEX('Cenários'!$K$6:$K$105,INT((ROW()-6)/12)+1),"0")&amp;" un.",IF(AND($O640&gt;0,$E640-INDEX('Cenários'!$J$6:$J$105,INT((ROW()-6)/12)+1)&lt;-4),"Recebimento depende de pedido anterior ao horizonte",IF($R640&gt;0,"Desmobilizar "&amp;TEXT($R640,"0")&amp;" un. nesta semana",IF($P640&gt;0,"Emitir pedido de "&amp;TEXT($P640,"0")&amp;" un. nesta semana",IF($O640&gt;0,"Programar recebimento de "&amp;TEXT($O640,"0")&amp;" un.","Sem ação imediata")))))))))</f>
        <v/>
      </c>
      <c r="X640" s="24">
        <f>IF($A640="","",INDEX('Cenários'!$M$6:$M$105,INT((ROW()-6)/12)+1))</f>
        <v/>
      </c>
      <c r="Y640" s="24">
        <f>IF($A640="","",INDEX('Cenários'!$Z$6:$Z$105,INT((ROW()-6)/12)+1))</f>
        <v/>
      </c>
    </row>
    <row r="641" ht="19" customHeight="1">
      <c r="A641" s="24">
        <f>IF(INDEX('Cenários'!$A$6:$A$105,INT((ROW()-6)/12)+1)="","",INDEX('Cenários'!$A$6:$A$105,INT((ROW()-6)/12)+1))</f>
        <v/>
      </c>
      <c r="B641" s="24">
        <f>IF($A641="","",INDEX('Cenários'!$B$6:$B$105,INT((ROW()-6)/12)+1))</f>
        <v/>
      </c>
      <c r="C641" s="24">
        <f>IF($A641="","",INDEX('Cenários'!$C$6:$C$105,INT((ROW()-6)/12)+1))</f>
        <v/>
      </c>
      <c r="D641" s="24">
        <f>IF($A641="","",INDEX('Cenários'!$D$6:$D$105,INT((ROW()-6)/12)+1))</f>
        <v/>
      </c>
      <c r="E641" s="25">
        <f>IF($A641="","",MOD(ROW()-6,12)-4)</f>
        <v/>
      </c>
      <c r="F641" s="24">
        <f>IF($A641="","",IF($E641&lt;0,"Antes do pico",IF($E641=0,"Semana de pico","Depois do pico")))</f>
        <v/>
      </c>
      <c r="G641" s="36">
        <f>IF($A641="","",IFERROR(IF(INDEX('Cenários'!$E$6:$E$105,INT((ROW()-6)/12)+1)="","",INDEX('Cenários'!$E$6:$E$105,INT((ROW()-6)/12)+1)+7*$E641),""))</f>
        <v/>
      </c>
      <c r="H641" s="37">
        <f>IF($A641="","",INDEX('Cenários'!$N$6:$Y$105,INT((ROW()-6)/12)+1,$E641+5))</f>
        <v/>
      </c>
      <c r="I641" s="25">
        <f>IF(OR($A641="",$H641=""),"",IFERROR(ROUNDUP(INDEX('Cenários'!$F$6:$F$105,INT((ROW()-6)/12)+1)*$H641,0),""))</f>
        <v/>
      </c>
      <c r="J641" s="19" t="n"/>
      <c r="K641" s="25">
        <f>IF($A641="","",IF($E641=-4,INDEX('Cenários'!$G$6:$G$105,INT((ROW()-6)/12)+1),$S640))</f>
        <v/>
      </c>
      <c r="L641" s="25">
        <f>IF($A641="","",$K641+IF($J641="",0,$J641)-IF($I641="",0,$I641))</f>
        <v/>
      </c>
      <c r="M641" s="25">
        <f>IF($A641="","",IF($E641&lt;=0,INDEX('Cenários'!$H$6:$H$105,INT((ROW()-6)/12)+1)+SUMIFS($I$6:$I$1205,$A$6:$A$1205,$A641,$E$6:$E$1205,"&gt;"&amp;$E641,$E$6:$E$1205,"&lt;="&amp;($E641+INDEX('Cenários'!$J$6:$J$105,INT((ROW()-6)/12)+1))),INDEX('Cenários'!$L$6:$L$105,INT((ROW()-6)/12)+1)+SUMIFS($I$6:$I$1205,$A$6:$A$1205,$A641,$E$6:$E$1205,"&gt;"&amp;$E641,$E$6:$E$1205,"&lt;=7")))</f>
        <v/>
      </c>
      <c r="N641" s="25">
        <f>IF($A641="","",MIN(INDEX('Cenários'!$K$6:$K$105,INT((ROW()-6)/12)+1),MAX(0,$M641)))</f>
        <v/>
      </c>
      <c r="O641" s="25">
        <f>IF($A641="","",IFERROR(IF($L641&gt;=$N641,0,MIN(CEILING(MAX(0,$N641-$L641),INDEX('Cenários'!$I$6:$I$105,INT((ROW()-6)/12)+1)),FLOOR(MAX(0,INDEX('Cenários'!$K$6:$K$105,INT((ROW()-6)/12)+1)-$L641),INDEX('Cenários'!$I$6:$I$105,INT((ROW()-6)/12)+1)))),0))</f>
        <v/>
      </c>
      <c r="P641" s="25">
        <f>IF($A641="","",IFERROR(IF($E641+INDEX('Cenários'!$J$6:$J$105,INT((ROW()-6)/12)+1)&gt;7,0,SUMIFS($O$6:$O$1205,$A$6:$A$1205,$A641,$E$6:$E$1205,$E641+INDEX('Cenários'!$J$6:$J$105,INT((ROW()-6)/12)+1))),0))</f>
        <v/>
      </c>
      <c r="Q641" s="25">
        <f>IF($A641="","",$L641+$O641)</f>
        <v/>
      </c>
      <c r="R641" s="25">
        <f>IF($A641="","",IF($E641&gt;0,MAX(0,$Q641-$N641),0))</f>
        <v/>
      </c>
      <c r="S641" s="25">
        <f>IF($A641="","",$Q641-$R641)</f>
        <v/>
      </c>
      <c r="T641" s="25">
        <f>IF($A641="","",MAX(0,-$S641))</f>
        <v/>
      </c>
      <c r="U641" s="25">
        <f>IF($A641="","",MAX(0,$Q641-INDEX('Cenários'!$K$6:$K$105,INT((ROW()-6)/12)+1)))</f>
        <v/>
      </c>
      <c r="V641" s="24">
        <f>IF($A641="","",IF($Y641&lt;&gt;"OK","Dados inválidos",IF($X641="Pausado","Pausado",IF($T641&gt;0,"Ruptura",IF($U641&gt;0,"Excesso de capacidade",IF($M641&gt;INDEX('Cenários'!$K$6:$K$105,INT((ROW()-6)/12)+1),"Capacidade insuficiente",IF(AND($E641&lt;=0,$S641&lt;INDEX('Cenários'!$H$6:$H$105,INT((ROW()-6)/12)+1)),"Atenção",IF($R641&gt;0,"Desmobilizar","Adequado"))))))))</f>
        <v/>
      </c>
      <c r="W641" s="24">
        <f>IF($A641="","",IF($Y641&lt;&gt;"OK","Corrigir cadastro do cenário",IF($X641="Pausado","",IF($T641&gt;0,"Ruptura projetada de "&amp;TEXT($T641,"0")&amp;" un.",IF($U641&gt;0,"Reduzir entrada ou transferir "&amp;TEXT($U641,"0")&amp;" un.",IF($M641&gt;INDEX('Cenários'!$K$6:$K$105,INT((ROW()-6)/12)+1),"Capacidade abaixo do saldo-alvo em "&amp;TEXT($M641-INDEX('Cenários'!$K$6:$K$105,INT((ROW()-6)/12)+1),"0")&amp;" un.",IF(AND($O641&gt;0,$E641-INDEX('Cenários'!$J$6:$J$105,INT((ROW()-6)/12)+1)&lt;-4),"Recebimento depende de pedido anterior ao horizonte",IF($R641&gt;0,"Desmobilizar "&amp;TEXT($R641,"0")&amp;" un. nesta semana",IF($P641&gt;0,"Emitir pedido de "&amp;TEXT($P641,"0")&amp;" un. nesta semana",IF($O641&gt;0,"Programar recebimento de "&amp;TEXT($O641,"0")&amp;" un.","Sem ação imediata")))))))))</f>
        <v/>
      </c>
      <c r="X641" s="24">
        <f>IF($A641="","",INDEX('Cenários'!$M$6:$M$105,INT((ROW()-6)/12)+1))</f>
        <v/>
      </c>
      <c r="Y641" s="24">
        <f>IF($A641="","",INDEX('Cenários'!$Z$6:$Z$105,INT((ROW()-6)/12)+1))</f>
        <v/>
      </c>
    </row>
    <row r="642" ht="19" customHeight="1">
      <c r="A642" s="24">
        <f>IF(INDEX('Cenários'!$A$6:$A$105,INT((ROW()-6)/12)+1)="","",INDEX('Cenários'!$A$6:$A$105,INT((ROW()-6)/12)+1))</f>
        <v/>
      </c>
      <c r="B642" s="24">
        <f>IF($A642="","",INDEX('Cenários'!$B$6:$B$105,INT((ROW()-6)/12)+1))</f>
        <v/>
      </c>
      <c r="C642" s="24">
        <f>IF($A642="","",INDEX('Cenários'!$C$6:$C$105,INT((ROW()-6)/12)+1))</f>
        <v/>
      </c>
      <c r="D642" s="24">
        <f>IF($A642="","",INDEX('Cenários'!$D$6:$D$105,INT((ROW()-6)/12)+1))</f>
        <v/>
      </c>
      <c r="E642" s="25">
        <f>IF($A642="","",MOD(ROW()-6,12)-4)</f>
        <v/>
      </c>
      <c r="F642" s="24">
        <f>IF($A642="","",IF($E642&lt;0,"Antes do pico",IF($E642=0,"Semana de pico","Depois do pico")))</f>
        <v/>
      </c>
      <c r="G642" s="36">
        <f>IF($A642="","",IFERROR(IF(INDEX('Cenários'!$E$6:$E$105,INT((ROW()-6)/12)+1)="","",INDEX('Cenários'!$E$6:$E$105,INT((ROW()-6)/12)+1)+7*$E642),""))</f>
        <v/>
      </c>
      <c r="H642" s="37">
        <f>IF($A642="","",INDEX('Cenários'!$N$6:$Y$105,INT((ROW()-6)/12)+1,$E642+5))</f>
        <v/>
      </c>
      <c r="I642" s="25">
        <f>IF(OR($A642="",$H642=""),"",IFERROR(ROUNDUP(INDEX('Cenários'!$F$6:$F$105,INT((ROW()-6)/12)+1)*$H642,0),""))</f>
        <v/>
      </c>
      <c r="J642" s="19" t="n"/>
      <c r="K642" s="25">
        <f>IF($A642="","",IF($E642=-4,INDEX('Cenários'!$G$6:$G$105,INT((ROW()-6)/12)+1),$S641))</f>
        <v/>
      </c>
      <c r="L642" s="25">
        <f>IF($A642="","",$K642+IF($J642="",0,$J642)-IF($I642="",0,$I642))</f>
        <v/>
      </c>
      <c r="M642" s="25">
        <f>IF($A642="","",IF($E642&lt;=0,INDEX('Cenários'!$H$6:$H$105,INT((ROW()-6)/12)+1)+SUMIFS($I$6:$I$1205,$A$6:$A$1205,$A642,$E$6:$E$1205,"&gt;"&amp;$E642,$E$6:$E$1205,"&lt;="&amp;($E642+INDEX('Cenários'!$J$6:$J$105,INT((ROW()-6)/12)+1))),INDEX('Cenários'!$L$6:$L$105,INT((ROW()-6)/12)+1)+SUMIFS($I$6:$I$1205,$A$6:$A$1205,$A642,$E$6:$E$1205,"&gt;"&amp;$E642,$E$6:$E$1205,"&lt;=7")))</f>
        <v/>
      </c>
      <c r="N642" s="25">
        <f>IF($A642="","",MIN(INDEX('Cenários'!$K$6:$K$105,INT((ROW()-6)/12)+1),MAX(0,$M642)))</f>
        <v/>
      </c>
      <c r="O642" s="25">
        <f>IF($A642="","",IFERROR(IF($L642&gt;=$N642,0,MIN(CEILING(MAX(0,$N642-$L642),INDEX('Cenários'!$I$6:$I$105,INT((ROW()-6)/12)+1)),FLOOR(MAX(0,INDEX('Cenários'!$K$6:$K$105,INT((ROW()-6)/12)+1)-$L642),INDEX('Cenários'!$I$6:$I$105,INT((ROW()-6)/12)+1)))),0))</f>
        <v/>
      </c>
      <c r="P642" s="25">
        <f>IF($A642="","",IFERROR(IF($E642+INDEX('Cenários'!$J$6:$J$105,INT((ROW()-6)/12)+1)&gt;7,0,SUMIFS($O$6:$O$1205,$A$6:$A$1205,$A642,$E$6:$E$1205,$E642+INDEX('Cenários'!$J$6:$J$105,INT((ROW()-6)/12)+1))),0))</f>
        <v/>
      </c>
      <c r="Q642" s="25">
        <f>IF($A642="","",$L642+$O642)</f>
        <v/>
      </c>
      <c r="R642" s="25">
        <f>IF($A642="","",IF($E642&gt;0,MAX(0,$Q642-$N642),0))</f>
        <v/>
      </c>
      <c r="S642" s="25">
        <f>IF($A642="","",$Q642-$R642)</f>
        <v/>
      </c>
      <c r="T642" s="25">
        <f>IF($A642="","",MAX(0,-$S642))</f>
        <v/>
      </c>
      <c r="U642" s="25">
        <f>IF($A642="","",MAX(0,$Q642-INDEX('Cenários'!$K$6:$K$105,INT((ROW()-6)/12)+1)))</f>
        <v/>
      </c>
      <c r="V642" s="24">
        <f>IF($A642="","",IF($Y642&lt;&gt;"OK","Dados inválidos",IF($X642="Pausado","Pausado",IF($T642&gt;0,"Ruptura",IF($U642&gt;0,"Excesso de capacidade",IF($M642&gt;INDEX('Cenários'!$K$6:$K$105,INT((ROW()-6)/12)+1),"Capacidade insuficiente",IF(AND($E642&lt;=0,$S642&lt;INDEX('Cenários'!$H$6:$H$105,INT((ROW()-6)/12)+1)),"Atenção",IF($R642&gt;0,"Desmobilizar","Adequado"))))))))</f>
        <v/>
      </c>
      <c r="W642" s="24">
        <f>IF($A642="","",IF($Y642&lt;&gt;"OK","Corrigir cadastro do cenário",IF($X642="Pausado","",IF($T642&gt;0,"Ruptura projetada de "&amp;TEXT($T642,"0")&amp;" un.",IF($U642&gt;0,"Reduzir entrada ou transferir "&amp;TEXT($U642,"0")&amp;" un.",IF($M642&gt;INDEX('Cenários'!$K$6:$K$105,INT((ROW()-6)/12)+1),"Capacidade abaixo do saldo-alvo em "&amp;TEXT($M642-INDEX('Cenários'!$K$6:$K$105,INT((ROW()-6)/12)+1),"0")&amp;" un.",IF(AND($O642&gt;0,$E642-INDEX('Cenários'!$J$6:$J$105,INT((ROW()-6)/12)+1)&lt;-4),"Recebimento depende de pedido anterior ao horizonte",IF($R642&gt;0,"Desmobilizar "&amp;TEXT($R642,"0")&amp;" un. nesta semana",IF($P642&gt;0,"Emitir pedido de "&amp;TEXT($P642,"0")&amp;" un. nesta semana",IF($O642&gt;0,"Programar recebimento de "&amp;TEXT($O642,"0")&amp;" un.","Sem ação imediata")))))))))</f>
        <v/>
      </c>
      <c r="X642" s="24">
        <f>IF($A642="","",INDEX('Cenários'!$M$6:$M$105,INT((ROW()-6)/12)+1))</f>
        <v/>
      </c>
      <c r="Y642" s="24">
        <f>IF($A642="","",INDEX('Cenários'!$Z$6:$Z$105,INT((ROW()-6)/12)+1))</f>
        <v/>
      </c>
    </row>
    <row r="643" ht="19" customHeight="1">
      <c r="A643" s="24">
        <f>IF(INDEX('Cenários'!$A$6:$A$105,INT((ROW()-6)/12)+1)="","",INDEX('Cenários'!$A$6:$A$105,INT((ROW()-6)/12)+1))</f>
        <v/>
      </c>
      <c r="B643" s="24">
        <f>IF($A643="","",INDEX('Cenários'!$B$6:$B$105,INT((ROW()-6)/12)+1))</f>
        <v/>
      </c>
      <c r="C643" s="24">
        <f>IF($A643="","",INDEX('Cenários'!$C$6:$C$105,INT((ROW()-6)/12)+1))</f>
        <v/>
      </c>
      <c r="D643" s="24">
        <f>IF($A643="","",INDEX('Cenários'!$D$6:$D$105,INT((ROW()-6)/12)+1))</f>
        <v/>
      </c>
      <c r="E643" s="25">
        <f>IF($A643="","",MOD(ROW()-6,12)-4)</f>
        <v/>
      </c>
      <c r="F643" s="24">
        <f>IF($A643="","",IF($E643&lt;0,"Antes do pico",IF($E643=0,"Semana de pico","Depois do pico")))</f>
        <v/>
      </c>
      <c r="G643" s="36">
        <f>IF($A643="","",IFERROR(IF(INDEX('Cenários'!$E$6:$E$105,INT((ROW()-6)/12)+1)="","",INDEX('Cenários'!$E$6:$E$105,INT((ROW()-6)/12)+1)+7*$E643),""))</f>
        <v/>
      </c>
      <c r="H643" s="37">
        <f>IF($A643="","",INDEX('Cenários'!$N$6:$Y$105,INT((ROW()-6)/12)+1,$E643+5))</f>
        <v/>
      </c>
      <c r="I643" s="25">
        <f>IF(OR($A643="",$H643=""),"",IFERROR(ROUNDUP(INDEX('Cenários'!$F$6:$F$105,INT((ROW()-6)/12)+1)*$H643,0),""))</f>
        <v/>
      </c>
      <c r="J643" s="19" t="n"/>
      <c r="K643" s="25">
        <f>IF($A643="","",IF($E643=-4,INDEX('Cenários'!$G$6:$G$105,INT((ROW()-6)/12)+1),$S642))</f>
        <v/>
      </c>
      <c r="L643" s="25">
        <f>IF($A643="","",$K643+IF($J643="",0,$J643)-IF($I643="",0,$I643))</f>
        <v/>
      </c>
      <c r="M643" s="25">
        <f>IF($A643="","",IF($E643&lt;=0,INDEX('Cenários'!$H$6:$H$105,INT((ROW()-6)/12)+1)+SUMIFS($I$6:$I$1205,$A$6:$A$1205,$A643,$E$6:$E$1205,"&gt;"&amp;$E643,$E$6:$E$1205,"&lt;="&amp;($E643+INDEX('Cenários'!$J$6:$J$105,INT((ROW()-6)/12)+1))),INDEX('Cenários'!$L$6:$L$105,INT((ROW()-6)/12)+1)+SUMIFS($I$6:$I$1205,$A$6:$A$1205,$A643,$E$6:$E$1205,"&gt;"&amp;$E643,$E$6:$E$1205,"&lt;=7")))</f>
        <v/>
      </c>
      <c r="N643" s="25">
        <f>IF($A643="","",MIN(INDEX('Cenários'!$K$6:$K$105,INT((ROW()-6)/12)+1),MAX(0,$M643)))</f>
        <v/>
      </c>
      <c r="O643" s="25">
        <f>IF($A643="","",IFERROR(IF($L643&gt;=$N643,0,MIN(CEILING(MAX(0,$N643-$L643),INDEX('Cenários'!$I$6:$I$105,INT((ROW()-6)/12)+1)),FLOOR(MAX(0,INDEX('Cenários'!$K$6:$K$105,INT((ROW()-6)/12)+1)-$L643),INDEX('Cenários'!$I$6:$I$105,INT((ROW()-6)/12)+1)))),0))</f>
        <v/>
      </c>
      <c r="P643" s="25">
        <f>IF($A643="","",IFERROR(IF($E643+INDEX('Cenários'!$J$6:$J$105,INT((ROW()-6)/12)+1)&gt;7,0,SUMIFS($O$6:$O$1205,$A$6:$A$1205,$A643,$E$6:$E$1205,$E643+INDEX('Cenários'!$J$6:$J$105,INT((ROW()-6)/12)+1))),0))</f>
        <v/>
      </c>
      <c r="Q643" s="25">
        <f>IF($A643="","",$L643+$O643)</f>
        <v/>
      </c>
      <c r="R643" s="25">
        <f>IF($A643="","",IF($E643&gt;0,MAX(0,$Q643-$N643),0))</f>
        <v/>
      </c>
      <c r="S643" s="25">
        <f>IF($A643="","",$Q643-$R643)</f>
        <v/>
      </c>
      <c r="T643" s="25">
        <f>IF($A643="","",MAX(0,-$S643))</f>
        <v/>
      </c>
      <c r="U643" s="25">
        <f>IF($A643="","",MAX(0,$Q643-INDEX('Cenários'!$K$6:$K$105,INT((ROW()-6)/12)+1)))</f>
        <v/>
      </c>
      <c r="V643" s="24">
        <f>IF($A643="","",IF($Y643&lt;&gt;"OK","Dados inválidos",IF($X643="Pausado","Pausado",IF($T643&gt;0,"Ruptura",IF($U643&gt;0,"Excesso de capacidade",IF($M643&gt;INDEX('Cenários'!$K$6:$K$105,INT((ROW()-6)/12)+1),"Capacidade insuficiente",IF(AND($E643&lt;=0,$S643&lt;INDEX('Cenários'!$H$6:$H$105,INT((ROW()-6)/12)+1)),"Atenção",IF($R643&gt;0,"Desmobilizar","Adequado"))))))))</f>
        <v/>
      </c>
      <c r="W643" s="24">
        <f>IF($A643="","",IF($Y643&lt;&gt;"OK","Corrigir cadastro do cenário",IF($X643="Pausado","",IF($T643&gt;0,"Ruptura projetada de "&amp;TEXT($T643,"0")&amp;" un.",IF($U643&gt;0,"Reduzir entrada ou transferir "&amp;TEXT($U643,"0")&amp;" un.",IF($M643&gt;INDEX('Cenários'!$K$6:$K$105,INT((ROW()-6)/12)+1),"Capacidade abaixo do saldo-alvo em "&amp;TEXT($M643-INDEX('Cenários'!$K$6:$K$105,INT((ROW()-6)/12)+1),"0")&amp;" un.",IF(AND($O643&gt;0,$E643-INDEX('Cenários'!$J$6:$J$105,INT((ROW()-6)/12)+1)&lt;-4),"Recebimento depende de pedido anterior ao horizonte",IF($R643&gt;0,"Desmobilizar "&amp;TEXT($R643,"0")&amp;" un. nesta semana",IF($P643&gt;0,"Emitir pedido de "&amp;TEXT($P643,"0")&amp;" un. nesta semana",IF($O643&gt;0,"Programar recebimento de "&amp;TEXT($O643,"0")&amp;" un.","Sem ação imediata")))))))))</f>
        <v/>
      </c>
      <c r="X643" s="24">
        <f>IF($A643="","",INDEX('Cenários'!$M$6:$M$105,INT((ROW()-6)/12)+1))</f>
        <v/>
      </c>
      <c r="Y643" s="24">
        <f>IF($A643="","",INDEX('Cenários'!$Z$6:$Z$105,INT((ROW()-6)/12)+1))</f>
        <v/>
      </c>
    </row>
    <row r="644" ht="19" customHeight="1">
      <c r="A644" s="24">
        <f>IF(INDEX('Cenários'!$A$6:$A$105,INT((ROW()-6)/12)+1)="","",INDEX('Cenários'!$A$6:$A$105,INT((ROW()-6)/12)+1))</f>
        <v/>
      </c>
      <c r="B644" s="24">
        <f>IF($A644="","",INDEX('Cenários'!$B$6:$B$105,INT((ROW()-6)/12)+1))</f>
        <v/>
      </c>
      <c r="C644" s="24">
        <f>IF($A644="","",INDEX('Cenários'!$C$6:$C$105,INT((ROW()-6)/12)+1))</f>
        <v/>
      </c>
      <c r="D644" s="24">
        <f>IF($A644="","",INDEX('Cenários'!$D$6:$D$105,INT((ROW()-6)/12)+1))</f>
        <v/>
      </c>
      <c r="E644" s="25">
        <f>IF($A644="","",MOD(ROW()-6,12)-4)</f>
        <v/>
      </c>
      <c r="F644" s="24">
        <f>IF($A644="","",IF($E644&lt;0,"Antes do pico",IF($E644=0,"Semana de pico","Depois do pico")))</f>
        <v/>
      </c>
      <c r="G644" s="36">
        <f>IF($A644="","",IFERROR(IF(INDEX('Cenários'!$E$6:$E$105,INT((ROW()-6)/12)+1)="","",INDEX('Cenários'!$E$6:$E$105,INT((ROW()-6)/12)+1)+7*$E644),""))</f>
        <v/>
      </c>
      <c r="H644" s="37">
        <f>IF($A644="","",INDEX('Cenários'!$N$6:$Y$105,INT((ROW()-6)/12)+1,$E644+5))</f>
        <v/>
      </c>
      <c r="I644" s="25">
        <f>IF(OR($A644="",$H644=""),"",IFERROR(ROUNDUP(INDEX('Cenários'!$F$6:$F$105,INT((ROW()-6)/12)+1)*$H644,0),""))</f>
        <v/>
      </c>
      <c r="J644" s="19" t="n"/>
      <c r="K644" s="25">
        <f>IF($A644="","",IF($E644=-4,INDEX('Cenários'!$G$6:$G$105,INT((ROW()-6)/12)+1),$S643))</f>
        <v/>
      </c>
      <c r="L644" s="25">
        <f>IF($A644="","",$K644+IF($J644="",0,$J644)-IF($I644="",0,$I644))</f>
        <v/>
      </c>
      <c r="M644" s="25">
        <f>IF($A644="","",IF($E644&lt;=0,INDEX('Cenários'!$H$6:$H$105,INT((ROW()-6)/12)+1)+SUMIFS($I$6:$I$1205,$A$6:$A$1205,$A644,$E$6:$E$1205,"&gt;"&amp;$E644,$E$6:$E$1205,"&lt;="&amp;($E644+INDEX('Cenários'!$J$6:$J$105,INT((ROW()-6)/12)+1))),INDEX('Cenários'!$L$6:$L$105,INT((ROW()-6)/12)+1)+SUMIFS($I$6:$I$1205,$A$6:$A$1205,$A644,$E$6:$E$1205,"&gt;"&amp;$E644,$E$6:$E$1205,"&lt;=7")))</f>
        <v/>
      </c>
      <c r="N644" s="25">
        <f>IF($A644="","",MIN(INDEX('Cenários'!$K$6:$K$105,INT((ROW()-6)/12)+1),MAX(0,$M644)))</f>
        <v/>
      </c>
      <c r="O644" s="25">
        <f>IF($A644="","",IFERROR(IF($L644&gt;=$N644,0,MIN(CEILING(MAX(0,$N644-$L644),INDEX('Cenários'!$I$6:$I$105,INT((ROW()-6)/12)+1)),FLOOR(MAX(0,INDEX('Cenários'!$K$6:$K$105,INT((ROW()-6)/12)+1)-$L644),INDEX('Cenários'!$I$6:$I$105,INT((ROW()-6)/12)+1)))),0))</f>
        <v/>
      </c>
      <c r="P644" s="25">
        <f>IF($A644="","",IFERROR(IF($E644+INDEX('Cenários'!$J$6:$J$105,INT((ROW()-6)/12)+1)&gt;7,0,SUMIFS($O$6:$O$1205,$A$6:$A$1205,$A644,$E$6:$E$1205,$E644+INDEX('Cenários'!$J$6:$J$105,INT((ROW()-6)/12)+1))),0))</f>
        <v/>
      </c>
      <c r="Q644" s="25">
        <f>IF($A644="","",$L644+$O644)</f>
        <v/>
      </c>
      <c r="R644" s="25">
        <f>IF($A644="","",IF($E644&gt;0,MAX(0,$Q644-$N644),0))</f>
        <v/>
      </c>
      <c r="S644" s="25">
        <f>IF($A644="","",$Q644-$R644)</f>
        <v/>
      </c>
      <c r="T644" s="25">
        <f>IF($A644="","",MAX(0,-$S644))</f>
        <v/>
      </c>
      <c r="U644" s="25">
        <f>IF($A644="","",MAX(0,$Q644-INDEX('Cenários'!$K$6:$K$105,INT((ROW()-6)/12)+1)))</f>
        <v/>
      </c>
      <c r="V644" s="24">
        <f>IF($A644="","",IF($Y644&lt;&gt;"OK","Dados inválidos",IF($X644="Pausado","Pausado",IF($T644&gt;0,"Ruptura",IF($U644&gt;0,"Excesso de capacidade",IF($M644&gt;INDEX('Cenários'!$K$6:$K$105,INT((ROW()-6)/12)+1),"Capacidade insuficiente",IF(AND($E644&lt;=0,$S644&lt;INDEX('Cenários'!$H$6:$H$105,INT((ROW()-6)/12)+1)),"Atenção",IF($R644&gt;0,"Desmobilizar","Adequado"))))))))</f>
        <v/>
      </c>
      <c r="W644" s="24">
        <f>IF($A644="","",IF($Y644&lt;&gt;"OK","Corrigir cadastro do cenário",IF($X644="Pausado","",IF($T644&gt;0,"Ruptura projetada de "&amp;TEXT($T644,"0")&amp;" un.",IF($U644&gt;0,"Reduzir entrada ou transferir "&amp;TEXT($U644,"0")&amp;" un.",IF($M644&gt;INDEX('Cenários'!$K$6:$K$105,INT((ROW()-6)/12)+1),"Capacidade abaixo do saldo-alvo em "&amp;TEXT($M644-INDEX('Cenários'!$K$6:$K$105,INT((ROW()-6)/12)+1),"0")&amp;" un.",IF(AND($O644&gt;0,$E644-INDEX('Cenários'!$J$6:$J$105,INT((ROW()-6)/12)+1)&lt;-4),"Recebimento depende de pedido anterior ao horizonte",IF($R644&gt;0,"Desmobilizar "&amp;TEXT($R644,"0")&amp;" un. nesta semana",IF($P644&gt;0,"Emitir pedido de "&amp;TEXT($P644,"0")&amp;" un. nesta semana",IF($O644&gt;0,"Programar recebimento de "&amp;TEXT($O644,"0")&amp;" un.","Sem ação imediata")))))))))</f>
        <v/>
      </c>
      <c r="X644" s="24">
        <f>IF($A644="","",INDEX('Cenários'!$M$6:$M$105,INT((ROW()-6)/12)+1))</f>
        <v/>
      </c>
      <c r="Y644" s="24">
        <f>IF($A644="","",INDEX('Cenários'!$Z$6:$Z$105,INT((ROW()-6)/12)+1))</f>
        <v/>
      </c>
    </row>
    <row r="645" ht="19" customHeight="1">
      <c r="A645" s="24">
        <f>IF(INDEX('Cenários'!$A$6:$A$105,INT((ROW()-6)/12)+1)="","",INDEX('Cenários'!$A$6:$A$105,INT((ROW()-6)/12)+1))</f>
        <v/>
      </c>
      <c r="B645" s="24">
        <f>IF($A645="","",INDEX('Cenários'!$B$6:$B$105,INT((ROW()-6)/12)+1))</f>
        <v/>
      </c>
      <c r="C645" s="24">
        <f>IF($A645="","",INDEX('Cenários'!$C$6:$C$105,INT((ROW()-6)/12)+1))</f>
        <v/>
      </c>
      <c r="D645" s="24">
        <f>IF($A645="","",INDEX('Cenários'!$D$6:$D$105,INT((ROW()-6)/12)+1))</f>
        <v/>
      </c>
      <c r="E645" s="25">
        <f>IF($A645="","",MOD(ROW()-6,12)-4)</f>
        <v/>
      </c>
      <c r="F645" s="24">
        <f>IF($A645="","",IF($E645&lt;0,"Antes do pico",IF($E645=0,"Semana de pico","Depois do pico")))</f>
        <v/>
      </c>
      <c r="G645" s="36">
        <f>IF($A645="","",IFERROR(IF(INDEX('Cenários'!$E$6:$E$105,INT((ROW()-6)/12)+1)="","",INDEX('Cenários'!$E$6:$E$105,INT((ROW()-6)/12)+1)+7*$E645),""))</f>
        <v/>
      </c>
      <c r="H645" s="37">
        <f>IF($A645="","",INDEX('Cenários'!$N$6:$Y$105,INT((ROW()-6)/12)+1,$E645+5))</f>
        <v/>
      </c>
      <c r="I645" s="25">
        <f>IF(OR($A645="",$H645=""),"",IFERROR(ROUNDUP(INDEX('Cenários'!$F$6:$F$105,INT((ROW()-6)/12)+1)*$H645,0),""))</f>
        <v/>
      </c>
      <c r="J645" s="19" t="n"/>
      <c r="K645" s="25">
        <f>IF($A645="","",IF($E645=-4,INDEX('Cenários'!$G$6:$G$105,INT((ROW()-6)/12)+1),$S644))</f>
        <v/>
      </c>
      <c r="L645" s="25">
        <f>IF($A645="","",$K645+IF($J645="",0,$J645)-IF($I645="",0,$I645))</f>
        <v/>
      </c>
      <c r="M645" s="25">
        <f>IF($A645="","",IF($E645&lt;=0,INDEX('Cenários'!$H$6:$H$105,INT((ROW()-6)/12)+1)+SUMIFS($I$6:$I$1205,$A$6:$A$1205,$A645,$E$6:$E$1205,"&gt;"&amp;$E645,$E$6:$E$1205,"&lt;="&amp;($E645+INDEX('Cenários'!$J$6:$J$105,INT((ROW()-6)/12)+1))),INDEX('Cenários'!$L$6:$L$105,INT((ROW()-6)/12)+1)+SUMIFS($I$6:$I$1205,$A$6:$A$1205,$A645,$E$6:$E$1205,"&gt;"&amp;$E645,$E$6:$E$1205,"&lt;=7")))</f>
        <v/>
      </c>
      <c r="N645" s="25">
        <f>IF($A645="","",MIN(INDEX('Cenários'!$K$6:$K$105,INT((ROW()-6)/12)+1),MAX(0,$M645)))</f>
        <v/>
      </c>
      <c r="O645" s="25">
        <f>IF($A645="","",IFERROR(IF($L645&gt;=$N645,0,MIN(CEILING(MAX(0,$N645-$L645),INDEX('Cenários'!$I$6:$I$105,INT((ROW()-6)/12)+1)),FLOOR(MAX(0,INDEX('Cenários'!$K$6:$K$105,INT((ROW()-6)/12)+1)-$L645),INDEX('Cenários'!$I$6:$I$105,INT((ROW()-6)/12)+1)))),0))</f>
        <v/>
      </c>
      <c r="P645" s="25">
        <f>IF($A645="","",IFERROR(IF($E645+INDEX('Cenários'!$J$6:$J$105,INT((ROW()-6)/12)+1)&gt;7,0,SUMIFS($O$6:$O$1205,$A$6:$A$1205,$A645,$E$6:$E$1205,$E645+INDEX('Cenários'!$J$6:$J$105,INT((ROW()-6)/12)+1))),0))</f>
        <v/>
      </c>
      <c r="Q645" s="25">
        <f>IF($A645="","",$L645+$O645)</f>
        <v/>
      </c>
      <c r="R645" s="25">
        <f>IF($A645="","",IF($E645&gt;0,MAX(0,$Q645-$N645),0))</f>
        <v/>
      </c>
      <c r="S645" s="25">
        <f>IF($A645="","",$Q645-$R645)</f>
        <v/>
      </c>
      <c r="T645" s="25">
        <f>IF($A645="","",MAX(0,-$S645))</f>
        <v/>
      </c>
      <c r="U645" s="25">
        <f>IF($A645="","",MAX(0,$Q645-INDEX('Cenários'!$K$6:$K$105,INT((ROW()-6)/12)+1)))</f>
        <v/>
      </c>
      <c r="V645" s="24">
        <f>IF($A645="","",IF($Y645&lt;&gt;"OK","Dados inválidos",IF($X645="Pausado","Pausado",IF($T645&gt;0,"Ruptura",IF($U645&gt;0,"Excesso de capacidade",IF($M645&gt;INDEX('Cenários'!$K$6:$K$105,INT((ROW()-6)/12)+1),"Capacidade insuficiente",IF(AND($E645&lt;=0,$S645&lt;INDEX('Cenários'!$H$6:$H$105,INT((ROW()-6)/12)+1)),"Atenção",IF($R645&gt;0,"Desmobilizar","Adequado"))))))))</f>
        <v/>
      </c>
      <c r="W645" s="24">
        <f>IF($A645="","",IF($Y645&lt;&gt;"OK","Corrigir cadastro do cenário",IF($X645="Pausado","",IF($T645&gt;0,"Ruptura projetada de "&amp;TEXT($T645,"0")&amp;" un.",IF($U645&gt;0,"Reduzir entrada ou transferir "&amp;TEXT($U645,"0")&amp;" un.",IF($M645&gt;INDEX('Cenários'!$K$6:$K$105,INT((ROW()-6)/12)+1),"Capacidade abaixo do saldo-alvo em "&amp;TEXT($M645-INDEX('Cenários'!$K$6:$K$105,INT((ROW()-6)/12)+1),"0")&amp;" un.",IF(AND($O645&gt;0,$E645-INDEX('Cenários'!$J$6:$J$105,INT((ROW()-6)/12)+1)&lt;-4),"Recebimento depende de pedido anterior ao horizonte",IF($R645&gt;0,"Desmobilizar "&amp;TEXT($R645,"0")&amp;" un. nesta semana",IF($P645&gt;0,"Emitir pedido de "&amp;TEXT($P645,"0")&amp;" un. nesta semana",IF($O645&gt;0,"Programar recebimento de "&amp;TEXT($O645,"0")&amp;" un.","Sem ação imediata")))))))))</f>
        <v/>
      </c>
      <c r="X645" s="24">
        <f>IF($A645="","",INDEX('Cenários'!$M$6:$M$105,INT((ROW()-6)/12)+1))</f>
        <v/>
      </c>
      <c r="Y645" s="24">
        <f>IF($A645="","",INDEX('Cenários'!$Z$6:$Z$105,INT((ROW()-6)/12)+1))</f>
        <v/>
      </c>
    </row>
    <row r="646" ht="19" customHeight="1">
      <c r="A646" s="24">
        <f>IF(INDEX('Cenários'!$A$6:$A$105,INT((ROW()-6)/12)+1)="","",INDEX('Cenários'!$A$6:$A$105,INT((ROW()-6)/12)+1))</f>
        <v/>
      </c>
      <c r="B646" s="24">
        <f>IF($A646="","",INDEX('Cenários'!$B$6:$B$105,INT((ROW()-6)/12)+1))</f>
        <v/>
      </c>
      <c r="C646" s="24">
        <f>IF($A646="","",INDEX('Cenários'!$C$6:$C$105,INT((ROW()-6)/12)+1))</f>
        <v/>
      </c>
      <c r="D646" s="24">
        <f>IF($A646="","",INDEX('Cenários'!$D$6:$D$105,INT((ROW()-6)/12)+1))</f>
        <v/>
      </c>
      <c r="E646" s="25">
        <f>IF($A646="","",MOD(ROW()-6,12)-4)</f>
        <v/>
      </c>
      <c r="F646" s="24">
        <f>IF($A646="","",IF($E646&lt;0,"Antes do pico",IF($E646=0,"Semana de pico","Depois do pico")))</f>
        <v/>
      </c>
      <c r="G646" s="36">
        <f>IF($A646="","",IFERROR(IF(INDEX('Cenários'!$E$6:$E$105,INT((ROW()-6)/12)+1)="","",INDEX('Cenários'!$E$6:$E$105,INT((ROW()-6)/12)+1)+7*$E646),""))</f>
        <v/>
      </c>
      <c r="H646" s="37">
        <f>IF($A646="","",INDEX('Cenários'!$N$6:$Y$105,INT((ROW()-6)/12)+1,$E646+5))</f>
        <v/>
      </c>
      <c r="I646" s="25">
        <f>IF(OR($A646="",$H646=""),"",IFERROR(ROUNDUP(INDEX('Cenários'!$F$6:$F$105,INT((ROW()-6)/12)+1)*$H646,0),""))</f>
        <v/>
      </c>
      <c r="J646" s="19" t="n"/>
      <c r="K646" s="25">
        <f>IF($A646="","",IF($E646=-4,INDEX('Cenários'!$G$6:$G$105,INT((ROW()-6)/12)+1),$S645))</f>
        <v/>
      </c>
      <c r="L646" s="25">
        <f>IF($A646="","",$K646+IF($J646="",0,$J646)-IF($I646="",0,$I646))</f>
        <v/>
      </c>
      <c r="M646" s="25">
        <f>IF($A646="","",IF($E646&lt;=0,INDEX('Cenários'!$H$6:$H$105,INT((ROW()-6)/12)+1)+SUMIFS($I$6:$I$1205,$A$6:$A$1205,$A646,$E$6:$E$1205,"&gt;"&amp;$E646,$E$6:$E$1205,"&lt;="&amp;($E646+INDEX('Cenários'!$J$6:$J$105,INT((ROW()-6)/12)+1))),INDEX('Cenários'!$L$6:$L$105,INT((ROW()-6)/12)+1)+SUMIFS($I$6:$I$1205,$A$6:$A$1205,$A646,$E$6:$E$1205,"&gt;"&amp;$E646,$E$6:$E$1205,"&lt;=7")))</f>
        <v/>
      </c>
      <c r="N646" s="25">
        <f>IF($A646="","",MIN(INDEX('Cenários'!$K$6:$K$105,INT((ROW()-6)/12)+1),MAX(0,$M646)))</f>
        <v/>
      </c>
      <c r="O646" s="25">
        <f>IF($A646="","",IFERROR(IF($L646&gt;=$N646,0,MIN(CEILING(MAX(0,$N646-$L646),INDEX('Cenários'!$I$6:$I$105,INT((ROW()-6)/12)+1)),FLOOR(MAX(0,INDEX('Cenários'!$K$6:$K$105,INT((ROW()-6)/12)+1)-$L646),INDEX('Cenários'!$I$6:$I$105,INT((ROW()-6)/12)+1)))),0))</f>
        <v/>
      </c>
      <c r="P646" s="25">
        <f>IF($A646="","",IFERROR(IF($E646+INDEX('Cenários'!$J$6:$J$105,INT((ROW()-6)/12)+1)&gt;7,0,SUMIFS($O$6:$O$1205,$A$6:$A$1205,$A646,$E$6:$E$1205,$E646+INDEX('Cenários'!$J$6:$J$105,INT((ROW()-6)/12)+1))),0))</f>
        <v/>
      </c>
      <c r="Q646" s="25">
        <f>IF($A646="","",$L646+$O646)</f>
        <v/>
      </c>
      <c r="R646" s="25">
        <f>IF($A646="","",IF($E646&gt;0,MAX(0,$Q646-$N646),0))</f>
        <v/>
      </c>
      <c r="S646" s="25">
        <f>IF($A646="","",$Q646-$R646)</f>
        <v/>
      </c>
      <c r="T646" s="25">
        <f>IF($A646="","",MAX(0,-$S646))</f>
        <v/>
      </c>
      <c r="U646" s="25">
        <f>IF($A646="","",MAX(0,$Q646-INDEX('Cenários'!$K$6:$K$105,INT((ROW()-6)/12)+1)))</f>
        <v/>
      </c>
      <c r="V646" s="24">
        <f>IF($A646="","",IF($Y646&lt;&gt;"OK","Dados inválidos",IF($X646="Pausado","Pausado",IF($T646&gt;0,"Ruptura",IF($U646&gt;0,"Excesso de capacidade",IF($M646&gt;INDEX('Cenários'!$K$6:$K$105,INT((ROW()-6)/12)+1),"Capacidade insuficiente",IF(AND($E646&lt;=0,$S646&lt;INDEX('Cenários'!$H$6:$H$105,INT((ROW()-6)/12)+1)),"Atenção",IF($R646&gt;0,"Desmobilizar","Adequado"))))))))</f>
        <v/>
      </c>
      <c r="W646" s="24">
        <f>IF($A646="","",IF($Y646&lt;&gt;"OK","Corrigir cadastro do cenário",IF($X646="Pausado","",IF($T646&gt;0,"Ruptura projetada de "&amp;TEXT($T646,"0")&amp;" un.",IF($U646&gt;0,"Reduzir entrada ou transferir "&amp;TEXT($U646,"0")&amp;" un.",IF($M646&gt;INDEX('Cenários'!$K$6:$K$105,INT((ROW()-6)/12)+1),"Capacidade abaixo do saldo-alvo em "&amp;TEXT($M646-INDEX('Cenários'!$K$6:$K$105,INT((ROW()-6)/12)+1),"0")&amp;" un.",IF(AND($O646&gt;0,$E646-INDEX('Cenários'!$J$6:$J$105,INT((ROW()-6)/12)+1)&lt;-4),"Recebimento depende de pedido anterior ao horizonte",IF($R646&gt;0,"Desmobilizar "&amp;TEXT($R646,"0")&amp;" un. nesta semana",IF($P646&gt;0,"Emitir pedido de "&amp;TEXT($P646,"0")&amp;" un. nesta semana",IF($O646&gt;0,"Programar recebimento de "&amp;TEXT($O646,"0")&amp;" un.","Sem ação imediata")))))))))</f>
        <v/>
      </c>
      <c r="X646" s="24">
        <f>IF($A646="","",INDEX('Cenários'!$M$6:$M$105,INT((ROW()-6)/12)+1))</f>
        <v/>
      </c>
      <c r="Y646" s="24">
        <f>IF($A646="","",INDEX('Cenários'!$Z$6:$Z$105,INT((ROW()-6)/12)+1))</f>
        <v/>
      </c>
    </row>
    <row r="647" ht="19" customHeight="1">
      <c r="A647" s="24">
        <f>IF(INDEX('Cenários'!$A$6:$A$105,INT((ROW()-6)/12)+1)="","",INDEX('Cenários'!$A$6:$A$105,INT((ROW()-6)/12)+1))</f>
        <v/>
      </c>
      <c r="B647" s="24">
        <f>IF($A647="","",INDEX('Cenários'!$B$6:$B$105,INT((ROW()-6)/12)+1))</f>
        <v/>
      </c>
      <c r="C647" s="24">
        <f>IF($A647="","",INDEX('Cenários'!$C$6:$C$105,INT((ROW()-6)/12)+1))</f>
        <v/>
      </c>
      <c r="D647" s="24">
        <f>IF($A647="","",INDEX('Cenários'!$D$6:$D$105,INT((ROW()-6)/12)+1))</f>
        <v/>
      </c>
      <c r="E647" s="25">
        <f>IF($A647="","",MOD(ROW()-6,12)-4)</f>
        <v/>
      </c>
      <c r="F647" s="24">
        <f>IF($A647="","",IF($E647&lt;0,"Antes do pico",IF($E647=0,"Semana de pico","Depois do pico")))</f>
        <v/>
      </c>
      <c r="G647" s="36">
        <f>IF($A647="","",IFERROR(IF(INDEX('Cenários'!$E$6:$E$105,INT((ROW()-6)/12)+1)="","",INDEX('Cenários'!$E$6:$E$105,INT((ROW()-6)/12)+1)+7*$E647),""))</f>
        <v/>
      </c>
      <c r="H647" s="37">
        <f>IF($A647="","",INDEX('Cenários'!$N$6:$Y$105,INT((ROW()-6)/12)+1,$E647+5))</f>
        <v/>
      </c>
      <c r="I647" s="25">
        <f>IF(OR($A647="",$H647=""),"",IFERROR(ROUNDUP(INDEX('Cenários'!$F$6:$F$105,INT((ROW()-6)/12)+1)*$H647,0),""))</f>
        <v/>
      </c>
      <c r="J647" s="19" t="n"/>
      <c r="K647" s="25">
        <f>IF($A647="","",IF($E647=-4,INDEX('Cenários'!$G$6:$G$105,INT((ROW()-6)/12)+1),$S646))</f>
        <v/>
      </c>
      <c r="L647" s="25">
        <f>IF($A647="","",$K647+IF($J647="",0,$J647)-IF($I647="",0,$I647))</f>
        <v/>
      </c>
      <c r="M647" s="25">
        <f>IF($A647="","",IF($E647&lt;=0,INDEX('Cenários'!$H$6:$H$105,INT((ROW()-6)/12)+1)+SUMIFS($I$6:$I$1205,$A$6:$A$1205,$A647,$E$6:$E$1205,"&gt;"&amp;$E647,$E$6:$E$1205,"&lt;="&amp;($E647+INDEX('Cenários'!$J$6:$J$105,INT((ROW()-6)/12)+1))),INDEX('Cenários'!$L$6:$L$105,INT((ROW()-6)/12)+1)+SUMIFS($I$6:$I$1205,$A$6:$A$1205,$A647,$E$6:$E$1205,"&gt;"&amp;$E647,$E$6:$E$1205,"&lt;=7")))</f>
        <v/>
      </c>
      <c r="N647" s="25">
        <f>IF($A647="","",MIN(INDEX('Cenários'!$K$6:$K$105,INT((ROW()-6)/12)+1),MAX(0,$M647)))</f>
        <v/>
      </c>
      <c r="O647" s="25">
        <f>IF($A647="","",IFERROR(IF($L647&gt;=$N647,0,MIN(CEILING(MAX(0,$N647-$L647),INDEX('Cenários'!$I$6:$I$105,INT((ROW()-6)/12)+1)),FLOOR(MAX(0,INDEX('Cenários'!$K$6:$K$105,INT((ROW()-6)/12)+1)-$L647),INDEX('Cenários'!$I$6:$I$105,INT((ROW()-6)/12)+1)))),0))</f>
        <v/>
      </c>
      <c r="P647" s="25">
        <f>IF($A647="","",IFERROR(IF($E647+INDEX('Cenários'!$J$6:$J$105,INT((ROW()-6)/12)+1)&gt;7,0,SUMIFS($O$6:$O$1205,$A$6:$A$1205,$A647,$E$6:$E$1205,$E647+INDEX('Cenários'!$J$6:$J$105,INT((ROW()-6)/12)+1))),0))</f>
        <v/>
      </c>
      <c r="Q647" s="25">
        <f>IF($A647="","",$L647+$O647)</f>
        <v/>
      </c>
      <c r="R647" s="25">
        <f>IF($A647="","",IF($E647&gt;0,MAX(0,$Q647-$N647),0))</f>
        <v/>
      </c>
      <c r="S647" s="25">
        <f>IF($A647="","",$Q647-$R647)</f>
        <v/>
      </c>
      <c r="T647" s="25">
        <f>IF($A647="","",MAX(0,-$S647))</f>
        <v/>
      </c>
      <c r="U647" s="25">
        <f>IF($A647="","",MAX(0,$Q647-INDEX('Cenários'!$K$6:$K$105,INT((ROW()-6)/12)+1)))</f>
        <v/>
      </c>
      <c r="V647" s="24">
        <f>IF($A647="","",IF($Y647&lt;&gt;"OK","Dados inválidos",IF($X647="Pausado","Pausado",IF($T647&gt;0,"Ruptura",IF($U647&gt;0,"Excesso de capacidade",IF($M647&gt;INDEX('Cenários'!$K$6:$K$105,INT((ROW()-6)/12)+1),"Capacidade insuficiente",IF(AND($E647&lt;=0,$S647&lt;INDEX('Cenários'!$H$6:$H$105,INT((ROW()-6)/12)+1)),"Atenção",IF($R647&gt;0,"Desmobilizar","Adequado"))))))))</f>
        <v/>
      </c>
      <c r="W647" s="24">
        <f>IF($A647="","",IF($Y647&lt;&gt;"OK","Corrigir cadastro do cenário",IF($X647="Pausado","",IF($T647&gt;0,"Ruptura projetada de "&amp;TEXT($T647,"0")&amp;" un.",IF($U647&gt;0,"Reduzir entrada ou transferir "&amp;TEXT($U647,"0")&amp;" un.",IF($M647&gt;INDEX('Cenários'!$K$6:$K$105,INT((ROW()-6)/12)+1),"Capacidade abaixo do saldo-alvo em "&amp;TEXT($M647-INDEX('Cenários'!$K$6:$K$105,INT((ROW()-6)/12)+1),"0")&amp;" un.",IF(AND($O647&gt;0,$E647-INDEX('Cenários'!$J$6:$J$105,INT((ROW()-6)/12)+1)&lt;-4),"Recebimento depende de pedido anterior ao horizonte",IF($R647&gt;0,"Desmobilizar "&amp;TEXT($R647,"0")&amp;" un. nesta semana",IF($P647&gt;0,"Emitir pedido de "&amp;TEXT($P647,"0")&amp;" un. nesta semana",IF($O647&gt;0,"Programar recebimento de "&amp;TEXT($O647,"0")&amp;" un.","Sem ação imediata")))))))))</f>
        <v/>
      </c>
      <c r="X647" s="24">
        <f>IF($A647="","",INDEX('Cenários'!$M$6:$M$105,INT((ROW()-6)/12)+1))</f>
        <v/>
      </c>
      <c r="Y647" s="24">
        <f>IF($A647="","",INDEX('Cenários'!$Z$6:$Z$105,INT((ROW()-6)/12)+1))</f>
        <v/>
      </c>
    </row>
    <row r="648" ht="19" customHeight="1">
      <c r="A648" s="24">
        <f>IF(INDEX('Cenários'!$A$6:$A$105,INT((ROW()-6)/12)+1)="","",INDEX('Cenários'!$A$6:$A$105,INT((ROW()-6)/12)+1))</f>
        <v/>
      </c>
      <c r="B648" s="24">
        <f>IF($A648="","",INDEX('Cenários'!$B$6:$B$105,INT((ROW()-6)/12)+1))</f>
        <v/>
      </c>
      <c r="C648" s="24">
        <f>IF($A648="","",INDEX('Cenários'!$C$6:$C$105,INT((ROW()-6)/12)+1))</f>
        <v/>
      </c>
      <c r="D648" s="24">
        <f>IF($A648="","",INDEX('Cenários'!$D$6:$D$105,INT((ROW()-6)/12)+1))</f>
        <v/>
      </c>
      <c r="E648" s="25">
        <f>IF($A648="","",MOD(ROW()-6,12)-4)</f>
        <v/>
      </c>
      <c r="F648" s="24">
        <f>IF($A648="","",IF($E648&lt;0,"Antes do pico",IF($E648=0,"Semana de pico","Depois do pico")))</f>
        <v/>
      </c>
      <c r="G648" s="36">
        <f>IF($A648="","",IFERROR(IF(INDEX('Cenários'!$E$6:$E$105,INT((ROW()-6)/12)+1)="","",INDEX('Cenários'!$E$6:$E$105,INT((ROW()-6)/12)+1)+7*$E648),""))</f>
        <v/>
      </c>
      <c r="H648" s="37">
        <f>IF($A648="","",INDEX('Cenários'!$N$6:$Y$105,INT((ROW()-6)/12)+1,$E648+5))</f>
        <v/>
      </c>
      <c r="I648" s="25">
        <f>IF(OR($A648="",$H648=""),"",IFERROR(ROUNDUP(INDEX('Cenários'!$F$6:$F$105,INT((ROW()-6)/12)+1)*$H648,0),""))</f>
        <v/>
      </c>
      <c r="J648" s="19" t="n"/>
      <c r="K648" s="25">
        <f>IF($A648="","",IF($E648=-4,INDEX('Cenários'!$G$6:$G$105,INT((ROW()-6)/12)+1),$S647))</f>
        <v/>
      </c>
      <c r="L648" s="25">
        <f>IF($A648="","",$K648+IF($J648="",0,$J648)-IF($I648="",0,$I648))</f>
        <v/>
      </c>
      <c r="M648" s="25">
        <f>IF($A648="","",IF($E648&lt;=0,INDEX('Cenários'!$H$6:$H$105,INT((ROW()-6)/12)+1)+SUMIFS($I$6:$I$1205,$A$6:$A$1205,$A648,$E$6:$E$1205,"&gt;"&amp;$E648,$E$6:$E$1205,"&lt;="&amp;($E648+INDEX('Cenários'!$J$6:$J$105,INT((ROW()-6)/12)+1))),INDEX('Cenários'!$L$6:$L$105,INT((ROW()-6)/12)+1)+SUMIFS($I$6:$I$1205,$A$6:$A$1205,$A648,$E$6:$E$1205,"&gt;"&amp;$E648,$E$6:$E$1205,"&lt;=7")))</f>
        <v/>
      </c>
      <c r="N648" s="25">
        <f>IF($A648="","",MIN(INDEX('Cenários'!$K$6:$K$105,INT((ROW()-6)/12)+1),MAX(0,$M648)))</f>
        <v/>
      </c>
      <c r="O648" s="25">
        <f>IF($A648="","",IFERROR(IF($L648&gt;=$N648,0,MIN(CEILING(MAX(0,$N648-$L648),INDEX('Cenários'!$I$6:$I$105,INT((ROW()-6)/12)+1)),FLOOR(MAX(0,INDEX('Cenários'!$K$6:$K$105,INT((ROW()-6)/12)+1)-$L648),INDEX('Cenários'!$I$6:$I$105,INT((ROW()-6)/12)+1)))),0))</f>
        <v/>
      </c>
      <c r="P648" s="25">
        <f>IF($A648="","",IFERROR(IF($E648+INDEX('Cenários'!$J$6:$J$105,INT((ROW()-6)/12)+1)&gt;7,0,SUMIFS($O$6:$O$1205,$A$6:$A$1205,$A648,$E$6:$E$1205,$E648+INDEX('Cenários'!$J$6:$J$105,INT((ROW()-6)/12)+1))),0))</f>
        <v/>
      </c>
      <c r="Q648" s="25">
        <f>IF($A648="","",$L648+$O648)</f>
        <v/>
      </c>
      <c r="R648" s="25">
        <f>IF($A648="","",IF($E648&gt;0,MAX(0,$Q648-$N648),0))</f>
        <v/>
      </c>
      <c r="S648" s="25">
        <f>IF($A648="","",$Q648-$R648)</f>
        <v/>
      </c>
      <c r="T648" s="25">
        <f>IF($A648="","",MAX(0,-$S648))</f>
        <v/>
      </c>
      <c r="U648" s="25">
        <f>IF($A648="","",MAX(0,$Q648-INDEX('Cenários'!$K$6:$K$105,INT((ROW()-6)/12)+1)))</f>
        <v/>
      </c>
      <c r="V648" s="24">
        <f>IF($A648="","",IF($Y648&lt;&gt;"OK","Dados inválidos",IF($X648="Pausado","Pausado",IF($T648&gt;0,"Ruptura",IF($U648&gt;0,"Excesso de capacidade",IF($M648&gt;INDEX('Cenários'!$K$6:$K$105,INT((ROW()-6)/12)+1),"Capacidade insuficiente",IF(AND($E648&lt;=0,$S648&lt;INDEX('Cenários'!$H$6:$H$105,INT((ROW()-6)/12)+1)),"Atenção",IF($R648&gt;0,"Desmobilizar","Adequado"))))))))</f>
        <v/>
      </c>
      <c r="W648" s="24">
        <f>IF($A648="","",IF($Y648&lt;&gt;"OK","Corrigir cadastro do cenário",IF($X648="Pausado","",IF($T648&gt;0,"Ruptura projetada de "&amp;TEXT($T648,"0")&amp;" un.",IF($U648&gt;0,"Reduzir entrada ou transferir "&amp;TEXT($U648,"0")&amp;" un.",IF($M648&gt;INDEX('Cenários'!$K$6:$K$105,INT((ROW()-6)/12)+1),"Capacidade abaixo do saldo-alvo em "&amp;TEXT($M648-INDEX('Cenários'!$K$6:$K$105,INT((ROW()-6)/12)+1),"0")&amp;" un.",IF(AND($O648&gt;0,$E648-INDEX('Cenários'!$J$6:$J$105,INT((ROW()-6)/12)+1)&lt;-4),"Recebimento depende de pedido anterior ao horizonte",IF($R648&gt;0,"Desmobilizar "&amp;TEXT($R648,"0")&amp;" un. nesta semana",IF($P648&gt;0,"Emitir pedido de "&amp;TEXT($P648,"0")&amp;" un. nesta semana",IF($O648&gt;0,"Programar recebimento de "&amp;TEXT($O648,"0")&amp;" un.","Sem ação imediata")))))))))</f>
        <v/>
      </c>
      <c r="X648" s="24">
        <f>IF($A648="","",INDEX('Cenários'!$M$6:$M$105,INT((ROW()-6)/12)+1))</f>
        <v/>
      </c>
      <c r="Y648" s="24">
        <f>IF($A648="","",INDEX('Cenários'!$Z$6:$Z$105,INT((ROW()-6)/12)+1))</f>
        <v/>
      </c>
    </row>
    <row r="649" ht="19" customHeight="1">
      <c r="A649" s="24">
        <f>IF(INDEX('Cenários'!$A$6:$A$105,INT((ROW()-6)/12)+1)="","",INDEX('Cenários'!$A$6:$A$105,INT((ROW()-6)/12)+1))</f>
        <v/>
      </c>
      <c r="B649" s="24">
        <f>IF($A649="","",INDEX('Cenários'!$B$6:$B$105,INT((ROW()-6)/12)+1))</f>
        <v/>
      </c>
      <c r="C649" s="24">
        <f>IF($A649="","",INDEX('Cenários'!$C$6:$C$105,INT((ROW()-6)/12)+1))</f>
        <v/>
      </c>
      <c r="D649" s="24">
        <f>IF($A649="","",INDEX('Cenários'!$D$6:$D$105,INT((ROW()-6)/12)+1))</f>
        <v/>
      </c>
      <c r="E649" s="25">
        <f>IF($A649="","",MOD(ROW()-6,12)-4)</f>
        <v/>
      </c>
      <c r="F649" s="24">
        <f>IF($A649="","",IF($E649&lt;0,"Antes do pico",IF($E649=0,"Semana de pico","Depois do pico")))</f>
        <v/>
      </c>
      <c r="G649" s="36">
        <f>IF($A649="","",IFERROR(IF(INDEX('Cenários'!$E$6:$E$105,INT((ROW()-6)/12)+1)="","",INDEX('Cenários'!$E$6:$E$105,INT((ROW()-6)/12)+1)+7*$E649),""))</f>
        <v/>
      </c>
      <c r="H649" s="37">
        <f>IF($A649="","",INDEX('Cenários'!$N$6:$Y$105,INT((ROW()-6)/12)+1,$E649+5))</f>
        <v/>
      </c>
      <c r="I649" s="25">
        <f>IF(OR($A649="",$H649=""),"",IFERROR(ROUNDUP(INDEX('Cenários'!$F$6:$F$105,INT((ROW()-6)/12)+1)*$H649,0),""))</f>
        <v/>
      </c>
      <c r="J649" s="19" t="n"/>
      <c r="K649" s="25">
        <f>IF($A649="","",IF($E649=-4,INDEX('Cenários'!$G$6:$G$105,INT((ROW()-6)/12)+1),$S648))</f>
        <v/>
      </c>
      <c r="L649" s="25">
        <f>IF($A649="","",$K649+IF($J649="",0,$J649)-IF($I649="",0,$I649))</f>
        <v/>
      </c>
      <c r="M649" s="25">
        <f>IF($A649="","",IF($E649&lt;=0,INDEX('Cenários'!$H$6:$H$105,INT((ROW()-6)/12)+1)+SUMIFS($I$6:$I$1205,$A$6:$A$1205,$A649,$E$6:$E$1205,"&gt;"&amp;$E649,$E$6:$E$1205,"&lt;="&amp;($E649+INDEX('Cenários'!$J$6:$J$105,INT((ROW()-6)/12)+1))),INDEX('Cenários'!$L$6:$L$105,INT((ROW()-6)/12)+1)+SUMIFS($I$6:$I$1205,$A$6:$A$1205,$A649,$E$6:$E$1205,"&gt;"&amp;$E649,$E$6:$E$1205,"&lt;=7")))</f>
        <v/>
      </c>
      <c r="N649" s="25">
        <f>IF($A649="","",MIN(INDEX('Cenários'!$K$6:$K$105,INT((ROW()-6)/12)+1),MAX(0,$M649)))</f>
        <v/>
      </c>
      <c r="O649" s="25">
        <f>IF($A649="","",IFERROR(IF($L649&gt;=$N649,0,MIN(CEILING(MAX(0,$N649-$L649),INDEX('Cenários'!$I$6:$I$105,INT((ROW()-6)/12)+1)),FLOOR(MAX(0,INDEX('Cenários'!$K$6:$K$105,INT((ROW()-6)/12)+1)-$L649),INDEX('Cenários'!$I$6:$I$105,INT((ROW()-6)/12)+1)))),0))</f>
        <v/>
      </c>
      <c r="P649" s="25">
        <f>IF($A649="","",IFERROR(IF($E649+INDEX('Cenários'!$J$6:$J$105,INT((ROW()-6)/12)+1)&gt;7,0,SUMIFS($O$6:$O$1205,$A$6:$A$1205,$A649,$E$6:$E$1205,$E649+INDEX('Cenários'!$J$6:$J$105,INT((ROW()-6)/12)+1))),0))</f>
        <v/>
      </c>
      <c r="Q649" s="25">
        <f>IF($A649="","",$L649+$O649)</f>
        <v/>
      </c>
      <c r="R649" s="25">
        <f>IF($A649="","",IF($E649&gt;0,MAX(0,$Q649-$N649),0))</f>
        <v/>
      </c>
      <c r="S649" s="25">
        <f>IF($A649="","",$Q649-$R649)</f>
        <v/>
      </c>
      <c r="T649" s="25">
        <f>IF($A649="","",MAX(0,-$S649))</f>
        <v/>
      </c>
      <c r="U649" s="25">
        <f>IF($A649="","",MAX(0,$Q649-INDEX('Cenários'!$K$6:$K$105,INT((ROW()-6)/12)+1)))</f>
        <v/>
      </c>
      <c r="V649" s="24">
        <f>IF($A649="","",IF($Y649&lt;&gt;"OK","Dados inválidos",IF($X649="Pausado","Pausado",IF($T649&gt;0,"Ruptura",IF($U649&gt;0,"Excesso de capacidade",IF($M649&gt;INDEX('Cenários'!$K$6:$K$105,INT((ROW()-6)/12)+1),"Capacidade insuficiente",IF(AND($E649&lt;=0,$S649&lt;INDEX('Cenários'!$H$6:$H$105,INT((ROW()-6)/12)+1)),"Atenção",IF($R649&gt;0,"Desmobilizar","Adequado"))))))))</f>
        <v/>
      </c>
      <c r="W649" s="24">
        <f>IF($A649="","",IF($Y649&lt;&gt;"OK","Corrigir cadastro do cenário",IF($X649="Pausado","",IF($T649&gt;0,"Ruptura projetada de "&amp;TEXT($T649,"0")&amp;" un.",IF($U649&gt;0,"Reduzir entrada ou transferir "&amp;TEXT($U649,"0")&amp;" un.",IF($M649&gt;INDEX('Cenários'!$K$6:$K$105,INT((ROW()-6)/12)+1),"Capacidade abaixo do saldo-alvo em "&amp;TEXT($M649-INDEX('Cenários'!$K$6:$K$105,INT((ROW()-6)/12)+1),"0")&amp;" un.",IF(AND($O649&gt;0,$E649-INDEX('Cenários'!$J$6:$J$105,INT((ROW()-6)/12)+1)&lt;-4),"Recebimento depende de pedido anterior ao horizonte",IF($R649&gt;0,"Desmobilizar "&amp;TEXT($R649,"0")&amp;" un. nesta semana",IF($P649&gt;0,"Emitir pedido de "&amp;TEXT($P649,"0")&amp;" un. nesta semana",IF($O649&gt;0,"Programar recebimento de "&amp;TEXT($O649,"0")&amp;" un.","Sem ação imediata")))))))))</f>
        <v/>
      </c>
      <c r="X649" s="24">
        <f>IF($A649="","",INDEX('Cenários'!$M$6:$M$105,INT((ROW()-6)/12)+1))</f>
        <v/>
      </c>
      <c r="Y649" s="24">
        <f>IF($A649="","",INDEX('Cenários'!$Z$6:$Z$105,INT((ROW()-6)/12)+1))</f>
        <v/>
      </c>
    </row>
    <row r="650" ht="19" customHeight="1">
      <c r="A650" s="24">
        <f>IF(INDEX('Cenários'!$A$6:$A$105,INT((ROW()-6)/12)+1)="","",INDEX('Cenários'!$A$6:$A$105,INT((ROW()-6)/12)+1))</f>
        <v/>
      </c>
      <c r="B650" s="24">
        <f>IF($A650="","",INDEX('Cenários'!$B$6:$B$105,INT((ROW()-6)/12)+1))</f>
        <v/>
      </c>
      <c r="C650" s="24">
        <f>IF($A650="","",INDEX('Cenários'!$C$6:$C$105,INT((ROW()-6)/12)+1))</f>
        <v/>
      </c>
      <c r="D650" s="24">
        <f>IF($A650="","",INDEX('Cenários'!$D$6:$D$105,INT((ROW()-6)/12)+1))</f>
        <v/>
      </c>
      <c r="E650" s="25">
        <f>IF($A650="","",MOD(ROW()-6,12)-4)</f>
        <v/>
      </c>
      <c r="F650" s="24">
        <f>IF($A650="","",IF($E650&lt;0,"Antes do pico",IF($E650=0,"Semana de pico","Depois do pico")))</f>
        <v/>
      </c>
      <c r="G650" s="36">
        <f>IF($A650="","",IFERROR(IF(INDEX('Cenários'!$E$6:$E$105,INT((ROW()-6)/12)+1)="","",INDEX('Cenários'!$E$6:$E$105,INT((ROW()-6)/12)+1)+7*$E650),""))</f>
        <v/>
      </c>
      <c r="H650" s="37">
        <f>IF($A650="","",INDEX('Cenários'!$N$6:$Y$105,INT((ROW()-6)/12)+1,$E650+5))</f>
        <v/>
      </c>
      <c r="I650" s="25">
        <f>IF(OR($A650="",$H650=""),"",IFERROR(ROUNDUP(INDEX('Cenários'!$F$6:$F$105,INT((ROW()-6)/12)+1)*$H650,0),""))</f>
        <v/>
      </c>
      <c r="J650" s="19" t="n"/>
      <c r="K650" s="25">
        <f>IF($A650="","",IF($E650=-4,INDEX('Cenários'!$G$6:$G$105,INT((ROW()-6)/12)+1),$S649))</f>
        <v/>
      </c>
      <c r="L650" s="25">
        <f>IF($A650="","",$K650+IF($J650="",0,$J650)-IF($I650="",0,$I650))</f>
        <v/>
      </c>
      <c r="M650" s="25">
        <f>IF($A650="","",IF($E650&lt;=0,INDEX('Cenários'!$H$6:$H$105,INT((ROW()-6)/12)+1)+SUMIFS($I$6:$I$1205,$A$6:$A$1205,$A650,$E$6:$E$1205,"&gt;"&amp;$E650,$E$6:$E$1205,"&lt;="&amp;($E650+INDEX('Cenários'!$J$6:$J$105,INT((ROW()-6)/12)+1))),INDEX('Cenários'!$L$6:$L$105,INT((ROW()-6)/12)+1)+SUMIFS($I$6:$I$1205,$A$6:$A$1205,$A650,$E$6:$E$1205,"&gt;"&amp;$E650,$E$6:$E$1205,"&lt;=7")))</f>
        <v/>
      </c>
      <c r="N650" s="25">
        <f>IF($A650="","",MIN(INDEX('Cenários'!$K$6:$K$105,INT((ROW()-6)/12)+1),MAX(0,$M650)))</f>
        <v/>
      </c>
      <c r="O650" s="25">
        <f>IF($A650="","",IFERROR(IF($L650&gt;=$N650,0,MIN(CEILING(MAX(0,$N650-$L650),INDEX('Cenários'!$I$6:$I$105,INT((ROW()-6)/12)+1)),FLOOR(MAX(0,INDEX('Cenários'!$K$6:$K$105,INT((ROW()-6)/12)+1)-$L650),INDEX('Cenários'!$I$6:$I$105,INT((ROW()-6)/12)+1)))),0))</f>
        <v/>
      </c>
      <c r="P650" s="25">
        <f>IF($A650="","",IFERROR(IF($E650+INDEX('Cenários'!$J$6:$J$105,INT((ROW()-6)/12)+1)&gt;7,0,SUMIFS($O$6:$O$1205,$A$6:$A$1205,$A650,$E$6:$E$1205,$E650+INDEX('Cenários'!$J$6:$J$105,INT((ROW()-6)/12)+1))),0))</f>
        <v/>
      </c>
      <c r="Q650" s="25">
        <f>IF($A650="","",$L650+$O650)</f>
        <v/>
      </c>
      <c r="R650" s="25">
        <f>IF($A650="","",IF($E650&gt;0,MAX(0,$Q650-$N650),0))</f>
        <v/>
      </c>
      <c r="S650" s="25">
        <f>IF($A650="","",$Q650-$R650)</f>
        <v/>
      </c>
      <c r="T650" s="25">
        <f>IF($A650="","",MAX(0,-$S650))</f>
        <v/>
      </c>
      <c r="U650" s="25">
        <f>IF($A650="","",MAX(0,$Q650-INDEX('Cenários'!$K$6:$K$105,INT((ROW()-6)/12)+1)))</f>
        <v/>
      </c>
      <c r="V650" s="24">
        <f>IF($A650="","",IF($Y650&lt;&gt;"OK","Dados inválidos",IF($X650="Pausado","Pausado",IF($T650&gt;0,"Ruptura",IF($U650&gt;0,"Excesso de capacidade",IF($M650&gt;INDEX('Cenários'!$K$6:$K$105,INT((ROW()-6)/12)+1),"Capacidade insuficiente",IF(AND($E650&lt;=0,$S650&lt;INDEX('Cenários'!$H$6:$H$105,INT((ROW()-6)/12)+1)),"Atenção",IF($R650&gt;0,"Desmobilizar","Adequado"))))))))</f>
        <v/>
      </c>
      <c r="W650" s="24">
        <f>IF($A650="","",IF($Y650&lt;&gt;"OK","Corrigir cadastro do cenário",IF($X650="Pausado","",IF($T650&gt;0,"Ruptura projetada de "&amp;TEXT($T650,"0")&amp;" un.",IF($U650&gt;0,"Reduzir entrada ou transferir "&amp;TEXT($U650,"0")&amp;" un.",IF($M650&gt;INDEX('Cenários'!$K$6:$K$105,INT((ROW()-6)/12)+1),"Capacidade abaixo do saldo-alvo em "&amp;TEXT($M650-INDEX('Cenários'!$K$6:$K$105,INT((ROW()-6)/12)+1),"0")&amp;" un.",IF(AND($O650&gt;0,$E650-INDEX('Cenários'!$J$6:$J$105,INT((ROW()-6)/12)+1)&lt;-4),"Recebimento depende de pedido anterior ao horizonte",IF($R650&gt;0,"Desmobilizar "&amp;TEXT($R650,"0")&amp;" un. nesta semana",IF($P650&gt;0,"Emitir pedido de "&amp;TEXT($P650,"0")&amp;" un. nesta semana",IF($O650&gt;0,"Programar recebimento de "&amp;TEXT($O650,"0")&amp;" un.","Sem ação imediata")))))))))</f>
        <v/>
      </c>
      <c r="X650" s="24">
        <f>IF($A650="","",INDEX('Cenários'!$M$6:$M$105,INT((ROW()-6)/12)+1))</f>
        <v/>
      </c>
      <c r="Y650" s="24">
        <f>IF($A650="","",INDEX('Cenários'!$Z$6:$Z$105,INT((ROW()-6)/12)+1))</f>
        <v/>
      </c>
    </row>
    <row r="651" ht="19" customHeight="1">
      <c r="A651" s="24">
        <f>IF(INDEX('Cenários'!$A$6:$A$105,INT((ROW()-6)/12)+1)="","",INDEX('Cenários'!$A$6:$A$105,INT((ROW()-6)/12)+1))</f>
        <v/>
      </c>
      <c r="B651" s="24">
        <f>IF($A651="","",INDEX('Cenários'!$B$6:$B$105,INT((ROW()-6)/12)+1))</f>
        <v/>
      </c>
      <c r="C651" s="24">
        <f>IF($A651="","",INDEX('Cenários'!$C$6:$C$105,INT((ROW()-6)/12)+1))</f>
        <v/>
      </c>
      <c r="D651" s="24">
        <f>IF($A651="","",INDEX('Cenários'!$D$6:$D$105,INT((ROW()-6)/12)+1))</f>
        <v/>
      </c>
      <c r="E651" s="25">
        <f>IF($A651="","",MOD(ROW()-6,12)-4)</f>
        <v/>
      </c>
      <c r="F651" s="24">
        <f>IF($A651="","",IF($E651&lt;0,"Antes do pico",IF($E651=0,"Semana de pico","Depois do pico")))</f>
        <v/>
      </c>
      <c r="G651" s="36">
        <f>IF($A651="","",IFERROR(IF(INDEX('Cenários'!$E$6:$E$105,INT((ROW()-6)/12)+1)="","",INDEX('Cenários'!$E$6:$E$105,INT((ROW()-6)/12)+1)+7*$E651),""))</f>
        <v/>
      </c>
      <c r="H651" s="37">
        <f>IF($A651="","",INDEX('Cenários'!$N$6:$Y$105,INT((ROW()-6)/12)+1,$E651+5))</f>
        <v/>
      </c>
      <c r="I651" s="25">
        <f>IF(OR($A651="",$H651=""),"",IFERROR(ROUNDUP(INDEX('Cenários'!$F$6:$F$105,INT((ROW()-6)/12)+1)*$H651,0),""))</f>
        <v/>
      </c>
      <c r="J651" s="19" t="n"/>
      <c r="K651" s="25">
        <f>IF($A651="","",IF($E651=-4,INDEX('Cenários'!$G$6:$G$105,INT((ROW()-6)/12)+1),$S650))</f>
        <v/>
      </c>
      <c r="L651" s="25">
        <f>IF($A651="","",$K651+IF($J651="",0,$J651)-IF($I651="",0,$I651))</f>
        <v/>
      </c>
      <c r="M651" s="25">
        <f>IF($A651="","",IF($E651&lt;=0,INDEX('Cenários'!$H$6:$H$105,INT((ROW()-6)/12)+1)+SUMIFS($I$6:$I$1205,$A$6:$A$1205,$A651,$E$6:$E$1205,"&gt;"&amp;$E651,$E$6:$E$1205,"&lt;="&amp;($E651+INDEX('Cenários'!$J$6:$J$105,INT((ROW()-6)/12)+1))),INDEX('Cenários'!$L$6:$L$105,INT((ROW()-6)/12)+1)+SUMIFS($I$6:$I$1205,$A$6:$A$1205,$A651,$E$6:$E$1205,"&gt;"&amp;$E651,$E$6:$E$1205,"&lt;=7")))</f>
        <v/>
      </c>
      <c r="N651" s="25">
        <f>IF($A651="","",MIN(INDEX('Cenários'!$K$6:$K$105,INT((ROW()-6)/12)+1),MAX(0,$M651)))</f>
        <v/>
      </c>
      <c r="O651" s="25">
        <f>IF($A651="","",IFERROR(IF($L651&gt;=$N651,0,MIN(CEILING(MAX(0,$N651-$L651),INDEX('Cenários'!$I$6:$I$105,INT((ROW()-6)/12)+1)),FLOOR(MAX(0,INDEX('Cenários'!$K$6:$K$105,INT((ROW()-6)/12)+1)-$L651),INDEX('Cenários'!$I$6:$I$105,INT((ROW()-6)/12)+1)))),0))</f>
        <v/>
      </c>
      <c r="P651" s="25">
        <f>IF($A651="","",IFERROR(IF($E651+INDEX('Cenários'!$J$6:$J$105,INT((ROW()-6)/12)+1)&gt;7,0,SUMIFS($O$6:$O$1205,$A$6:$A$1205,$A651,$E$6:$E$1205,$E651+INDEX('Cenários'!$J$6:$J$105,INT((ROW()-6)/12)+1))),0))</f>
        <v/>
      </c>
      <c r="Q651" s="25">
        <f>IF($A651="","",$L651+$O651)</f>
        <v/>
      </c>
      <c r="R651" s="25">
        <f>IF($A651="","",IF($E651&gt;0,MAX(0,$Q651-$N651),0))</f>
        <v/>
      </c>
      <c r="S651" s="25">
        <f>IF($A651="","",$Q651-$R651)</f>
        <v/>
      </c>
      <c r="T651" s="25">
        <f>IF($A651="","",MAX(0,-$S651))</f>
        <v/>
      </c>
      <c r="U651" s="25">
        <f>IF($A651="","",MAX(0,$Q651-INDEX('Cenários'!$K$6:$K$105,INT((ROW()-6)/12)+1)))</f>
        <v/>
      </c>
      <c r="V651" s="24">
        <f>IF($A651="","",IF($Y651&lt;&gt;"OK","Dados inválidos",IF($X651="Pausado","Pausado",IF($T651&gt;0,"Ruptura",IF($U651&gt;0,"Excesso de capacidade",IF($M651&gt;INDEX('Cenários'!$K$6:$K$105,INT((ROW()-6)/12)+1),"Capacidade insuficiente",IF(AND($E651&lt;=0,$S651&lt;INDEX('Cenários'!$H$6:$H$105,INT((ROW()-6)/12)+1)),"Atenção",IF($R651&gt;0,"Desmobilizar","Adequado"))))))))</f>
        <v/>
      </c>
      <c r="W651" s="24">
        <f>IF($A651="","",IF($Y651&lt;&gt;"OK","Corrigir cadastro do cenário",IF($X651="Pausado","",IF($T651&gt;0,"Ruptura projetada de "&amp;TEXT($T651,"0")&amp;" un.",IF($U651&gt;0,"Reduzir entrada ou transferir "&amp;TEXT($U651,"0")&amp;" un.",IF($M651&gt;INDEX('Cenários'!$K$6:$K$105,INT((ROW()-6)/12)+1),"Capacidade abaixo do saldo-alvo em "&amp;TEXT($M651-INDEX('Cenários'!$K$6:$K$105,INT((ROW()-6)/12)+1),"0")&amp;" un.",IF(AND($O651&gt;0,$E651-INDEX('Cenários'!$J$6:$J$105,INT((ROW()-6)/12)+1)&lt;-4),"Recebimento depende de pedido anterior ao horizonte",IF($R651&gt;0,"Desmobilizar "&amp;TEXT($R651,"0")&amp;" un. nesta semana",IF($P651&gt;0,"Emitir pedido de "&amp;TEXT($P651,"0")&amp;" un. nesta semana",IF($O651&gt;0,"Programar recebimento de "&amp;TEXT($O651,"0")&amp;" un.","Sem ação imediata")))))))))</f>
        <v/>
      </c>
      <c r="X651" s="24">
        <f>IF($A651="","",INDEX('Cenários'!$M$6:$M$105,INT((ROW()-6)/12)+1))</f>
        <v/>
      </c>
      <c r="Y651" s="24">
        <f>IF($A651="","",INDEX('Cenários'!$Z$6:$Z$105,INT((ROW()-6)/12)+1))</f>
        <v/>
      </c>
    </row>
    <row r="652" ht="19" customHeight="1">
      <c r="A652" s="24">
        <f>IF(INDEX('Cenários'!$A$6:$A$105,INT((ROW()-6)/12)+1)="","",INDEX('Cenários'!$A$6:$A$105,INT((ROW()-6)/12)+1))</f>
        <v/>
      </c>
      <c r="B652" s="24">
        <f>IF($A652="","",INDEX('Cenários'!$B$6:$B$105,INT((ROW()-6)/12)+1))</f>
        <v/>
      </c>
      <c r="C652" s="24">
        <f>IF($A652="","",INDEX('Cenários'!$C$6:$C$105,INT((ROW()-6)/12)+1))</f>
        <v/>
      </c>
      <c r="D652" s="24">
        <f>IF($A652="","",INDEX('Cenários'!$D$6:$D$105,INT((ROW()-6)/12)+1))</f>
        <v/>
      </c>
      <c r="E652" s="25">
        <f>IF($A652="","",MOD(ROW()-6,12)-4)</f>
        <v/>
      </c>
      <c r="F652" s="24">
        <f>IF($A652="","",IF($E652&lt;0,"Antes do pico",IF($E652=0,"Semana de pico","Depois do pico")))</f>
        <v/>
      </c>
      <c r="G652" s="36">
        <f>IF($A652="","",IFERROR(IF(INDEX('Cenários'!$E$6:$E$105,INT((ROW()-6)/12)+1)="","",INDEX('Cenários'!$E$6:$E$105,INT((ROW()-6)/12)+1)+7*$E652),""))</f>
        <v/>
      </c>
      <c r="H652" s="37">
        <f>IF($A652="","",INDEX('Cenários'!$N$6:$Y$105,INT((ROW()-6)/12)+1,$E652+5))</f>
        <v/>
      </c>
      <c r="I652" s="25">
        <f>IF(OR($A652="",$H652=""),"",IFERROR(ROUNDUP(INDEX('Cenários'!$F$6:$F$105,INT((ROW()-6)/12)+1)*$H652,0),""))</f>
        <v/>
      </c>
      <c r="J652" s="19" t="n"/>
      <c r="K652" s="25">
        <f>IF($A652="","",IF($E652=-4,INDEX('Cenários'!$G$6:$G$105,INT((ROW()-6)/12)+1),$S651))</f>
        <v/>
      </c>
      <c r="L652" s="25">
        <f>IF($A652="","",$K652+IF($J652="",0,$J652)-IF($I652="",0,$I652))</f>
        <v/>
      </c>
      <c r="M652" s="25">
        <f>IF($A652="","",IF($E652&lt;=0,INDEX('Cenários'!$H$6:$H$105,INT((ROW()-6)/12)+1)+SUMIFS($I$6:$I$1205,$A$6:$A$1205,$A652,$E$6:$E$1205,"&gt;"&amp;$E652,$E$6:$E$1205,"&lt;="&amp;($E652+INDEX('Cenários'!$J$6:$J$105,INT((ROW()-6)/12)+1))),INDEX('Cenários'!$L$6:$L$105,INT((ROW()-6)/12)+1)+SUMIFS($I$6:$I$1205,$A$6:$A$1205,$A652,$E$6:$E$1205,"&gt;"&amp;$E652,$E$6:$E$1205,"&lt;=7")))</f>
        <v/>
      </c>
      <c r="N652" s="25">
        <f>IF($A652="","",MIN(INDEX('Cenários'!$K$6:$K$105,INT((ROW()-6)/12)+1),MAX(0,$M652)))</f>
        <v/>
      </c>
      <c r="O652" s="25">
        <f>IF($A652="","",IFERROR(IF($L652&gt;=$N652,0,MIN(CEILING(MAX(0,$N652-$L652),INDEX('Cenários'!$I$6:$I$105,INT((ROW()-6)/12)+1)),FLOOR(MAX(0,INDEX('Cenários'!$K$6:$K$105,INT((ROW()-6)/12)+1)-$L652),INDEX('Cenários'!$I$6:$I$105,INT((ROW()-6)/12)+1)))),0))</f>
        <v/>
      </c>
      <c r="P652" s="25">
        <f>IF($A652="","",IFERROR(IF($E652+INDEX('Cenários'!$J$6:$J$105,INT((ROW()-6)/12)+1)&gt;7,0,SUMIFS($O$6:$O$1205,$A$6:$A$1205,$A652,$E$6:$E$1205,$E652+INDEX('Cenários'!$J$6:$J$105,INT((ROW()-6)/12)+1))),0))</f>
        <v/>
      </c>
      <c r="Q652" s="25">
        <f>IF($A652="","",$L652+$O652)</f>
        <v/>
      </c>
      <c r="R652" s="25">
        <f>IF($A652="","",IF($E652&gt;0,MAX(0,$Q652-$N652),0))</f>
        <v/>
      </c>
      <c r="S652" s="25">
        <f>IF($A652="","",$Q652-$R652)</f>
        <v/>
      </c>
      <c r="T652" s="25">
        <f>IF($A652="","",MAX(0,-$S652))</f>
        <v/>
      </c>
      <c r="U652" s="25">
        <f>IF($A652="","",MAX(0,$Q652-INDEX('Cenários'!$K$6:$K$105,INT((ROW()-6)/12)+1)))</f>
        <v/>
      </c>
      <c r="V652" s="24">
        <f>IF($A652="","",IF($Y652&lt;&gt;"OK","Dados inválidos",IF($X652="Pausado","Pausado",IF($T652&gt;0,"Ruptura",IF($U652&gt;0,"Excesso de capacidade",IF($M652&gt;INDEX('Cenários'!$K$6:$K$105,INT((ROW()-6)/12)+1),"Capacidade insuficiente",IF(AND($E652&lt;=0,$S652&lt;INDEX('Cenários'!$H$6:$H$105,INT((ROW()-6)/12)+1)),"Atenção",IF($R652&gt;0,"Desmobilizar","Adequado"))))))))</f>
        <v/>
      </c>
      <c r="W652" s="24">
        <f>IF($A652="","",IF($Y652&lt;&gt;"OK","Corrigir cadastro do cenário",IF($X652="Pausado","",IF($T652&gt;0,"Ruptura projetada de "&amp;TEXT($T652,"0")&amp;" un.",IF($U652&gt;0,"Reduzir entrada ou transferir "&amp;TEXT($U652,"0")&amp;" un.",IF($M652&gt;INDEX('Cenários'!$K$6:$K$105,INT((ROW()-6)/12)+1),"Capacidade abaixo do saldo-alvo em "&amp;TEXT($M652-INDEX('Cenários'!$K$6:$K$105,INT((ROW()-6)/12)+1),"0")&amp;" un.",IF(AND($O652&gt;0,$E652-INDEX('Cenários'!$J$6:$J$105,INT((ROW()-6)/12)+1)&lt;-4),"Recebimento depende de pedido anterior ao horizonte",IF($R652&gt;0,"Desmobilizar "&amp;TEXT($R652,"0")&amp;" un. nesta semana",IF($P652&gt;0,"Emitir pedido de "&amp;TEXT($P652,"0")&amp;" un. nesta semana",IF($O652&gt;0,"Programar recebimento de "&amp;TEXT($O652,"0")&amp;" un.","Sem ação imediata")))))))))</f>
        <v/>
      </c>
      <c r="X652" s="24">
        <f>IF($A652="","",INDEX('Cenários'!$M$6:$M$105,INT((ROW()-6)/12)+1))</f>
        <v/>
      </c>
      <c r="Y652" s="24">
        <f>IF($A652="","",INDEX('Cenários'!$Z$6:$Z$105,INT((ROW()-6)/12)+1))</f>
        <v/>
      </c>
    </row>
    <row r="653" ht="19" customHeight="1">
      <c r="A653" s="24">
        <f>IF(INDEX('Cenários'!$A$6:$A$105,INT((ROW()-6)/12)+1)="","",INDEX('Cenários'!$A$6:$A$105,INT((ROW()-6)/12)+1))</f>
        <v/>
      </c>
      <c r="B653" s="24">
        <f>IF($A653="","",INDEX('Cenários'!$B$6:$B$105,INT((ROW()-6)/12)+1))</f>
        <v/>
      </c>
      <c r="C653" s="24">
        <f>IF($A653="","",INDEX('Cenários'!$C$6:$C$105,INT((ROW()-6)/12)+1))</f>
        <v/>
      </c>
      <c r="D653" s="24">
        <f>IF($A653="","",INDEX('Cenários'!$D$6:$D$105,INT((ROW()-6)/12)+1))</f>
        <v/>
      </c>
      <c r="E653" s="25">
        <f>IF($A653="","",MOD(ROW()-6,12)-4)</f>
        <v/>
      </c>
      <c r="F653" s="24">
        <f>IF($A653="","",IF($E653&lt;0,"Antes do pico",IF($E653=0,"Semana de pico","Depois do pico")))</f>
        <v/>
      </c>
      <c r="G653" s="36">
        <f>IF($A653="","",IFERROR(IF(INDEX('Cenários'!$E$6:$E$105,INT((ROW()-6)/12)+1)="","",INDEX('Cenários'!$E$6:$E$105,INT((ROW()-6)/12)+1)+7*$E653),""))</f>
        <v/>
      </c>
      <c r="H653" s="37">
        <f>IF($A653="","",INDEX('Cenários'!$N$6:$Y$105,INT((ROW()-6)/12)+1,$E653+5))</f>
        <v/>
      </c>
      <c r="I653" s="25">
        <f>IF(OR($A653="",$H653=""),"",IFERROR(ROUNDUP(INDEX('Cenários'!$F$6:$F$105,INT((ROW()-6)/12)+1)*$H653,0),""))</f>
        <v/>
      </c>
      <c r="J653" s="19" t="n"/>
      <c r="K653" s="25">
        <f>IF($A653="","",IF($E653=-4,INDEX('Cenários'!$G$6:$G$105,INT((ROW()-6)/12)+1),$S652))</f>
        <v/>
      </c>
      <c r="L653" s="25">
        <f>IF($A653="","",$K653+IF($J653="",0,$J653)-IF($I653="",0,$I653))</f>
        <v/>
      </c>
      <c r="M653" s="25">
        <f>IF($A653="","",IF($E653&lt;=0,INDEX('Cenários'!$H$6:$H$105,INT((ROW()-6)/12)+1)+SUMIFS($I$6:$I$1205,$A$6:$A$1205,$A653,$E$6:$E$1205,"&gt;"&amp;$E653,$E$6:$E$1205,"&lt;="&amp;($E653+INDEX('Cenários'!$J$6:$J$105,INT((ROW()-6)/12)+1))),INDEX('Cenários'!$L$6:$L$105,INT((ROW()-6)/12)+1)+SUMIFS($I$6:$I$1205,$A$6:$A$1205,$A653,$E$6:$E$1205,"&gt;"&amp;$E653,$E$6:$E$1205,"&lt;=7")))</f>
        <v/>
      </c>
      <c r="N653" s="25">
        <f>IF($A653="","",MIN(INDEX('Cenários'!$K$6:$K$105,INT((ROW()-6)/12)+1),MAX(0,$M653)))</f>
        <v/>
      </c>
      <c r="O653" s="25">
        <f>IF($A653="","",IFERROR(IF($L653&gt;=$N653,0,MIN(CEILING(MAX(0,$N653-$L653),INDEX('Cenários'!$I$6:$I$105,INT((ROW()-6)/12)+1)),FLOOR(MAX(0,INDEX('Cenários'!$K$6:$K$105,INT((ROW()-6)/12)+1)-$L653),INDEX('Cenários'!$I$6:$I$105,INT((ROW()-6)/12)+1)))),0))</f>
        <v/>
      </c>
      <c r="P653" s="25">
        <f>IF($A653="","",IFERROR(IF($E653+INDEX('Cenários'!$J$6:$J$105,INT((ROW()-6)/12)+1)&gt;7,0,SUMIFS($O$6:$O$1205,$A$6:$A$1205,$A653,$E$6:$E$1205,$E653+INDEX('Cenários'!$J$6:$J$105,INT((ROW()-6)/12)+1))),0))</f>
        <v/>
      </c>
      <c r="Q653" s="25">
        <f>IF($A653="","",$L653+$O653)</f>
        <v/>
      </c>
      <c r="R653" s="25">
        <f>IF($A653="","",IF($E653&gt;0,MAX(0,$Q653-$N653),0))</f>
        <v/>
      </c>
      <c r="S653" s="25">
        <f>IF($A653="","",$Q653-$R653)</f>
        <v/>
      </c>
      <c r="T653" s="25">
        <f>IF($A653="","",MAX(0,-$S653))</f>
        <v/>
      </c>
      <c r="U653" s="25">
        <f>IF($A653="","",MAX(0,$Q653-INDEX('Cenários'!$K$6:$K$105,INT((ROW()-6)/12)+1)))</f>
        <v/>
      </c>
      <c r="V653" s="24">
        <f>IF($A653="","",IF($Y653&lt;&gt;"OK","Dados inválidos",IF($X653="Pausado","Pausado",IF($T653&gt;0,"Ruptura",IF($U653&gt;0,"Excesso de capacidade",IF($M653&gt;INDEX('Cenários'!$K$6:$K$105,INT((ROW()-6)/12)+1),"Capacidade insuficiente",IF(AND($E653&lt;=0,$S653&lt;INDEX('Cenários'!$H$6:$H$105,INT((ROW()-6)/12)+1)),"Atenção",IF($R653&gt;0,"Desmobilizar","Adequado"))))))))</f>
        <v/>
      </c>
      <c r="W653" s="24">
        <f>IF($A653="","",IF($Y653&lt;&gt;"OK","Corrigir cadastro do cenário",IF($X653="Pausado","",IF($T653&gt;0,"Ruptura projetada de "&amp;TEXT($T653,"0")&amp;" un.",IF($U653&gt;0,"Reduzir entrada ou transferir "&amp;TEXT($U653,"0")&amp;" un.",IF($M653&gt;INDEX('Cenários'!$K$6:$K$105,INT((ROW()-6)/12)+1),"Capacidade abaixo do saldo-alvo em "&amp;TEXT($M653-INDEX('Cenários'!$K$6:$K$105,INT((ROW()-6)/12)+1),"0")&amp;" un.",IF(AND($O653&gt;0,$E653-INDEX('Cenários'!$J$6:$J$105,INT((ROW()-6)/12)+1)&lt;-4),"Recebimento depende de pedido anterior ao horizonte",IF($R653&gt;0,"Desmobilizar "&amp;TEXT($R653,"0")&amp;" un. nesta semana",IF($P653&gt;0,"Emitir pedido de "&amp;TEXT($P653,"0")&amp;" un. nesta semana",IF($O653&gt;0,"Programar recebimento de "&amp;TEXT($O653,"0")&amp;" un.","Sem ação imediata")))))))))</f>
        <v/>
      </c>
      <c r="X653" s="24">
        <f>IF($A653="","",INDEX('Cenários'!$M$6:$M$105,INT((ROW()-6)/12)+1))</f>
        <v/>
      </c>
      <c r="Y653" s="24">
        <f>IF($A653="","",INDEX('Cenários'!$Z$6:$Z$105,INT((ROW()-6)/12)+1))</f>
        <v/>
      </c>
    </row>
    <row r="654" ht="19" customHeight="1">
      <c r="A654" s="24">
        <f>IF(INDEX('Cenários'!$A$6:$A$105,INT((ROW()-6)/12)+1)="","",INDEX('Cenários'!$A$6:$A$105,INT((ROW()-6)/12)+1))</f>
        <v/>
      </c>
      <c r="B654" s="24">
        <f>IF($A654="","",INDEX('Cenários'!$B$6:$B$105,INT((ROW()-6)/12)+1))</f>
        <v/>
      </c>
      <c r="C654" s="24">
        <f>IF($A654="","",INDEX('Cenários'!$C$6:$C$105,INT((ROW()-6)/12)+1))</f>
        <v/>
      </c>
      <c r="D654" s="24">
        <f>IF($A654="","",INDEX('Cenários'!$D$6:$D$105,INT((ROW()-6)/12)+1))</f>
        <v/>
      </c>
      <c r="E654" s="25">
        <f>IF($A654="","",MOD(ROW()-6,12)-4)</f>
        <v/>
      </c>
      <c r="F654" s="24">
        <f>IF($A654="","",IF($E654&lt;0,"Antes do pico",IF($E654=0,"Semana de pico","Depois do pico")))</f>
        <v/>
      </c>
      <c r="G654" s="36">
        <f>IF($A654="","",IFERROR(IF(INDEX('Cenários'!$E$6:$E$105,INT((ROW()-6)/12)+1)="","",INDEX('Cenários'!$E$6:$E$105,INT((ROW()-6)/12)+1)+7*$E654),""))</f>
        <v/>
      </c>
      <c r="H654" s="37">
        <f>IF($A654="","",INDEX('Cenários'!$N$6:$Y$105,INT((ROW()-6)/12)+1,$E654+5))</f>
        <v/>
      </c>
      <c r="I654" s="25">
        <f>IF(OR($A654="",$H654=""),"",IFERROR(ROUNDUP(INDEX('Cenários'!$F$6:$F$105,INT((ROW()-6)/12)+1)*$H654,0),""))</f>
        <v/>
      </c>
      <c r="J654" s="19" t="n"/>
      <c r="K654" s="25">
        <f>IF($A654="","",IF($E654=-4,INDEX('Cenários'!$G$6:$G$105,INT((ROW()-6)/12)+1),$S653))</f>
        <v/>
      </c>
      <c r="L654" s="25">
        <f>IF($A654="","",$K654+IF($J654="",0,$J654)-IF($I654="",0,$I654))</f>
        <v/>
      </c>
      <c r="M654" s="25">
        <f>IF($A654="","",IF($E654&lt;=0,INDEX('Cenários'!$H$6:$H$105,INT((ROW()-6)/12)+1)+SUMIFS($I$6:$I$1205,$A$6:$A$1205,$A654,$E$6:$E$1205,"&gt;"&amp;$E654,$E$6:$E$1205,"&lt;="&amp;($E654+INDEX('Cenários'!$J$6:$J$105,INT((ROW()-6)/12)+1))),INDEX('Cenários'!$L$6:$L$105,INT((ROW()-6)/12)+1)+SUMIFS($I$6:$I$1205,$A$6:$A$1205,$A654,$E$6:$E$1205,"&gt;"&amp;$E654,$E$6:$E$1205,"&lt;=7")))</f>
        <v/>
      </c>
      <c r="N654" s="25">
        <f>IF($A654="","",MIN(INDEX('Cenários'!$K$6:$K$105,INT((ROW()-6)/12)+1),MAX(0,$M654)))</f>
        <v/>
      </c>
      <c r="O654" s="25">
        <f>IF($A654="","",IFERROR(IF($L654&gt;=$N654,0,MIN(CEILING(MAX(0,$N654-$L654),INDEX('Cenários'!$I$6:$I$105,INT((ROW()-6)/12)+1)),FLOOR(MAX(0,INDEX('Cenários'!$K$6:$K$105,INT((ROW()-6)/12)+1)-$L654),INDEX('Cenários'!$I$6:$I$105,INT((ROW()-6)/12)+1)))),0))</f>
        <v/>
      </c>
      <c r="P654" s="25">
        <f>IF($A654="","",IFERROR(IF($E654+INDEX('Cenários'!$J$6:$J$105,INT((ROW()-6)/12)+1)&gt;7,0,SUMIFS($O$6:$O$1205,$A$6:$A$1205,$A654,$E$6:$E$1205,$E654+INDEX('Cenários'!$J$6:$J$105,INT((ROW()-6)/12)+1))),0))</f>
        <v/>
      </c>
      <c r="Q654" s="25">
        <f>IF($A654="","",$L654+$O654)</f>
        <v/>
      </c>
      <c r="R654" s="25">
        <f>IF($A654="","",IF($E654&gt;0,MAX(0,$Q654-$N654),0))</f>
        <v/>
      </c>
      <c r="S654" s="25">
        <f>IF($A654="","",$Q654-$R654)</f>
        <v/>
      </c>
      <c r="T654" s="25">
        <f>IF($A654="","",MAX(0,-$S654))</f>
        <v/>
      </c>
      <c r="U654" s="25">
        <f>IF($A654="","",MAX(0,$Q654-INDEX('Cenários'!$K$6:$K$105,INT((ROW()-6)/12)+1)))</f>
        <v/>
      </c>
      <c r="V654" s="24">
        <f>IF($A654="","",IF($Y654&lt;&gt;"OK","Dados inválidos",IF($X654="Pausado","Pausado",IF($T654&gt;0,"Ruptura",IF($U654&gt;0,"Excesso de capacidade",IF($M654&gt;INDEX('Cenários'!$K$6:$K$105,INT((ROW()-6)/12)+1),"Capacidade insuficiente",IF(AND($E654&lt;=0,$S654&lt;INDEX('Cenários'!$H$6:$H$105,INT((ROW()-6)/12)+1)),"Atenção",IF($R654&gt;0,"Desmobilizar","Adequado"))))))))</f>
        <v/>
      </c>
      <c r="W654" s="24">
        <f>IF($A654="","",IF($Y654&lt;&gt;"OK","Corrigir cadastro do cenário",IF($X654="Pausado","",IF($T654&gt;0,"Ruptura projetada de "&amp;TEXT($T654,"0")&amp;" un.",IF($U654&gt;0,"Reduzir entrada ou transferir "&amp;TEXT($U654,"0")&amp;" un.",IF($M654&gt;INDEX('Cenários'!$K$6:$K$105,INT((ROW()-6)/12)+1),"Capacidade abaixo do saldo-alvo em "&amp;TEXT($M654-INDEX('Cenários'!$K$6:$K$105,INT((ROW()-6)/12)+1),"0")&amp;" un.",IF(AND($O654&gt;0,$E654-INDEX('Cenários'!$J$6:$J$105,INT((ROW()-6)/12)+1)&lt;-4),"Recebimento depende de pedido anterior ao horizonte",IF($R654&gt;0,"Desmobilizar "&amp;TEXT($R654,"0")&amp;" un. nesta semana",IF($P654&gt;0,"Emitir pedido de "&amp;TEXT($P654,"0")&amp;" un. nesta semana",IF($O654&gt;0,"Programar recebimento de "&amp;TEXT($O654,"0")&amp;" un.","Sem ação imediata")))))))))</f>
        <v/>
      </c>
      <c r="X654" s="24">
        <f>IF($A654="","",INDEX('Cenários'!$M$6:$M$105,INT((ROW()-6)/12)+1))</f>
        <v/>
      </c>
      <c r="Y654" s="24">
        <f>IF($A654="","",INDEX('Cenários'!$Z$6:$Z$105,INT((ROW()-6)/12)+1))</f>
        <v/>
      </c>
    </row>
    <row r="655" ht="19" customHeight="1">
      <c r="A655" s="24">
        <f>IF(INDEX('Cenários'!$A$6:$A$105,INT((ROW()-6)/12)+1)="","",INDEX('Cenários'!$A$6:$A$105,INT((ROW()-6)/12)+1))</f>
        <v/>
      </c>
      <c r="B655" s="24">
        <f>IF($A655="","",INDEX('Cenários'!$B$6:$B$105,INT((ROW()-6)/12)+1))</f>
        <v/>
      </c>
      <c r="C655" s="24">
        <f>IF($A655="","",INDEX('Cenários'!$C$6:$C$105,INT((ROW()-6)/12)+1))</f>
        <v/>
      </c>
      <c r="D655" s="24">
        <f>IF($A655="","",INDEX('Cenários'!$D$6:$D$105,INT((ROW()-6)/12)+1))</f>
        <v/>
      </c>
      <c r="E655" s="25">
        <f>IF($A655="","",MOD(ROW()-6,12)-4)</f>
        <v/>
      </c>
      <c r="F655" s="24">
        <f>IF($A655="","",IF($E655&lt;0,"Antes do pico",IF($E655=0,"Semana de pico","Depois do pico")))</f>
        <v/>
      </c>
      <c r="G655" s="36">
        <f>IF($A655="","",IFERROR(IF(INDEX('Cenários'!$E$6:$E$105,INT((ROW()-6)/12)+1)="","",INDEX('Cenários'!$E$6:$E$105,INT((ROW()-6)/12)+1)+7*$E655),""))</f>
        <v/>
      </c>
      <c r="H655" s="37">
        <f>IF($A655="","",INDEX('Cenários'!$N$6:$Y$105,INT((ROW()-6)/12)+1,$E655+5))</f>
        <v/>
      </c>
      <c r="I655" s="25">
        <f>IF(OR($A655="",$H655=""),"",IFERROR(ROUNDUP(INDEX('Cenários'!$F$6:$F$105,INT((ROW()-6)/12)+1)*$H655,0),""))</f>
        <v/>
      </c>
      <c r="J655" s="19" t="n"/>
      <c r="K655" s="25">
        <f>IF($A655="","",IF($E655=-4,INDEX('Cenários'!$G$6:$G$105,INT((ROW()-6)/12)+1),$S654))</f>
        <v/>
      </c>
      <c r="L655" s="25">
        <f>IF($A655="","",$K655+IF($J655="",0,$J655)-IF($I655="",0,$I655))</f>
        <v/>
      </c>
      <c r="M655" s="25">
        <f>IF($A655="","",IF($E655&lt;=0,INDEX('Cenários'!$H$6:$H$105,INT((ROW()-6)/12)+1)+SUMIFS($I$6:$I$1205,$A$6:$A$1205,$A655,$E$6:$E$1205,"&gt;"&amp;$E655,$E$6:$E$1205,"&lt;="&amp;($E655+INDEX('Cenários'!$J$6:$J$105,INT((ROW()-6)/12)+1))),INDEX('Cenários'!$L$6:$L$105,INT((ROW()-6)/12)+1)+SUMIFS($I$6:$I$1205,$A$6:$A$1205,$A655,$E$6:$E$1205,"&gt;"&amp;$E655,$E$6:$E$1205,"&lt;=7")))</f>
        <v/>
      </c>
      <c r="N655" s="25">
        <f>IF($A655="","",MIN(INDEX('Cenários'!$K$6:$K$105,INT((ROW()-6)/12)+1),MAX(0,$M655)))</f>
        <v/>
      </c>
      <c r="O655" s="25">
        <f>IF($A655="","",IFERROR(IF($L655&gt;=$N655,0,MIN(CEILING(MAX(0,$N655-$L655),INDEX('Cenários'!$I$6:$I$105,INT((ROW()-6)/12)+1)),FLOOR(MAX(0,INDEX('Cenários'!$K$6:$K$105,INT((ROW()-6)/12)+1)-$L655),INDEX('Cenários'!$I$6:$I$105,INT((ROW()-6)/12)+1)))),0))</f>
        <v/>
      </c>
      <c r="P655" s="25">
        <f>IF($A655="","",IFERROR(IF($E655+INDEX('Cenários'!$J$6:$J$105,INT((ROW()-6)/12)+1)&gt;7,0,SUMIFS($O$6:$O$1205,$A$6:$A$1205,$A655,$E$6:$E$1205,$E655+INDEX('Cenários'!$J$6:$J$105,INT((ROW()-6)/12)+1))),0))</f>
        <v/>
      </c>
      <c r="Q655" s="25">
        <f>IF($A655="","",$L655+$O655)</f>
        <v/>
      </c>
      <c r="R655" s="25">
        <f>IF($A655="","",IF($E655&gt;0,MAX(0,$Q655-$N655),0))</f>
        <v/>
      </c>
      <c r="S655" s="25">
        <f>IF($A655="","",$Q655-$R655)</f>
        <v/>
      </c>
      <c r="T655" s="25">
        <f>IF($A655="","",MAX(0,-$S655))</f>
        <v/>
      </c>
      <c r="U655" s="25">
        <f>IF($A655="","",MAX(0,$Q655-INDEX('Cenários'!$K$6:$K$105,INT((ROW()-6)/12)+1)))</f>
        <v/>
      </c>
      <c r="V655" s="24">
        <f>IF($A655="","",IF($Y655&lt;&gt;"OK","Dados inválidos",IF($X655="Pausado","Pausado",IF($T655&gt;0,"Ruptura",IF($U655&gt;0,"Excesso de capacidade",IF($M655&gt;INDEX('Cenários'!$K$6:$K$105,INT((ROW()-6)/12)+1),"Capacidade insuficiente",IF(AND($E655&lt;=0,$S655&lt;INDEX('Cenários'!$H$6:$H$105,INT((ROW()-6)/12)+1)),"Atenção",IF($R655&gt;0,"Desmobilizar","Adequado"))))))))</f>
        <v/>
      </c>
      <c r="W655" s="24">
        <f>IF($A655="","",IF($Y655&lt;&gt;"OK","Corrigir cadastro do cenário",IF($X655="Pausado","",IF($T655&gt;0,"Ruptura projetada de "&amp;TEXT($T655,"0")&amp;" un.",IF($U655&gt;0,"Reduzir entrada ou transferir "&amp;TEXT($U655,"0")&amp;" un.",IF($M655&gt;INDEX('Cenários'!$K$6:$K$105,INT((ROW()-6)/12)+1),"Capacidade abaixo do saldo-alvo em "&amp;TEXT($M655-INDEX('Cenários'!$K$6:$K$105,INT((ROW()-6)/12)+1),"0")&amp;" un.",IF(AND($O655&gt;0,$E655-INDEX('Cenários'!$J$6:$J$105,INT((ROW()-6)/12)+1)&lt;-4),"Recebimento depende de pedido anterior ao horizonte",IF($R655&gt;0,"Desmobilizar "&amp;TEXT($R655,"0")&amp;" un. nesta semana",IF($P655&gt;0,"Emitir pedido de "&amp;TEXT($P655,"0")&amp;" un. nesta semana",IF($O655&gt;0,"Programar recebimento de "&amp;TEXT($O655,"0")&amp;" un.","Sem ação imediata")))))))))</f>
        <v/>
      </c>
      <c r="X655" s="24">
        <f>IF($A655="","",INDEX('Cenários'!$M$6:$M$105,INT((ROW()-6)/12)+1))</f>
        <v/>
      </c>
      <c r="Y655" s="24">
        <f>IF($A655="","",INDEX('Cenários'!$Z$6:$Z$105,INT((ROW()-6)/12)+1))</f>
        <v/>
      </c>
    </row>
    <row r="656" ht="19" customHeight="1">
      <c r="A656" s="24">
        <f>IF(INDEX('Cenários'!$A$6:$A$105,INT((ROW()-6)/12)+1)="","",INDEX('Cenários'!$A$6:$A$105,INT((ROW()-6)/12)+1))</f>
        <v/>
      </c>
      <c r="B656" s="24">
        <f>IF($A656="","",INDEX('Cenários'!$B$6:$B$105,INT((ROW()-6)/12)+1))</f>
        <v/>
      </c>
      <c r="C656" s="24">
        <f>IF($A656="","",INDEX('Cenários'!$C$6:$C$105,INT((ROW()-6)/12)+1))</f>
        <v/>
      </c>
      <c r="D656" s="24">
        <f>IF($A656="","",INDEX('Cenários'!$D$6:$D$105,INT((ROW()-6)/12)+1))</f>
        <v/>
      </c>
      <c r="E656" s="25">
        <f>IF($A656="","",MOD(ROW()-6,12)-4)</f>
        <v/>
      </c>
      <c r="F656" s="24">
        <f>IF($A656="","",IF($E656&lt;0,"Antes do pico",IF($E656=0,"Semana de pico","Depois do pico")))</f>
        <v/>
      </c>
      <c r="G656" s="36">
        <f>IF($A656="","",IFERROR(IF(INDEX('Cenários'!$E$6:$E$105,INT((ROW()-6)/12)+1)="","",INDEX('Cenários'!$E$6:$E$105,INT((ROW()-6)/12)+1)+7*$E656),""))</f>
        <v/>
      </c>
      <c r="H656" s="37">
        <f>IF($A656="","",INDEX('Cenários'!$N$6:$Y$105,INT((ROW()-6)/12)+1,$E656+5))</f>
        <v/>
      </c>
      <c r="I656" s="25">
        <f>IF(OR($A656="",$H656=""),"",IFERROR(ROUNDUP(INDEX('Cenários'!$F$6:$F$105,INT((ROW()-6)/12)+1)*$H656,0),""))</f>
        <v/>
      </c>
      <c r="J656" s="19" t="n"/>
      <c r="K656" s="25">
        <f>IF($A656="","",IF($E656=-4,INDEX('Cenários'!$G$6:$G$105,INT((ROW()-6)/12)+1),$S655))</f>
        <v/>
      </c>
      <c r="L656" s="25">
        <f>IF($A656="","",$K656+IF($J656="",0,$J656)-IF($I656="",0,$I656))</f>
        <v/>
      </c>
      <c r="M656" s="25">
        <f>IF($A656="","",IF($E656&lt;=0,INDEX('Cenários'!$H$6:$H$105,INT((ROW()-6)/12)+1)+SUMIFS($I$6:$I$1205,$A$6:$A$1205,$A656,$E$6:$E$1205,"&gt;"&amp;$E656,$E$6:$E$1205,"&lt;="&amp;($E656+INDEX('Cenários'!$J$6:$J$105,INT((ROW()-6)/12)+1))),INDEX('Cenários'!$L$6:$L$105,INT((ROW()-6)/12)+1)+SUMIFS($I$6:$I$1205,$A$6:$A$1205,$A656,$E$6:$E$1205,"&gt;"&amp;$E656,$E$6:$E$1205,"&lt;=7")))</f>
        <v/>
      </c>
      <c r="N656" s="25">
        <f>IF($A656="","",MIN(INDEX('Cenários'!$K$6:$K$105,INT((ROW()-6)/12)+1),MAX(0,$M656)))</f>
        <v/>
      </c>
      <c r="O656" s="25">
        <f>IF($A656="","",IFERROR(IF($L656&gt;=$N656,0,MIN(CEILING(MAX(0,$N656-$L656),INDEX('Cenários'!$I$6:$I$105,INT((ROW()-6)/12)+1)),FLOOR(MAX(0,INDEX('Cenários'!$K$6:$K$105,INT((ROW()-6)/12)+1)-$L656),INDEX('Cenários'!$I$6:$I$105,INT((ROW()-6)/12)+1)))),0))</f>
        <v/>
      </c>
      <c r="P656" s="25">
        <f>IF($A656="","",IFERROR(IF($E656+INDEX('Cenários'!$J$6:$J$105,INT((ROW()-6)/12)+1)&gt;7,0,SUMIFS($O$6:$O$1205,$A$6:$A$1205,$A656,$E$6:$E$1205,$E656+INDEX('Cenários'!$J$6:$J$105,INT((ROW()-6)/12)+1))),0))</f>
        <v/>
      </c>
      <c r="Q656" s="25">
        <f>IF($A656="","",$L656+$O656)</f>
        <v/>
      </c>
      <c r="R656" s="25">
        <f>IF($A656="","",IF($E656&gt;0,MAX(0,$Q656-$N656),0))</f>
        <v/>
      </c>
      <c r="S656" s="25">
        <f>IF($A656="","",$Q656-$R656)</f>
        <v/>
      </c>
      <c r="T656" s="25">
        <f>IF($A656="","",MAX(0,-$S656))</f>
        <v/>
      </c>
      <c r="U656" s="25">
        <f>IF($A656="","",MAX(0,$Q656-INDEX('Cenários'!$K$6:$K$105,INT((ROW()-6)/12)+1)))</f>
        <v/>
      </c>
      <c r="V656" s="24">
        <f>IF($A656="","",IF($Y656&lt;&gt;"OK","Dados inválidos",IF($X656="Pausado","Pausado",IF($T656&gt;0,"Ruptura",IF($U656&gt;0,"Excesso de capacidade",IF($M656&gt;INDEX('Cenários'!$K$6:$K$105,INT((ROW()-6)/12)+1),"Capacidade insuficiente",IF(AND($E656&lt;=0,$S656&lt;INDEX('Cenários'!$H$6:$H$105,INT((ROW()-6)/12)+1)),"Atenção",IF($R656&gt;0,"Desmobilizar","Adequado"))))))))</f>
        <v/>
      </c>
      <c r="W656" s="24">
        <f>IF($A656="","",IF($Y656&lt;&gt;"OK","Corrigir cadastro do cenário",IF($X656="Pausado","",IF($T656&gt;0,"Ruptura projetada de "&amp;TEXT($T656,"0")&amp;" un.",IF($U656&gt;0,"Reduzir entrada ou transferir "&amp;TEXT($U656,"0")&amp;" un.",IF($M656&gt;INDEX('Cenários'!$K$6:$K$105,INT((ROW()-6)/12)+1),"Capacidade abaixo do saldo-alvo em "&amp;TEXT($M656-INDEX('Cenários'!$K$6:$K$105,INT((ROW()-6)/12)+1),"0")&amp;" un.",IF(AND($O656&gt;0,$E656-INDEX('Cenários'!$J$6:$J$105,INT((ROW()-6)/12)+1)&lt;-4),"Recebimento depende de pedido anterior ao horizonte",IF($R656&gt;0,"Desmobilizar "&amp;TEXT($R656,"0")&amp;" un. nesta semana",IF($P656&gt;0,"Emitir pedido de "&amp;TEXT($P656,"0")&amp;" un. nesta semana",IF($O656&gt;0,"Programar recebimento de "&amp;TEXT($O656,"0")&amp;" un.","Sem ação imediata")))))))))</f>
        <v/>
      </c>
      <c r="X656" s="24">
        <f>IF($A656="","",INDEX('Cenários'!$M$6:$M$105,INT((ROW()-6)/12)+1))</f>
        <v/>
      </c>
      <c r="Y656" s="24">
        <f>IF($A656="","",INDEX('Cenários'!$Z$6:$Z$105,INT((ROW()-6)/12)+1))</f>
        <v/>
      </c>
    </row>
    <row r="657" ht="19" customHeight="1">
      <c r="A657" s="24">
        <f>IF(INDEX('Cenários'!$A$6:$A$105,INT((ROW()-6)/12)+1)="","",INDEX('Cenários'!$A$6:$A$105,INT((ROW()-6)/12)+1))</f>
        <v/>
      </c>
      <c r="B657" s="24">
        <f>IF($A657="","",INDEX('Cenários'!$B$6:$B$105,INT((ROW()-6)/12)+1))</f>
        <v/>
      </c>
      <c r="C657" s="24">
        <f>IF($A657="","",INDEX('Cenários'!$C$6:$C$105,INT((ROW()-6)/12)+1))</f>
        <v/>
      </c>
      <c r="D657" s="24">
        <f>IF($A657="","",INDEX('Cenários'!$D$6:$D$105,INT((ROW()-6)/12)+1))</f>
        <v/>
      </c>
      <c r="E657" s="25">
        <f>IF($A657="","",MOD(ROW()-6,12)-4)</f>
        <v/>
      </c>
      <c r="F657" s="24">
        <f>IF($A657="","",IF($E657&lt;0,"Antes do pico",IF($E657=0,"Semana de pico","Depois do pico")))</f>
        <v/>
      </c>
      <c r="G657" s="36">
        <f>IF($A657="","",IFERROR(IF(INDEX('Cenários'!$E$6:$E$105,INT((ROW()-6)/12)+1)="","",INDEX('Cenários'!$E$6:$E$105,INT((ROW()-6)/12)+1)+7*$E657),""))</f>
        <v/>
      </c>
      <c r="H657" s="37">
        <f>IF($A657="","",INDEX('Cenários'!$N$6:$Y$105,INT((ROW()-6)/12)+1,$E657+5))</f>
        <v/>
      </c>
      <c r="I657" s="25">
        <f>IF(OR($A657="",$H657=""),"",IFERROR(ROUNDUP(INDEX('Cenários'!$F$6:$F$105,INT((ROW()-6)/12)+1)*$H657,0),""))</f>
        <v/>
      </c>
      <c r="J657" s="19" t="n"/>
      <c r="K657" s="25">
        <f>IF($A657="","",IF($E657=-4,INDEX('Cenários'!$G$6:$G$105,INT((ROW()-6)/12)+1),$S656))</f>
        <v/>
      </c>
      <c r="L657" s="25">
        <f>IF($A657="","",$K657+IF($J657="",0,$J657)-IF($I657="",0,$I657))</f>
        <v/>
      </c>
      <c r="M657" s="25">
        <f>IF($A657="","",IF($E657&lt;=0,INDEX('Cenários'!$H$6:$H$105,INT((ROW()-6)/12)+1)+SUMIFS($I$6:$I$1205,$A$6:$A$1205,$A657,$E$6:$E$1205,"&gt;"&amp;$E657,$E$6:$E$1205,"&lt;="&amp;($E657+INDEX('Cenários'!$J$6:$J$105,INT((ROW()-6)/12)+1))),INDEX('Cenários'!$L$6:$L$105,INT((ROW()-6)/12)+1)+SUMIFS($I$6:$I$1205,$A$6:$A$1205,$A657,$E$6:$E$1205,"&gt;"&amp;$E657,$E$6:$E$1205,"&lt;=7")))</f>
        <v/>
      </c>
      <c r="N657" s="25">
        <f>IF($A657="","",MIN(INDEX('Cenários'!$K$6:$K$105,INT((ROW()-6)/12)+1),MAX(0,$M657)))</f>
        <v/>
      </c>
      <c r="O657" s="25">
        <f>IF($A657="","",IFERROR(IF($L657&gt;=$N657,0,MIN(CEILING(MAX(0,$N657-$L657),INDEX('Cenários'!$I$6:$I$105,INT((ROW()-6)/12)+1)),FLOOR(MAX(0,INDEX('Cenários'!$K$6:$K$105,INT((ROW()-6)/12)+1)-$L657),INDEX('Cenários'!$I$6:$I$105,INT((ROW()-6)/12)+1)))),0))</f>
        <v/>
      </c>
      <c r="P657" s="25">
        <f>IF($A657="","",IFERROR(IF($E657+INDEX('Cenários'!$J$6:$J$105,INT((ROW()-6)/12)+1)&gt;7,0,SUMIFS($O$6:$O$1205,$A$6:$A$1205,$A657,$E$6:$E$1205,$E657+INDEX('Cenários'!$J$6:$J$105,INT((ROW()-6)/12)+1))),0))</f>
        <v/>
      </c>
      <c r="Q657" s="25">
        <f>IF($A657="","",$L657+$O657)</f>
        <v/>
      </c>
      <c r="R657" s="25">
        <f>IF($A657="","",IF($E657&gt;0,MAX(0,$Q657-$N657),0))</f>
        <v/>
      </c>
      <c r="S657" s="25">
        <f>IF($A657="","",$Q657-$R657)</f>
        <v/>
      </c>
      <c r="T657" s="25">
        <f>IF($A657="","",MAX(0,-$S657))</f>
        <v/>
      </c>
      <c r="U657" s="25">
        <f>IF($A657="","",MAX(0,$Q657-INDEX('Cenários'!$K$6:$K$105,INT((ROW()-6)/12)+1)))</f>
        <v/>
      </c>
      <c r="V657" s="24">
        <f>IF($A657="","",IF($Y657&lt;&gt;"OK","Dados inválidos",IF($X657="Pausado","Pausado",IF($T657&gt;0,"Ruptura",IF($U657&gt;0,"Excesso de capacidade",IF($M657&gt;INDEX('Cenários'!$K$6:$K$105,INT((ROW()-6)/12)+1),"Capacidade insuficiente",IF(AND($E657&lt;=0,$S657&lt;INDEX('Cenários'!$H$6:$H$105,INT((ROW()-6)/12)+1)),"Atenção",IF($R657&gt;0,"Desmobilizar","Adequado"))))))))</f>
        <v/>
      </c>
      <c r="W657" s="24">
        <f>IF($A657="","",IF($Y657&lt;&gt;"OK","Corrigir cadastro do cenário",IF($X657="Pausado","",IF($T657&gt;0,"Ruptura projetada de "&amp;TEXT($T657,"0")&amp;" un.",IF($U657&gt;0,"Reduzir entrada ou transferir "&amp;TEXT($U657,"0")&amp;" un.",IF($M657&gt;INDEX('Cenários'!$K$6:$K$105,INT((ROW()-6)/12)+1),"Capacidade abaixo do saldo-alvo em "&amp;TEXT($M657-INDEX('Cenários'!$K$6:$K$105,INT((ROW()-6)/12)+1),"0")&amp;" un.",IF(AND($O657&gt;0,$E657-INDEX('Cenários'!$J$6:$J$105,INT((ROW()-6)/12)+1)&lt;-4),"Recebimento depende de pedido anterior ao horizonte",IF($R657&gt;0,"Desmobilizar "&amp;TEXT($R657,"0")&amp;" un. nesta semana",IF($P657&gt;0,"Emitir pedido de "&amp;TEXT($P657,"0")&amp;" un. nesta semana",IF($O657&gt;0,"Programar recebimento de "&amp;TEXT($O657,"0")&amp;" un.","Sem ação imediata")))))))))</f>
        <v/>
      </c>
      <c r="X657" s="24">
        <f>IF($A657="","",INDEX('Cenários'!$M$6:$M$105,INT((ROW()-6)/12)+1))</f>
        <v/>
      </c>
      <c r="Y657" s="24">
        <f>IF($A657="","",INDEX('Cenários'!$Z$6:$Z$105,INT((ROW()-6)/12)+1))</f>
        <v/>
      </c>
    </row>
    <row r="658" ht="19" customHeight="1">
      <c r="A658" s="24">
        <f>IF(INDEX('Cenários'!$A$6:$A$105,INT((ROW()-6)/12)+1)="","",INDEX('Cenários'!$A$6:$A$105,INT((ROW()-6)/12)+1))</f>
        <v/>
      </c>
      <c r="B658" s="24">
        <f>IF($A658="","",INDEX('Cenários'!$B$6:$B$105,INT((ROW()-6)/12)+1))</f>
        <v/>
      </c>
      <c r="C658" s="24">
        <f>IF($A658="","",INDEX('Cenários'!$C$6:$C$105,INT((ROW()-6)/12)+1))</f>
        <v/>
      </c>
      <c r="D658" s="24">
        <f>IF($A658="","",INDEX('Cenários'!$D$6:$D$105,INT((ROW()-6)/12)+1))</f>
        <v/>
      </c>
      <c r="E658" s="25">
        <f>IF($A658="","",MOD(ROW()-6,12)-4)</f>
        <v/>
      </c>
      <c r="F658" s="24">
        <f>IF($A658="","",IF($E658&lt;0,"Antes do pico",IF($E658=0,"Semana de pico","Depois do pico")))</f>
        <v/>
      </c>
      <c r="G658" s="36">
        <f>IF($A658="","",IFERROR(IF(INDEX('Cenários'!$E$6:$E$105,INT((ROW()-6)/12)+1)="","",INDEX('Cenários'!$E$6:$E$105,INT((ROW()-6)/12)+1)+7*$E658),""))</f>
        <v/>
      </c>
      <c r="H658" s="37">
        <f>IF($A658="","",INDEX('Cenários'!$N$6:$Y$105,INT((ROW()-6)/12)+1,$E658+5))</f>
        <v/>
      </c>
      <c r="I658" s="25">
        <f>IF(OR($A658="",$H658=""),"",IFERROR(ROUNDUP(INDEX('Cenários'!$F$6:$F$105,INT((ROW()-6)/12)+1)*$H658,0),""))</f>
        <v/>
      </c>
      <c r="J658" s="19" t="n"/>
      <c r="K658" s="25">
        <f>IF($A658="","",IF($E658=-4,INDEX('Cenários'!$G$6:$G$105,INT((ROW()-6)/12)+1),$S657))</f>
        <v/>
      </c>
      <c r="L658" s="25">
        <f>IF($A658="","",$K658+IF($J658="",0,$J658)-IF($I658="",0,$I658))</f>
        <v/>
      </c>
      <c r="M658" s="25">
        <f>IF($A658="","",IF($E658&lt;=0,INDEX('Cenários'!$H$6:$H$105,INT((ROW()-6)/12)+1)+SUMIFS($I$6:$I$1205,$A$6:$A$1205,$A658,$E$6:$E$1205,"&gt;"&amp;$E658,$E$6:$E$1205,"&lt;="&amp;($E658+INDEX('Cenários'!$J$6:$J$105,INT((ROW()-6)/12)+1))),INDEX('Cenários'!$L$6:$L$105,INT((ROW()-6)/12)+1)+SUMIFS($I$6:$I$1205,$A$6:$A$1205,$A658,$E$6:$E$1205,"&gt;"&amp;$E658,$E$6:$E$1205,"&lt;=7")))</f>
        <v/>
      </c>
      <c r="N658" s="25">
        <f>IF($A658="","",MIN(INDEX('Cenários'!$K$6:$K$105,INT((ROW()-6)/12)+1),MAX(0,$M658)))</f>
        <v/>
      </c>
      <c r="O658" s="25">
        <f>IF($A658="","",IFERROR(IF($L658&gt;=$N658,0,MIN(CEILING(MAX(0,$N658-$L658),INDEX('Cenários'!$I$6:$I$105,INT((ROW()-6)/12)+1)),FLOOR(MAX(0,INDEX('Cenários'!$K$6:$K$105,INT((ROW()-6)/12)+1)-$L658),INDEX('Cenários'!$I$6:$I$105,INT((ROW()-6)/12)+1)))),0))</f>
        <v/>
      </c>
      <c r="P658" s="25">
        <f>IF($A658="","",IFERROR(IF($E658+INDEX('Cenários'!$J$6:$J$105,INT((ROW()-6)/12)+1)&gt;7,0,SUMIFS($O$6:$O$1205,$A$6:$A$1205,$A658,$E$6:$E$1205,$E658+INDEX('Cenários'!$J$6:$J$105,INT((ROW()-6)/12)+1))),0))</f>
        <v/>
      </c>
      <c r="Q658" s="25">
        <f>IF($A658="","",$L658+$O658)</f>
        <v/>
      </c>
      <c r="R658" s="25">
        <f>IF($A658="","",IF($E658&gt;0,MAX(0,$Q658-$N658),0))</f>
        <v/>
      </c>
      <c r="S658" s="25">
        <f>IF($A658="","",$Q658-$R658)</f>
        <v/>
      </c>
      <c r="T658" s="25">
        <f>IF($A658="","",MAX(0,-$S658))</f>
        <v/>
      </c>
      <c r="U658" s="25">
        <f>IF($A658="","",MAX(0,$Q658-INDEX('Cenários'!$K$6:$K$105,INT((ROW()-6)/12)+1)))</f>
        <v/>
      </c>
      <c r="V658" s="24">
        <f>IF($A658="","",IF($Y658&lt;&gt;"OK","Dados inválidos",IF($X658="Pausado","Pausado",IF($T658&gt;0,"Ruptura",IF($U658&gt;0,"Excesso de capacidade",IF($M658&gt;INDEX('Cenários'!$K$6:$K$105,INT((ROW()-6)/12)+1),"Capacidade insuficiente",IF(AND($E658&lt;=0,$S658&lt;INDEX('Cenários'!$H$6:$H$105,INT((ROW()-6)/12)+1)),"Atenção",IF($R658&gt;0,"Desmobilizar","Adequado"))))))))</f>
        <v/>
      </c>
      <c r="W658" s="24">
        <f>IF($A658="","",IF($Y658&lt;&gt;"OK","Corrigir cadastro do cenário",IF($X658="Pausado","",IF($T658&gt;0,"Ruptura projetada de "&amp;TEXT($T658,"0")&amp;" un.",IF($U658&gt;0,"Reduzir entrada ou transferir "&amp;TEXT($U658,"0")&amp;" un.",IF($M658&gt;INDEX('Cenários'!$K$6:$K$105,INT((ROW()-6)/12)+1),"Capacidade abaixo do saldo-alvo em "&amp;TEXT($M658-INDEX('Cenários'!$K$6:$K$105,INT((ROW()-6)/12)+1),"0")&amp;" un.",IF(AND($O658&gt;0,$E658-INDEX('Cenários'!$J$6:$J$105,INT((ROW()-6)/12)+1)&lt;-4),"Recebimento depende de pedido anterior ao horizonte",IF($R658&gt;0,"Desmobilizar "&amp;TEXT($R658,"0")&amp;" un. nesta semana",IF($P658&gt;0,"Emitir pedido de "&amp;TEXT($P658,"0")&amp;" un. nesta semana",IF($O658&gt;0,"Programar recebimento de "&amp;TEXT($O658,"0")&amp;" un.","Sem ação imediata")))))))))</f>
        <v/>
      </c>
      <c r="X658" s="24">
        <f>IF($A658="","",INDEX('Cenários'!$M$6:$M$105,INT((ROW()-6)/12)+1))</f>
        <v/>
      </c>
      <c r="Y658" s="24">
        <f>IF($A658="","",INDEX('Cenários'!$Z$6:$Z$105,INT((ROW()-6)/12)+1))</f>
        <v/>
      </c>
    </row>
    <row r="659" ht="19" customHeight="1">
      <c r="A659" s="24">
        <f>IF(INDEX('Cenários'!$A$6:$A$105,INT((ROW()-6)/12)+1)="","",INDEX('Cenários'!$A$6:$A$105,INT((ROW()-6)/12)+1))</f>
        <v/>
      </c>
      <c r="B659" s="24">
        <f>IF($A659="","",INDEX('Cenários'!$B$6:$B$105,INT((ROW()-6)/12)+1))</f>
        <v/>
      </c>
      <c r="C659" s="24">
        <f>IF($A659="","",INDEX('Cenários'!$C$6:$C$105,INT((ROW()-6)/12)+1))</f>
        <v/>
      </c>
      <c r="D659" s="24">
        <f>IF($A659="","",INDEX('Cenários'!$D$6:$D$105,INT((ROW()-6)/12)+1))</f>
        <v/>
      </c>
      <c r="E659" s="25">
        <f>IF($A659="","",MOD(ROW()-6,12)-4)</f>
        <v/>
      </c>
      <c r="F659" s="24">
        <f>IF($A659="","",IF($E659&lt;0,"Antes do pico",IF($E659=0,"Semana de pico","Depois do pico")))</f>
        <v/>
      </c>
      <c r="G659" s="36">
        <f>IF($A659="","",IFERROR(IF(INDEX('Cenários'!$E$6:$E$105,INT((ROW()-6)/12)+1)="","",INDEX('Cenários'!$E$6:$E$105,INT((ROW()-6)/12)+1)+7*$E659),""))</f>
        <v/>
      </c>
      <c r="H659" s="37">
        <f>IF($A659="","",INDEX('Cenários'!$N$6:$Y$105,INT((ROW()-6)/12)+1,$E659+5))</f>
        <v/>
      </c>
      <c r="I659" s="25">
        <f>IF(OR($A659="",$H659=""),"",IFERROR(ROUNDUP(INDEX('Cenários'!$F$6:$F$105,INT((ROW()-6)/12)+1)*$H659,0),""))</f>
        <v/>
      </c>
      <c r="J659" s="19" t="n"/>
      <c r="K659" s="25">
        <f>IF($A659="","",IF($E659=-4,INDEX('Cenários'!$G$6:$G$105,INT((ROW()-6)/12)+1),$S658))</f>
        <v/>
      </c>
      <c r="L659" s="25">
        <f>IF($A659="","",$K659+IF($J659="",0,$J659)-IF($I659="",0,$I659))</f>
        <v/>
      </c>
      <c r="M659" s="25">
        <f>IF($A659="","",IF($E659&lt;=0,INDEX('Cenários'!$H$6:$H$105,INT((ROW()-6)/12)+1)+SUMIFS($I$6:$I$1205,$A$6:$A$1205,$A659,$E$6:$E$1205,"&gt;"&amp;$E659,$E$6:$E$1205,"&lt;="&amp;($E659+INDEX('Cenários'!$J$6:$J$105,INT((ROW()-6)/12)+1))),INDEX('Cenários'!$L$6:$L$105,INT((ROW()-6)/12)+1)+SUMIFS($I$6:$I$1205,$A$6:$A$1205,$A659,$E$6:$E$1205,"&gt;"&amp;$E659,$E$6:$E$1205,"&lt;=7")))</f>
        <v/>
      </c>
      <c r="N659" s="25">
        <f>IF($A659="","",MIN(INDEX('Cenários'!$K$6:$K$105,INT((ROW()-6)/12)+1),MAX(0,$M659)))</f>
        <v/>
      </c>
      <c r="O659" s="25">
        <f>IF($A659="","",IFERROR(IF($L659&gt;=$N659,0,MIN(CEILING(MAX(0,$N659-$L659),INDEX('Cenários'!$I$6:$I$105,INT((ROW()-6)/12)+1)),FLOOR(MAX(0,INDEX('Cenários'!$K$6:$K$105,INT((ROW()-6)/12)+1)-$L659),INDEX('Cenários'!$I$6:$I$105,INT((ROW()-6)/12)+1)))),0))</f>
        <v/>
      </c>
      <c r="P659" s="25">
        <f>IF($A659="","",IFERROR(IF($E659+INDEX('Cenários'!$J$6:$J$105,INT((ROW()-6)/12)+1)&gt;7,0,SUMIFS($O$6:$O$1205,$A$6:$A$1205,$A659,$E$6:$E$1205,$E659+INDEX('Cenários'!$J$6:$J$105,INT((ROW()-6)/12)+1))),0))</f>
        <v/>
      </c>
      <c r="Q659" s="25">
        <f>IF($A659="","",$L659+$O659)</f>
        <v/>
      </c>
      <c r="R659" s="25">
        <f>IF($A659="","",IF($E659&gt;0,MAX(0,$Q659-$N659),0))</f>
        <v/>
      </c>
      <c r="S659" s="25">
        <f>IF($A659="","",$Q659-$R659)</f>
        <v/>
      </c>
      <c r="T659" s="25">
        <f>IF($A659="","",MAX(0,-$S659))</f>
        <v/>
      </c>
      <c r="U659" s="25">
        <f>IF($A659="","",MAX(0,$Q659-INDEX('Cenários'!$K$6:$K$105,INT((ROW()-6)/12)+1)))</f>
        <v/>
      </c>
      <c r="V659" s="24">
        <f>IF($A659="","",IF($Y659&lt;&gt;"OK","Dados inválidos",IF($X659="Pausado","Pausado",IF($T659&gt;0,"Ruptura",IF($U659&gt;0,"Excesso de capacidade",IF($M659&gt;INDEX('Cenários'!$K$6:$K$105,INT((ROW()-6)/12)+1),"Capacidade insuficiente",IF(AND($E659&lt;=0,$S659&lt;INDEX('Cenários'!$H$6:$H$105,INT((ROW()-6)/12)+1)),"Atenção",IF($R659&gt;0,"Desmobilizar","Adequado"))))))))</f>
        <v/>
      </c>
      <c r="W659" s="24">
        <f>IF($A659="","",IF($Y659&lt;&gt;"OK","Corrigir cadastro do cenário",IF($X659="Pausado","",IF($T659&gt;0,"Ruptura projetada de "&amp;TEXT($T659,"0")&amp;" un.",IF($U659&gt;0,"Reduzir entrada ou transferir "&amp;TEXT($U659,"0")&amp;" un.",IF($M659&gt;INDEX('Cenários'!$K$6:$K$105,INT((ROW()-6)/12)+1),"Capacidade abaixo do saldo-alvo em "&amp;TEXT($M659-INDEX('Cenários'!$K$6:$K$105,INT((ROW()-6)/12)+1),"0")&amp;" un.",IF(AND($O659&gt;0,$E659-INDEX('Cenários'!$J$6:$J$105,INT((ROW()-6)/12)+1)&lt;-4),"Recebimento depende de pedido anterior ao horizonte",IF($R659&gt;0,"Desmobilizar "&amp;TEXT($R659,"0")&amp;" un. nesta semana",IF($P659&gt;0,"Emitir pedido de "&amp;TEXT($P659,"0")&amp;" un. nesta semana",IF($O659&gt;0,"Programar recebimento de "&amp;TEXT($O659,"0")&amp;" un.","Sem ação imediata")))))))))</f>
        <v/>
      </c>
      <c r="X659" s="24">
        <f>IF($A659="","",INDEX('Cenários'!$M$6:$M$105,INT((ROW()-6)/12)+1))</f>
        <v/>
      </c>
      <c r="Y659" s="24">
        <f>IF($A659="","",INDEX('Cenários'!$Z$6:$Z$105,INT((ROW()-6)/12)+1))</f>
        <v/>
      </c>
    </row>
    <row r="660" ht="19" customHeight="1">
      <c r="A660" s="24">
        <f>IF(INDEX('Cenários'!$A$6:$A$105,INT((ROW()-6)/12)+1)="","",INDEX('Cenários'!$A$6:$A$105,INT((ROW()-6)/12)+1))</f>
        <v/>
      </c>
      <c r="B660" s="24">
        <f>IF($A660="","",INDEX('Cenários'!$B$6:$B$105,INT((ROW()-6)/12)+1))</f>
        <v/>
      </c>
      <c r="C660" s="24">
        <f>IF($A660="","",INDEX('Cenários'!$C$6:$C$105,INT((ROW()-6)/12)+1))</f>
        <v/>
      </c>
      <c r="D660" s="24">
        <f>IF($A660="","",INDEX('Cenários'!$D$6:$D$105,INT((ROW()-6)/12)+1))</f>
        <v/>
      </c>
      <c r="E660" s="25">
        <f>IF($A660="","",MOD(ROW()-6,12)-4)</f>
        <v/>
      </c>
      <c r="F660" s="24">
        <f>IF($A660="","",IF($E660&lt;0,"Antes do pico",IF($E660=0,"Semana de pico","Depois do pico")))</f>
        <v/>
      </c>
      <c r="G660" s="36">
        <f>IF($A660="","",IFERROR(IF(INDEX('Cenários'!$E$6:$E$105,INT((ROW()-6)/12)+1)="","",INDEX('Cenários'!$E$6:$E$105,INT((ROW()-6)/12)+1)+7*$E660),""))</f>
        <v/>
      </c>
      <c r="H660" s="37">
        <f>IF($A660="","",INDEX('Cenários'!$N$6:$Y$105,INT((ROW()-6)/12)+1,$E660+5))</f>
        <v/>
      </c>
      <c r="I660" s="25">
        <f>IF(OR($A660="",$H660=""),"",IFERROR(ROUNDUP(INDEX('Cenários'!$F$6:$F$105,INT((ROW()-6)/12)+1)*$H660,0),""))</f>
        <v/>
      </c>
      <c r="J660" s="19" t="n"/>
      <c r="K660" s="25">
        <f>IF($A660="","",IF($E660=-4,INDEX('Cenários'!$G$6:$G$105,INT((ROW()-6)/12)+1),$S659))</f>
        <v/>
      </c>
      <c r="L660" s="25">
        <f>IF($A660="","",$K660+IF($J660="",0,$J660)-IF($I660="",0,$I660))</f>
        <v/>
      </c>
      <c r="M660" s="25">
        <f>IF($A660="","",IF($E660&lt;=0,INDEX('Cenários'!$H$6:$H$105,INT((ROW()-6)/12)+1)+SUMIFS($I$6:$I$1205,$A$6:$A$1205,$A660,$E$6:$E$1205,"&gt;"&amp;$E660,$E$6:$E$1205,"&lt;="&amp;($E660+INDEX('Cenários'!$J$6:$J$105,INT((ROW()-6)/12)+1))),INDEX('Cenários'!$L$6:$L$105,INT((ROW()-6)/12)+1)+SUMIFS($I$6:$I$1205,$A$6:$A$1205,$A660,$E$6:$E$1205,"&gt;"&amp;$E660,$E$6:$E$1205,"&lt;=7")))</f>
        <v/>
      </c>
      <c r="N660" s="25">
        <f>IF($A660="","",MIN(INDEX('Cenários'!$K$6:$K$105,INT((ROW()-6)/12)+1),MAX(0,$M660)))</f>
        <v/>
      </c>
      <c r="O660" s="25">
        <f>IF($A660="","",IFERROR(IF($L660&gt;=$N660,0,MIN(CEILING(MAX(0,$N660-$L660),INDEX('Cenários'!$I$6:$I$105,INT((ROW()-6)/12)+1)),FLOOR(MAX(0,INDEX('Cenários'!$K$6:$K$105,INT((ROW()-6)/12)+1)-$L660),INDEX('Cenários'!$I$6:$I$105,INT((ROW()-6)/12)+1)))),0))</f>
        <v/>
      </c>
      <c r="P660" s="25">
        <f>IF($A660="","",IFERROR(IF($E660+INDEX('Cenários'!$J$6:$J$105,INT((ROW()-6)/12)+1)&gt;7,0,SUMIFS($O$6:$O$1205,$A$6:$A$1205,$A660,$E$6:$E$1205,$E660+INDEX('Cenários'!$J$6:$J$105,INT((ROW()-6)/12)+1))),0))</f>
        <v/>
      </c>
      <c r="Q660" s="25">
        <f>IF($A660="","",$L660+$O660)</f>
        <v/>
      </c>
      <c r="R660" s="25">
        <f>IF($A660="","",IF($E660&gt;0,MAX(0,$Q660-$N660),0))</f>
        <v/>
      </c>
      <c r="S660" s="25">
        <f>IF($A660="","",$Q660-$R660)</f>
        <v/>
      </c>
      <c r="T660" s="25">
        <f>IF($A660="","",MAX(0,-$S660))</f>
        <v/>
      </c>
      <c r="U660" s="25">
        <f>IF($A660="","",MAX(0,$Q660-INDEX('Cenários'!$K$6:$K$105,INT((ROW()-6)/12)+1)))</f>
        <v/>
      </c>
      <c r="V660" s="24">
        <f>IF($A660="","",IF($Y660&lt;&gt;"OK","Dados inválidos",IF($X660="Pausado","Pausado",IF($T660&gt;0,"Ruptura",IF($U660&gt;0,"Excesso de capacidade",IF($M660&gt;INDEX('Cenários'!$K$6:$K$105,INT((ROW()-6)/12)+1),"Capacidade insuficiente",IF(AND($E660&lt;=0,$S660&lt;INDEX('Cenários'!$H$6:$H$105,INT((ROW()-6)/12)+1)),"Atenção",IF($R660&gt;0,"Desmobilizar","Adequado"))))))))</f>
        <v/>
      </c>
      <c r="W660" s="24">
        <f>IF($A660="","",IF($Y660&lt;&gt;"OK","Corrigir cadastro do cenário",IF($X660="Pausado","",IF($T660&gt;0,"Ruptura projetada de "&amp;TEXT($T660,"0")&amp;" un.",IF($U660&gt;0,"Reduzir entrada ou transferir "&amp;TEXT($U660,"0")&amp;" un.",IF($M660&gt;INDEX('Cenários'!$K$6:$K$105,INT((ROW()-6)/12)+1),"Capacidade abaixo do saldo-alvo em "&amp;TEXT($M660-INDEX('Cenários'!$K$6:$K$105,INT((ROW()-6)/12)+1),"0")&amp;" un.",IF(AND($O660&gt;0,$E660-INDEX('Cenários'!$J$6:$J$105,INT((ROW()-6)/12)+1)&lt;-4),"Recebimento depende de pedido anterior ao horizonte",IF($R660&gt;0,"Desmobilizar "&amp;TEXT($R660,"0")&amp;" un. nesta semana",IF($P660&gt;0,"Emitir pedido de "&amp;TEXT($P660,"0")&amp;" un. nesta semana",IF($O660&gt;0,"Programar recebimento de "&amp;TEXT($O660,"0")&amp;" un.","Sem ação imediata")))))))))</f>
        <v/>
      </c>
      <c r="X660" s="24">
        <f>IF($A660="","",INDEX('Cenários'!$M$6:$M$105,INT((ROW()-6)/12)+1))</f>
        <v/>
      </c>
      <c r="Y660" s="24">
        <f>IF($A660="","",INDEX('Cenários'!$Z$6:$Z$105,INT((ROW()-6)/12)+1))</f>
        <v/>
      </c>
    </row>
    <row r="661" ht="19" customHeight="1">
      <c r="A661" s="24">
        <f>IF(INDEX('Cenários'!$A$6:$A$105,INT((ROW()-6)/12)+1)="","",INDEX('Cenários'!$A$6:$A$105,INT((ROW()-6)/12)+1))</f>
        <v/>
      </c>
      <c r="B661" s="24">
        <f>IF($A661="","",INDEX('Cenários'!$B$6:$B$105,INT((ROW()-6)/12)+1))</f>
        <v/>
      </c>
      <c r="C661" s="24">
        <f>IF($A661="","",INDEX('Cenários'!$C$6:$C$105,INT((ROW()-6)/12)+1))</f>
        <v/>
      </c>
      <c r="D661" s="24">
        <f>IF($A661="","",INDEX('Cenários'!$D$6:$D$105,INT((ROW()-6)/12)+1))</f>
        <v/>
      </c>
      <c r="E661" s="25">
        <f>IF($A661="","",MOD(ROW()-6,12)-4)</f>
        <v/>
      </c>
      <c r="F661" s="24">
        <f>IF($A661="","",IF($E661&lt;0,"Antes do pico",IF($E661=0,"Semana de pico","Depois do pico")))</f>
        <v/>
      </c>
      <c r="G661" s="36">
        <f>IF($A661="","",IFERROR(IF(INDEX('Cenários'!$E$6:$E$105,INT((ROW()-6)/12)+1)="","",INDEX('Cenários'!$E$6:$E$105,INT((ROW()-6)/12)+1)+7*$E661),""))</f>
        <v/>
      </c>
      <c r="H661" s="37">
        <f>IF($A661="","",INDEX('Cenários'!$N$6:$Y$105,INT((ROW()-6)/12)+1,$E661+5))</f>
        <v/>
      </c>
      <c r="I661" s="25">
        <f>IF(OR($A661="",$H661=""),"",IFERROR(ROUNDUP(INDEX('Cenários'!$F$6:$F$105,INT((ROW()-6)/12)+1)*$H661,0),""))</f>
        <v/>
      </c>
      <c r="J661" s="19" t="n"/>
      <c r="K661" s="25">
        <f>IF($A661="","",IF($E661=-4,INDEX('Cenários'!$G$6:$G$105,INT((ROW()-6)/12)+1),$S660))</f>
        <v/>
      </c>
      <c r="L661" s="25">
        <f>IF($A661="","",$K661+IF($J661="",0,$J661)-IF($I661="",0,$I661))</f>
        <v/>
      </c>
      <c r="M661" s="25">
        <f>IF($A661="","",IF($E661&lt;=0,INDEX('Cenários'!$H$6:$H$105,INT((ROW()-6)/12)+1)+SUMIFS($I$6:$I$1205,$A$6:$A$1205,$A661,$E$6:$E$1205,"&gt;"&amp;$E661,$E$6:$E$1205,"&lt;="&amp;($E661+INDEX('Cenários'!$J$6:$J$105,INT((ROW()-6)/12)+1))),INDEX('Cenários'!$L$6:$L$105,INT((ROW()-6)/12)+1)+SUMIFS($I$6:$I$1205,$A$6:$A$1205,$A661,$E$6:$E$1205,"&gt;"&amp;$E661,$E$6:$E$1205,"&lt;=7")))</f>
        <v/>
      </c>
      <c r="N661" s="25">
        <f>IF($A661="","",MIN(INDEX('Cenários'!$K$6:$K$105,INT((ROW()-6)/12)+1),MAX(0,$M661)))</f>
        <v/>
      </c>
      <c r="O661" s="25">
        <f>IF($A661="","",IFERROR(IF($L661&gt;=$N661,0,MIN(CEILING(MAX(0,$N661-$L661),INDEX('Cenários'!$I$6:$I$105,INT((ROW()-6)/12)+1)),FLOOR(MAX(0,INDEX('Cenários'!$K$6:$K$105,INT((ROW()-6)/12)+1)-$L661),INDEX('Cenários'!$I$6:$I$105,INT((ROW()-6)/12)+1)))),0))</f>
        <v/>
      </c>
      <c r="P661" s="25">
        <f>IF($A661="","",IFERROR(IF($E661+INDEX('Cenários'!$J$6:$J$105,INT((ROW()-6)/12)+1)&gt;7,0,SUMIFS($O$6:$O$1205,$A$6:$A$1205,$A661,$E$6:$E$1205,$E661+INDEX('Cenários'!$J$6:$J$105,INT((ROW()-6)/12)+1))),0))</f>
        <v/>
      </c>
      <c r="Q661" s="25">
        <f>IF($A661="","",$L661+$O661)</f>
        <v/>
      </c>
      <c r="R661" s="25">
        <f>IF($A661="","",IF($E661&gt;0,MAX(0,$Q661-$N661),0))</f>
        <v/>
      </c>
      <c r="S661" s="25">
        <f>IF($A661="","",$Q661-$R661)</f>
        <v/>
      </c>
      <c r="T661" s="25">
        <f>IF($A661="","",MAX(0,-$S661))</f>
        <v/>
      </c>
      <c r="U661" s="25">
        <f>IF($A661="","",MAX(0,$Q661-INDEX('Cenários'!$K$6:$K$105,INT((ROW()-6)/12)+1)))</f>
        <v/>
      </c>
      <c r="V661" s="24">
        <f>IF($A661="","",IF($Y661&lt;&gt;"OK","Dados inválidos",IF($X661="Pausado","Pausado",IF($T661&gt;0,"Ruptura",IF($U661&gt;0,"Excesso de capacidade",IF($M661&gt;INDEX('Cenários'!$K$6:$K$105,INT((ROW()-6)/12)+1),"Capacidade insuficiente",IF(AND($E661&lt;=0,$S661&lt;INDEX('Cenários'!$H$6:$H$105,INT((ROW()-6)/12)+1)),"Atenção",IF($R661&gt;0,"Desmobilizar","Adequado"))))))))</f>
        <v/>
      </c>
      <c r="W661" s="24">
        <f>IF($A661="","",IF($Y661&lt;&gt;"OK","Corrigir cadastro do cenário",IF($X661="Pausado","",IF($T661&gt;0,"Ruptura projetada de "&amp;TEXT($T661,"0")&amp;" un.",IF($U661&gt;0,"Reduzir entrada ou transferir "&amp;TEXT($U661,"0")&amp;" un.",IF($M661&gt;INDEX('Cenários'!$K$6:$K$105,INT((ROW()-6)/12)+1),"Capacidade abaixo do saldo-alvo em "&amp;TEXT($M661-INDEX('Cenários'!$K$6:$K$105,INT((ROW()-6)/12)+1),"0")&amp;" un.",IF(AND($O661&gt;0,$E661-INDEX('Cenários'!$J$6:$J$105,INT((ROW()-6)/12)+1)&lt;-4),"Recebimento depende de pedido anterior ao horizonte",IF($R661&gt;0,"Desmobilizar "&amp;TEXT($R661,"0")&amp;" un. nesta semana",IF($P661&gt;0,"Emitir pedido de "&amp;TEXT($P661,"0")&amp;" un. nesta semana",IF($O661&gt;0,"Programar recebimento de "&amp;TEXT($O661,"0")&amp;" un.","Sem ação imediata")))))))))</f>
        <v/>
      </c>
      <c r="X661" s="24">
        <f>IF($A661="","",INDEX('Cenários'!$M$6:$M$105,INT((ROW()-6)/12)+1))</f>
        <v/>
      </c>
      <c r="Y661" s="24">
        <f>IF($A661="","",INDEX('Cenários'!$Z$6:$Z$105,INT((ROW()-6)/12)+1))</f>
        <v/>
      </c>
    </row>
    <row r="662" ht="19" customHeight="1">
      <c r="A662" s="24">
        <f>IF(INDEX('Cenários'!$A$6:$A$105,INT((ROW()-6)/12)+1)="","",INDEX('Cenários'!$A$6:$A$105,INT((ROW()-6)/12)+1))</f>
        <v/>
      </c>
      <c r="B662" s="24">
        <f>IF($A662="","",INDEX('Cenários'!$B$6:$B$105,INT((ROW()-6)/12)+1))</f>
        <v/>
      </c>
      <c r="C662" s="24">
        <f>IF($A662="","",INDEX('Cenários'!$C$6:$C$105,INT((ROW()-6)/12)+1))</f>
        <v/>
      </c>
      <c r="D662" s="24">
        <f>IF($A662="","",INDEX('Cenários'!$D$6:$D$105,INT((ROW()-6)/12)+1))</f>
        <v/>
      </c>
      <c r="E662" s="25">
        <f>IF($A662="","",MOD(ROW()-6,12)-4)</f>
        <v/>
      </c>
      <c r="F662" s="24">
        <f>IF($A662="","",IF($E662&lt;0,"Antes do pico",IF($E662=0,"Semana de pico","Depois do pico")))</f>
        <v/>
      </c>
      <c r="G662" s="36">
        <f>IF($A662="","",IFERROR(IF(INDEX('Cenários'!$E$6:$E$105,INT((ROW()-6)/12)+1)="","",INDEX('Cenários'!$E$6:$E$105,INT((ROW()-6)/12)+1)+7*$E662),""))</f>
        <v/>
      </c>
      <c r="H662" s="37">
        <f>IF($A662="","",INDEX('Cenários'!$N$6:$Y$105,INT((ROW()-6)/12)+1,$E662+5))</f>
        <v/>
      </c>
      <c r="I662" s="25">
        <f>IF(OR($A662="",$H662=""),"",IFERROR(ROUNDUP(INDEX('Cenários'!$F$6:$F$105,INT((ROW()-6)/12)+1)*$H662,0),""))</f>
        <v/>
      </c>
      <c r="J662" s="19" t="n"/>
      <c r="K662" s="25">
        <f>IF($A662="","",IF($E662=-4,INDEX('Cenários'!$G$6:$G$105,INT((ROW()-6)/12)+1),$S661))</f>
        <v/>
      </c>
      <c r="L662" s="25">
        <f>IF($A662="","",$K662+IF($J662="",0,$J662)-IF($I662="",0,$I662))</f>
        <v/>
      </c>
      <c r="M662" s="25">
        <f>IF($A662="","",IF($E662&lt;=0,INDEX('Cenários'!$H$6:$H$105,INT((ROW()-6)/12)+1)+SUMIFS($I$6:$I$1205,$A$6:$A$1205,$A662,$E$6:$E$1205,"&gt;"&amp;$E662,$E$6:$E$1205,"&lt;="&amp;($E662+INDEX('Cenários'!$J$6:$J$105,INT((ROW()-6)/12)+1))),INDEX('Cenários'!$L$6:$L$105,INT((ROW()-6)/12)+1)+SUMIFS($I$6:$I$1205,$A$6:$A$1205,$A662,$E$6:$E$1205,"&gt;"&amp;$E662,$E$6:$E$1205,"&lt;=7")))</f>
        <v/>
      </c>
      <c r="N662" s="25">
        <f>IF($A662="","",MIN(INDEX('Cenários'!$K$6:$K$105,INT((ROW()-6)/12)+1),MAX(0,$M662)))</f>
        <v/>
      </c>
      <c r="O662" s="25">
        <f>IF($A662="","",IFERROR(IF($L662&gt;=$N662,0,MIN(CEILING(MAX(0,$N662-$L662),INDEX('Cenários'!$I$6:$I$105,INT((ROW()-6)/12)+1)),FLOOR(MAX(0,INDEX('Cenários'!$K$6:$K$105,INT((ROW()-6)/12)+1)-$L662),INDEX('Cenários'!$I$6:$I$105,INT((ROW()-6)/12)+1)))),0))</f>
        <v/>
      </c>
      <c r="P662" s="25">
        <f>IF($A662="","",IFERROR(IF($E662+INDEX('Cenários'!$J$6:$J$105,INT((ROW()-6)/12)+1)&gt;7,0,SUMIFS($O$6:$O$1205,$A$6:$A$1205,$A662,$E$6:$E$1205,$E662+INDEX('Cenários'!$J$6:$J$105,INT((ROW()-6)/12)+1))),0))</f>
        <v/>
      </c>
      <c r="Q662" s="25">
        <f>IF($A662="","",$L662+$O662)</f>
        <v/>
      </c>
      <c r="R662" s="25">
        <f>IF($A662="","",IF($E662&gt;0,MAX(0,$Q662-$N662),0))</f>
        <v/>
      </c>
      <c r="S662" s="25">
        <f>IF($A662="","",$Q662-$R662)</f>
        <v/>
      </c>
      <c r="T662" s="25">
        <f>IF($A662="","",MAX(0,-$S662))</f>
        <v/>
      </c>
      <c r="U662" s="25">
        <f>IF($A662="","",MAX(0,$Q662-INDEX('Cenários'!$K$6:$K$105,INT((ROW()-6)/12)+1)))</f>
        <v/>
      </c>
      <c r="V662" s="24">
        <f>IF($A662="","",IF($Y662&lt;&gt;"OK","Dados inválidos",IF($X662="Pausado","Pausado",IF($T662&gt;0,"Ruptura",IF($U662&gt;0,"Excesso de capacidade",IF($M662&gt;INDEX('Cenários'!$K$6:$K$105,INT((ROW()-6)/12)+1),"Capacidade insuficiente",IF(AND($E662&lt;=0,$S662&lt;INDEX('Cenários'!$H$6:$H$105,INT((ROW()-6)/12)+1)),"Atenção",IF($R662&gt;0,"Desmobilizar","Adequado"))))))))</f>
        <v/>
      </c>
      <c r="W662" s="24">
        <f>IF($A662="","",IF($Y662&lt;&gt;"OK","Corrigir cadastro do cenário",IF($X662="Pausado","",IF($T662&gt;0,"Ruptura projetada de "&amp;TEXT($T662,"0")&amp;" un.",IF($U662&gt;0,"Reduzir entrada ou transferir "&amp;TEXT($U662,"0")&amp;" un.",IF($M662&gt;INDEX('Cenários'!$K$6:$K$105,INT((ROW()-6)/12)+1),"Capacidade abaixo do saldo-alvo em "&amp;TEXT($M662-INDEX('Cenários'!$K$6:$K$105,INT((ROW()-6)/12)+1),"0")&amp;" un.",IF(AND($O662&gt;0,$E662-INDEX('Cenários'!$J$6:$J$105,INT((ROW()-6)/12)+1)&lt;-4),"Recebimento depende de pedido anterior ao horizonte",IF($R662&gt;0,"Desmobilizar "&amp;TEXT($R662,"0")&amp;" un. nesta semana",IF($P662&gt;0,"Emitir pedido de "&amp;TEXT($P662,"0")&amp;" un. nesta semana",IF($O662&gt;0,"Programar recebimento de "&amp;TEXT($O662,"0")&amp;" un.","Sem ação imediata")))))))))</f>
        <v/>
      </c>
      <c r="X662" s="24">
        <f>IF($A662="","",INDEX('Cenários'!$M$6:$M$105,INT((ROW()-6)/12)+1))</f>
        <v/>
      </c>
      <c r="Y662" s="24">
        <f>IF($A662="","",INDEX('Cenários'!$Z$6:$Z$105,INT((ROW()-6)/12)+1))</f>
        <v/>
      </c>
    </row>
    <row r="663" ht="19" customHeight="1">
      <c r="A663" s="24">
        <f>IF(INDEX('Cenários'!$A$6:$A$105,INT((ROW()-6)/12)+1)="","",INDEX('Cenários'!$A$6:$A$105,INT((ROW()-6)/12)+1))</f>
        <v/>
      </c>
      <c r="B663" s="24">
        <f>IF($A663="","",INDEX('Cenários'!$B$6:$B$105,INT((ROW()-6)/12)+1))</f>
        <v/>
      </c>
      <c r="C663" s="24">
        <f>IF($A663="","",INDEX('Cenários'!$C$6:$C$105,INT((ROW()-6)/12)+1))</f>
        <v/>
      </c>
      <c r="D663" s="24">
        <f>IF($A663="","",INDEX('Cenários'!$D$6:$D$105,INT((ROW()-6)/12)+1))</f>
        <v/>
      </c>
      <c r="E663" s="25">
        <f>IF($A663="","",MOD(ROW()-6,12)-4)</f>
        <v/>
      </c>
      <c r="F663" s="24">
        <f>IF($A663="","",IF($E663&lt;0,"Antes do pico",IF($E663=0,"Semana de pico","Depois do pico")))</f>
        <v/>
      </c>
      <c r="G663" s="36">
        <f>IF($A663="","",IFERROR(IF(INDEX('Cenários'!$E$6:$E$105,INT((ROW()-6)/12)+1)="","",INDEX('Cenários'!$E$6:$E$105,INT((ROW()-6)/12)+1)+7*$E663),""))</f>
        <v/>
      </c>
      <c r="H663" s="37">
        <f>IF($A663="","",INDEX('Cenários'!$N$6:$Y$105,INT((ROW()-6)/12)+1,$E663+5))</f>
        <v/>
      </c>
      <c r="I663" s="25">
        <f>IF(OR($A663="",$H663=""),"",IFERROR(ROUNDUP(INDEX('Cenários'!$F$6:$F$105,INT((ROW()-6)/12)+1)*$H663,0),""))</f>
        <v/>
      </c>
      <c r="J663" s="19" t="n"/>
      <c r="K663" s="25">
        <f>IF($A663="","",IF($E663=-4,INDEX('Cenários'!$G$6:$G$105,INT((ROW()-6)/12)+1),$S662))</f>
        <v/>
      </c>
      <c r="L663" s="25">
        <f>IF($A663="","",$K663+IF($J663="",0,$J663)-IF($I663="",0,$I663))</f>
        <v/>
      </c>
      <c r="M663" s="25">
        <f>IF($A663="","",IF($E663&lt;=0,INDEX('Cenários'!$H$6:$H$105,INT((ROW()-6)/12)+1)+SUMIFS($I$6:$I$1205,$A$6:$A$1205,$A663,$E$6:$E$1205,"&gt;"&amp;$E663,$E$6:$E$1205,"&lt;="&amp;($E663+INDEX('Cenários'!$J$6:$J$105,INT((ROW()-6)/12)+1))),INDEX('Cenários'!$L$6:$L$105,INT((ROW()-6)/12)+1)+SUMIFS($I$6:$I$1205,$A$6:$A$1205,$A663,$E$6:$E$1205,"&gt;"&amp;$E663,$E$6:$E$1205,"&lt;=7")))</f>
        <v/>
      </c>
      <c r="N663" s="25">
        <f>IF($A663="","",MIN(INDEX('Cenários'!$K$6:$K$105,INT((ROW()-6)/12)+1),MAX(0,$M663)))</f>
        <v/>
      </c>
      <c r="O663" s="25">
        <f>IF($A663="","",IFERROR(IF($L663&gt;=$N663,0,MIN(CEILING(MAX(0,$N663-$L663),INDEX('Cenários'!$I$6:$I$105,INT((ROW()-6)/12)+1)),FLOOR(MAX(0,INDEX('Cenários'!$K$6:$K$105,INT((ROW()-6)/12)+1)-$L663),INDEX('Cenários'!$I$6:$I$105,INT((ROW()-6)/12)+1)))),0))</f>
        <v/>
      </c>
      <c r="P663" s="25">
        <f>IF($A663="","",IFERROR(IF($E663+INDEX('Cenários'!$J$6:$J$105,INT((ROW()-6)/12)+1)&gt;7,0,SUMIFS($O$6:$O$1205,$A$6:$A$1205,$A663,$E$6:$E$1205,$E663+INDEX('Cenários'!$J$6:$J$105,INT((ROW()-6)/12)+1))),0))</f>
        <v/>
      </c>
      <c r="Q663" s="25">
        <f>IF($A663="","",$L663+$O663)</f>
        <v/>
      </c>
      <c r="R663" s="25">
        <f>IF($A663="","",IF($E663&gt;0,MAX(0,$Q663-$N663),0))</f>
        <v/>
      </c>
      <c r="S663" s="25">
        <f>IF($A663="","",$Q663-$R663)</f>
        <v/>
      </c>
      <c r="T663" s="25">
        <f>IF($A663="","",MAX(0,-$S663))</f>
        <v/>
      </c>
      <c r="U663" s="25">
        <f>IF($A663="","",MAX(0,$Q663-INDEX('Cenários'!$K$6:$K$105,INT((ROW()-6)/12)+1)))</f>
        <v/>
      </c>
      <c r="V663" s="24">
        <f>IF($A663="","",IF($Y663&lt;&gt;"OK","Dados inválidos",IF($X663="Pausado","Pausado",IF($T663&gt;0,"Ruptura",IF($U663&gt;0,"Excesso de capacidade",IF($M663&gt;INDEX('Cenários'!$K$6:$K$105,INT((ROW()-6)/12)+1),"Capacidade insuficiente",IF(AND($E663&lt;=0,$S663&lt;INDEX('Cenários'!$H$6:$H$105,INT((ROW()-6)/12)+1)),"Atenção",IF($R663&gt;0,"Desmobilizar","Adequado"))))))))</f>
        <v/>
      </c>
      <c r="W663" s="24">
        <f>IF($A663="","",IF($Y663&lt;&gt;"OK","Corrigir cadastro do cenário",IF($X663="Pausado","",IF($T663&gt;0,"Ruptura projetada de "&amp;TEXT($T663,"0")&amp;" un.",IF($U663&gt;0,"Reduzir entrada ou transferir "&amp;TEXT($U663,"0")&amp;" un.",IF($M663&gt;INDEX('Cenários'!$K$6:$K$105,INT((ROW()-6)/12)+1),"Capacidade abaixo do saldo-alvo em "&amp;TEXT($M663-INDEX('Cenários'!$K$6:$K$105,INT((ROW()-6)/12)+1),"0")&amp;" un.",IF(AND($O663&gt;0,$E663-INDEX('Cenários'!$J$6:$J$105,INT((ROW()-6)/12)+1)&lt;-4),"Recebimento depende de pedido anterior ao horizonte",IF($R663&gt;0,"Desmobilizar "&amp;TEXT($R663,"0")&amp;" un. nesta semana",IF($P663&gt;0,"Emitir pedido de "&amp;TEXT($P663,"0")&amp;" un. nesta semana",IF($O663&gt;0,"Programar recebimento de "&amp;TEXT($O663,"0")&amp;" un.","Sem ação imediata")))))))))</f>
        <v/>
      </c>
      <c r="X663" s="24">
        <f>IF($A663="","",INDEX('Cenários'!$M$6:$M$105,INT((ROW()-6)/12)+1))</f>
        <v/>
      </c>
      <c r="Y663" s="24">
        <f>IF($A663="","",INDEX('Cenários'!$Z$6:$Z$105,INT((ROW()-6)/12)+1))</f>
        <v/>
      </c>
    </row>
    <row r="664" ht="19" customHeight="1">
      <c r="A664" s="24">
        <f>IF(INDEX('Cenários'!$A$6:$A$105,INT((ROW()-6)/12)+1)="","",INDEX('Cenários'!$A$6:$A$105,INT((ROW()-6)/12)+1))</f>
        <v/>
      </c>
      <c r="B664" s="24">
        <f>IF($A664="","",INDEX('Cenários'!$B$6:$B$105,INT((ROW()-6)/12)+1))</f>
        <v/>
      </c>
      <c r="C664" s="24">
        <f>IF($A664="","",INDEX('Cenários'!$C$6:$C$105,INT((ROW()-6)/12)+1))</f>
        <v/>
      </c>
      <c r="D664" s="24">
        <f>IF($A664="","",INDEX('Cenários'!$D$6:$D$105,INT((ROW()-6)/12)+1))</f>
        <v/>
      </c>
      <c r="E664" s="25">
        <f>IF($A664="","",MOD(ROW()-6,12)-4)</f>
        <v/>
      </c>
      <c r="F664" s="24">
        <f>IF($A664="","",IF($E664&lt;0,"Antes do pico",IF($E664=0,"Semana de pico","Depois do pico")))</f>
        <v/>
      </c>
      <c r="G664" s="36">
        <f>IF($A664="","",IFERROR(IF(INDEX('Cenários'!$E$6:$E$105,INT((ROW()-6)/12)+1)="","",INDEX('Cenários'!$E$6:$E$105,INT((ROW()-6)/12)+1)+7*$E664),""))</f>
        <v/>
      </c>
      <c r="H664" s="37">
        <f>IF($A664="","",INDEX('Cenários'!$N$6:$Y$105,INT((ROW()-6)/12)+1,$E664+5))</f>
        <v/>
      </c>
      <c r="I664" s="25">
        <f>IF(OR($A664="",$H664=""),"",IFERROR(ROUNDUP(INDEX('Cenários'!$F$6:$F$105,INT((ROW()-6)/12)+1)*$H664,0),""))</f>
        <v/>
      </c>
      <c r="J664" s="19" t="n"/>
      <c r="K664" s="25">
        <f>IF($A664="","",IF($E664=-4,INDEX('Cenários'!$G$6:$G$105,INT((ROW()-6)/12)+1),$S663))</f>
        <v/>
      </c>
      <c r="L664" s="25">
        <f>IF($A664="","",$K664+IF($J664="",0,$J664)-IF($I664="",0,$I664))</f>
        <v/>
      </c>
      <c r="M664" s="25">
        <f>IF($A664="","",IF($E664&lt;=0,INDEX('Cenários'!$H$6:$H$105,INT((ROW()-6)/12)+1)+SUMIFS($I$6:$I$1205,$A$6:$A$1205,$A664,$E$6:$E$1205,"&gt;"&amp;$E664,$E$6:$E$1205,"&lt;="&amp;($E664+INDEX('Cenários'!$J$6:$J$105,INT((ROW()-6)/12)+1))),INDEX('Cenários'!$L$6:$L$105,INT((ROW()-6)/12)+1)+SUMIFS($I$6:$I$1205,$A$6:$A$1205,$A664,$E$6:$E$1205,"&gt;"&amp;$E664,$E$6:$E$1205,"&lt;=7")))</f>
        <v/>
      </c>
      <c r="N664" s="25">
        <f>IF($A664="","",MIN(INDEX('Cenários'!$K$6:$K$105,INT((ROW()-6)/12)+1),MAX(0,$M664)))</f>
        <v/>
      </c>
      <c r="O664" s="25">
        <f>IF($A664="","",IFERROR(IF($L664&gt;=$N664,0,MIN(CEILING(MAX(0,$N664-$L664),INDEX('Cenários'!$I$6:$I$105,INT((ROW()-6)/12)+1)),FLOOR(MAX(0,INDEX('Cenários'!$K$6:$K$105,INT((ROW()-6)/12)+1)-$L664),INDEX('Cenários'!$I$6:$I$105,INT((ROW()-6)/12)+1)))),0))</f>
        <v/>
      </c>
      <c r="P664" s="25">
        <f>IF($A664="","",IFERROR(IF($E664+INDEX('Cenários'!$J$6:$J$105,INT((ROW()-6)/12)+1)&gt;7,0,SUMIFS($O$6:$O$1205,$A$6:$A$1205,$A664,$E$6:$E$1205,$E664+INDEX('Cenários'!$J$6:$J$105,INT((ROW()-6)/12)+1))),0))</f>
        <v/>
      </c>
      <c r="Q664" s="25">
        <f>IF($A664="","",$L664+$O664)</f>
        <v/>
      </c>
      <c r="R664" s="25">
        <f>IF($A664="","",IF($E664&gt;0,MAX(0,$Q664-$N664),0))</f>
        <v/>
      </c>
      <c r="S664" s="25">
        <f>IF($A664="","",$Q664-$R664)</f>
        <v/>
      </c>
      <c r="T664" s="25">
        <f>IF($A664="","",MAX(0,-$S664))</f>
        <v/>
      </c>
      <c r="U664" s="25">
        <f>IF($A664="","",MAX(0,$Q664-INDEX('Cenários'!$K$6:$K$105,INT((ROW()-6)/12)+1)))</f>
        <v/>
      </c>
      <c r="V664" s="24">
        <f>IF($A664="","",IF($Y664&lt;&gt;"OK","Dados inválidos",IF($X664="Pausado","Pausado",IF($T664&gt;0,"Ruptura",IF($U664&gt;0,"Excesso de capacidade",IF($M664&gt;INDEX('Cenários'!$K$6:$K$105,INT((ROW()-6)/12)+1),"Capacidade insuficiente",IF(AND($E664&lt;=0,$S664&lt;INDEX('Cenários'!$H$6:$H$105,INT((ROW()-6)/12)+1)),"Atenção",IF($R664&gt;0,"Desmobilizar","Adequado"))))))))</f>
        <v/>
      </c>
      <c r="W664" s="24">
        <f>IF($A664="","",IF($Y664&lt;&gt;"OK","Corrigir cadastro do cenário",IF($X664="Pausado","",IF($T664&gt;0,"Ruptura projetada de "&amp;TEXT($T664,"0")&amp;" un.",IF($U664&gt;0,"Reduzir entrada ou transferir "&amp;TEXT($U664,"0")&amp;" un.",IF($M664&gt;INDEX('Cenários'!$K$6:$K$105,INT((ROW()-6)/12)+1),"Capacidade abaixo do saldo-alvo em "&amp;TEXT($M664-INDEX('Cenários'!$K$6:$K$105,INT((ROW()-6)/12)+1),"0")&amp;" un.",IF(AND($O664&gt;0,$E664-INDEX('Cenários'!$J$6:$J$105,INT((ROW()-6)/12)+1)&lt;-4),"Recebimento depende de pedido anterior ao horizonte",IF($R664&gt;0,"Desmobilizar "&amp;TEXT($R664,"0")&amp;" un. nesta semana",IF($P664&gt;0,"Emitir pedido de "&amp;TEXT($P664,"0")&amp;" un. nesta semana",IF($O664&gt;0,"Programar recebimento de "&amp;TEXT($O664,"0")&amp;" un.","Sem ação imediata")))))))))</f>
        <v/>
      </c>
      <c r="X664" s="24">
        <f>IF($A664="","",INDEX('Cenários'!$M$6:$M$105,INT((ROW()-6)/12)+1))</f>
        <v/>
      </c>
      <c r="Y664" s="24">
        <f>IF($A664="","",INDEX('Cenários'!$Z$6:$Z$105,INT((ROW()-6)/12)+1))</f>
        <v/>
      </c>
    </row>
    <row r="665" ht="19" customHeight="1">
      <c r="A665" s="24">
        <f>IF(INDEX('Cenários'!$A$6:$A$105,INT((ROW()-6)/12)+1)="","",INDEX('Cenários'!$A$6:$A$105,INT((ROW()-6)/12)+1))</f>
        <v/>
      </c>
      <c r="B665" s="24">
        <f>IF($A665="","",INDEX('Cenários'!$B$6:$B$105,INT((ROW()-6)/12)+1))</f>
        <v/>
      </c>
      <c r="C665" s="24">
        <f>IF($A665="","",INDEX('Cenários'!$C$6:$C$105,INT((ROW()-6)/12)+1))</f>
        <v/>
      </c>
      <c r="D665" s="24">
        <f>IF($A665="","",INDEX('Cenários'!$D$6:$D$105,INT((ROW()-6)/12)+1))</f>
        <v/>
      </c>
      <c r="E665" s="25">
        <f>IF($A665="","",MOD(ROW()-6,12)-4)</f>
        <v/>
      </c>
      <c r="F665" s="24">
        <f>IF($A665="","",IF($E665&lt;0,"Antes do pico",IF($E665=0,"Semana de pico","Depois do pico")))</f>
        <v/>
      </c>
      <c r="G665" s="36">
        <f>IF($A665="","",IFERROR(IF(INDEX('Cenários'!$E$6:$E$105,INT((ROW()-6)/12)+1)="","",INDEX('Cenários'!$E$6:$E$105,INT((ROW()-6)/12)+1)+7*$E665),""))</f>
        <v/>
      </c>
      <c r="H665" s="37">
        <f>IF($A665="","",INDEX('Cenários'!$N$6:$Y$105,INT((ROW()-6)/12)+1,$E665+5))</f>
        <v/>
      </c>
      <c r="I665" s="25">
        <f>IF(OR($A665="",$H665=""),"",IFERROR(ROUNDUP(INDEX('Cenários'!$F$6:$F$105,INT((ROW()-6)/12)+1)*$H665,0),""))</f>
        <v/>
      </c>
      <c r="J665" s="19" t="n"/>
      <c r="K665" s="25">
        <f>IF($A665="","",IF($E665=-4,INDEX('Cenários'!$G$6:$G$105,INT((ROW()-6)/12)+1),$S664))</f>
        <v/>
      </c>
      <c r="L665" s="25">
        <f>IF($A665="","",$K665+IF($J665="",0,$J665)-IF($I665="",0,$I665))</f>
        <v/>
      </c>
      <c r="M665" s="25">
        <f>IF($A665="","",IF($E665&lt;=0,INDEX('Cenários'!$H$6:$H$105,INT((ROW()-6)/12)+1)+SUMIFS($I$6:$I$1205,$A$6:$A$1205,$A665,$E$6:$E$1205,"&gt;"&amp;$E665,$E$6:$E$1205,"&lt;="&amp;($E665+INDEX('Cenários'!$J$6:$J$105,INT((ROW()-6)/12)+1))),INDEX('Cenários'!$L$6:$L$105,INT((ROW()-6)/12)+1)+SUMIFS($I$6:$I$1205,$A$6:$A$1205,$A665,$E$6:$E$1205,"&gt;"&amp;$E665,$E$6:$E$1205,"&lt;=7")))</f>
        <v/>
      </c>
      <c r="N665" s="25">
        <f>IF($A665="","",MIN(INDEX('Cenários'!$K$6:$K$105,INT((ROW()-6)/12)+1),MAX(0,$M665)))</f>
        <v/>
      </c>
      <c r="O665" s="25">
        <f>IF($A665="","",IFERROR(IF($L665&gt;=$N665,0,MIN(CEILING(MAX(0,$N665-$L665),INDEX('Cenários'!$I$6:$I$105,INT((ROW()-6)/12)+1)),FLOOR(MAX(0,INDEX('Cenários'!$K$6:$K$105,INT((ROW()-6)/12)+1)-$L665),INDEX('Cenários'!$I$6:$I$105,INT((ROW()-6)/12)+1)))),0))</f>
        <v/>
      </c>
      <c r="P665" s="25">
        <f>IF($A665="","",IFERROR(IF($E665+INDEX('Cenários'!$J$6:$J$105,INT((ROW()-6)/12)+1)&gt;7,0,SUMIFS($O$6:$O$1205,$A$6:$A$1205,$A665,$E$6:$E$1205,$E665+INDEX('Cenários'!$J$6:$J$105,INT((ROW()-6)/12)+1))),0))</f>
        <v/>
      </c>
      <c r="Q665" s="25">
        <f>IF($A665="","",$L665+$O665)</f>
        <v/>
      </c>
      <c r="R665" s="25">
        <f>IF($A665="","",IF($E665&gt;0,MAX(0,$Q665-$N665),0))</f>
        <v/>
      </c>
      <c r="S665" s="25">
        <f>IF($A665="","",$Q665-$R665)</f>
        <v/>
      </c>
      <c r="T665" s="25">
        <f>IF($A665="","",MAX(0,-$S665))</f>
        <v/>
      </c>
      <c r="U665" s="25">
        <f>IF($A665="","",MAX(0,$Q665-INDEX('Cenários'!$K$6:$K$105,INT((ROW()-6)/12)+1)))</f>
        <v/>
      </c>
      <c r="V665" s="24">
        <f>IF($A665="","",IF($Y665&lt;&gt;"OK","Dados inválidos",IF($X665="Pausado","Pausado",IF($T665&gt;0,"Ruptura",IF($U665&gt;0,"Excesso de capacidade",IF($M665&gt;INDEX('Cenários'!$K$6:$K$105,INT((ROW()-6)/12)+1),"Capacidade insuficiente",IF(AND($E665&lt;=0,$S665&lt;INDEX('Cenários'!$H$6:$H$105,INT((ROW()-6)/12)+1)),"Atenção",IF($R665&gt;0,"Desmobilizar","Adequado"))))))))</f>
        <v/>
      </c>
      <c r="W665" s="24">
        <f>IF($A665="","",IF($Y665&lt;&gt;"OK","Corrigir cadastro do cenário",IF($X665="Pausado","",IF($T665&gt;0,"Ruptura projetada de "&amp;TEXT($T665,"0")&amp;" un.",IF($U665&gt;0,"Reduzir entrada ou transferir "&amp;TEXT($U665,"0")&amp;" un.",IF($M665&gt;INDEX('Cenários'!$K$6:$K$105,INT((ROW()-6)/12)+1),"Capacidade abaixo do saldo-alvo em "&amp;TEXT($M665-INDEX('Cenários'!$K$6:$K$105,INT((ROW()-6)/12)+1),"0")&amp;" un.",IF(AND($O665&gt;0,$E665-INDEX('Cenários'!$J$6:$J$105,INT((ROW()-6)/12)+1)&lt;-4),"Recebimento depende de pedido anterior ao horizonte",IF($R665&gt;0,"Desmobilizar "&amp;TEXT($R665,"0")&amp;" un. nesta semana",IF($P665&gt;0,"Emitir pedido de "&amp;TEXT($P665,"0")&amp;" un. nesta semana",IF($O665&gt;0,"Programar recebimento de "&amp;TEXT($O665,"0")&amp;" un.","Sem ação imediata")))))))))</f>
        <v/>
      </c>
      <c r="X665" s="24">
        <f>IF($A665="","",INDEX('Cenários'!$M$6:$M$105,INT((ROW()-6)/12)+1))</f>
        <v/>
      </c>
      <c r="Y665" s="24">
        <f>IF($A665="","",INDEX('Cenários'!$Z$6:$Z$105,INT((ROW()-6)/12)+1))</f>
        <v/>
      </c>
    </row>
    <row r="666" ht="19" customHeight="1">
      <c r="A666" s="24">
        <f>IF(INDEX('Cenários'!$A$6:$A$105,INT((ROW()-6)/12)+1)="","",INDEX('Cenários'!$A$6:$A$105,INT((ROW()-6)/12)+1))</f>
        <v/>
      </c>
      <c r="B666" s="24">
        <f>IF($A666="","",INDEX('Cenários'!$B$6:$B$105,INT((ROW()-6)/12)+1))</f>
        <v/>
      </c>
      <c r="C666" s="24">
        <f>IF($A666="","",INDEX('Cenários'!$C$6:$C$105,INT((ROW()-6)/12)+1))</f>
        <v/>
      </c>
      <c r="D666" s="24">
        <f>IF($A666="","",INDEX('Cenários'!$D$6:$D$105,INT((ROW()-6)/12)+1))</f>
        <v/>
      </c>
      <c r="E666" s="25">
        <f>IF($A666="","",MOD(ROW()-6,12)-4)</f>
        <v/>
      </c>
      <c r="F666" s="24">
        <f>IF($A666="","",IF($E666&lt;0,"Antes do pico",IF($E666=0,"Semana de pico","Depois do pico")))</f>
        <v/>
      </c>
      <c r="G666" s="36">
        <f>IF($A666="","",IFERROR(IF(INDEX('Cenários'!$E$6:$E$105,INT((ROW()-6)/12)+1)="","",INDEX('Cenários'!$E$6:$E$105,INT((ROW()-6)/12)+1)+7*$E666),""))</f>
        <v/>
      </c>
      <c r="H666" s="37">
        <f>IF($A666="","",INDEX('Cenários'!$N$6:$Y$105,INT((ROW()-6)/12)+1,$E666+5))</f>
        <v/>
      </c>
      <c r="I666" s="25">
        <f>IF(OR($A666="",$H666=""),"",IFERROR(ROUNDUP(INDEX('Cenários'!$F$6:$F$105,INT((ROW()-6)/12)+1)*$H666,0),""))</f>
        <v/>
      </c>
      <c r="J666" s="19" t="n"/>
      <c r="K666" s="25">
        <f>IF($A666="","",IF($E666=-4,INDEX('Cenários'!$G$6:$G$105,INT((ROW()-6)/12)+1),$S665))</f>
        <v/>
      </c>
      <c r="L666" s="25">
        <f>IF($A666="","",$K666+IF($J666="",0,$J666)-IF($I666="",0,$I666))</f>
        <v/>
      </c>
      <c r="M666" s="25">
        <f>IF($A666="","",IF($E666&lt;=0,INDEX('Cenários'!$H$6:$H$105,INT((ROW()-6)/12)+1)+SUMIFS($I$6:$I$1205,$A$6:$A$1205,$A666,$E$6:$E$1205,"&gt;"&amp;$E666,$E$6:$E$1205,"&lt;="&amp;($E666+INDEX('Cenários'!$J$6:$J$105,INT((ROW()-6)/12)+1))),INDEX('Cenários'!$L$6:$L$105,INT((ROW()-6)/12)+1)+SUMIFS($I$6:$I$1205,$A$6:$A$1205,$A666,$E$6:$E$1205,"&gt;"&amp;$E666,$E$6:$E$1205,"&lt;=7")))</f>
        <v/>
      </c>
      <c r="N666" s="25">
        <f>IF($A666="","",MIN(INDEX('Cenários'!$K$6:$K$105,INT((ROW()-6)/12)+1),MAX(0,$M666)))</f>
        <v/>
      </c>
      <c r="O666" s="25">
        <f>IF($A666="","",IFERROR(IF($L666&gt;=$N666,0,MIN(CEILING(MAX(0,$N666-$L666),INDEX('Cenários'!$I$6:$I$105,INT((ROW()-6)/12)+1)),FLOOR(MAX(0,INDEX('Cenários'!$K$6:$K$105,INT((ROW()-6)/12)+1)-$L666),INDEX('Cenários'!$I$6:$I$105,INT((ROW()-6)/12)+1)))),0))</f>
        <v/>
      </c>
      <c r="P666" s="25">
        <f>IF($A666="","",IFERROR(IF($E666+INDEX('Cenários'!$J$6:$J$105,INT((ROW()-6)/12)+1)&gt;7,0,SUMIFS($O$6:$O$1205,$A$6:$A$1205,$A666,$E$6:$E$1205,$E666+INDEX('Cenários'!$J$6:$J$105,INT((ROW()-6)/12)+1))),0))</f>
        <v/>
      </c>
      <c r="Q666" s="25">
        <f>IF($A666="","",$L666+$O666)</f>
        <v/>
      </c>
      <c r="R666" s="25">
        <f>IF($A666="","",IF($E666&gt;0,MAX(0,$Q666-$N666),0))</f>
        <v/>
      </c>
      <c r="S666" s="25">
        <f>IF($A666="","",$Q666-$R666)</f>
        <v/>
      </c>
      <c r="T666" s="25">
        <f>IF($A666="","",MAX(0,-$S666))</f>
        <v/>
      </c>
      <c r="U666" s="25">
        <f>IF($A666="","",MAX(0,$Q666-INDEX('Cenários'!$K$6:$K$105,INT((ROW()-6)/12)+1)))</f>
        <v/>
      </c>
      <c r="V666" s="24">
        <f>IF($A666="","",IF($Y666&lt;&gt;"OK","Dados inválidos",IF($X666="Pausado","Pausado",IF($T666&gt;0,"Ruptura",IF($U666&gt;0,"Excesso de capacidade",IF($M666&gt;INDEX('Cenários'!$K$6:$K$105,INT((ROW()-6)/12)+1),"Capacidade insuficiente",IF(AND($E666&lt;=0,$S666&lt;INDEX('Cenários'!$H$6:$H$105,INT((ROW()-6)/12)+1)),"Atenção",IF($R666&gt;0,"Desmobilizar","Adequado"))))))))</f>
        <v/>
      </c>
      <c r="W666" s="24">
        <f>IF($A666="","",IF($Y666&lt;&gt;"OK","Corrigir cadastro do cenário",IF($X666="Pausado","",IF($T666&gt;0,"Ruptura projetada de "&amp;TEXT($T666,"0")&amp;" un.",IF($U666&gt;0,"Reduzir entrada ou transferir "&amp;TEXT($U666,"0")&amp;" un.",IF($M666&gt;INDEX('Cenários'!$K$6:$K$105,INT((ROW()-6)/12)+1),"Capacidade abaixo do saldo-alvo em "&amp;TEXT($M666-INDEX('Cenários'!$K$6:$K$105,INT((ROW()-6)/12)+1),"0")&amp;" un.",IF(AND($O666&gt;0,$E666-INDEX('Cenários'!$J$6:$J$105,INT((ROW()-6)/12)+1)&lt;-4),"Recebimento depende de pedido anterior ao horizonte",IF($R666&gt;0,"Desmobilizar "&amp;TEXT($R666,"0")&amp;" un. nesta semana",IF($P666&gt;0,"Emitir pedido de "&amp;TEXT($P666,"0")&amp;" un. nesta semana",IF($O666&gt;0,"Programar recebimento de "&amp;TEXT($O666,"0")&amp;" un.","Sem ação imediata")))))))))</f>
        <v/>
      </c>
      <c r="X666" s="24">
        <f>IF($A666="","",INDEX('Cenários'!$M$6:$M$105,INT((ROW()-6)/12)+1))</f>
        <v/>
      </c>
      <c r="Y666" s="24">
        <f>IF($A666="","",INDEX('Cenários'!$Z$6:$Z$105,INT((ROW()-6)/12)+1))</f>
        <v/>
      </c>
    </row>
    <row r="667" ht="19" customHeight="1">
      <c r="A667" s="24">
        <f>IF(INDEX('Cenários'!$A$6:$A$105,INT((ROW()-6)/12)+1)="","",INDEX('Cenários'!$A$6:$A$105,INT((ROW()-6)/12)+1))</f>
        <v/>
      </c>
      <c r="B667" s="24">
        <f>IF($A667="","",INDEX('Cenários'!$B$6:$B$105,INT((ROW()-6)/12)+1))</f>
        <v/>
      </c>
      <c r="C667" s="24">
        <f>IF($A667="","",INDEX('Cenários'!$C$6:$C$105,INT((ROW()-6)/12)+1))</f>
        <v/>
      </c>
      <c r="D667" s="24">
        <f>IF($A667="","",INDEX('Cenários'!$D$6:$D$105,INT((ROW()-6)/12)+1))</f>
        <v/>
      </c>
      <c r="E667" s="25">
        <f>IF($A667="","",MOD(ROW()-6,12)-4)</f>
        <v/>
      </c>
      <c r="F667" s="24">
        <f>IF($A667="","",IF($E667&lt;0,"Antes do pico",IF($E667=0,"Semana de pico","Depois do pico")))</f>
        <v/>
      </c>
      <c r="G667" s="36">
        <f>IF($A667="","",IFERROR(IF(INDEX('Cenários'!$E$6:$E$105,INT((ROW()-6)/12)+1)="","",INDEX('Cenários'!$E$6:$E$105,INT((ROW()-6)/12)+1)+7*$E667),""))</f>
        <v/>
      </c>
      <c r="H667" s="37">
        <f>IF($A667="","",INDEX('Cenários'!$N$6:$Y$105,INT((ROW()-6)/12)+1,$E667+5))</f>
        <v/>
      </c>
      <c r="I667" s="25">
        <f>IF(OR($A667="",$H667=""),"",IFERROR(ROUNDUP(INDEX('Cenários'!$F$6:$F$105,INT((ROW()-6)/12)+1)*$H667,0),""))</f>
        <v/>
      </c>
      <c r="J667" s="19" t="n"/>
      <c r="K667" s="25">
        <f>IF($A667="","",IF($E667=-4,INDEX('Cenários'!$G$6:$G$105,INT((ROW()-6)/12)+1),$S666))</f>
        <v/>
      </c>
      <c r="L667" s="25">
        <f>IF($A667="","",$K667+IF($J667="",0,$J667)-IF($I667="",0,$I667))</f>
        <v/>
      </c>
      <c r="M667" s="25">
        <f>IF($A667="","",IF($E667&lt;=0,INDEX('Cenários'!$H$6:$H$105,INT((ROW()-6)/12)+1)+SUMIFS($I$6:$I$1205,$A$6:$A$1205,$A667,$E$6:$E$1205,"&gt;"&amp;$E667,$E$6:$E$1205,"&lt;="&amp;($E667+INDEX('Cenários'!$J$6:$J$105,INT((ROW()-6)/12)+1))),INDEX('Cenários'!$L$6:$L$105,INT((ROW()-6)/12)+1)+SUMIFS($I$6:$I$1205,$A$6:$A$1205,$A667,$E$6:$E$1205,"&gt;"&amp;$E667,$E$6:$E$1205,"&lt;=7")))</f>
        <v/>
      </c>
      <c r="N667" s="25">
        <f>IF($A667="","",MIN(INDEX('Cenários'!$K$6:$K$105,INT((ROW()-6)/12)+1),MAX(0,$M667)))</f>
        <v/>
      </c>
      <c r="O667" s="25">
        <f>IF($A667="","",IFERROR(IF($L667&gt;=$N667,0,MIN(CEILING(MAX(0,$N667-$L667),INDEX('Cenários'!$I$6:$I$105,INT((ROW()-6)/12)+1)),FLOOR(MAX(0,INDEX('Cenários'!$K$6:$K$105,INT((ROW()-6)/12)+1)-$L667),INDEX('Cenários'!$I$6:$I$105,INT((ROW()-6)/12)+1)))),0))</f>
        <v/>
      </c>
      <c r="P667" s="25">
        <f>IF($A667="","",IFERROR(IF($E667+INDEX('Cenários'!$J$6:$J$105,INT((ROW()-6)/12)+1)&gt;7,0,SUMIFS($O$6:$O$1205,$A$6:$A$1205,$A667,$E$6:$E$1205,$E667+INDEX('Cenários'!$J$6:$J$105,INT((ROW()-6)/12)+1))),0))</f>
        <v/>
      </c>
      <c r="Q667" s="25">
        <f>IF($A667="","",$L667+$O667)</f>
        <v/>
      </c>
      <c r="R667" s="25">
        <f>IF($A667="","",IF($E667&gt;0,MAX(0,$Q667-$N667),0))</f>
        <v/>
      </c>
      <c r="S667" s="25">
        <f>IF($A667="","",$Q667-$R667)</f>
        <v/>
      </c>
      <c r="T667" s="25">
        <f>IF($A667="","",MAX(0,-$S667))</f>
        <v/>
      </c>
      <c r="U667" s="25">
        <f>IF($A667="","",MAX(0,$Q667-INDEX('Cenários'!$K$6:$K$105,INT((ROW()-6)/12)+1)))</f>
        <v/>
      </c>
      <c r="V667" s="24">
        <f>IF($A667="","",IF($Y667&lt;&gt;"OK","Dados inválidos",IF($X667="Pausado","Pausado",IF($T667&gt;0,"Ruptura",IF($U667&gt;0,"Excesso de capacidade",IF($M667&gt;INDEX('Cenários'!$K$6:$K$105,INT((ROW()-6)/12)+1),"Capacidade insuficiente",IF(AND($E667&lt;=0,$S667&lt;INDEX('Cenários'!$H$6:$H$105,INT((ROW()-6)/12)+1)),"Atenção",IF($R667&gt;0,"Desmobilizar","Adequado"))))))))</f>
        <v/>
      </c>
      <c r="W667" s="24">
        <f>IF($A667="","",IF($Y667&lt;&gt;"OK","Corrigir cadastro do cenário",IF($X667="Pausado","",IF($T667&gt;0,"Ruptura projetada de "&amp;TEXT($T667,"0")&amp;" un.",IF($U667&gt;0,"Reduzir entrada ou transferir "&amp;TEXT($U667,"0")&amp;" un.",IF($M667&gt;INDEX('Cenários'!$K$6:$K$105,INT((ROW()-6)/12)+1),"Capacidade abaixo do saldo-alvo em "&amp;TEXT($M667-INDEX('Cenários'!$K$6:$K$105,INT((ROW()-6)/12)+1),"0")&amp;" un.",IF(AND($O667&gt;0,$E667-INDEX('Cenários'!$J$6:$J$105,INT((ROW()-6)/12)+1)&lt;-4),"Recebimento depende de pedido anterior ao horizonte",IF($R667&gt;0,"Desmobilizar "&amp;TEXT($R667,"0")&amp;" un. nesta semana",IF($P667&gt;0,"Emitir pedido de "&amp;TEXT($P667,"0")&amp;" un. nesta semana",IF($O667&gt;0,"Programar recebimento de "&amp;TEXT($O667,"0")&amp;" un.","Sem ação imediata")))))))))</f>
        <v/>
      </c>
      <c r="X667" s="24">
        <f>IF($A667="","",INDEX('Cenários'!$M$6:$M$105,INT((ROW()-6)/12)+1))</f>
        <v/>
      </c>
      <c r="Y667" s="24">
        <f>IF($A667="","",INDEX('Cenários'!$Z$6:$Z$105,INT((ROW()-6)/12)+1))</f>
        <v/>
      </c>
    </row>
    <row r="668" ht="19" customHeight="1">
      <c r="A668" s="24">
        <f>IF(INDEX('Cenários'!$A$6:$A$105,INT((ROW()-6)/12)+1)="","",INDEX('Cenários'!$A$6:$A$105,INT((ROW()-6)/12)+1))</f>
        <v/>
      </c>
      <c r="B668" s="24">
        <f>IF($A668="","",INDEX('Cenários'!$B$6:$B$105,INT((ROW()-6)/12)+1))</f>
        <v/>
      </c>
      <c r="C668" s="24">
        <f>IF($A668="","",INDEX('Cenários'!$C$6:$C$105,INT((ROW()-6)/12)+1))</f>
        <v/>
      </c>
      <c r="D668" s="24">
        <f>IF($A668="","",INDEX('Cenários'!$D$6:$D$105,INT((ROW()-6)/12)+1))</f>
        <v/>
      </c>
      <c r="E668" s="25">
        <f>IF($A668="","",MOD(ROW()-6,12)-4)</f>
        <v/>
      </c>
      <c r="F668" s="24">
        <f>IF($A668="","",IF($E668&lt;0,"Antes do pico",IF($E668=0,"Semana de pico","Depois do pico")))</f>
        <v/>
      </c>
      <c r="G668" s="36">
        <f>IF($A668="","",IFERROR(IF(INDEX('Cenários'!$E$6:$E$105,INT((ROW()-6)/12)+1)="","",INDEX('Cenários'!$E$6:$E$105,INT((ROW()-6)/12)+1)+7*$E668),""))</f>
        <v/>
      </c>
      <c r="H668" s="37">
        <f>IF($A668="","",INDEX('Cenários'!$N$6:$Y$105,INT((ROW()-6)/12)+1,$E668+5))</f>
        <v/>
      </c>
      <c r="I668" s="25">
        <f>IF(OR($A668="",$H668=""),"",IFERROR(ROUNDUP(INDEX('Cenários'!$F$6:$F$105,INT((ROW()-6)/12)+1)*$H668,0),""))</f>
        <v/>
      </c>
      <c r="J668" s="19" t="n"/>
      <c r="K668" s="25">
        <f>IF($A668="","",IF($E668=-4,INDEX('Cenários'!$G$6:$G$105,INT((ROW()-6)/12)+1),$S667))</f>
        <v/>
      </c>
      <c r="L668" s="25">
        <f>IF($A668="","",$K668+IF($J668="",0,$J668)-IF($I668="",0,$I668))</f>
        <v/>
      </c>
      <c r="M668" s="25">
        <f>IF($A668="","",IF($E668&lt;=0,INDEX('Cenários'!$H$6:$H$105,INT((ROW()-6)/12)+1)+SUMIFS($I$6:$I$1205,$A$6:$A$1205,$A668,$E$6:$E$1205,"&gt;"&amp;$E668,$E$6:$E$1205,"&lt;="&amp;($E668+INDEX('Cenários'!$J$6:$J$105,INT((ROW()-6)/12)+1))),INDEX('Cenários'!$L$6:$L$105,INT((ROW()-6)/12)+1)+SUMIFS($I$6:$I$1205,$A$6:$A$1205,$A668,$E$6:$E$1205,"&gt;"&amp;$E668,$E$6:$E$1205,"&lt;=7")))</f>
        <v/>
      </c>
      <c r="N668" s="25">
        <f>IF($A668="","",MIN(INDEX('Cenários'!$K$6:$K$105,INT((ROW()-6)/12)+1),MAX(0,$M668)))</f>
        <v/>
      </c>
      <c r="O668" s="25">
        <f>IF($A668="","",IFERROR(IF($L668&gt;=$N668,0,MIN(CEILING(MAX(0,$N668-$L668),INDEX('Cenários'!$I$6:$I$105,INT((ROW()-6)/12)+1)),FLOOR(MAX(0,INDEX('Cenários'!$K$6:$K$105,INT((ROW()-6)/12)+1)-$L668),INDEX('Cenários'!$I$6:$I$105,INT((ROW()-6)/12)+1)))),0))</f>
        <v/>
      </c>
      <c r="P668" s="25">
        <f>IF($A668="","",IFERROR(IF($E668+INDEX('Cenários'!$J$6:$J$105,INT((ROW()-6)/12)+1)&gt;7,0,SUMIFS($O$6:$O$1205,$A$6:$A$1205,$A668,$E$6:$E$1205,$E668+INDEX('Cenários'!$J$6:$J$105,INT((ROW()-6)/12)+1))),0))</f>
        <v/>
      </c>
      <c r="Q668" s="25">
        <f>IF($A668="","",$L668+$O668)</f>
        <v/>
      </c>
      <c r="R668" s="25">
        <f>IF($A668="","",IF($E668&gt;0,MAX(0,$Q668-$N668),0))</f>
        <v/>
      </c>
      <c r="S668" s="25">
        <f>IF($A668="","",$Q668-$R668)</f>
        <v/>
      </c>
      <c r="T668" s="25">
        <f>IF($A668="","",MAX(0,-$S668))</f>
        <v/>
      </c>
      <c r="U668" s="25">
        <f>IF($A668="","",MAX(0,$Q668-INDEX('Cenários'!$K$6:$K$105,INT((ROW()-6)/12)+1)))</f>
        <v/>
      </c>
      <c r="V668" s="24">
        <f>IF($A668="","",IF($Y668&lt;&gt;"OK","Dados inválidos",IF($X668="Pausado","Pausado",IF($T668&gt;0,"Ruptura",IF($U668&gt;0,"Excesso de capacidade",IF($M668&gt;INDEX('Cenários'!$K$6:$K$105,INT((ROW()-6)/12)+1),"Capacidade insuficiente",IF(AND($E668&lt;=0,$S668&lt;INDEX('Cenários'!$H$6:$H$105,INT((ROW()-6)/12)+1)),"Atenção",IF($R668&gt;0,"Desmobilizar","Adequado"))))))))</f>
        <v/>
      </c>
      <c r="W668" s="24">
        <f>IF($A668="","",IF($Y668&lt;&gt;"OK","Corrigir cadastro do cenário",IF($X668="Pausado","",IF($T668&gt;0,"Ruptura projetada de "&amp;TEXT($T668,"0")&amp;" un.",IF($U668&gt;0,"Reduzir entrada ou transferir "&amp;TEXT($U668,"0")&amp;" un.",IF($M668&gt;INDEX('Cenários'!$K$6:$K$105,INT((ROW()-6)/12)+1),"Capacidade abaixo do saldo-alvo em "&amp;TEXT($M668-INDEX('Cenários'!$K$6:$K$105,INT((ROW()-6)/12)+1),"0")&amp;" un.",IF(AND($O668&gt;0,$E668-INDEX('Cenários'!$J$6:$J$105,INT((ROW()-6)/12)+1)&lt;-4),"Recebimento depende de pedido anterior ao horizonte",IF($R668&gt;0,"Desmobilizar "&amp;TEXT($R668,"0")&amp;" un. nesta semana",IF($P668&gt;0,"Emitir pedido de "&amp;TEXT($P668,"0")&amp;" un. nesta semana",IF($O668&gt;0,"Programar recebimento de "&amp;TEXT($O668,"0")&amp;" un.","Sem ação imediata")))))))))</f>
        <v/>
      </c>
      <c r="X668" s="24">
        <f>IF($A668="","",INDEX('Cenários'!$M$6:$M$105,INT((ROW()-6)/12)+1))</f>
        <v/>
      </c>
      <c r="Y668" s="24">
        <f>IF($A668="","",INDEX('Cenários'!$Z$6:$Z$105,INT((ROW()-6)/12)+1))</f>
        <v/>
      </c>
    </row>
    <row r="669" ht="19" customHeight="1">
      <c r="A669" s="24">
        <f>IF(INDEX('Cenários'!$A$6:$A$105,INT((ROW()-6)/12)+1)="","",INDEX('Cenários'!$A$6:$A$105,INT((ROW()-6)/12)+1))</f>
        <v/>
      </c>
      <c r="B669" s="24">
        <f>IF($A669="","",INDEX('Cenários'!$B$6:$B$105,INT((ROW()-6)/12)+1))</f>
        <v/>
      </c>
      <c r="C669" s="24">
        <f>IF($A669="","",INDEX('Cenários'!$C$6:$C$105,INT((ROW()-6)/12)+1))</f>
        <v/>
      </c>
      <c r="D669" s="24">
        <f>IF($A669="","",INDEX('Cenários'!$D$6:$D$105,INT((ROW()-6)/12)+1))</f>
        <v/>
      </c>
      <c r="E669" s="25">
        <f>IF($A669="","",MOD(ROW()-6,12)-4)</f>
        <v/>
      </c>
      <c r="F669" s="24">
        <f>IF($A669="","",IF($E669&lt;0,"Antes do pico",IF($E669=0,"Semana de pico","Depois do pico")))</f>
        <v/>
      </c>
      <c r="G669" s="36">
        <f>IF($A669="","",IFERROR(IF(INDEX('Cenários'!$E$6:$E$105,INT((ROW()-6)/12)+1)="","",INDEX('Cenários'!$E$6:$E$105,INT((ROW()-6)/12)+1)+7*$E669),""))</f>
        <v/>
      </c>
      <c r="H669" s="37">
        <f>IF($A669="","",INDEX('Cenários'!$N$6:$Y$105,INT((ROW()-6)/12)+1,$E669+5))</f>
        <v/>
      </c>
      <c r="I669" s="25">
        <f>IF(OR($A669="",$H669=""),"",IFERROR(ROUNDUP(INDEX('Cenários'!$F$6:$F$105,INT((ROW()-6)/12)+1)*$H669,0),""))</f>
        <v/>
      </c>
      <c r="J669" s="19" t="n"/>
      <c r="K669" s="25">
        <f>IF($A669="","",IF($E669=-4,INDEX('Cenários'!$G$6:$G$105,INT((ROW()-6)/12)+1),$S668))</f>
        <v/>
      </c>
      <c r="L669" s="25">
        <f>IF($A669="","",$K669+IF($J669="",0,$J669)-IF($I669="",0,$I669))</f>
        <v/>
      </c>
      <c r="M669" s="25">
        <f>IF($A669="","",IF($E669&lt;=0,INDEX('Cenários'!$H$6:$H$105,INT((ROW()-6)/12)+1)+SUMIFS($I$6:$I$1205,$A$6:$A$1205,$A669,$E$6:$E$1205,"&gt;"&amp;$E669,$E$6:$E$1205,"&lt;="&amp;($E669+INDEX('Cenários'!$J$6:$J$105,INT((ROW()-6)/12)+1))),INDEX('Cenários'!$L$6:$L$105,INT((ROW()-6)/12)+1)+SUMIFS($I$6:$I$1205,$A$6:$A$1205,$A669,$E$6:$E$1205,"&gt;"&amp;$E669,$E$6:$E$1205,"&lt;=7")))</f>
        <v/>
      </c>
      <c r="N669" s="25">
        <f>IF($A669="","",MIN(INDEX('Cenários'!$K$6:$K$105,INT((ROW()-6)/12)+1),MAX(0,$M669)))</f>
        <v/>
      </c>
      <c r="O669" s="25">
        <f>IF($A669="","",IFERROR(IF($L669&gt;=$N669,0,MIN(CEILING(MAX(0,$N669-$L669),INDEX('Cenários'!$I$6:$I$105,INT((ROW()-6)/12)+1)),FLOOR(MAX(0,INDEX('Cenários'!$K$6:$K$105,INT((ROW()-6)/12)+1)-$L669),INDEX('Cenários'!$I$6:$I$105,INT((ROW()-6)/12)+1)))),0))</f>
        <v/>
      </c>
      <c r="P669" s="25">
        <f>IF($A669="","",IFERROR(IF($E669+INDEX('Cenários'!$J$6:$J$105,INT((ROW()-6)/12)+1)&gt;7,0,SUMIFS($O$6:$O$1205,$A$6:$A$1205,$A669,$E$6:$E$1205,$E669+INDEX('Cenários'!$J$6:$J$105,INT((ROW()-6)/12)+1))),0))</f>
        <v/>
      </c>
      <c r="Q669" s="25">
        <f>IF($A669="","",$L669+$O669)</f>
        <v/>
      </c>
      <c r="R669" s="25">
        <f>IF($A669="","",IF($E669&gt;0,MAX(0,$Q669-$N669),0))</f>
        <v/>
      </c>
      <c r="S669" s="25">
        <f>IF($A669="","",$Q669-$R669)</f>
        <v/>
      </c>
      <c r="T669" s="25">
        <f>IF($A669="","",MAX(0,-$S669))</f>
        <v/>
      </c>
      <c r="U669" s="25">
        <f>IF($A669="","",MAX(0,$Q669-INDEX('Cenários'!$K$6:$K$105,INT((ROW()-6)/12)+1)))</f>
        <v/>
      </c>
      <c r="V669" s="24">
        <f>IF($A669="","",IF($Y669&lt;&gt;"OK","Dados inválidos",IF($X669="Pausado","Pausado",IF($T669&gt;0,"Ruptura",IF($U669&gt;0,"Excesso de capacidade",IF($M669&gt;INDEX('Cenários'!$K$6:$K$105,INT((ROW()-6)/12)+1),"Capacidade insuficiente",IF(AND($E669&lt;=0,$S669&lt;INDEX('Cenários'!$H$6:$H$105,INT((ROW()-6)/12)+1)),"Atenção",IF($R669&gt;0,"Desmobilizar","Adequado"))))))))</f>
        <v/>
      </c>
      <c r="W669" s="24">
        <f>IF($A669="","",IF($Y669&lt;&gt;"OK","Corrigir cadastro do cenário",IF($X669="Pausado","",IF($T669&gt;0,"Ruptura projetada de "&amp;TEXT($T669,"0")&amp;" un.",IF($U669&gt;0,"Reduzir entrada ou transferir "&amp;TEXT($U669,"0")&amp;" un.",IF($M669&gt;INDEX('Cenários'!$K$6:$K$105,INT((ROW()-6)/12)+1),"Capacidade abaixo do saldo-alvo em "&amp;TEXT($M669-INDEX('Cenários'!$K$6:$K$105,INT((ROW()-6)/12)+1),"0")&amp;" un.",IF(AND($O669&gt;0,$E669-INDEX('Cenários'!$J$6:$J$105,INT((ROW()-6)/12)+1)&lt;-4),"Recebimento depende de pedido anterior ao horizonte",IF($R669&gt;0,"Desmobilizar "&amp;TEXT($R669,"0")&amp;" un. nesta semana",IF($P669&gt;0,"Emitir pedido de "&amp;TEXT($P669,"0")&amp;" un. nesta semana",IF($O669&gt;0,"Programar recebimento de "&amp;TEXT($O669,"0")&amp;" un.","Sem ação imediata")))))))))</f>
        <v/>
      </c>
      <c r="X669" s="24">
        <f>IF($A669="","",INDEX('Cenários'!$M$6:$M$105,INT((ROW()-6)/12)+1))</f>
        <v/>
      </c>
      <c r="Y669" s="24">
        <f>IF($A669="","",INDEX('Cenários'!$Z$6:$Z$105,INT((ROW()-6)/12)+1))</f>
        <v/>
      </c>
    </row>
    <row r="670" ht="19" customHeight="1">
      <c r="A670" s="24">
        <f>IF(INDEX('Cenários'!$A$6:$A$105,INT((ROW()-6)/12)+1)="","",INDEX('Cenários'!$A$6:$A$105,INT((ROW()-6)/12)+1))</f>
        <v/>
      </c>
      <c r="B670" s="24">
        <f>IF($A670="","",INDEX('Cenários'!$B$6:$B$105,INT((ROW()-6)/12)+1))</f>
        <v/>
      </c>
      <c r="C670" s="24">
        <f>IF($A670="","",INDEX('Cenários'!$C$6:$C$105,INT((ROW()-6)/12)+1))</f>
        <v/>
      </c>
      <c r="D670" s="24">
        <f>IF($A670="","",INDEX('Cenários'!$D$6:$D$105,INT((ROW()-6)/12)+1))</f>
        <v/>
      </c>
      <c r="E670" s="25">
        <f>IF($A670="","",MOD(ROW()-6,12)-4)</f>
        <v/>
      </c>
      <c r="F670" s="24">
        <f>IF($A670="","",IF($E670&lt;0,"Antes do pico",IF($E670=0,"Semana de pico","Depois do pico")))</f>
        <v/>
      </c>
      <c r="G670" s="36">
        <f>IF($A670="","",IFERROR(IF(INDEX('Cenários'!$E$6:$E$105,INT((ROW()-6)/12)+1)="","",INDEX('Cenários'!$E$6:$E$105,INT((ROW()-6)/12)+1)+7*$E670),""))</f>
        <v/>
      </c>
      <c r="H670" s="37">
        <f>IF($A670="","",INDEX('Cenários'!$N$6:$Y$105,INT((ROW()-6)/12)+1,$E670+5))</f>
        <v/>
      </c>
      <c r="I670" s="25">
        <f>IF(OR($A670="",$H670=""),"",IFERROR(ROUNDUP(INDEX('Cenários'!$F$6:$F$105,INT((ROW()-6)/12)+1)*$H670,0),""))</f>
        <v/>
      </c>
      <c r="J670" s="19" t="n"/>
      <c r="K670" s="25">
        <f>IF($A670="","",IF($E670=-4,INDEX('Cenários'!$G$6:$G$105,INT((ROW()-6)/12)+1),$S669))</f>
        <v/>
      </c>
      <c r="L670" s="25">
        <f>IF($A670="","",$K670+IF($J670="",0,$J670)-IF($I670="",0,$I670))</f>
        <v/>
      </c>
      <c r="M670" s="25">
        <f>IF($A670="","",IF($E670&lt;=0,INDEX('Cenários'!$H$6:$H$105,INT((ROW()-6)/12)+1)+SUMIFS($I$6:$I$1205,$A$6:$A$1205,$A670,$E$6:$E$1205,"&gt;"&amp;$E670,$E$6:$E$1205,"&lt;="&amp;($E670+INDEX('Cenários'!$J$6:$J$105,INT((ROW()-6)/12)+1))),INDEX('Cenários'!$L$6:$L$105,INT((ROW()-6)/12)+1)+SUMIFS($I$6:$I$1205,$A$6:$A$1205,$A670,$E$6:$E$1205,"&gt;"&amp;$E670,$E$6:$E$1205,"&lt;=7")))</f>
        <v/>
      </c>
      <c r="N670" s="25">
        <f>IF($A670="","",MIN(INDEX('Cenários'!$K$6:$K$105,INT((ROW()-6)/12)+1),MAX(0,$M670)))</f>
        <v/>
      </c>
      <c r="O670" s="25">
        <f>IF($A670="","",IFERROR(IF($L670&gt;=$N670,0,MIN(CEILING(MAX(0,$N670-$L670),INDEX('Cenários'!$I$6:$I$105,INT((ROW()-6)/12)+1)),FLOOR(MAX(0,INDEX('Cenários'!$K$6:$K$105,INT((ROW()-6)/12)+1)-$L670),INDEX('Cenários'!$I$6:$I$105,INT((ROW()-6)/12)+1)))),0))</f>
        <v/>
      </c>
      <c r="P670" s="25">
        <f>IF($A670="","",IFERROR(IF($E670+INDEX('Cenários'!$J$6:$J$105,INT((ROW()-6)/12)+1)&gt;7,0,SUMIFS($O$6:$O$1205,$A$6:$A$1205,$A670,$E$6:$E$1205,$E670+INDEX('Cenários'!$J$6:$J$105,INT((ROW()-6)/12)+1))),0))</f>
        <v/>
      </c>
      <c r="Q670" s="25">
        <f>IF($A670="","",$L670+$O670)</f>
        <v/>
      </c>
      <c r="R670" s="25">
        <f>IF($A670="","",IF($E670&gt;0,MAX(0,$Q670-$N670),0))</f>
        <v/>
      </c>
      <c r="S670" s="25">
        <f>IF($A670="","",$Q670-$R670)</f>
        <v/>
      </c>
      <c r="T670" s="25">
        <f>IF($A670="","",MAX(0,-$S670))</f>
        <v/>
      </c>
      <c r="U670" s="25">
        <f>IF($A670="","",MAX(0,$Q670-INDEX('Cenários'!$K$6:$K$105,INT((ROW()-6)/12)+1)))</f>
        <v/>
      </c>
      <c r="V670" s="24">
        <f>IF($A670="","",IF($Y670&lt;&gt;"OK","Dados inválidos",IF($X670="Pausado","Pausado",IF($T670&gt;0,"Ruptura",IF($U670&gt;0,"Excesso de capacidade",IF($M670&gt;INDEX('Cenários'!$K$6:$K$105,INT((ROW()-6)/12)+1),"Capacidade insuficiente",IF(AND($E670&lt;=0,$S670&lt;INDEX('Cenários'!$H$6:$H$105,INT((ROW()-6)/12)+1)),"Atenção",IF($R670&gt;0,"Desmobilizar","Adequado"))))))))</f>
        <v/>
      </c>
      <c r="W670" s="24">
        <f>IF($A670="","",IF($Y670&lt;&gt;"OK","Corrigir cadastro do cenário",IF($X670="Pausado","",IF($T670&gt;0,"Ruptura projetada de "&amp;TEXT($T670,"0")&amp;" un.",IF($U670&gt;0,"Reduzir entrada ou transferir "&amp;TEXT($U670,"0")&amp;" un.",IF($M670&gt;INDEX('Cenários'!$K$6:$K$105,INT((ROW()-6)/12)+1),"Capacidade abaixo do saldo-alvo em "&amp;TEXT($M670-INDEX('Cenários'!$K$6:$K$105,INT((ROW()-6)/12)+1),"0")&amp;" un.",IF(AND($O670&gt;0,$E670-INDEX('Cenários'!$J$6:$J$105,INT((ROW()-6)/12)+1)&lt;-4),"Recebimento depende de pedido anterior ao horizonte",IF($R670&gt;0,"Desmobilizar "&amp;TEXT($R670,"0")&amp;" un. nesta semana",IF($P670&gt;0,"Emitir pedido de "&amp;TEXT($P670,"0")&amp;" un. nesta semana",IF($O670&gt;0,"Programar recebimento de "&amp;TEXT($O670,"0")&amp;" un.","Sem ação imediata")))))))))</f>
        <v/>
      </c>
      <c r="X670" s="24">
        <f>IF($A670="","",INDEX('Cenários'!$M$6:$M$105,INT((ROW()-6)/12)+1))</f>
        <v/>
      </c>
      <c r="Y670" s="24">
        <f>IF($A670="","",INDEX('Cenários'!$Z$6:$Z$105,INT((ROW()-6)/12)+1))</f>
        <v/>
      </c>
    </row>
    <row r="671" ht="19" customHeight="1">
      <c r="A671" s="24">
        <f>IF(INDEX('Cenários'!$A$6:$A$105,INT((ROW()-6)/12)+1)="","",INDEX('Cenários'!$A$6:$A$105,INT((ROW()-6)/12)+1))</f>
        <v/>
      </c>
      <c r="B671" s="24">
        <f>IF($A671="","",INDEX('Cenários'!$B$6:$B$105,INT((ROW()-6)/12)+1))</f>
        <v/>
      </c>
      <c r="C671" s="24">
        <f>IF($A671="","",INDEX('Cenários'!$C$6:$C$105,INT((ROW()-6)/12)+1))</f>
        <v/>
      </c>
      <c r="D671" s="24">
        <f>IF($A671="","",INDEX('Cenários'!$D$6:$D$105,INT((ROW()-6)/12)+1))</f>
        <v/>
      </c>
      <c r="E671" s="25">
        <f>IF($A671="","",MOD(ROW()-6,12)-4)</f>
        <v/>
      </c>
      <c r="F671" s="24">
        <f>IF($A671="","",IF($E671&lt;0,"Antes do pico",IF($E671=0,"Semana de pico","Depois do pico")))</f>
        <v/>
      </c>
      <c r="G671" s="36">
        <f>IF($A671="","",IFERROR(IF(INDEX('Cenários'!$E$6:$E$105,INT((ROW()-6)/12)+1)="","",INDEX('Cenários'!$E$6:$E$105,INT((ROW()-6)/12)+1)+7*$E671),""))</f>
        <v/>
      </c>
      <c r="H671" s="37">
        <f>IF($A671="","",INDEX('Cenários'!$N$6:$Y$105,INT((ROW()-6)/12)+1,$E671+5))</f>
        <v/>
      </c>
      <c r="I671" s="25">
        <f>IF(OR($A671="",$H671=""),"",IFERROR(ROUNDUP(INDEX('Cenários'!$F$6:$F$105,INT((ROW()-6)/12)+1)*$H671,0),""))</f>
        <v/>
      </c>
      <c r="J671" s="19" t="n"/>
      <c r="K671" s="25">
        <f>IF($A671="","",IF($E671=-4,INDEX('Cenários'!$G$6:$G$105,INT((ROW()-6)/12)+1),$S670))</f>
        <v/>
      </c>
      <c r="L671" s="25">
        <f>IF($A671="","",$K671+IF($J671="",0,$J671)-IF($I671="",0,$I671))</f>
        <v/>
      </c>
      <c r="M671" s="25">
        <f>IF($A671="","",IF($E671&lt;=0,INDEX('Cenários'!$H$6:$H$105,INT((ROW()-6)/12)+1)+SUMIFS($I$6:$I$1205,$A$6:$A$1205,$A671,$E$6:$E$1205,"&gt;"&amp;$E671,$E$6:$E$1205,"&lt;="&amp;($E671+INDEX('Cenários'!$J$6:$J$105,INT((ROW()-6)/12)+1))),INDEX('Cenários'!$L$6:$L$105,INT((ROW()-6)/12)+1)+SUMIFS($I$6:$I$1205,$A$6:$A$1205,$A671,$E$6:$E$1205,"&gt;"&amp;$E671,$E$6:$E$1205,"&lt;=7")))</f>
        <v/>
      </c>
      <c r="N671" s="25">
        <f>IF($A671="","",MIN(INDEX('Cenários'!$K$6:$K$105,INT((ROW()-6)/12)+1),MAX(0,$M671)))</f>
        <v/>
      </c>
      <c r="O671" s="25">
        <f>IF($A671="","",IFERROR(IF($L671&gt;=$N671,0,MIN(CEILING(MAX(0,$N671-$L671),INDEX('Cenários'!$I$6:$I$105,INT((ROW()-6)/12)+1)),FLOOR(MAX(0,INDEX('Cenários'!$K$6:$K$105,INT((ROW()-6)/12)+1)-$L671),INDEX('Cenários'!$I$6:$I$105,INT((ROW()-6)/12)+1)))),0))</f>
        <v/>
      </c>
      <c r="P671" s="25">
        <f>IF($A671="","",IFERROR(IF($E671+INDEX('Cenários'!$J$6:$J$105,INT((ROW()-6)/12)+1)&gt;7,0,SUMIFS($O$6:$O$1205,$A$6:$A$1205,$A671,$E$6:$E$1205,$E671+INDEX('Cenários'!$J$6:$J$105,INT((ROW()-6)/12)+1))),0))</f>
        <v/>
      </c>
      <c r="Q671" s="25">
        <f>IF($A671="","",$L671+$O671)</f>
        <v/>
      </c>
      <c r="R671" s="25">
        <f>IF($A671="","",IF($E671&gt;0,MAX(0,$Q671-$N671),0))</f>
        <v/>
      </c>
      <c r="S671" s="25">
        <f>IF($A671="","",$Q671-$R671)</f>
        <v/>
      </c>
      <c r="T671" s="25">
        <f>IF($A671="","",MAX(0,-$S671))</f>
        <v/>
      </c>
      <c r="U671" s="25">
        <f>IF($A671="","",MAX(0,$Q671-INDEX('Cenários'!$K$6:$K$105,INT((ROW()-6)/12)+1)))</f>
        <v/>
      </c>
      <c r="V671" s="24">
        <f>IF($A671="","",IF($Y671&lt;&gt;"OK","Dados inválidos",IF($X671="Pausado","Pausado",IF($T671&gt;0,"Ruptura",IF($U671&gt;0,"Excesso de capacidade",IF($M671&gt;INDEX('Cenários'!$K$6:$K$105,INT((ROW()-6)/12)+1),"Capacidade insuficiente",IF(AND($E671&lt;=0,$S671&lt;INDEX('Cenários'!$H$6:$H$105,INT((ROW()-6)/12)+1)),"Atenção",IF($R671&gt;0,"Desmobilizar","Adequado"))))))))</f>
        <v/>
      </c>
      <c r="W671" s="24">
        <f>IF($A671="","",IF($Y671&lt;&gt;"OK","Corrigir cadastro do cenário",IF($X671="Pausado","",IF($T671&gt;0,"Ruptura projetada de "&amp;TEXT($T671,"0")&amp;" un.",IF($U671&gt;0,"Reduzir entrada ou transferir "&amp;TEXT($U671,"0")&amp;" un.",IF($M671&gt;INDEX('Cenários'!$K$6:$K$105,INT((ROW()-6)/12)+1),"Capacidade abaixo do saldo-alvo em "&amp;TEXT($M671-INDEX('Cenários'!$K$6:$K$105,INT((ROW()-6)/12)+1),"0")&amp;" un.",IF(AND($O671&gt;0,$E671-INDEX('Cenários'!$J$6:$J$105,INT((ROW()-6)/12)+1)&lt;-4),"Recebimento depende de pedido anterior ao horizonte",IF($R671&gt;0,"Desmobilizar "&amp;TEXT($R671,"0")&amp;" un. nesta semana",IF($P671&gt;0,"Emitir pedido de "&amp;TEXT($P671,"0")&amp;" un. nesta semana",IF($O671&gt;0,"Programar recebimento de "&amp;TEXT($O671,"0")&amp;" un.","Sem ação imediata")))))))))</f>
        <v/>
      </c>
      <c r="X671" s="24">
        <f>IF($A671="","",INDEX('Cenários'!$M$6:$M$105,INT((ROW()-6)/12)+1))</f>
        <v/>
      </c>
      <c r="Y671" s="24">
        <f>IF($A671="","",INDEX('Cenários'!$Z$6:$Z$105,INT((ROW()-6)/12)+1))</f>
        <v/>
      </c>
    </row>
    <row r="672" ht="19" customHeight="1">
      <c r="A672" s="24">
        <f>IF(INDEX('Cenários'!$A$6:$A$105,INT((ROW()-6)/12)+1)="","",INDEX('Cenários'!$A$6:$A$105,INT((ROW()-6)/12)+1))</f>
        <v/>
      </c>
      <c r="B672" s="24">
        <f>IF($A672="","",INDEX('Cenários'!$B$6:$B$105,INT((ROW()-6)/12)+1))</f>
        <v/>
      </c>
      <c r="C672" s="24">
        <f>IF($A672="","",INDEX('Cenários'!$C$6:$C$105,INT((ROW()-6)/12)+1))</f>
        <v/>
      </c>
      <c r="D672" s="24">
        <f>IF($A672="","",INDEX('Cenários'!$D$6:$D$105,INT((ROW()-6)/12)+1))</f>
        <v/>
      </c>
      <c r="E672" s="25">
        <f>IF($A672="","",MOD(ROW()-6,12)-4)</f>
        <v/>
      </c>
      <c r="F672" s="24">
        <f>IF($A672="","",IF($E672&lt;0,"Antes do pico",IF($E672=0,"Semana de pico","Depois do pico")))</f>
        <v/>
      </c>
      <c r="G672" s="36">
        <f>IF($A672="","",IFERROR(IF(INDEX('Cenários'!$E$6:$E$105,INT((ROW()-6)/12)+1)="","",INDEX('Cenários'!$E$6:$E$105,INT((ROW()-6)/12)+1)+7*$E672),""))</f>
        <v/>
      </c>
      <c r="H672" s="37">
        <f>IF($A672="","",INDEX('Cenários'!$N$6:$Y$105,INT((ROW()-6)/12)+1,$E672+5))</f>
        <v/>
      </c>
      <c r="I672" s="25">
        <f>IF(OR($A672="",$H672=""),"",IFERROR(ROUNDUP(INDEX('Cenários'!$F$6:$F$105,INT((ROW()-6)/12)+1)*$H672,0),""))</f>
        <v/>
      </c>
      <c r="J672" s="19" t="n"/>
      <c r="K672" s="25">
        <f>IF($A672="","",IF($E672=-4,INDEX('Cenários'!$G$6:$G$105,INT((ROW()-6)/12)+1),$S671))</f>
        <v/>
      </c>
      <c r="L672" s="25">
        <f>IF($A672="","",$K672+IF($J672="",0,$J672)-IF($I672="",0,$I672))</f>
        <v/>
      </c>
      <c r="M672" s="25">
        <f>IF($A672="","",IF($E672&lt;=0,INDEX('Cenários'!$H$6:$H$105,INT((ROW()-6)/12)+1)+SUMIFS($I$6:$I$1205,$A$6:$A$1205,$A672,$E$6:$E$1205,"&gt;"&amp;$E672,$E$6:$E$1205,"&lt;="&amp;($E672+INDEX('Cenários'!$J$6:$J$105,INT((ROW()-6)/12)+1))),INDEX('Cenários'!$L$6:$L$105,INT((ROW()-6)/12)+1)+SUMIFS($I$6:$I$1205,$A$6:$A$1205,$A672,$E$6:$E$1205,"&gt;"&amp;$E672,$E$6:$E$1205,"&lt;=7")))</f>
        <v/>
      </c>
      <c r="N672" s="25">
        <f>IF($A672="","",MIN(INDEX('Cenários'!$K$6:$K$105,INT((ROW()-6)/12)+1),MAX(0,$M672)))</f>
        <v/>
      </c>
      <c r="O672" s="25">
        <f>IF($A672="","",IFERROR(IF($L672&gt;=$N672,0,MIN(CEILING(MAX(0,$N672-$L672),INDEX('Cenários'!$I$6:$I$105,INT((ROW()-6)/12)+1)),FLOOR(MAX(0,INDEX('Cenários'!$K$6:$K$105,INT((ROW()-6)/12)+1)-$L672),INDEX('Cenários'!$I$6:$I$105,INT((ROW()-6)/12)+1)))),0))</f>
        <v/>
      </c>
      <c r="P672" s="25">
        <f>IF($A672="","",IFERROR(IF($E672+INDEX('Cenários'!$J$6:$J$105,INT((ROW()-6)/12)+1)&gt;7,0,SUMIFS($O$6:$O$1205,$A$6:$A$1205,$A672,$E$6:$E$1205,$E672+INDEX('Cenários'!$J$6:$J$105,INT((ROW()-6)/12)+1))),0))</f>
        <v/>
      </c>
      <c r="Q672" s="25">
        <f>IF($A672="","",$L672+$O672)</f>
        <v/>
      </c>
      <c r="R672" s="25">
        <f>IF($A672="","",IF($E672&gt;0,MAX(0,$Q672-$N672),0))</f>
        <v/>
      </c>
      <c r="S672" s="25">
        <f>IF($A672="","",$Q672-$R672)</f>
        <v/>
      </c>
      <c r="T672" s="25">
        <f>IF($A672="","",MAX(0,-$S672))</f>
        <v/>
      </c>
      <c r="U672" s="25">
        <f>IF($A672="","",MAX(0,$Q672-INDEX('Cenários'!$K$6:$K$105,INT((ROW()-6)/12)+1)))</f>
        <v/>
      </c>
      <c r="V672" s="24">
        <f>IF($A672="","",IF($Y672&lt;&gt;"OK","Dados inválidos",IF($X672="Pausado","Pausado",IF($T672&gt;0,"Ruptura",IF($U672&gt;0,"Excesso de capacidade",IF($M672&gt;INDEX('Cenários'!$K$6:$K$105,INT((ROW()-6)/12)+1),"Capacidade insuficiente",IF(AND($E672&lt;=0,$S672&lt;INDEX('Cenários'!$H$6:$H$105,INT((ROW()-6)/12)+1)),"Atenção",IF($R672&gt;0,"Desmobilizar","Adequado"))))))))</f>
        <v/>
      </c>
      <c r="W672" s="24">
        <f>IF($A672="","",IF($Y672&lt;&gt;"OK","Corrigir cadastro do cenário",IF($X672="Pausado","",IF($T672&gt;0,"Ruptura projetada de "&amp;TEXT($T672,"0")&amp;" un.",IF($U672&gt;0,"Reduzir entrada ou transferir "&amp;TEXT($U672,"0")&amp;" un.",IF($M672&gt;INDEX('Cenários'!$K$6:$K$105,INT((ROW()-6)/12)+1),"Capacidade abaixo do saldo-alvo em "&amp;TEXT($M672-INDEX('Cenários'!$K$6:$K$105,INT((ROW()-6)/12)+1),"0")&amp;" un.",IF(AND($O672&gt;0,$E672-INDEX('Cenários'!$J$6:$J$105,INT((ROW()-6)/12)+1)&lt;-4),"Recebimento depende de pedido anterior ao horizonte",IF($R672&gt;0,"Desmobilizar "&amp;TEXT($R672,"0")&amp;" un. nesta semana",IF($P672&gt;0,"Emitir pedido de "&amp;TEXT($P672,"0")&amp;" un. nesta semana",IF($O672&gt;0,"Programar recebimento de "&amp;TEXT($O672,"0")&amp;" un.","Sem ação imediata")))))))))</f>
        <v/>
      </c>
      <c r="X672" s="24">
        <f>IF($A672="","",INDEX('Cenários'!$M$6:$M$105,INT((ROW()-6)/12)+1))</f>
        <v/>
      </c>
      <c r="Y672" s="24">
        <f>IF($A672="","",INDEX('Cenários'!$Z$6:$Z$105,INT((ROW()-6)/12)+1))</f>
        <v/>
      </c>
    </row>
    <row r="673" ht="19" customHeight="1">
      <c r="A673" s="24">
        <f>IF(INDEX('Cenários'!$A$6:$A$105,INT((ROW()-6)/12)+1)="","",INDEX('Cenários'!$A$6:$A$105,INT((ROW()-6)/12)+1))</f>
        <v/>
      </c>
      <c r="B673" s="24">
        <f>IF($A673="","",INDEX('Cenários'!$B$6:$B$105,INT((ROW()-6)/12)+1))</f>
        <v/>
      </c>
      <c r="C673" s="24">
        <f>IF($A673="","",INDEX('Cenários'!$C$6:$C$105,INT((ROW()-6)/12)+1))</f>
        <v/>
      </c>
      <c r="D673" s="24">
        <f>IF($A673="","",INDEX('Cenários'!$D$6:$D$105,INT((ROW()-6)/12)+1))</f>
        <v/>
      </c>
      <c r="E673" s="25">
        <f>IF($A673="","",MOD(ROW()-6,12)-4)</f>
        <v/>
      </c>
      <c r="F673" s="24">
        <f>IF($A673="","",IF($E673&lt;0,"Antes do pico",IF($E673=0,"Semana de pico","Depois do pico")))</f>
        <v/>
      </c>
      <c r="G673" s="36">
        <f>IF($A673="","",IFERROR(IF(INDEX('Cenários'!$E$6:$E$105,INT((ROW()-6)/12)+1)="","",INDEX('Cenários'!$E$6:$E$105,INT((ROW()-6)/12)+1)+7*$E673),""))</f>
        <v/>
      </c>
      <c r="H673" s="37">
        <f>IF($A673="","",INDEX('Cenários'!$N$6:$Y$105,INT((ROW()-6)/12)+1,$E673+5))</f>
        <v/>
      </c>
      <c r="I673" s="25">
        <f>IF(OR($A673="",$H673=""),"",IFERROR(ROUNDUP(INDEX('Cenários'!$F$6:$F$105,INT((ROW()-6)/12)+1)*$H673,0),""))</f>
        <v/>
      </c>
      <c r="J673" s="19" t="n"/>
      <c r="K673" s="25">
        <f>IF($A673="","",IF($E673=-4,INDEX('Cenários'!$G$6:$G$105,INT((ROW()-6)/12)+1),$S672))</f>
        <v/>
      </c>
      <c r="L673" s="25">
        <f>IF($A673="","",$K673+IF($J673="",0,$J673)-IF($I673="",0,$I673))</f>
        <v/>
      </c>
      <c r="M673" s="25">
        <f>IF($A673="","",IF($E673&lt;=0,INDEX('Cenários'!$H$6:$H$105,INT((ROW()-6)/12)+1)+SUMIFS($I$6:$I$1205,$A$6:$A$1205,$A673,$E$6:$E$1205,"&gt;"&amp;$E673,$E$6:$E$1205,"&lt;="&amp;($E673+INDEX('Cenários'!$J$6:$J$105,INT((ROW()-6)/12)+1))),INDEX('Cenários'!$L$6:$L$105,INT((ROW()-6)/12)+1)+SUMIFS($I$6:$I$1205,$A$6:$A$1205,$A673,$E$6:$E$1205,"&gt;"&amp;$E673,$E$6:$E$1205,"&lt;=7")))</f>
        <v/>
      </c>
      <c r="N673" s="25">
        <f>IF($A673="","",MIN(INDEX('Cenários'!$K$6:$K$105,INT((ROW()-6)/12)+1),MAX(0,$M673)))</f>
        <v/>
      </c>
      <c r="O673" s="25">
        <f>IF($A673="","",IFERROR(IF($L673&gt;=$N673,0,MIN(CEILING(MAX(0,$N673-$L673),INDEX('Cenários'!$I$6:$I$105,INT((ROW()-6)/12)+1)),FLOOR(MAX(0,INDEX('Cenários'!$K$6:$K$105,INT((ROW()-6)/12)+1)-$L673),INDEX('Cenários'!$I$6:$I$105,INT((ROW()-6)/12)+1)))),0))</f>
        <v/>
      </c>
      <c r="P673" s="25">
        <f>IF($A673="","",IFERROR(IF($E673+INDEX('Cenários'!$J$6:$J$105,INT((ROW()-6)/12)+1)&gt;7,0,SUMIFS($O$6:$O$1205,$A$6:$A$1205,$A673,$E$6:$E$1205,$E673+INDEX('Cenários'!$J$6:$J$105,INT((ROW()-6)/12)+1))),0))</f>
        <v/>
      </c>
      <c r="Q673" s="25">
        <f>IF($A673="","",$L673+$O673)</f>
        <v/>
      </c>
      <c r="R673" s="25">
        <f>IF($A673="","",IF($E673&gt;0,MAX(0,$Q673-$N673),0))</f>
        <v/>
      </c>
      <c r="S673" s="25">
        <f>IF($A673="","",$Q673-$R673)</f>
        <v/>
      </c>
      <c r="T673" s="25">
        <f>IF($A673="","",MAX(0,-$S673))</f>
        <v/>
      </c>
      <c r="U673" s="25">
        <f>IF($A673="","",MAX(0,$Q673-INDEX('Cenários'!$K$6:$K$105,INT((ROW()-6)/12)+1)))</f>
        <v/>
      </c>
      <c r="V673" s="24">
        <f>IF($A673="","",IF($Y673&lt;&gt;"OK","Dados inválidos",IF($X673="Pausado","Pausado",IF($T673&gt;0,"Ruptura",IF($U673&gt;0,"Excesso de capacidade",IF($M673&gt;INDEX('Cenários'!$K$6:$K$105,INT((ROW()-6)/12)+1),"Capacidade insuficiente",IF(AND($E673&lt;=0,$S673&lt;INDEX('Cenários'!$H$6:$H$105,INT((ROW()-6)/12)+1)),"Atenção",IF($R673&gt;0,"Desmobilizar","Adequado"))))))))</f>
        <v/>
      </c>
      <c r="W673" s="24">
        <f>IF($A673="","",IF($Y673&lt;&gt;"OK","Corrigir cadastro do cenário",IF($X673="Pausado","",IF($T673&gt;0,"Ruptura projetada de "&amp;TEXT($T673,"0")&amp;" un.",IF($U673&gt;0,"Reduzir entrada ou transferir "&amp;TEXT($U673,"0")&amp;" un.",IF($M673&gt;INDEX('Cenários'!$K$6:$K$105,INT((ROW()-6)/12)+1),"Capacidade abaixo do saldo-alvo em "&amp;TEXT($M673-INDEX('Cenários'!$K$6:$K$105,INT((ROW()-6)/12)+1),"0")&amp;" un.",IF(AND($O673&gt;0,$E673-INDEX('Cenários'!$J$6:$J$105,INT((ROW()-6)/12)+1)&lt;-4),"Recebimento depende de pedido anterior ao horizonte",IF($R673&gt;0,"Desmobilizar "&amp;TEXT($R673,"0")&amp;" un. nesta semana",IF($P673&gt;0,"Emitir pedido de "&amp;TEXT($P673,"0")&amp;" un. nesta semana",IF($O673&gt;0,"Programar recebimento de "&amp;TEXT($O673,"0")&amp;" un.","Sem ação imediata")))))))))</f>
        <v/>
      </c>
      <c r="X673" s="24">
        <f>IF($A673="","",INDEX('Cenários'!$M$6:$M$105,INT((ROW()-6)/12)+1))</f>
        <v/>
      </c>
      <c r="Y673" s="24">
        <f>IF($A673="","",INDEX('Cenários'!$Z$6:$Z$105,INT((ROW()-6)/12)+1))</f>
        <v/>
      </c>
    </row>
    <row r="674" ht="19" customHeight="1">
      <c r="A674" s="24">
        <f>IF(INDEX('Cenários'!$A$6:$A$105,INT((ROW()-6)/12)+1)="","",INDEX('Cenários'!$A$6:$A$105,INT((ROW()-6)/12)+1))</f>
        <v/>
      </c>
      <c r="B674" s="24">
        <f>IF($A674="","",INDEX('Cenários'!$B$6:$B$105,INT((ROW()-6)/12)+1))</f>
        <v/>
      </c>
      <c r="C674" s="24">
        <f>IF($A674="","",INDEX('Cenários'!$C$6:$C$105,INT((ROW()-6)/12)+1))</f>
        <v/>
      </c>
      <c r="D674" s="24">
        <f>IF($A674="","",INDEX('Cenários'!$D$6:$D$105,INT((ROW()-6)/12)+1))</f>
        <v/>
      </c>
      <c r="E674" s="25">
        <f>IF($A674="","",MOD(ROW()-6,12)-4)</f>
        <v/>
      </c>
      <c r="F674" s="24">
        <f>IF($A674="","",IF($E674&lt;0,"Antes do pico",IF($E674=0,"Semana de pico","Depois do pico")))</f>
        <v/>
      </c>
      <c r="G674" s="36">
        <f>IF($A674="","",IFERROR(IF(INDEX('Cenários'!$E$6:$E$105,INT((ROW()-6)/12)+1)="","",INDEX('Cenários'!$E$6:$E$105,INT((ROW()-6)/12)+1)+7*$E674),""))</f>
        <v/>
      </c>
      <c r="H674" s="37">
        <f>IF($A674="","",INDEX('Cenários'!$N$6:$Y$105,INT((ROW()-6)/12)+1,$E674+5))</f>
        <v/>
      </c>
      <c r="I674" s="25">
        <f>IF(OR($A674="",$H674=""),"",IFERROR(ROUNDUP(INDEX('Cenários'!$F$6:$F$105,INT((ROW()-6)/12)+1)*$H674,0),""))</f>
        <v/>
      </c>
      <c r="J674" s="19" t="n"/>
      <c r="K674" s="25">
        <f>IF($A674="","",IF($E674=-4,INDEX('Cenários'!$G$6:$G$105,INT((ROW()-6)/12)+1),$S673))</f>
        <v/>
      </c>
      <c r="L674" s="25">
        <f>IF($A674="","",$K674+IF($J674="",0,$J674)-IF($I674="",0,$I674))</f>
        <v/>
      </c>
      <c r="M674" s="25">
        <f>IF($A674="","",IF($E674&lt;=0,INDEX('Cenários'!$H$6:$H$105,INT((ROW()-6)/12)+1)+SUMIFS($I$6:$I$1205,$A$6:$A$1205,$A674,$E$6:$E$1205,"&gt;"&amp;$E674,$E$6:$E$1205,"&lt;="&amp;($E674+INDEX('Cenários'!$J$6:$J$105,INT((ROW()-6)/12)+1))),INDEX('Cenários'!$L$6:$L$105,INT((ROW()-6)/12)+1)+SUMIFS($I$6:$I$1205,$A$6:$A$1205,$A674,$E$6:$E$1205,"&gt;"&amp;$E674,$E$6:$E$1205,"&lt;=7")))</f>
        <v/>
      </c>
      <c r="N674" s="25">
        <f>IF($A674="","",MIN(INDEX('Cenários'!$K$6:$K$105,INT((ROW()-6)/12)+1),MAX(0,$M674)))</f>
        <v/>
      </c>
      <c r="O674" s="25">
        <f>IF($A674="","",IFERROR(IF($L674&gt;=$N674,0,MIN(CEILING(MAX(0,$N674-$L674),INDEX('Cenários'!$I$6:$I$105,INT((ROW()-6)/12)+1)),FLOOR(MAX(0,INDEX('Cenários'!$K$6:$K$105,INT((ROW()-6)/12)+1)-$L674),INDEX('Cenários'!$I$6:$I$105,INT((ROW()-6)/12)+1)))),0))</f>
        <v/>
      </c>
      <c r="P674" s="25">
        <f>IF($A674="","",IFERROR(IF($E674+INDEX('Cenários'!$J$6:$J$105,INT((ROW()-6)/12)+1)&gt;7,0,SUMIFS($O$6:$O$1205,$A$6:$A$1205,$A674,$E$6:$E$1205,$E674+INDEX('Cenários'!$J$6:$J$105,INT((ROW()-6)/12)+1))),0))</f>
        <v/>
      </c>
      <c r="Q674" s="25">
        <f>IF($A674="","",$L674+$O674)</f>
        <v/>
      </c>
      <c r="R674" s="25">
        <f>IF($A674="","",IF($E674&gt;0,MAX(0,$Q674-$N674),0))</f>
        <v/>
      </c>
      <c r="S674" s="25">
        <f>IF($A674="","",$Q674-$R674)</f>
        <v/>
      </c>
      <c r="T674" s="25">
        <f>IF($A674="","",MAX(0,-$S674))</f>
        <v/>
      </c>
      <c r="U674" s="25">
        <f>IF($A674="","",MAX(0,$Q674-INDEX('Cenários'!$K$6:$K$105,INT((ROW()-6)/12)+1)))</f>
        <v/>
      </c>
      <c r="V674" s="24">
        <f>IF($A674="","",IF($Y674&lt;&gt;"OK","Dados inválidos",IF($X674="Pausado","Pausado",IF($T674&gt;0,"Ruptura",IF($U674&gt;0,"Excesso de capacidade",IF($M674&gt;INDEX('Cenários'!$K$6:$K$105,INT((ROW()-6)/12)+1),"Capacidade insuficiente",IF(AND($E674&lt;=0,$S674&lt;INDEX('Cenários'!$H$6:$H$105,INT((ROW()-6)/12)+1)),"Atenção",IF($R674&gt;0,"Desmobilizar","Adequado"))))))))</f>
        <v/>
      </c>
      <c r="W674" s="24">
        <f>IF($A674="","",IF($Y674&lt;&gt;"OK","Corrigir cadastro do cenário",IF($X674="Pausado","",IF($T674&gt;0,"Ruptura projetada de "&amp;TEXT($T674,"0")&amp;" un.",IF($U674&gt;0,"Reduzir entrada ou transferir "&amp;TEXT($U674,"0")&amp;" un.",IF($M674&gt;INDEX('Cenários'!$K$6:$K$105,INT((ROW()-6)/12)+1),"Capacidade abaixo do saldo-alvo em "&amp;TEXT($M674-INDEX('Cenários'!$K$6:$K$105,INT((ROW()-6)/12)+1),"0")&amp;" un.",IF(AND($O674&gt;0,$E674-INDEX('Cenários'!$J$6:$J$105,INT((ROW()-6)/12)+1)&lt;-4),"Recebimento depende de pedido anterior ao horizonte",IF($R674&gt;0,"Desmobilizar "&amp;TEXT($R674,"0")&amp;" un. nesta semana",IF($P674&gt;0,"Emitir pedido de "&amp;TEXT($P674,"0")&amp;" un. nesta semana",IF($O674&gt;0,"Programar recebimento de "&amp;TEXT($O674,"0")&amp;" un.","Sem ação imediata")))))))))</f>
        <v/>
      </c>
      <c r="X674" s="24">
        <f>IF($A674="","",INDEX('Cenários'!$M$6:$M$105,INT((ROW()-6)/12)+1))</f>
        <v/>
      </c>
      <c r="Y674" s="24">
        <f>IF($A674="","",INDEX('Cenários'!$Z$6:$Z$105,INT((ROW()-6)/12)+1))</f>
        <v/>
      </c>
    </row>
    <row r="675" ht="19" customHeight="1">
      <c r="A675" s="24">
        <f>IF(INDEX('Cenários'!$A$6:$A$105,INT((ROW()-6)/12)+1)="","",INDEX('Cenários'!$A$6:$A$105,INT((ROW()-6)/12)+1))</f>
        <v/>
      </c>
      <c r="B675" s="24">
        <f>IF($A675="","",INDEX('Cenários'!$B$6:$B$105,INT((ROW()-6)/12)+1))</f>
        <v/>
      </c>
      <c r="C675" s="24">
        <f>IF($A675="","",INDEX('Cenários'!$C$6:$C$105,INT((ROW()-6)/12)+1))</f>
        <v/>
      </c>
      <c r="D675" s="24">
        <f>IF($A675="","",INDEX('Cenários'!$D$6:$D$105,INT((ROW()-6)/12)+1))</f>
        <v/>
      </c>
      <c r="E675" s="25">
        <f>IF($A675="","",MOD(ROW()-6,12)-4)</f>
        <v/>
      </c>
      <c r="F675" s="24">
        <f>IF($A675="","",IF($E675&lt;0,"Antes do pico",IF($E675=0,"Semana de pico","Depois do pico")))</f>
        <v/>
      </c>
      <c r="G675" s="36">
        <f>IF($A675="","",IFERROR(IF(INDEX('Cenários'!$E$6:$E$105,INT((ROW()-6)/12)+1)="","",INDEX('Cenários'!$E$6:$E$105,INT((ROW()-6)/12)+1)+7*$E675),""))</f>
        <v/>
      </c>
      <c r="H675" s="37">
        <f>IF($A675="","",INDEX('Cenários'!$N$6:$Y$105,INT((ROW()-6)/12)+1,$E675+5))</f>
        <v/>
      </c>
      <c r="I675" s="25">
        <f>IF(OR($A675="",$H675=""),"",IFERROR(ROUNDUP(INDEX('Cenários'!$F$6:$F$105,INT((ROW()-6)/12)+1)*$H675,0),""))</f>
        <v/>
      </c>
      <c r="J675" s="19" t="n"/>
      <c r="K675" s="25">
        <f>IF($A675="","",IF($E675=-4,INDEX('Cenários'!$G$6:$G$105,INT((ROW()-6)/12)+1),$S674))</f>
        <v/>
      </c>
      <c r="L675" s="25">
        <f>IF($A675="","",$K675+IF($J675="",0,$J675)-IF($I675="",0,$I675))</f>
        <v/>
      </c>
      <c r="M675" s="25">
        <f>IF($A675="","",IF($E675&lt;=0,INDEX('Cenários'!$H$6:$H$105,INT((ROW()-6)/12)+1)+SUMIFS($I$6:$I$1205,$A$6:$A$1205,$A675,$E$6:$E$1205,"&gt;"&amp;$E675,$E$6:$E$1205,"&lt;="&amp;($E675+INDEX('Cenários'!$J$6:$J$105,INT((ROW()-6)/12)+1))),INDEX('Cenários'!$L$6:$L$105,INT((ROW()-6)/12)+1)+SUMIFS($I$6:$I$1205,$A$6:$A$1205,$A675,$E$6:$E$1205,"&gt;"&amp;$E675,$E$6:$E$1205,"&lt;=7")))</f>
        <v/>
      </c>
      <c r="N675" s="25">
        <f>IF($A675="","",MIN(INDEX('Cenários'!$K$6:$K$105,INT((ROW()-6)/12)+1),MAX(0,$M675)))</f>
        <v/>
      </c>
      <c r="O675" s="25">
        <f>IF($A675="","",IFERROR(IF($L675&gt;=$N675,0,MIN(CEILING(MAX(0,$N675-$L675),INDEX('Cenários'!$I$6:$I$105,INT((ROW()-6)/12)+1)),FLOOR(MAX(0,INDEX('Cenários'!$K$6:$K$105,INT((ROW()-6)/12)+1)-$L675),INDEX('Cenários'!$I$6:$I$105,INT((ROW()-6)/12)+1)))),0))</f>
        <v/>
      </c>
      <c r="P675" s="25">
        <f>IF($A675="","",IFERROR(IF($E675+INDEX('Cenários'!$J$6:$J$105,INT((ROW()-6)/12)+1)&gt;7,0,SUMIFS($O$6:$O$1205,$A$6:$A$1205,$A675,$E$6:$E$1205,$E675+INDEX('Cenários'!$J$6:$J$105,INT((ROW()-6)/12)+1))),0))</f>
        <v/>
      </c>
      <c r="Q675" s="25">
        <f>IF($A675="","",$L675+$O675)</f>
        <v/>
      </c>
      <c r="R675" s="25">
        <f>IF($A675="","",IF($E675&gt;0,MAX(0,$Q675-$N675),0))</f>
        <v/>
      </c>
      <c r="S675" s="25">
        <f>IF($A675="","",$Q675-$R675)</f>
        <v/>
      </c>
      <c r="T675" s="25">
        <f>IF($A675="","",MAX(0,-$S675))</f>
        <v/>
      </c>
      <c r="U675" s="25">
        <f>IF($A675="","",MAX(0,$Q675-INDEX('Cenários'!$K$6:$K$105,INT((ROW()-6)/12)+1)))</f>
        <v/>
      </c>
      <c r="V675" s="24">
        <f>IF($A675="","",IF($Y675&lt;&gt;"OK","Dados inválidos",IF($X675="Pausado","Pausado",IF($T675&gt;0,"Ruptura",IF($U675&gt;0,"Excesso de capacidade",IF($M675&gt;INDEX('Cenários'!$K$6:$K$105,INT((ROW()-6)/12)+1),"Capacidade insuficiente",IF(AND($E675&lt;=0,$S675&lt;INDEX('Cenários'!$H$6:$H$105,INT((ROW()-6)/12)+1)),"Atenção",IF($R675&gt;0,"Desmobilizar","Adequado"))))))))</f>
        <v/>
      </c>
      <c r="W675" s="24">
        <f>IF($A675="","",IF($Y675&lt;&gt;"OK","Corrigir cadastro do cenário",IF($X675="Pausado","",IF($T675&gt;0,"Ruptura projetada de "&amp;TEXT($T675,"0")&amp;" un.",IF($U675&gt;0,"Reduzir entrada ou transferir "&amp;TEXT($U675,"0")&amp;" un.",IF($M675&gt;INDEX('Cenários'!$K$6:$K$105,INT((ROW()-6)/12)+1),"Capacidade abaixo do saldo-alvo em "&amp;TEXT($M675-INDEX('Cenários'!$K$6:$K$105,INT((ROW()-6)/12)+1),"0")&amp;" un.",IF(AND($O675&gt;0,$E675-INDEX('Cenários'!$J$6:$J$105,INT((ROW()-6)/12)+1)&lt;-4),"Recebimento depende de pedido anterior ao horizonte",IF($R675&gt;0,"Desmobilizar "&amp;TEXT($R675,"0")&amp;" un. nesta semana",IF($P675&gt;0,"Emitir pedido de "&amp;TEXT($P675,"0")&amp;" un. nesta semana",IF($O675&gt;0,"Programar recebimento de "&amp;TEXT($O675,"0")&amp;" un.","Sem ação imediata")))))))))</f>
        <v/>
      </c>
      <c r="X675" s="24">
        <f>IF($A675="","",INDEX('Cenários'!$M$6:$M$105,INT((ROW()-6)/12)+1))</f>
        <v/>
      </c>
      <c r="Y675" s="24">
        <f>IF($A675="","",INDEX('Cenários'!$Z$6:$Z$105,INT((ROW()-6)/12)+1))</f>
        <v/>
      </c>
    </row>
    <row r="676" ht="19" customHeight="1">
      <c r="A676" s="24">
        <f>IF(INDEX('Cenários'!$A$6:$A$105,INT((ROW()-6)/12)+1)="","",INDEX('Cenários'!$A$6:$A$105,INT((ROW()-6)/12)+1))</f>
        <v/>
      </c>
      <c r="B676" s="24">
        <f>IF($A676="","",INDEX('Cenários'!$B$6:$B$105,INT((ROW()-6)/12)+1))</f>
        <v/>
      </c>
      <c r="C676" s="24">
        <f>IF($A676="","",INDEX('Cenários'!$C$6:$C$105,INT((ROW()-6)/12)+1))</f>
        <v/>
      </c>
      <c r="D676" s="24">
        <f>IF($A676="","",INDEX('Cenários'!$D$6:$D$105,INT((ROW()-6)/12)+1))</f>
        <v/>
      </c>
      <c r="E676" s="25">
        <f>IF($A676="","",MOD(ROW()-6,12)-4)</f>
        <v/>
      </c>
      <c r="F676" s="24">
        <f>IF($A676="","",IF($E676&lt;0,"Antes do pico",IF($E676=0,"Semana de pico","Depois do pico")))</f>
        <v/>
      </c>
      <c r="G676" s="36">
        <f>IF($A676="","",IFERROR(IF(INDEX('Cenários'!$E$6:$E$105,INT((ROW()-6)/12)+1)="","",INDEX('Cenários'!$E$6:$E$105,INT((ROW()-6)/12)+1)+7*$E676),""))</f>
        <v/>
      </c>
      <c r="H676" s="37">
        <f>IF($A676="","",INDEX('Cenários'!$N$6:$Y$105,INT((ROW()-6)/12)+1,$E676+5))</f>
        <v/>
      </c>
      <c r="I676" s="25">
        <f>IF(OR($A676="",$H676=""),"",IFERROR(ROUNDUP(INDEX('Cenários'!$F$6:$F$105,INT((ROW()-6)/12)+1)*$H676,0),""))</f>
        <v/>
      </c>
      <c r="J676" s="19" t="n"/>
      <c r="K676" s="25">
        <f>IF($A676="","",IF($E676=-4,INDEX('Cenários'!$G$6:$G$105,INT((ROW()-6)/12)+1),$S675))</f>
        <v/>
      </c>
      <c r="L676" s="25">
        <f>IF($A676="","",$K676+IF($J676="",0,$J676)-IF($I676="",0,$I676))</f>
        <v/>
      </c>
      <c r="M676" s="25">
        <f>IF($A676="","",IF($E676&lt;=0,INDEX('Cenários'!$H$6:$H$105,INT((ROW()-6)/12)+1)+SUMIFS($I$6:$I$1205,$A$6:$A$1205,$A676,$E$6:$E$1205,"&gt;"&amp;$E676,$E$6:$E$1205,"&lt;="&amp;($E676+INDEX('Cenários'!$J$6:$J$105,INT((ROW()-6)/12)+1))),INDEX('Cenários'!$L$6:$L$105,INT((ROW()-6)/12)+1)+SUMIFS($I$6:$I$1205,$A$6:$A$1205,$A676,$E$6:$E$1205,"&gt;"&amp;$E676,$E$6:$E$1205,"&lt;=7")))</f>
        <v/>
      </c>
      <c r="N676" s="25">
        <f>IF($A676="","",MIN(INDEX('Cenários'!$K$6:$K$105,INT((ROW()-6)/12)+1),MAX(0,$M676)))</f>
        <v/>
      </c>
      <c r="O676" s="25">
        <f>IF($A676="","",IFERROR(IF($L676&gt;=$N676,0,MIN(CEILING(MAX(0,$N676-$L676),INDEX('Cenários'!$I$6:$I$105,INT((ROW()-6)/12)+1)),FLOOR(MAX(0,INDEX('Cenários'!$K$6:$K$105,INT((ROW()-6)/12)+1)-$L676),INDEX('Cenários'!$I$6:$I$105,INT((ROW()-6)/12)+1)))),0))</f>
        <v/>
      </c>
      <c r="P676" s="25">
        <f>IF($A676="","",IFERROR(IF($E676+INDEX('Cenários'!$J$6:$J$105,INT((ROW()-6)/12)+1)&gt;7,0,SUMIFS($O$6:$O$1205,$A$6:$A$1205,$A676,$E$6:$E$1205,$E676+INDEX('Cenários'!$J$6:$J$105,INT((ROW()-6)/12)+1))),0))</f>
        <v/>
      </c>
      <c r="Q676" s="25">
        <f>IF($A676="","",$L676+$O676)</f>
        <v/>
      </c>
      <c r="R676" s="25">
        <f>IF($A676="","",IF($E676&gt;0,MAX(0,$Q676-$N676),0))</f>
        <v/>
      </c>
      <c r="S676" s="25">
        <f>IF($A676="","",$Q676-$R676)</f>
        <v/>
      </c>
      <c r="T676" s="25">
        <f>IF($A676="","",MAX(0,-$S676))</f>
        <v/>
      </c>
      <c r="U676" s="25">
        <f>IF($A676="","",MAX(0,$Q676-INDEX('Cenários'!$K$6:$K$105,INT((ROW()-6)/12)+1)))</f>
        <v/>
      </c>
      <c r="V676" s="24">
        <f>IF($A676="","",IF($Y676&lt;&gt;"OK","Dados inválidos",IF($X676="Pausado","Pausado",IF($T676&gt;0,"Ruptura",IF($U676&gt;0,"Excesso de capacidade",IF($M676&gt;INDEX('Cenários'!$K$6:$K$105,INT((ROW()-6)/12)+1),"Capacidade insuficiente",IF(AND($E676&lt;=0,$S676&lt;INDEX('Cenários'!$H$6:$H$105,INT((ROW()-6)/12)+1)),"Atenção",IF($R676&gt;0,"Desmobilizar","Adequado"))))))))</f>
        <v/>
      </c>
      <c r="W676" s="24">
        <f>IF($A676="","",IF($Y676&lt;&gt;"OK","Corrigir cadastro do cenário",IF($X676="Pausado","",IF($T676&gt;0,"Ruptura projetada de "&amp;TEXT($T676,"0")&amp;" un.",IF($U676&gt;0,"Reduzir entrada ou transferir "&amp;TEXT($U676,"0")&amp;" un.",IF($M676&gt;INDEX('Cenários'!$K$6:$K$105,INT((ROW()-6)/12)+1),"Capacidade abaixo do saldo-alvo em "&amp;TEXT($M676-INDEX('Cenários'!$K$6:$K$105,INT((ROW()-6)/12)+1),"0")&amp;" un.",IF(AND($O676&gt;0,$E676-INDEX('Cenários'!$J$6:$J$105,INT((ROW()-6)/12)+1)&lt;-4),"Recebimento depende de pedido anterior ao horizonte",IF($R676&gt;0,"Desmobilizar "&amp;TEXT($R676,"0")&amp;" un. nesta semana",IF($P676&gt;0,"Emitir pedido de "&amp;TEXT($P676,"0")&amp;" un. nesta semana",IF($O676&gt;0,"Programar recebimento de "&amp;TEXT($O676,"0")&amp;" un.","Sem ação imediata")))))))))</f>
        <v/>
      </c>
      <c r="X676" s="24">
        <f>IF($A676="","",INDEX('Cenários'!$M$6:$M$105,INT((ROW()-6)/12)+1))</f>
        <v/>
      </c>
      <c r="Y676" s="24">
        <f>IF($A676="","",INDEX('Cenários'!$Z$6:$Z$105,INT((ROW()-6)/12)+1))</f>
        <v/>
      </c>
    </row>
    <row r="677" ht="19" customHeight="1">
      <c r="A677" s="24">
        <f>IF(INDEX('Cenários'!$A$6:$A$105,INT((ROW()-6)/12)+1)="","",INDEX('Cenários'!$A$6:$A$105,INT((ROW()-6)/12)+1))</f>
        <v/>
      </c>
      <c r="B677" s="24">
        <f>IF($A677="","",INDEX('Cenários'!$B$6:$B$105,INT((ROW()-6)/12)+1))</f>
        <v/>
      </c>
      <c r="C677" s="24">
        <f>IF($A677="","",INDEX('Cenários'!$C$6:$C$105,INT((ROW()-6)/12)+1))</f>
        <v/>
      </c>
      <c r="D677" s="24">
        <f>IF($A677="","",INDEX('Cenários'!$D$6:$D$105,INT((ROW()-6)/12)+1))</f>
        <v/>
      </c>
      <c r="E677" s="25">
        <f>IF($A677="","",MOD(ROW()-6,12)-4)</f>
        <v/>
      </c>
      <c r="F677" s="24">
        <f>IF($A677="","",IF($E677&lt;0,"Antes do pico",IF($E677=0,"Semana de pico","Depois do pico")))</f>
        <v/>
      </c>
      <c r="G677" s="36">
        <f>IF($A677="","",IFERROR(IF(INDEX('Cenários'!$E$6:$E$105,INT((ROW()-6)/12)+1)="","",INDEX('Cenários'!$E$6:$E$105,INT((ROW()-6)/12)+1)+7*$E677),""))</f>
        <v/>
      </c>
      <c r="H677" s="37">
        <f>IF($A677="","",INDEX('Cenários'!$N$6:$Y$105,INT((ROW()-6)/12)+1,$E677+5))</f>
        <v/>
      </c>
      <c r="I677" s="25">
        <f>IF(OR($A677="",$H677=""),"",IFERROR(ROUNDUP(INDEX('Cenários'!$F$6:$F$105,INT((ROW()-6)/12)+1)*$H677,0),""))</f>
        <v/>
      </c>
      <c r="J677" s="19" t="n"/>
      <c r="K677" s="25">
        <f>IF($A677="","",IF($E677=-4,INDEX('Cenários'!$G$6:$G$105,INT((ROW()-6)/12)+1),$S676))</f>
        <v/>
      </c>
      <c r="L677" s="25">
        <f>IF($A677="","",$K677+IF($J677="",0,$J677)-IF($I677="",0,$I677))</f>
        <v/>
      </c>
      <c r="M677" s="25">
        <f>IF($A677="","",IF($E677&lt;=0,INDEX('Cenários'!$H$6:$H$105,INT((ROW()-6)/12)+1)+SUMIFS($I$6:$I$1205,$A$6:$A$1205,$A677,$E$6:$E$1205,"&gt;"&amp;$E677,$E$6:$E$1205,"&lt;="&amp;($E677+INDEX('Cenários'!$J$6:$J$105,INT((ROW()-6)/12)+1))),INDEX('Cenários'!$L$6:$L$105,INT((ROW()-6)/12)+1)+SUMIFS($I$6:$I$1205,$A$6:$A$1205,$A677,$E$6:$E$1205,"&gt;"&amp;$E677,$E$6:$E$1205,"&lt;=7")))</f>
        <v/>
      </c>
      <c r="N677" s="25">
        <f>IF($A677="","",MIN(INDEX('Cenários'!$K$6:$K$105,INT((ROW()-6)/12)+1),MAX(0,$M677)))</f>
        <v/>
      </c>
      <c r="O677" s="25">
        <f>IF($A677="","",IFERROR(IF($L677&gt;=$N677,0,MIN(CEILING(MAX(0,$N677-$L677),INDEX('Cenários'!$I$6:$I$105,INT((ROW()-6)/12)+1)),FLOOR(MAX(0,INDEX('Cenários'!$K$6:$K$105,INT((ROW()-6)/12)+1)-$L677),INDEX('Cenários'!$I$6:$I$105,INT((ROW()-6)/12)+1)))),0))</f>
        <v/>
      </c>
      <c r="P677" s="25">
        <f>IF($A677="","",IFERROR(IF($E677+INDEX('Cenários'!$J$6:$J$105,INT((ROW()-6)/12)+1)&gt;7,0,SUMIFS($O$6:$O$1205,$A$6:$A$1205,$A677,$E$6:$E$1205,$E677+INDEX('Cenários'!$J$6:$J$105,INT((ROW()-6)/12)+1))),0))</f>
        <v/>
      </c>
      <c r="Q677" s="25">
        <f>IF($A677="","",$L677+$O677)</f>
        <v/>
      </c>
      <c r="R677" s="25">
        <f>IF($A677="","",IF($E677&gt;0,MAX(0,$Q677-$N677),0))</f>
        <v/>
      </c>
      <c r="S677" s="25">
        <f>IF($A677="","",$Q677-$R677)</f>
        <v/>
      </c>
      <c r="T677" s="25">
        <f>IF($A677="","",MAX(0,-$S677))</f>
        <v/>
      </c>
      <c r="U677" s="25">
        <f>IF($A677="","",MAX(0,$Q677-INDEX('Cenários'!$K$6:$K$105,INT((ROW()-6)/12)+1)))</f>
        <v/>
      </c>
      <c r="V677" s="24">
        <f>IF($A677="","",IF($Y677&lt;&gt;"OK","Dados inválidos",IF($X677="Pausado","Pausado",IF($T677&gt;0,"Ruptura",IF($U677&gt;0,"Excesso de capacidade",IF($M677&gt;INDEX('Cenários'!$K$6:$K$105,INT((ROW()-6)/12)+1),"Capacidade insuficiente",IF(AND($E677&lt;=0,$S677&lt;INDEX('Cenários'!$H$6:$H$105,INT((ROW()-6)/12)+1)),"Atenção",IF($R677&gt;0,"Desmobilizar","Adequado"))))))))</f>
        <v/>
      </c>
      <c r="W677" s="24">
        <f>IF($A677="","",IF($Y677&lt;&gt;"OK","Corrigir cadastro do cenário",IF($X677="Pausado","",IF($T677&gt;0,"Ruptura projetada de "&amp;TEXT($T677,"0")&amp;" un.",IF($U677&gt;0,"Reduzir entrada ou transferir "&amp;TEXT($U677,"0")&amp;" un.",IF($M677&gt;INDEX('Cenários'!$K$6:$K$105,INT((ROW()-6)/12)+1),"Capacidade abaixo do saldo-alvo em "&amp;TEXT($M677-INDEX('Cenários'!$K$6:$K$105,INT((ROW()-6)/12)+1),"0")&amp;" un.",IF(AND($O677&gt;0,$E677-INDEX('Cenários'!$J$6:$J$105,INT((ROW()-6)/12)+1)&lt;-4),"Recebimento depende de pedido anterior ao horizonte",IF($R677&gt;0,"Desmobilizar "&amp;TEXT($R677,"0")&amp;" un. nesta semana",IF($P677&gt;0,"Emitir pedido de "&amp;TEXT($P677,"0")&amp;" un. nesta semana",IF($O677&gt;0,"Programar recebimento de "&amp;TEXT($O677,"0")&amp;" un.","Sem ação imediata")))))))))</f>
        <v/>
      </c>
      <c r="X677" s="24">
        <f>IF($A677="","",INDEX('Cenários'!$M$6:$M$105,INT((ROW()-6)/12)+1))</f>
        <v/>
      </c>
      <c r="Y677" s="24">
        <f>IF($A677="","",INDEX('Cenários'!$Z$6:$Z$105,INT((ROW()-6)/12)+1))</f>
        <v/>
      </c>
    </row>
    <row r="678" ht="19" customHeight="1">
      <c r="A678" s="24">
        <f>IF(INDEX('Cenários'!$A$6:$A$105,INT((ROW()-6)/12)+1)="","",INDEX('Cenários'!$A$6:$A$105,INT((ROW()-6)/12)+1))</f>
        <v/>
      </c>
      <c r="B678" s="24">
        <f>IF($A678="","",INDEX('Cenários'!$B$6:$B$105,INT((ROW()-6)/12)+1))</f>
        <v/>
      </c>
      <c r="C678" s="24">
        <f>IF($A678="","",INDEX('Cenários'!$C$6:$C$105,INT((ROW()-6)/12)+1))</f>
        <v/>
      </c>
      <c r="D678" s="24">
        <f>IF($A678="","",INDEX('Cenários'!$D$6:$D$105,INT((ROW()-6)/12)+1))</f>
        <v/>
      </c>
      <c r="E678" s="25">
        <f>IF($A678="","",MOD(ROW()-6,12)-4)</f>
        <v/>
      </c>
      <c r="F678" s="24">
        <f>IF($A678="","",IF($E678&lt;0,"Antes do pico",IF($E678=0,"Semana de pico","Depois do pico")))</f>
        <v/>
      </c>
      <c r="G678" s="36">
        <f>IF($A678="","",IFERROR(IF(INDEX('Cenários'!$E$6:$E$105,INT((ROW()-6)/12)+1)="","",INDEX('Cenários'!$E$6:$E$105,INT((ROW()-6)/12)+1)+7*$E678),""))</f>
        <v/>
      </c>
      <c r="H678" s="37">
        <f>IF($A678="","",INDEX('Cenários'!$N$6:$Y$105,INT((ROW()-6)/12)+1,$E678+5))</f>
        <v/>
      </c>
      <c r="I678" s="25">
        <f>IF(OR($A678="",$H678=""),"",IFERROR(ROUNDUP(INDEX('Cenários'!$F$6:$F$105,INT((ROW()-6)/12)+1)*$H678,0),""))</f>
        <v/>
      </c>
      <c r="J678" s="19" t="n"/>
      <c r="K678" s="25">
        <f>IF($A678="","",IF($E678=-4,INDEX('Cenários'!$G$6:$G$105,INT((ROW()-6)/12)+1),$S677))</f>
        <v/>
      </c>
      <c r="L678" s="25">
        <f>IF($A678="","",$K678+IF($J678="",0,$J678)-IF($I678="",0,$I678))</f>
        <v/>
      </c>
      <c r="M678" s="25">
        <f>IF($A678="","",IF($E678&lt;=0,INDEX('Cenários'!$H$6:$H$105,INT((ROW()-6)/12)+1)+SUMIFS($I$6:$I$1205,$A$6:$A$1205,$A678,$E$6:$E$1205,"&gt;"&amp;$E678,$E$6:$E$1205,"&lt;="&amp;($E678+INDEX('Cenários'!$J$6:$J$105,INT((ROW()-6)/12)+1))),INDEX('Cenários'!$L$6:$L$105,INT((ROW()-6)/12)+1)+SUMIFS($I$6:$I$1205,$A$6:$A$1205,$A678,$E$6:$E$1205,"&gt;"&amp;$E678,$E$6:$E$1205,"&lt;=7")))</f>
        <v/>
      </c>
      <c r="N678" s="25">
        <f>IF($A678="","",MIN(INDEX('Cenários'!$K$6:$K$105,INT((ROW()-6)/12)+1),MAX(0,$M678)))</f>
        <v/>
      </c>
      <c r="O678" s="25">
        <f>IF($A678="","",IFERROR(IF($L678&gt;=$N678,0,MIN(CEILING(MAX(0,$N678-$L678),INDEX('Cenários'!$I$6:$I$105,INT((ROW()-6)/12)+1)),FLOOR(MAX(0,INDEX('Cenários'!$K$6:$K$105,INT((ROW()-6)/12)+1)-$L678),INDEX('Cenários'!$I$6:$I$105,INT((ROW()-6)/12)+1)))),0))</f>
        <v/>
      </c>
      <c r="P678" s="25">
        <f>IF($A678="","",IFERROR(IF($E678+INDEX('Cenários'!$J$6:$J$105,INT((ROW()-6)/12)+1)&gt;7,0,SUMIFS($O$6:$O$1205,$A$6:$A$1205,$A678,$E$6:$E$1205,$E678+INDEX('Cenários'!$J$6:$J$105,INT((ROW()-6)/12)+1))),0))</f>
        <v/>
      </c>
      <c r="Q678" s="25">
        <f>IF($A678="","",$L678+$O678)</f>
        <v/>
      </c>
      <c r="R678" s="25">
        <f>IF($A678="","",IF($E678&gt;0,MAX(0,$Q678-$N678),0))</f>
        <v/>
      </c>
      <c r="S678" s="25">
        <f>IF($A678="","",$Q678-$R678)</f>
        <v/>
      </c>
      <c r="T678" s="25">
        <f>IF($A678="","",MAX(0,-$S678))</f>
        <v/>
      </c>
      <c r="U678" s="25">
        <f>IF($A678="","",MAX(0,$Q678-INDEX('Cenários'!$K$6:$K$105,INT((ROW()-6)/12)+1)))</f>
        <v/>
      </c>
      <c r="V678" s="24">
        <f>IF($A678="","",IF($Y678&lt;&gt;"OK","Dados inválidos",IF($X678="Pausado","Pausado",IF($T678&gt;0,"Ruptura",IF($U678&gt;0,"Excesso de capacidade",IF($M678&gt;INDEX('Cenários'!$K$6:$K$105,INT((ROW()-6)/12)+1),"Capacidade insuficiente",IF(AND($E678&lt;=0,$S678&lt;INDEX('Cenários'!$H$6:$H$105,INT((ROW()-6)/12)+1)),"Atenção",IF($R678&gt;0,"Desmobilizar","Adequado"))))))))</f>
        <v/>
      </c>
      <c r="W678" s="24">
        <f>IF($A678="","",IF($Y678&lt;&gt;"OK","Corrigir cadastro do cenário",IF($X678="Pausado","",IF($T678&gt;0,"Ruptura projetada de "&amp;TEXT($T678,"0")&amp;" un.",IF($U678&gt;0,"Reduzir entrada ou transferir "&amp;TEXT($U678,"0")&amp;" un.",IF($M678&gt;INDEX('Cenários'!$K$6:$K$105,INT((ROW()-6)/12)+1),"Capacidade abaixo do saldo-alvo em "&amp;TEXT($M678-INDEX('Cenários'!$K$6:$K$105,INT((ROW()-6)/12)+1),"0")&amp;" un.",IF(AND($O678&gt;0,$E678-INDEX('Cenários'!$J$6:$J$105,INT((ROW()-6)/12)+1)&lt;-4),"Recebimento depende de pedido anterior ao horizonte",IF($R678&gt;0,"Desmobilizar "&amp;TEXT($R678,"0")&amp;" un. nesta semana",IF($P678&gt;0,"Emitir pedido de "&amp;TEXT($P678,"0")&amp;" un. nesta semana",IF($O678&gt;0,"Programar recebimento de "&amp;TEXT($O678,"0")&amp;" un.","Sem ação imediata")))))))))</f>
        <v/>
      </c>
      <c r="X678" s="24">
        <f>IF($A678="","",INDEX('Cenários'!$M$6:$M$105,INT((ROW()-6)/12)+1))</f>
        <v/>
      </c>
      <c r="Y678" s="24">
        <f>IF($A678="","",INDEX('Cenários'!$Z$6:$Z$105,INT((ROW()-6)/12)+1))</f>
        <v/>
      </c>
    </row>
    <row r="679" ht="19" customHeight="1">
      <c r="A679" s="24">
        <f>IF(INDEX('Cenários'!$A$6:$A$105,INT((ROW()-6)/12)+1)="","",INDEX('Cenários'!$A$6:$A$105,INT((ROW()-6)/12)+1))</f>
        <v/>
      </c>
      <c r="B679" s="24">
        <f>IF($A679="","",INDEX('Cenários'!$B$6:$B$105,INT((ROW()-6)/12)+1))</f>
        <v/>
      </c>
      <c r="C679" s="24">
        <f>IF($A679="","",INDEX('Cenários'!$C$6:$C$105,INT((ROW()-6)/12)+1))</f>
        <v/>
      </c>
      <c r="D679" s="24">
        <f>IF($A679="","",INDEX('Cenários'!$D$6:$D$105,INT((ROW()-6)/12)+1))</f>
        <v/>
      </c>
      <c r="E679" s="25">
        <f>IF($A679="","",MOD(ROW()-6,12)-4)</f>
        <v/>
      </c>
      <c r="F679" s="24">
        <f>IF($A679="","",IF($E679&lt;0,"Antes do pico",IF($E679=0,"Semana de pico","Depois do pico")))</f>
        <v/>
      </c>
      <c r="G679" s="36">
        <f>IF($A679="","",IFERROR(IF(INDEX('Cenários'!$E$6:$E$105,INT((ROW()-6)/12)+1)="","",INDEX('Cenários'!$E$6:$E$105,INT((ROW()-6)/12)+1)+7*$E679),""))</f>
        <v/>
      </c>
      <c r="H679" s="37">
        <f>IF($A679="","",INDEX('Cenários'!$N$6:$Y$105,INT((ROW()-6)/12)+1,$E679+5))</f>
        <v/>
      </c>
      <c r="I679" s="25">
        <f>IF(OR($A679="",$H679=""),"",IFERROR(ROUNDUP(INDEX('Cenários'!$F$6:$F$105,INT((ROW()-6)/12)+1)*$H679,0),""))</f>
        <v/>
      </c>
      <c r="J679" s="19" t="n"/>
      <c r="K679" s="25">
        <f>IF($A679="","",IF($E679=-4,INDEX('Cenários'!$G$6:$G$105,INT((ROW()-6)/12)+1),$S678))</f>
        <v/>
      </c>
      <c r="L679" s="25">
        <f>IF($A679="","",$K679+IF($J679="",0,$J679)-IF($I679="",0,$I679))</f>
        <v/>
      </c>
      <c r="M679" s="25">
        <f>IF($A679="","",IF($E679&lt;=0,INDEX('Cenários'!$H$6:$H$105,INT((ROW()-6)/12)+1)+SUMIFS($I$6:$I$1205,$A$6:$A$1205,$A679,$E$6:$E$1205,"&gt;"&amp;$E679,$E$6:$E$1205,"&lt;="&amp;($E679+INDEX('Cenários'!$J$6:$J$105,INT((ROW()-6)/12)+1))),INDEX('Cenários'!$L$6:$L$105,INT((ROW()-6)/12)+1)+SUMIFS($I$6:$I$1205,$A$6:$A$1205,$A679,$E$6:$E$1205,"&gt;"&amp;$E679,$E$6:$E$1205,"&lt;=7")))</f>
        <v/>
      </c>
      <c r="N679" s="25">
        <f>IF($A679="","",MIN(INDEX('Cenários'!$K$6:$K$105,INT((ROW()-6)/12)+1),MAX(0,$M679)))</f>
        <v/>
      </c>
      <c r="O679" s="25">
        <f>IF($A679="","",IFERROR(IF($L679&gt;=$N679,0,MIN(CEILING(MAX(0,$N679-$L679),INDEX('Cenários'!$I$6:$I$105,INT((ROW()-6)/12)+1)),FLOOR(MAX(0,INDEX('Cenários'!$K$6:$K$105,INT((ROW()-6)/12)+1)-$L679),INDEX('Cenários'!$I$6:$I$105,INT((ROW()-6)/12)+1)))),0))</f>
        <v/>
      </c>
      <c r="P679" s="25">
        <f>IF($A679="","",IFERROR(IF($E679+INDEX('Cenários'!$J$6:$J$105,INT((ROW()-6)/12)+1)&gt;7,0,SUMIFS($O$6:$O$1205,$A$6:$A$1205,$A679,$E$6:$E$1205,$E679+INDEX('Cenários'!$J$6:$J$105,INT((ROW()-6)/12)+1))),0))</f>
        <v/>
      </c>
      <c r="Q679" s="25">
        <f>IF($A679="","",$L679+$O679)</f>
        <v/>
      </c>
      <c r="R679" s="25">
        <f>IF($A679="","",IF($E679&gt;0,MAX(0,$Q679-$N679),0))</f>
        <v/>
      </c>
      <c r="S679" s="25">
        <f>IF($A679="","",$Q679-$R679)</f>
        <v/>
      </c>
      <c r="T679" s="25">
        <f>IF($A679="","",MAX(0,-$S679))</f>
        <v/>
      </c>
      <c r="U679" s="25">
        <f>IF($A679="","",MAX(0,$Q679-INDEX('Cenários'!$K$6:$K$105,INT((ROW()-6)/12)+1)))</f>
        <v/>
      </c>
      <c r="V679" s="24">
        <f>IF($A679="","",IF($Y679&lt;&gt;"OK","Dados inválidos",IF($X679="Pausado","Pausado",IF($T679&gt;0,"Ruptura",IF($U679&gt;0,"Excesso de capacidade",IF($M679&gt;INDEX('Cenários'!$K$6:$K$105,INT((ROW()-6)/12)+1),"Capacidade insuficiente",IF(AND($E679&lt;=0,$S679&lt;INDEX('Cenários'!$H$6:$H$105,INT((ROW()-6)/12)+1)),"Atenção",IF($R679&gt;0,"Desmobilizar","Adequado"))))))))</f>
        <v/>
      </c>
      <c r="W679" s="24">
        <f>IF($A679="","",IF($Y679&lt;&gt;"OK","Corrigir cadastro do cenário",IF($X679="Pausado","",IF($T679&gt;0,"Ruptura projetada de "&amp;TEXT($T679,"0")&amp;" un.",IF($U679&gt;0,"Reduzir entrada ou transferir "&amp;TEXT($U679,"0")&amp;" un.",IF($M679&gt;INDEX('Cenários'!$K$6:$K$105,INT((ROW()-6)/12)+1),"Capacidade abaixo do saldo-alvo em "&amp;TEXT($M679-INDEX('Cenários'!$K$6:$K$105,INT((ROW()-6)/12)+1),"0")&amp;" un.",IF(AND($O679&gt;0,$E679-INDEX('Cenários'!$J$6:$J$105,INT((ROW()-6)/12)+1)&lt;-4),"Recebimento depende de pedido anterior ao horizonte",IF($R679&gt;0,"Desmobilizar "&amp;TEXT($R679,"0")&amp;" un. nesta semana",IF($P679&gt;0,"Emitir pedido de "&amp;TEXT($P679,"0")&amp;" un. nesta semana",IF($O679&gt;0,"Programar recebimento de "&amp;TEXT($O679,"0")&amp;" un.","Sem ação imediata")))))))))</f>
        <v/>
      </c>
      <c r="X679" s="24">
        <f>IF($A679="","",INDEX('Cenários'!$M$6:$M$105,INT((ROW()-6)/12)+1))</f>
        <v/>
      </c>
      <c r="Y679" s="24">
        <f>IF($A679="","",INDEX('Cenários'!$Z$6:$Z$105,INT((ROW()-6)/12)+1))</f>
        <v/>
      </c>
    </row>
    <row r="680" ht="19" customHeight="1">
      <c r="A680" s="24">
        <f>IF(INDEX('Cenários'!$A$6:$A$105,INT((ROW()-6)/12)+1)="","",INDEX('Cenários'!$A$6:$A$105,INT((ROW()-6)/12)+1))</f>
        <v/>
      </c>
      <c r="B680" s="24">
        <f>IF($A680="","",INDEX('Cenários'!$B$6:$B$105,INT((ROW()-6)/12)+1))</f>
        <v/>
      </c>
      <c r="C680" s="24">
        <f>IF($A680="","",INDEX('Cenários'!$C$6:$C$105,INT((ROW()-6)/12)+1))</f>
        <v/>
      </c>
      <c r="D680" s="24">
        <f>IF($A680="","",INDEX('Cenários'!$D$6:$D$105,INT((ROW()-6)/12)+1))</f>
        <v/>
      </c>
      <c r="E680" s="25">
        <f>IF($A680="","",MOD(ROW()-6,12)-4)</f>
        <v/>
      </c>
      <c r="F680" s="24">
        <f>IF($A680="","",IF($E680&lt;0,"Antes do pico",IF($E680=0,"Semana de pico","Depois do pico")))</f>
        <v/>
      </c>
      <c r="G680" s="36">
        <f>IF($A680="","",IFERROR(IF(INDEX('Cenários'!$E$6:$E$105,INT((ROW()-6)/12)+1)="","",INDEX('Cenários'!$E$6:$E$105,INT((ROW()-6)/12)+1)+7*$E680),""))</f>
        <v/>
      </c>
      <c r="H680" s="37">
        <f>IF($A680="","",INDEX('Cenários'!$N$6:$Y$105,INT((ROW()-6)/12)+1,$E680+5))</f>
        <v/>
      </c>
      <c r="I680" s="25">
        <f>IF(OR($A680="",$H680=""),"",IFERROR(ROUNDUP(INDEX('Cenários'!$F$6:$F$105,INT((ROW()-6)/12)+1)*$H680,0),""))</f>
        <v/>
      </c>
      <c r="J680" s="19" t="n"/>
      <c r="K680" s="25">
        <f>IF($A680="","",IF($E680=-4,INDEX('Cenários'!$G$6:$G$105,INT((ROW()-6)/12)+1),$S679))</f>
        <v/>
      </c>
      <c r="L680" s="25">
        <f>IF($A680="","",$K680+IF($J680="",0,$J680)-IF($I680="",0,$I680))</f>
        <v/>
      </c>
      <c r="M680" s="25">
        <f>IF($A680="","",IF($E680&lt;=0,INDEX('Cenários'!$H$6:$H$105,INT((ROW()-6)/12)+1)+SUMIFS($I$6:$I$1205,$A$6:$A$1205,$A680,$E$6:$E$1205,"&gt;"&amp;$E680,$E$6:$E$1205,"&lt;="&amp;($E680+INDEX('Cenários'!$J$6:$J$105,INT((ROW()-6)/12)+1))),INDEX('Cenários'!$L$6:$L$105,INT((ROW()-6)/12)+1)+SUMIFS($I$6:$I$1205,$A$6:$A$1205,$A680,$E$6:$E$1205,"&gt;"&amp;$E680,$E$6:$E$1205,"&lt;=7")))</f>
        <v/>
      </c>
      <c r="N680" s="25">
        <f>IF($A680="","",MIN(INDEX('Cenários'!$K$6:$K$105,INT((ROW()-6)/12)+1),MAX(0,$M680)))</f>
        <v/>
      </c>
      <c r="O680" s="25">
        <f>IF($A680="","",IFERROR(IF($L680&gt;=$N680,0,MIN(CEILING(MAX(0,$N680-$L680),INDEX('Cenários'!$I$6:$I$105,INT((ROW()-6)/12)+1)),FLOOR(MAX(0,INDEX('Cenários'!$K$6:$K$105,INT((ROW()-6)/12)+1)-$L680),INDEX('Cenários'!$I$6:$I$105,INT((ROW()-6)/12)+1)))),0))</f>
        <v/>
      </c>
      <c r="P680" s="25">
        <f>IF($A680="","",IFERROR(IF($E680+INDEX('Cenários'!$J$6:$J$105,INT((ROW()-6)/12)+1)&gt;7,0,SUMIFS($O$6:$O$1205,$A$6:$A$1205,$A680,$E$6:$E$1205,$E680+INDEX('Cenários'!$J$6:$J$105,INT((ROW()-6)/12)+1))),0))</f>
        <v/>
      </c>
      <c r="Q680" s="25">
        <f>IF($A680="","",$L680+$O680)</f>
        <v/>
      </c>
      <c r="R680" s="25">
        <f>IF($A680="","",IF($E680&gt;0,MAX(0,$Q680-$N680),0))</f>
        <v/>
      </c>
      <c r="S680" s="25">
        <f>IF($A680="","",$Q680-$R680)</f>
        <v/>
      </c>
      <c r="T680" s="25">
        <f>IF($A680="","",MAX(0,-$S680))</f>
        <v/>
      </c>
      <c r="U680" s="25">
        <f>IF($A680="","",MAX(0,$Q680-INDEX('Cenários'!$K$6:$K$105,INT((ROW()-6)/12)+1)))</f>
        <v/>
      </c>
      <c r="V680" s="24">
        <f>IF($A680="","",IF($Y680&lt;&gt;"OK","Dados inválidos",IF($X680="Pausado","Pausado",IF($T680&gt;0,"Ruptura",IF($U680&gt;0,"Excesso de capacidade",IF($M680&gt;INDEX('Cenários'!$K$6:$K$105,INT((ROW()-6)/12)+1),"Capacidade insuficiente",IF(AND($E680&lt;=0,$S680&lt;INDEX('Cenários'!$H$6:$H$105,INT((ROW()-6)/12)+1)),"Atenção",IF($R680&gt;0,"Desmobilizar","Adequado"))))))))</f>
        <v/>
      </c>
      <c r="W680" s="24">
        <f>IF($A680="","",IF($Y680&lt;&gt;"OK","Corrigir cadastro do cenário",IF($X680="Pausado","",IF($T680&gt;0,"Ruptura projetada de "&amp;TEXT($T680,"0")&amp;" un.",IF($U680&gt;0,"Reduzir entrada ou transferir "&amp;TEXT($U680,"0")&amp;" un.",IF($M680&gt;INDEX('Cenários'!$K$6:$K$105,INT((ROW()-6)/12)+1),"Capacidade abaixo do saldo-alvo em "&amp;TEXT($M680-INDEX('Cenários'!$K$6:$K$105,INT((ROW()-6)/12)+1),"0")&amp;" un.",IF(AND($O680&gt;0,$E680-INDEX('Cenários'!$J$6:$J$105,INT((ROW()-6)/12)+1)&lt;-4),"Recebimento depende de pedido anterior ao horizonte",IF($R680&gt;0,"Desmobilizar "&amp;TEXT($R680,"0")&amp;" un. nesta semana",IF($P680&gt;0,"Emitir pedido de "&amp;TEXT($P680,"0")&amp;" un. nesta semana",IF($O680&gt;0,"Programar recebimento de "&amp;TEXT($O680,"0")&amp;" un.","Sem ação imediata")))))))))</f>
        <v/>
      </c>
      <c r="X680" s="24">
        <f>IF($A680="","",INDEX('Cenários'!$M$6:$M$105,INT((ROW()-6)/12)+1))</f>
        <v/>
      </c>
      <c r="Y680" s="24">
        <f>IF($A680="","",INDEX('Cenários'!$Z$6:$Z$105,INT((ROW()-6)/12)+1))</f>
        <v/>
      </c>
    </row>
    <row r="681" ht="19" customHeight="1">
      <c r="A681" s="24">
        <f>IF(INDEX('Cenários'!$A$6:$A$105,INT((ROW()-6)/12)+1)="","",INDEX('Cenários'!$A$6:$A$105,INT((ROW()-6)/12)+1))</f>
        <v/>
      </c>
      <c r="B681" s="24">
        <f>IF($A681="","",INDEX('Cenários'!$B$6:$B$105,INT((ROW()-6)/12)+1))</f>
        <v/>
      </c>
      <c r="C681" s="24">
        <f>IF($A681="","",INDEX('Cenários'!$C$6:$C$105,INT((ROW()-6)/12)+1))</f>
        <v/>
      </c>
      <c r="D681" s="24">
        <f>IF($A681="","",INDEX('Cenários'!$D$6:$D$105,INT((ROW()-6)/12)+1))</f>
        <v/>
      </c>
      <c r="E681" s="25">
        <f>IF($A681="","",MOD(ROW()-6,12)-4)</f>
        <v/>
      </c>
      <c r="F681" s="24">
        <f>IF($A681="","",IF($E681&lt;0,"Antes do pico",IF($E681=0,"Semana de pico","Depois do pico")))</f>
        <v/>
      </c>
      <c r="G681" s="36">
        <f>IF($A681="","",IFERROR(IF(INDEX('Cenários'!$E$6:$E$105,INT((ROW()-6)/12)+1)="","",INDEX('Cenários'!$E$6:$E$105,INT((ROW()-6)/12)+1)+7*$E681),""))</f>
        <v/>
      </c>
      <c r="H681" s="37">
        <f>IF($A681="","",INDEX('Cenários'!$N$6:$Y$105,INT((ROW()-6)/12)+1,$E681+5))</f>
        <v/>
      </c>
      <c r="I681" s="25">
        <f>IF(OR($A681="",$H681=""),"",IFERROR(ROUNDUP(INDEX('Cenários'!$F$6:$F$105,INT((ROW()-6)/12)+1)*$H681,0),""))</f>
        <v/>
      </c>
      <c r="J681" s="19" t="n"/>
      <c r="K681" s="25">
        <f>IF($A681="","",IF($E681=-4,INDEX('Cenários'!$G$6:$G$105,INT((ROW()-6)/12)+1),$S680))</f>
        <v/>
      </c>
      <c r="L681" s="25">
        <f>IF($A681="","",$K681+IF($J681="",0,$J681)-IF($I681="",0,$I681))</f>
        <v/>
      </c>
      <c r="M681" s="25">
        <f>IF($A681="","",IF($E681&lt;=0,INDEX('Cenários'!$H$6:$H$105,INT((ROW()-6)/12)+1)+SUMIFS($I$6:$I$1205,$A$6:$A$1205,$A681,$E$6:$E$1205,"&gt;"&amp;$E681,$E$6:$E$1205,"&lt;="&amp;($E681+INDEX('Cenários'!$J$6:$J$105,INT((ROW()-6)/12)+1))),INDEX('Cenários'!$L$6:$L$105,INT((ROW()-6)/12)+1)+SUMIFS($I$6:$I$1205,$A$6:$A$1205,$A681,$E$6:$E$1205,"&gt;"&amp;$E681,$E$6:$E$1205,"&lt;=7")))</f>
        <v/>
      </c>
      <c r="N681" s="25">
        <f>IF($A681="","",MIN(INDEX('Cenários'!$K$6:$K$105,INT((ROW()-6)/12)+1),MAX(0,$M681)))</f>
        <v/>
      </c>
      <c r="O681" s="25">
        <f>IF($A681="","",IFERROR(IF($L681&gt;=$N681,0,MIN(CEILING(MAX(0,$N681-$L681),INDEX('Cenários'!$I$6:$I$105,INT((ROW()-6)/12)+1)),FLOOR(MAX(0,INDEX('Cenários'!$K$6:$K$105,INT((ROW()-6)/12)+1)-$L681),INDEX('Cenários'!$I$6:$I$105,INT((ROW()-6)/12)+1)))),0))</f>
        <v/>
      </c>
      <c r="P681" s="25">
        <f>IF($A681="","",IFERROR(IF($E681+INDEX('Cenários'!$J$6:$J$105,INT((ROW()-6)/12)+1)&gt;7,0,SUMIFS($O$6:$O$1205,$A$6:$A$1205,$A681,$E$6:$E$1205,$E681+INDEX('Cenários'!$J$6:$J$105,INT((ROW()-6)/12)+1))),0))</f>
        <v/>
      </c>
      <c r="Q681" s="25">
        <f>IF($A681="","",$L681+$O681)</f>
        <v/>
      </c>
      <c r="R681" s="25">
        <f>IF($A681="","",IF($E681&gt;0,MAX(0,$Q681-$N681),0))</f>
        <v/>
      </c>
      <c r="S681" s="25">
        <f>IF($A681="","",$Q681-$R681)</f>
        <v/>
      </c>
      <c r="T681" s="25">
        <f>IF($A681="","",MAX(0,-$S681))</f>
        <v/>
      </c>
      <c r="U681" s="25">
        <f>IF($A681="","",MAX(0,$Q681-INDEX('Cenários'!$K$6:$K$105,INT((ROW()-6)/12)+1)))</f>
        <v/>
      </c>
      <c r="V681" s="24">
        <f>IF($A681="","",IF($Y681&lt;&gt;"OK","Dados inválidos",IF($X681="Pausado","Pausado",IF($T681&gt;0,"Ruptura",IF($U681&gt;0,"Excesso de capacidade",IF($M681&gt;INDEX('Cenários'!$K$6:$K$105,INT((ROW()-6)/12)+1),"Capacidade insuficiente",IF(AND($E681&lt;=0,$S681&lt;INDEX('Cenários'!$H$6:$H$105,INT((ROW()-6)/12)+1)),"Atenção",IF($R681&gt;0,"Desmobilizar","Adequado"))))))))</f>
        <v/>
      </c>
      <c r="W681" s="24">
        <f>IF($A681="","",IF($Y681&lt;&gt;"OK","Corrigir cadastro do cenário",IF($X681="Pausado","",IF($T681&gt;0,"Ruptura projetada de "&amp;TEXT($T681,"0")&amp;" un.",IF($U681&gt;0,"Reduzir entrada ou transferir "&amp;TEXT($U681,"0")&amp;" un.",IF($M681&gt;INDEX('Cenários'!$K$6:$K$105,INT((ROW()-6)/12)+1),"Capacidade abaixo do saldo-alvo em "&amp;TEXT($M681-INDEX('Cenários'!$K$6:$K$105,INT((ROW()-6)/12)+1),"0")&amp;" un.",IF(AND($O681&gt;0,$E681-INDEX('Cenários'!$J$6:$J$105,INT((ROW()-6)/12)+1)&lt;-4),"Recebimento depende de pedido anterior ao horizonte",IF($R681&gt;0,"Desmobilizar "&amp;TEXT($R681,"0")&amp;" un. nesta semana",IF($P681&gt;0,"Emitir pedido de "&amp;TEXT($P681,"0")&amp;" un. nesta semana",IF($O681&gt;0,"Programar recebimento de "&amp;TEXT($O681,"0")&amp;" un.","Sem ação imediata")))))))))</f>
        <v/>
      </c>
      <c r="X681" s="24">
        <f>IF($A681="","",INDEX('Cenários'!$M$6:$M$105,INT((ROW()-6)/12)+1))</f>
        <v/>
      </c>
      <c r="Y681" s="24">
        <f>IF($A681="","",INDEX('Cenários'!$Z$6:$Z$105,INT((ROW()-6)/12)+1))</f>
        <v/>
      </c>
    </row>
    <row r="682" ht="19" customHeight="1">
      <c r="A682" s="24">
        <f>IF(INDEX('Cenários'!$A$6:$A$105,INT((ROW()-6)/12)+1)="","",INDEX('Cenários'!$A$6:$A$105,INT((ROW()-6)/12)+1))</f>
        <v/>
      </c>
      <c r="B682" s="24">
        <f>IF($A682="","",INDEX('Cenários'!$B$6:$B$105,INT((ROW()-6)/12)+1))</f>
        <v/>
      </c>
      <c r="C682" s="24">
        <f>IF($A682="","",INDEX('Cenários'!$C$6:$C$105,INT((ROW()-6)/12)+1))</f>
        <v/>
      </c>
      <c r="D682" s="24">
        <f>IF($A682="","",INDEX('Cenários'!$D$6:$D$105,INT((ROW()-6)/12)+1))</f>
        <v/>
      </c>
      <c r="E682" s="25">
        <f>IF($A682="","",MOD(ROW()-6,12)-4)</f>
        <v/>
      </c>
      <c r="F682" s="24">
        <f>IF($A682="","",IF($E682&lt;0,"Antes do pico",IF($E682=0,"Semana de pico","Depois do pico")))</f>
        <v/>
      </c>
      <c r="G682" s="36">
        <f>IF($A682="","",IFERROR(IF(INDEX('Cenários'!$E$6:$E$105,INT((ROW()-6)/12)+1)="","",INDEX('Cenários'!$E$6:$E$105,INT((ROW()-6)/12)+1)+7*$E682),""))</f>
        <v/>
      </c>
      <c r="H682" s="37">
        <f>IF($A682="","",INDEX('Cenários'!$N$6:$Y$105,INT((ROW()-6)/12)+1,$E682+5))</f>
        <v/>
      </c>
      <c r="I682" s="25">
        <f>IF(OR($A682="",$H682=""),"",IFERROR(ROUNDUP(INDEX('Cenários'!$F$6:$F$105,INT((ROW()-6)/12)+1)*$H682,0),""))</f>
        <v/>
      </c>
      <c r="J682" s="19" t="n"/>
      <c r="K682" s="25">
        <f>IF($A682="","",IF($E682=-4,INDEX('Cenários'!$G$6:$G$105,INT((ROW()-6)/12)+1),$S681))</f>
        <v/>
      </c>
      <c r="L682" s="25">
        <f>IF($A682="","",$K682+IF($J682="",0,$J682)-IF($I682="",0,$I682))</f>
        <v/>
      </c>
      <c r="M682" s="25">
        <f>IF($A682="","",IF($E682&lt;=0,INDEX('Cenários'!$H$6:$H$105,INT((ROW()-6)/12)+1)+SUMIFS($I$6:$I$1205,$A$6:$A$1205,$A682,$E$6:$E$1205,"&gt;"&amp;$E682,$E$6:$E$1205,"&lt;="&amp;($E682+INDEX('Cenários'!$J$6:$J$105,INT((ROW()-6)/12)+1))),INDEX('Cenários'!$L$6:$L$105,INT((ROW()-6)/12)+1)+SUMIFS($I$6:$I$1205,$A$6:$A$1205,$A682,$E$6:$E$1205,"&gt;"&amp;$E682,$E$6:$E$1205,"&lt;=7")))</f>
        <v/>
      </c>
      <c r="N682" s="25">
        <f>IF($A682="","",MIN(INDEX('Cenários'!$K$6:$K$105,INT((ROW()-6)/12)+1),MAX(0,$M682)))</f>
        <v/>
      </c>
      <c r="O682" s="25">
        <f>IF($A682="","",IFERROR(IF($L682&gt;=$N682,0,MIN(CEILING(MAX(0,$N682-$L682),INDEX('Cenários'!$I$6:$I$105,INT((ROW()-6)/12)+1)),FLOOR(MAX(0,INDEX('Cenários'!$K$6:$K$105,INT((ROW()-6)/12)+1)-$L682),INDEX('Cenários'!$I$6:$I$105,INT((ROW()-6)/12)+1)))),0))</f>
        <v/>
      </c>
      <c r="P682" s="25">
        <f>IF($A682="","",IFERROR(IF($E682+INDEX('Cenários'!$J$6:$J$105,INT((ROW()-6)/12)+1)&gt;7,0,SUMIFS($O$6:$O$1205,$A$6:$A$1205,$A682,$E$6:$E$1205,$E682+INDEX('Cenários'!$J$6:$J$105,INT((ROW()-6)/12)+1))),0))</f>
        <v/>
      </c>
      <c r="Q682" s="25">
        <f>IF($A682="","",$L682+$O682)</f>
        <v/>
      </c>
      <c r="R682" s="25">
        <f>IF($A682="","",IF($E682&gt;0,MAX(0,$Q682-$N682),0))</f>
        <v/>
      </c>
      <c r="S682" s="25">
        <f>IF($A682="","",$Q682-$R682)</f>
        <v/>
      </c>
      <c r="T682" s="25">
        <f>IF($A682="","",MAX(0,-$S682))</f>
        <v/>
      </c>
      <c r="U682" s="25">
        <f>IF($A682="","",MAX(0,$Q682-INDEX('Cenários'!$K$6:$K$105,INT((ROW()-6)/12)+1)))</f>
        <v/>
      </c>
      <c r="V682" s="24">
        <f>IF($A682="","",IF($Y682&lt;&gt;"OK","Dados inválidos",IF($X682="Pausado","Pausado",IF($T682&gt;0,"Ruptura",IF($U682&gt;0,"Excesso de capacidade",IF($M682&gt;INDEX('Cenários'!$K$6:$K$105,INT((ROW()-6)/12)+1),"Capacidade insuficiente",IF(AND($E682&lt;=0,$S682&lt;INDEX('Cenários'!$H$6:$H$105,INT((ROW()-6)/12)+1)),"Atenção",IF($R682&gt;0,"Desmobilizar","Adequado"))))))))</f>
        <v/>
      </c>
      <c r="W682" s="24">
        <f>IF($A682="","",IF($Y682&lt;&gt;"OK","Corrigir cadastro do cenário",IF($X682="Pausado","",IF($T682&gt;0,"Ruptura projetada de "&amp;TEXT($T682,"0")&amp;" un.",IF($U682&gt;0,"Reduzir entrada ou transferir "&amp;TEXT($U682,"0")&amp;" un.",IF($M682&gt;INDEX('Cenários'!$K$6:$K$105,INT((ROW()-6)/12)+1),"Capacidade abaixo do saldo-alvo em "&amp;TEXT($M682-INDEX('Cenários'!$K$6:$K$105,INT((ROW()-6)/12)+1),"0")&amp;" un.",IF(AND($O682&gt;0,$E682-INDEX('Cenários'!$J$6:$J$105,INT((ROW()-6)/12)+1)&lt;-4),"Recebimento depende de pedido anterior ao horizonte",IF($R682&gt;0,"Desmobilizar "&amp;TEXT($R682,"0")&amp;" un. nesta semana",IF($P682&gt;0,"Emitir pedido de "&amp;TEXT($P682,"0")&amp;" un. nesta semana",IF($O682&gt;0,"Programar recebimento de "&amp;TEXT($O682,"0")&amp;" un.","Sem ação imediata")))))))))</f>
        <v/>
      </c>
      <c r="X682" s="24">
        <f>IF($A682="","",INDEX('Cenários'!$M$6:$M$105,INT((ROW()-6)/12)+1))</f>
        <v/>
      </c>
      <c r="Y682" s="24">
        <f>IF($A682="","",INDEX('Cenários'!$Z$6:$Z$105,INT((ROW()-6)/12)+1))</f>
        <v/>
      </c>
    </row>
    <row r="683" ht="19" customHeight="1">
      <c r="A683" s="24">
        <f>IF(INDEX('Cenários'!$A$6:$A$105,INT((ROW()-6)/12)+1)="","",INDEX('Cenários'!$A$6:$A$105,INT((ROW()-6)/12)+1))</f>
        <v/>
      </c>
      <c r="B683" s="24">
        <f>IF($A683="","",INDEX('Cenários'!$B$6:$B$105,INT((ROW()-6)/12)+1))</f>
        <v/>
      </c>
      <c r="C683" s="24">
        <f>IF($A683="","",INDEX('Cenários'!$C$6:$C$105,INT((ROW()-6)/12)+1))</f>
        <v/>
      </c>
      <c r="D683" s="24">
        <f>IF($A683="","",INDEX('Cenários'!$D$6:$D$105,INT((ROW()-6)/12)+1))</f>
        <v/>
      </c>
      <c r="E683" s="25">
        <f>IF($A683="","",MOD(ROW()-6,12)-4)</f>
        <v/>
      </c>
      <c r="F683" s="24">
        <f>IF($A683="","",IF($E683&lt;0,"Antes do pico",IF($E683=0,"Semana de pico","Depois do pico")))</f>
        <v/>
      </c>
      <c r="G683" s="36">
        <f>IF($A683="","",IFERROR(IF(INDEX('Cenários'!$E$6:$E$105,INT((ROW()-6)/12)+1)="","",INDEX('Cenários'!$E$6:$E$105,INT((ROW()-6)/12)+1)+7*$E683),""))</f>
        <v/>
      </c>
      <c r="H683" s="37">
        <f>IF($A683="","",INDEX('Cenários'!$N$6:$Y$105,INT((ROW()-6)/12)+1,$E683+5))</f>
        <v/>
      </c>
      <c r="I683" s="25">
        <f>IF(OR($A683="",$H683=""),"",IFERROR(ROUNDUP(INDEX('Cenários'!$F$6:$F$105,INT((ROW()-6)/12)+1)*$H683,0),""))</f>
        <v/>
      </c>
      <c r="J683" s="19" t="n"/>
      <c r="K683" s="25">
        <f>IF($A683="","",IF($E683=-4,INDEX('Cenários'!$G$6:$G$105,INT((ROW()-6)/12)+1),$S682))</f>
        <v/>
      </c>
      <c r="L683" s="25">
        <f>IF($A683="","",$K683+IF($J683="",0,$J683)-IF($I683="",0,$I683))</f>
        <v/>
      </c>
      <c r="M683" s="25">
        <f>IF($A683="","",IF($E683&lt;=0,INDEX('Cenários'!$H$6:$H$105,INT((ROW()-6)/12)+1)+SUMIFS($I$6:$I$1205,$A$6:$A$1205,$A683,$E$6:$E$1205,"&gt;"&amp;$E683,$E$6:$E$1205,"&lt;="&amp;($E683+INDEX('Cenários'!$J$6:$J$105,INT((ROW()-6)/12)+1))),INDEX('Cenários'!$L$6:$L$105,INT((ROW()-6)/12)+1)+SUMIFS($I$6:$I$1205,$A$6:$A$1205,$A683,$E$6:$E$1205,"&gt;"&amp;$E683,$E$6:$E$1205,"&lt;=7")))</f>
        <v/>
      </c>
      <c r="N683" s="25">
        <f>IF($A683="","",MIN(INDEX('Cenários'!$K$6:$K$105,INT((ROW()-6)/12)+1),MAX(0,$M683)))</f>
        <v/>
      </c>
      <c r="O683" s="25">
        <f>IF($A683="","",IFERROR(IF($L683&gt;=$N683,0,MIN(CEILING(MAX(0,$N683-$L683),INDEX('Cenários'!$I$6:$I$105,INT((ROW()-6)/12)+1)),FLOOR(MAX(0,INDEX('Cenários'!$K$6:$K$105,INT((ROW()-6)/12)+1)-$L683),INDEX('Cenários'!$I$6:$I$105,INT((ROW()-6)/12)+1)))),0))</f>
        <v/>
      </c>
      <c r="P683" s="25">
        <f>IF($A683="","",IFERROR(IF($E683+INDEX('Cenários'!$J$6:$J$105,INT((ROW()-6)/12)+1)&gt;7,0,SUMIFS($O$6:$O$1205,$A$6:$A$1205,$A683,$E$6:$E$1205,$E683+INDEX('Cenários'!$J$6:$J$105,INT((ROW()-6)/12)+1))),0))</f>
        <v/>
      </c>
      <c r="Q683" s="25">
        <f>IF($A683="","",$L683+$O683)</f>
        <v/>
      </c>
      <c r="R683" s="25">
        <f>IF($A683="","",IF($E683&gt;0,MAX(0,$Q683-$N683),0))</f>
        <v/>
      </c>
      <c r="S683" s="25">
        <f>IF($A683="","",$Q683-$R683)</f>
        <v/>
      </c>
      <c r="T683" s="25">
        <f>IF($A683="","",MAX(0,-$S683))</f>
        <v/>
      </c>
      <c r="U683" s="25">
        <f>IF($A683="","",MAX(0,$Q683-INDEX('Cenários'!$K$6:$K$105,INT((ROW()-6)/12)+1)))</f>
        <v/>
      </c>
      <c r="V683" s="24">
        <f>IF($A683="","",IF($Y683&lt;&gt;"OK","Dados inválidos",IF($X683="Pausado","Pausado",IF($T683&gt;0,"Ruptura",IF($U683&gt;0,"Excesso de capacidade",IF($M683&gt;INDEX('Cenários'!$K$6:$K$105,INT((ROW()-6)/12)+1),"Capacidade insuficiente",IF(AND($E683&lt;=0,$S683&lt;INDEX('Cenários'!$H$6:$H$105,INT((ROW()-6)/12)+1)),"Atenção",IF($R683&gt;0,"Desmobilizar","Adequado"))))))))</f>
        <v/>
      </c>
      <c r="W683" s="24">
        <f>IF($A683="","",IF($Y683&lt;&gt;"OK","Corrigir cadastro do cenário",IF($X683="Pausado","",IF($T683&gt;0,"Ruptura projetada de "&amp;TEXT($T683,"0")&amp;" un.",IF($U683&gt;0,"Reduzir entrada ou transferir "&amp;TEXT($U683,"0")&amp;" un.",IF($M683&gt;INDEX('Cenários'!$K$6:$K$105,INT((ROW()-6)/12)+1),"Capacidade abaixo do saldo-alvo em "&amp;TEXT($M683-INDEX('Cenários'!$K$6:$K$105,INT((ROW()-6)/12)+1),"0")&amp;" un.",IF(AND($O683&gt;0,$E683-INDEX('Cenários'!$J$6:$J$105,INT((ROW()-6)/12)+1)&lt;-4),"Recebimento depende de pedido anterior ao horizonte",IF($R683&gt;0,"Desmobilizar "&amp;TEXT($R683,"0")&amp;" un. nesta semana",IF($P683&gt;0,"Emitir pedido de "&amp;TEXT($P683,"0")&amp;" un. nesta semana",IF($O683&gt;0,"Programar recebimento de "&amp;TEXT($O683,"0")&amp;" un.","Sem ação imediata")))))))))</f>
        <v/>
      </c>
      <c r="X683" s="24">
        <f>IF($A683="","",INDEX('Cenários'!$M$6:$M$105,INT((ROW()-6)/12)+1))</f>
        <v/>
      </c>
      <c r="Y683" s="24">
        <f>IF($A683="","",INDEX('Cenários'!$Z$6:$Z$105,INT((ROW()-6)/12)+1))</f>
        <v/>
      </c>
    </row>
    <row r="684" ht="19" customHeight="1">
      <c r="A684" s="24">
        <f>IF(INDEX('Cenários'!$A$6:$A$105,INT((ROW()-6)/12)+1)="","",INDEX('Cenários'!$A$6:$A$105,INT((ROW()-6)/12)+1))</f>
        <v/>
      </c>
      <c r="B684" s="24">
        <f>IF($A684="","",INDEX('Cenários'!$B$6:$B$105,INT((ROW()-6)/12)+1))</f>
        <v/>
      </c>
      <c r="C684" s="24">
        <f>IF($A684="","",INDEX('Cenários'!$C$6:$C$105,INT((ROW()-6)/12)+1))</f>
        <v/>
      </c>
      <c r="D684" s="24">
        <f>IF($A684="","",INDEX('Cenários'!$D$6:$D$105,INT((ROW()-6)/12)+1))</f>
        <v/>
      </c>
      <c r="E684" s="25">
        <f>IF($A684="","",MOD(ROW()-6,12)-4)</f>
        <v/>
      </c>
      <c r="F684" s="24">
        <f>IF($A684="","",IF($E684&lt;0,"Antes do pico",IF($E684=0,"Semana de pico","Depois do pico")))</f>
        <v/>
      </c>
      <c r="G684" s="36">
        <f>IF($A684="","",IFERROR(IF(INDEX('Cenários'!$E$6:$E$105,INT((ROW()-6)/12)+1)="","",INDEX('Cenários'!$E$6:$E$105,INT((ROW()-6)/12)+1)+7*$E684),""))</f>
        <v/>
      </c>
      <c r="H684" s="37">
        <f>IF($A684="","",INDEX('Cenários'!$N$6:$Y$105,INT((ROW()-6)/12)+1,$E684+5))</f>
        <v/>
      </c>
      <c r="I684" s="25">
        <f>IF(OR($A684="",$H684=""),"",IFERROR(ROUNDUP(INDEX('Cenários'!$F$6:$F$105,INT((ROW()-6)/12)+1)*$H684,0),""))</f>
        <v/>
      </c>
      <c r="J684" s="19" t="n"/>
      <c r="K684" s="25">
        <f>IF($A684="","",IF($E684=-4,INDEX('Cenários'!$G$6:$G$105,INT((ROW()-6)/12)+1),$S683))</f>
        <v/>
      </c>
      <c r="L684" s="25">
        <f>IF($A684="","",$K684+IF($J684="",0,$J684)-IF($I684="",0,$I684))</f>
        <v/>
      </c>
      <c r="M684" s="25">
        <f>IF($A684="","",IF($E684&lt;=0,INDEX('Cenários'!$H$6:$H$105,INT((ROW()-6)/12)+1)+SUMIFS($I$6:$I$1205,$A$6:$A$1205,$A684,$E$6:$E$1205,"&gt;"&amp;$E684,$E$6:$E$1205,"&lt;="&amp;($E684+INDEX('Cenários'!$J$6:$J$105,INT((ROW()-6)/12)+1))),INDEX('Cenários'!$L$6:$L$105,INT((ROW()-6)/12)+1)+SUMIFS($I$6:$I$1205,$A$6:$A$1205,$A684,$E$6:$E$1205,"&gt;"&amp;$E684,$E$6:$E$1205,"&lt;=7")))</f>
        <v/>
      </c>
      <c r="N684" s="25">
        <f>IF($A684="","",MIN(INDEX('Cenários'!$K$6:$K$105,INT((ROW()-6)/12)+1),MAX(0,$M684)))</f>
        <v/>
      </c>
      <c r="O684" s="25">
        <f>IF($A684="","",IFERROR(IF($L684&gt;=$N684,0,MIN(CEILING(MAX(0,$N684-$L684),INDEX('Cenários'!$I$6:$I$105,INT((ROW()-6)/12)+1)),FLOOR(MAX(0,INDEX('Cenários'!$K$6:$K$105,INT((ROW()-6)/12)+1)-$L684),INDEX('Cenários'!$I$6:$I$105,INT((ROW()-6)/12)+1)))),0))</f>
        <v/>
      </c>
      <c r="P684" s="25">
        <f>IF($A684="","",IFERROR(IF($E684+INDEX('Cenários'!$J$6:$J$105,INT((ROW()-6)/12)+1)&gt;7,0,SUMIFS($O$6:$O$1205,$A$6:$A$1205,$A684,$E$6:$E$1205,$E684+INDEX('Cenários'!$J$6:$J$105,INT((ROW()-6)/12)+1))),0))</f>
        <v/>
      </c>
      <c r="Q684" s="25">
        <f>IF($A684="","",$L684+$O684)</f>
        <v/>
      </c>
      <c r="R684" s="25">
        <f>IF($A684="","",IF($E684&gt;0,MAX(0,$Q684-$N684),0))</f>
        <v/>
      </c>
      <c r="S684" s="25">
        <f>IF($A684="","",$Q684-$R684)</f>
        <v/>
      </c>
      <c r="T684" s="25">
        <f>IF($A684="","",MAX(0,-$S684))</f>
        <v/>
      </c>
      <c r="U684" s="25">
        <f>IF($A684="","",MAX(0,$Q684-INDEX('Cenários'!$K$6:$K$105,INT((ROW()-6)/12)+1)))</f>
        <v/>
      </c>
      <c r="V684" s="24">
        <f>IF($A684="","",IF($Y684&lt;&gt;"OK","Dados inválidos",IF($X684="Pausado","Pausado",IF($T684&gt;0,"Ruptura",IF($U684&gt;0,"Excesso de capacidade",IF($M684&gt;INDEX('Cenários'!$K$6:$K$105,INT((ROW()-6)/12)+1),"Capacidade insuficiente",IF(AND($E684&lt;=0,$S684&lt;INDEX('Cenários'!$H$6:$H$105,INT((ROW()-6)/12)+1)),"Atenção",IF($R684&gt;0,"Desmobilizar","Adequado"))))))))</f>
        <v/>
      </c>
      <c r="W684" s="24">
        <f>IF($A684="","",IF($Y684&lt;&gt;"OK","Corrigir cadastro do cenário",IF($X684="Pausado","",IF($T684&gt;0,"Ruptura projetada de "&amp;TEXT($T684,"0")&amp;" un.",IF($U684&gt;0,"Reduzir entrada ou transferir "&amp;TEXT($U684,"0")&amp;" un.",IF($M684&gt;INDEX('Cenários'!$K$6:$K$105,INT((ROW()-6)/12)+1),"Capacidade abaixo do saldo-alvo em "&amp;TEXT($M684-INDEX('Cenários'!$K$6:$K$105,INT((ROW()-6)/12)+1),"0")&amp;" un.",IF(AND($O684&gt;0,$E684-INDEX('Cenários'!$J$6:$J$105,INT((ROW()-6)/12)+1)&lt;-4),"Recebimento depende de pedido anterior ao horizonte",IF($R684&gt;0,"Desmobilizar "&amp;TEXT($R684,"0")&amp;" un. nesta semana",IF($P684&gt;0,"Emitir pedido de "&amp;TEXT($P684,"0")&amp;" un. nesta semana",IF($O684&gt;0,"Programar recebimento de "&amp;TEXT($O684,"0")&amp;" un.","Sem ação imediata")))))))))</f>
        <v/>
      </c>
      <c r="X684" s="24">
        <f>IF($A684="","",INDEX('Cenários'!$M$6:$M$105,INT((ROW()-6)/12)+1))</f>
        <v/>
      </c>
      <c r="Y684" s="24">
        <f>IF($A684="","",INDEX('Cenários'!$Z$6:$Z$105,INT((ROW()-6)/12)+1))</f>
        <v/>
      </c>
    </row>
    <row r="685" ht="19" customHeight="1">
      <c r="A685" s="24">
        <f>IF(INDEX('Cenários'!$A$6:$A$105,INT((ROW()-6)/12)+1)="","",INDEX('Cenários'!$A$6:$A$105,INT((ROW()-6)/12)+1))</f>
        <v/>
      </c>
      <c r="B685" s="24">
        <f>IF($A685="","",INDEX('Cenários'!$B$6:$B$105,INT((ROW()-6)/12)+1))</f>
        <v/>
      </c>
      <c r="C685" s="24">
        <f>IF($A685="","",INDEX('Cenários'!$C$6:$C$105,INT((ROW()-6)/12)+1))</f>
        <v/>
      </c>
      <c r="D685" s="24">
        <f>IF($A685="","",INDEX('Cenários'!$D$6:$D$105,INT((ROW()-6)/12)+1))</f>
        <v/>
      </c>
      <c r="E685" s="25">
        <f>IF($A685="","",MOD(ROW()-6,12)-4)</f>
        <v/>
      </c>
      <c r="F685" s="24">
        <f>IF($A685="","",IF($E685&lt;0,"Antes do pico",IF($E685=0,"Semana de pico","Depois do pico")))</f>
        <v/>
      </c>
      <c r="G685" s="36">
        <f>IF($A685="","",IFERROR(IF(INDEX('Cenários'!$E$6:$E$105,INT((ROW()-6)/12)+1)="","",INDEX('Cenários'!$E$6:$E$105,INT((ROW()-6)/12)+1)+7*$E685),""))</f>
        <v/>
      </c>
      <c r="H685" s="37">
        <f>IF($A685="","",INDEX('Cenários'!$N$6:$Y$105,INT((ROW()-6)/12)+1,$E685+5))</f>
        <v/>
      </c>
      <c r="I685" s="25">
        <f>IF(OR($A685="",$H685=""),"",IFERROR(ROUNDUP(INDEX('Cenários'!$F$6:$F$105,INT((ROW()-6)/12)+1)*$H685,0),""))</f>
        <v/>
      </c>
      <c r="J685" s="19" t="n"/>
      <c r="K685" s="25">
        <f>IF($A685="","",IF($E685=-4,INDEX('Cenários'!$G$6:$G$105,INT((ROW()-6)/12)+1),$S684))</f>
        <v/>
      </c>
      <c r="L685" s="25">
        <f>IF($A685="","",$K685+IF($J685="",0,$J685)-IF($I685="",0,$I685))</f>
        <v/>
      </c>
      <c r="M685" s="25">
        <f>IF($A685="","",IF($E685&lt;=0,INDEX('Cenários'!$H$6:$H$105,INT((ROW()-6)/12)+1)+SUMIFS($I$6:$I$1205,$A$6:$A$1205,$A685,$E$6:$E$1205,"&gt;"&amp;$E685,$E$6:$E$1205,"&lt;="&amp;($E685+INDEX('Cenários'!$J$6:$J$105,INT((ROW()-6)/12)+1))),INDEX('Cenários'!$L$6:$L$105,INT((ROW()-6)/12)+1)+SUMIFS($I$6:$I$1205,$A$6:$A$1205,$A685,$E$6:$E$1205,"&gt;"&amp;$E685,$E$6:$E$1205,"&lt;=7")))</f>
        <v/>
      </c>
      <c r="N685" s="25">
        <f>IF($A685="","",MIN(INDEX('Cenários'!$K$6:$K$105,INT((ROW()-6)/12)+1),MAX(0,$M685)))</f>
        <v/>
      </c>
      <c r="O685" s="25">
        <f>IF($A685="","",IFERROR(IF($L685&gt;=$N685,0,MIN(CEILING(MAX(0,$N685-$L685),INDEX('Cenários'!$I$6:$I$105,INT((ROW()-6)/12)+1)),FLOOR(MAX(0,INDEX('Cenários'!$K$6:$K$105,INT((ROW()-6)/12)+1)-$L685),INDEX('Cenários'!$I$6:$I$105,INT((ROW()-6)/12)+1)))),0))</f>
        <v/>
      </c>
      <c r="P685" s="25">
        <f>IF($A685="","",IFERROR(IF($E685+INDEX('Cenários'!$J$6:$J$105,INT((ROW()-6)/12)+1)&gt;7,0,SUMIFS($O$6:$O$1205,$A$6:$A$1205,$A685,$E$6:$E$1205,$E685+INDEX('Cenários'!$J$6:$J$105,INT((ROW()-6)/12)+1))),0))</f>
        <v/>
      </c>
      <c r="Q685" s="25">
        <f>IF($A685="","",$L685+$O685)</f>
        <v/>
      </c>
      <c r="R685" s="25">
        <f>IF($A685="","",IF($E685&gt;0,MAX(0,$Q685-$N685),0))</f>
        <v/>
      </c>
      <c r="S685" s="25">
        <f>IF($A685="","",$Q685-$R685)</f>
        <v/>
      </c>
      <c r="T685" s="25">
        <f>IF($A685="","",MAX(0,-$S685))</f>
        <v/>
      </c>
      <c r="U685" s="25">
        <f>IF($A685="","",MAX(0,$Q685-INDEX('Cenários'!$K$6:$K$105,INT((ROW()-6)/12)+1)))</f>
        <v/>
      </c>
      <c r="V685" s="24">
        <f>IF($A685="","",IF($Y685&lt;&gt;"OK","Dados inválidos",IF($X685="Pausado","Pausado",IF($T685&gt;0,"Ruptura",IF($U685&gt;0,"Excesso de capacidade",IF($M685&gt;INDEX('Cenários'!$K$6:$K$105,INT((ROW()-6)/12)+1),"Capacidade insuficiente",IF(AND($E685&lt;=0,$S685&lt;INDEX('Cenários'!$H$6:$H$105,INT((ROW()-6)/12)+1)),"Atenção",IF($R685&gt;0,"Desmobilizar","Adequado"))))))))</f>
        <v/>
      </c>
      <c r="W685" s="24">
        <f>IF($A685="","",IF($Y685&lt;&gt;"OK","Corrigir cadastro do cenário",IF($X685="Pausado","",IF($T685&gt;0,"Ruptura projetada de "&amp;TEXT($T685,"0")&amp;" un.",IF($U685&gt;0,"Reduzir entrada ou transferir "&amp;TEXT($U685,"0")&amp;" un.",IF($M685&gt;INDEX('Cenários'!$K$6:$K$105,INT((ROW()-6)/12)+1),"Capacidade abaixo do saldo-alvo em "&amp;TEXT($M685-INDEX('Cenários'!$K$6:$K$105,INT((ROW()-6)/12)+1),"0")&amp;" un.",IF(AND($O685&gt;0,$E685-INDEX('Cenários'!$J$6:$J$105,INT((ROW()-6)/12)+1)&lt;-4),"Recebimento depende de pedido anterior ao horizonte",IF($R685&gt;0,"Desmobilizar "&amp;TEXT($R685,"0")&amp;" un. nesta semana",IF($P685&gt;0,"Emitir pedido de "&amp;TEXT($P685,"0")&amp;" un. nesta semana",IF($O685&gt;0,"Programar recebimento de "&amp;TEXT($O685,"0")&amp;" un.","Sem ação imediata")))))))))</f>
        <v/>
      </c>
      <c r="X685" s="24">
        <f>IF($A685="","",INDEX('Cenários'!$M$6:$M$105,INT((ROW()-6)/12)+1))</f>
        <v/>
      </c>
      <c r="Y685" s="24">
        <f>IF($A685="","",INDEX('Cenários'!$Z$6:$Z$105,INT((ROW()-6)/12)+1))</f>
        <v/>
      </c>
    </row>
    <row r="686" ht="19" customHeight="1">
      <c r="A686" s="24">
        <f>IF(INDEX('Cenários'!$A$6:$A$105,INT((ROW()-6)/12)+1)="","",INDEX('Cenários'!$A$6:$A$105,INT((ROW()-6)/12)+1))</f>
        <v/>
      </c>
      <c r="B686" s="24">
        <f>IF($A686="","",INDEX('Cenários'!$B$6:$B$105,INT((ROW()-6)/12)+1))</f>
        <v/>
      </c>
      <c r="C686" s="24">
        <f>IF($A686="","",INDEX('Cenários'!$C$6:$C$105,INT((ROW()-6)/12)+1))</f>
        <v/>
      </c>
      <c r="D686" s="24">
        <f>IF($A686="","",INDEX('Cenários'!$D$6:$D$105,INT((ROW()-6)/12)+1))</f>
        <v/>
      </c>
      <c r="E686" s="25">
        <f>IF($A686="","",MOD(ROW()-6,12)-4)</f>
        <v/>
      </c>
      <c r="F686" s="24">
        <f>IF($A686="","",IF($E686&lt;0,"Antes do pico",IF($E686=0,"Semana de pico","Depois do pico")))</f>
        <v/>
      </c>
      <c r="G686" s="36">
        <f>IF($A686="","",IFERROR(IF(INDEX('Cenários'!$E$6:$E$105,INT((ROW()-6)/12)+1)="","",INDEX('Cenários'!$E$6:$E$105,INT((ROW()-6)/12)+1)+7*$E686),""))</f>
        <v/>
      </c>
      <c r="H686" s="37">
        <f>IF($A686="","",INDEX('Cenários'!$N$6:$Y$105,INT((ROW()-6)/12)+1,$E686+5))</f>
        <v/>
      </c>
      <c r="I686" s="25">
        <f>IF(OR($A686="",$H686=""),"",IFERROR(ROUNDUP(INDEX('Cenários'!$F$6:$F$105,INT((ROW()-6)/12)+1)*$H686,0),""))</f>
        <v/>
      </c>
      <c r="J686" s="19" t="n"/>
      <c r="K686" s="25">
        <f>IF($A686="","",IF($E686=-4,INDEX('Cenários'!$G$6:$G$105,INT((ROW()-6)/12)+1),$S685))</f>
        <v/>
      </c>
      <c r="L686" s="25">
        <f>IF($A686="","",$K686+IF($J686="",0,$J686)-IF($I686="",0,$I686))</f>
        <v/>
      </c>
      <c r="M686" s="25">
        <f>IF($A686="","",IF($E686&lt;=0,INDEX('Cenários'!$H$6:$H$105,INT((ROW()-6)/12)+1)+SUMIFS($I$6:$I$1205,$A$6:$A$1205,$A686,$E$6:$E$1205,"&gt;"&amp;$E686,$E$6:$E$1205,"&lt;="&amp;($E686+INDEX('Cenários'!$J$6:$J$105,INT((ROW()-6)/12)+1))),INDEX('Cenários'!$L$6:$L$105,INT((ROW()-6)/12)+1)+SUMIFS($I$6:$I$1205,$A$6:$A$1205,$A686,$E$6:$E$1205,"&gt;"&amp;$E686,$E$6:$E$1205,"&lt;=7")))</f>
        <v/>
      </c>
      <c r="N686" s="25">
        <f>IF($A686="","",MIN(INDEX('Cenários'!$K$6:$K$105,INT((ROW()-6)/12)+1),MAX(0,$M686)))</f>
        <v/>
      </c>
      <c r="O686" s="25">
        <f>IF($A686="","",IFERROR(IF($L686&gt;=$N686,0,MIN(CEILING(MAX(0,$N686-$L686),INDEX('Cenários'!$I$6:$I$105,INT((ROW()-6)/12)+1)),FLOOR(MAX(0,INDEX('Cenários'!$K$6:$K$105,INT((ROW()-6)/12)+1)-$L686),INDEX('Cenários'!$I$6:$I$105,INT((ROW()-6)/12)+1)))),0))</f>
        <v/>
      </c>
      <c r="P686" s="25">
        <f>IF($A686="","",IFERROR(IF($E686+INDEX('Cenários'!$J$6:$J$105,INT((ROW()-6)/12)+1)&gt;7,0,SUMIFS($O$6:$O$1205,$A$6:$A$1205,$A686,$E$6:$E$1205,$E686+INDEX('Cenários'!$J$6:$J$105,INT((ROW()-6)/12)+1))),0))</f>
        <v/>
      </c>
      <c r="Q686" s="25">
        <f>IF($A686="","",$L686+$O686)</f>
        <v/>
      </c>
      <c r="R686" s="25">
        <f>IF($A686="","",IF($E686&gt;0,MAX(0,$Q686-$N686),0))</f>
        <v/>
      </c>
      <c r="S686" s="25">
        <f>IF($A686="","",$Q686-$R686)</f>
        <v/>
      </c>
      <c r="T686" s="25">
        <f>IF($A686="","",MAX(0,-$S686))</f>
        <v/>
      </c>
      <c r="U686" s="25">
        <f>IF($A686="","",MAX(0,$Q686-INDEX('Cenários'!$K$6:$K$105,INT((ROW()-6)/12)+1)))</f>
        <v/>
      </c>
      <c r="V686" s="24">
        <f>IF($A686="","",IF($Y686&lt;&gt;"OK","Dados inválidos",IF($X686="Pausado","Pausado",IF($T686&gt;0,"Ruptura",IF($U686&gt;0,"Excesso de capacidade",IF($M686&gt;INDEX('Cenários'!$K$6:$K$105,INT((ROW()-6)/12)+1),"Capacidade insuficiente",IF(AND($E686&lt;=0,$S686&lt;INDEX('Cenários'!$H$6:$H$105,INT((ROW()-6)/12)+1)),"Atenção",IF($R686&gt;0,"Desmobilizar","Adequado"))))))))</f>
        <v/>
      </c>
      <c r="W686" s="24">
        <f>IF($A686="","",IF($Y686&lt;&gt;"OK","Corrigir cadastro do cenário",IF($X686="Pausado","",IF($T686&gt;0,"Ruptura projetada de "&amp;TEXT($T686,"0")&amp;" un.",IF($U686&gt;0,"Reduzir entrada ou transferir "&amp;TEXT($U686,"0")&amp;" un.",IF($M686&gt;INDEX('Cenários'!$K$6:$K$105,INT((ROW()-6)/12)+1),"Capacidade abaixo do saldo-alvo em "&amp;TEXT($M686-INDEX('Cenários'!$K$6:$K$105,INT((ROW()-6)/12)+1),"0")&amp;" un.",IF(AND($O686&gt;0,$E686-INDEX('Cenários'!$J$6:$J$105,INT((ROW()-6)/12)+1)&lt;-4),"Recebimento depende de pedido anterior ao horizonte",IF($R686&gt;0,"Desmobilizar "&amp;TEXT($R686,"0")&amp;" un. nesta semana",IF($P686&gt;0,"Emitir pedido de "&amp;TEXT($P686,"0")&amp;" un. nesta semana",IF($O686&gt;0,"Programar recebimento de "&amp;TEXT($O686,"0")&amp;" un.","Sem ação imediata")))))))))</f>
        <v/>
      </c>
      <c r="X686" s="24">
        <f>IF($A686="","",INDEX('Cenários'!$M$6:$M$105,INT((ROW()-6)/12)+1))</f>
        <v/>
      </c>
      <c r="Y686" s="24">
        <f>IF($A686="","",INDEX('Cenários'!$Z$6:$Z$105,INT((ROW()-6)/12)+1))</f>
        <v/>
      </c>
    </row>
    <row r="687" ht="19" customHeight="1">
      <c r="A687" s="24">
        <f>IF(INDEX('Cenários'!$A$6:$A$105,INT((ROW()-6)/12)+1)="","",INDEX('Cenários'!$A$6:$A$105,INT((ROW()-6)/12)+1))</f>
        <v/>
      </c>
      <c r="B687" s="24">
        <f>IF($A687="","",INDEX('Cenários'!$B$6:$B$105,INT((ROW()-6)/12)+1))</f>
        <v/>
      </c>
      <c r="C687" s="24">
        <f>IF($A687="","",INDEX('Cenários'!$C$6:$C$105,INT((ROW()-6)/12)+1))</f>
        <v/>
      </c>
      <c r="D687" s="24">
        <f>IF($A687="","",INDEX('Cenários'!$D$6:$D$105,INT((ROW()-6)/12)+1))</f>
        <v/>
      </c>
      <c r="E687" s="25">
        <f>IF($A687="","",MOD(ROW()-6,12)-4)</f>
        <v/>
      </c>
      <c r="F687" s="24">
        <f>IF($A687="","",IF($E687&lt;0,"Antes do pico",IF($E687=0,"Semana de pico","Depois do pico")))</f>
        <v/>
      </c>
      <c r="G687" s="36">
        <f>IF($A687="","",IFERROR(IF(INDEX('Cenários'!$E$6:$E$105,INT((ROW()-6)/12)+1)="","",INDEX('Cenários'!$E$6:$E$105,INT((ROW()-6)/12)+1)+7*$E687),""))</f>
        <v/>
      </c>
      <c r="H687" s="37">
        <f>IF($A687="","",INDEX('Cenários'!$N$6:$Y$105,INT((ROW()-6)/12)+1,$E687+5))</f>
        <v/>
      </c>
      <c r="I687" s="25">
        <f>IF(OR($A687="",$H687=""),"",IFERROR(ROUNDUP(INDEX('Cenários'!$F$6:$F$105,INT((ROW()-6)/12)+1)*$H687,0),""))</f>
        <v/>
      </c>
      <c r="J687" s="19" t="n"/>
      <c r="K687" s="25">
        <f>IF($A687="","",IF($E687=-4,INDEX('Cenários'!$G$6:$G$105,INT((ROW()-6)/12)+1),$S686))</f>
        <v/>
      </c>
      <c r="L687" s="25">
        <f>IF($A687="","",$K687+IF($J687="",0,$J687)-IF($I687="",0,$I687))</f>
        <v/>
      </c>
      <c r="M687" s="25">
        <f>IF($A687="","",IF($E687&lt;=0,INDEX('Cenários'!$H$6:$H$105,INT((ROW()-6)/12)+1)+SUMIFS($I$6:$I$1205,$A$6:$A$1205,$A687,$E$6:$E$1205,"&gt;"&amp;$E687,$E$6:$E$1205,"&lt;="&amp;($E687+INDEX('Cenários'!$J$6:$J$105,INT((ROW()-6)/12)+1))),INDEX('Cenários'!$L$6:$L$105,INT((ROW()-6)/12)+1)+SUMIFS($I$6:$I$1205,$A$6:$A$1205,$A687,$E$6:$E$1205,"&gt;"&amp;$E687,$E$6:$E$1205,"&lt;=7")))</f>
        <v/>
      </c>
      <c r="N687" s="25">
        <f>IF($A687="","",MIN(INDEX('Cenários'!$K$6:$K$105,INT((ROW()-6)/12)+1),MAX(0,$M687)))</f>
        <v/>
      </c>
      <c r="O687" s="25">
        <f>IF($A687="","",IFERROR(IF($L687&gt;=$N687,0,MIN(CEILING(MAX(0,$N687-$L687),INDEX('Cenários'!$I$6:$I$105,INT((ROW()-6)/12)+1)),FLOOR(MAX(0,INDEX('Cenários'!$K$6:$K$105,INT((ROW()-6)/12)+1)-$L687),INDEX('Cenários'!$I$6:$I$105,INT((ROW()-6)/12)+1)))),0))</f>
        <v/>
      </c>
      <c r="P687" s="25">
        <f>IF($A687="","",IFERROR(IF($E687+INDEX('Cenários'!$J$6:$J$105,INT((ROW()-6)/12)+1)&gt;7,0,SUMIFS($O$6:$O$1205,$A$6:$A$1205,$A687,$E$6:$E$1205,$E687+INDEX('Cenários'!$J$6:$J$105,INT((ROW()-6)/12)+1))),0))</f>
        <v/>
      </c>
      <c r="Q687" s="25">
        <f>IF($A687="","",$L687+$O687)</f>
        <v/>
      </c>
      <c r="R687" s="25">
        <f>IF($A687="","",IF($E687&gt;0,MAX(0,$Q687-$N687),0))</f>
        <v/>
      </c>
      <c r="S687" s="25">
        <f>IF($A687="","",$Q687-$R687)</f>
        <v/>
      </c>
      <c r="T687" s="25">
        <f>IF($A687="","",MAX(0,-$S687))</f>
        <v/>
      </c>
      <c r="U687" s="25">
        <f>IF($A687="","",MAX(0,$Q687-INDEX('Cenários'!$K$6:$K$105,INT((ROW()-6)/12)+1)))</f>
        <v/>
      </c>
      <c r="V687" s="24">
        <f>IF($A687="","",IF($Y687&lt;&gt;"OK","Dados inválidos",IF($X687="Pausado","Pausado",IF($T687&gt;0,"Ruptura",IF($U687&gt;0,"Excesso de capacidade",IF($M687&gt;INDEX('Cenários'!$K$6:$K$105,INT((ROW()-6)/12)+1),"Capacidade insuficiente",IF(AND($E687&lt;=0,$S687&lt;INDEX('Cenários'!$H$6:$H$105,INT((ROW()-6)/12)+1)),"Atenção",IF($R687&gt;0,"Desmobilizar","Adequado"))))))))</f>
        <v/>
      </c>
      <c r="W687" s="24">
        <f>IF($A687="","",IF($Y687&lt;&gt;"OK","Corrigir cadastro do cenário",IF($X687="Pausado","",IF($T687&gt;0,"Ruptura projetada de "&amp;TEXT($T687,"0")&amp;" un.",IF($U687&gt;0,"Reduzir entrada ou transferir "&amp;TEXT($U687,"0")&amp;" un.",IF($M687&gt;INDEX('Cenários'!$K$6:$K$105,INT((ROW()-6)/12)+1),"Capacidade abaixo do saldo-alvo em "&amp;TEXT($M687-INDEX('Cenários'!$K$6:$K$105,INT((ROW()-6)/12)+1),"0")&amp;" un.",IF(AND($O687&gt;0,$E687-INDEX('Cenários'!$J$6:$J$105,INT((ROW()-6)/12)+1)&lt;-4),"Recebimento depende de pedido anterior ao horizonte",IF($R687&gt;0,"Desmobilizar "&amp;TEXT($R687,"0")&amp;" un. nesta semana",IF($P687&gt;0,"Emitir pedido de "&amp;TEXT($P687,"0")&amp;" un. nesta semana",IF($O687&gt;0,"Programar recebimento de "&amp;TEXT($O687,"0")&amp;" un.","Sem ação imediata")))))))))</f>
        <v/>
      </c>
      <c r="X687" s="24">
        <f>IF($A687="","",INDEX('Cenários'!$M$6:$M$105,INT((ROW()-6)/12)+1))</f>
        <v/>
      </c>
      <c r="Y687" s="24">
        <f>IF($A687="","",INDEX('Cenários'!$Z$6:$Z$105,INT((ROW()-6)/12)+1))</f>
        <v/>
      </c>
    </row>
    <row r="688" ht="19" customHeight="1">
      <c r="A688" s="24">
        <f>IF(INDEX('Cenários'!$A$6:$A$105,INT((ROW()-6)/12)+1)="","",INDEX('Cenários'!$A$6:$A$105,INT((ROW()-6)/12)+1))</f>
        <v/>
      </c>
      <c r="B688" s="24">
        <f>IF($A688="","",INDEX('Cenários'!$B$6:$B$105,INT((ROW()-6)/12)+1))</f>
        <v/>
      </c>
      <c r="C688" s="24">
        <f>IF($A688="","",INDEX('Cenários'!$C$6:$C$105,INT((ROW()-6)/12)+1))</f>
        <v/>
      </c>
      <c r="D688" s="24">
        <f>IF($A688="","",INDEX('Cenários'!$D$6:$D$105,INT((ROW()-6)/12)+1))</f>
        <v/>
      </c>
      <c r="E688" s="25">
        <f>IF($A688="","",MOD(ROW()-6,12)-4)</f>
        <v/>
      </c>
      <c r="F688" s="24">
        <f>IF($A688="","",IF($E688&lt;0,"Antes do pico",IF($E688=0,"Semana de pico","Depois do pico")))</f>
        <v/>
      </c>
      <c r="G688" s="36">
        <f>IF($A688="","",IFERROR(IF(INDEX('Cenários'!$E$6:$E$105,INT((ROW()-6)/12)+1)="","",INDEX('Cenários'!$E$6:$E$105,INT((ROW()-6)/12)+1)+7*$E688),""))</f>
        <v/>
      </c>
      <c r="H688" s="37">
        <f>IF($A688="","",INDEX('Cenários'!$N$6:$Y$105,INT((ROW()-6)/12)+1,$E688+5))</f>
        <v/>
      </c>
      <c r="I688" s="25">
        <f>IF(OR($A688="",$H688=""),"",IFERROR(ROUNDUP(INDEX('Cenários'!$F$6:$F$105,INT((ROW()-6)/12)+1)*$H688,0),""))</f>
        <v/>
      </c>
      <c r="J688" s="19" t="n"/>
      <c r="K688" s="25">
        <f>IF($A688="","",IF($E688=-4,INDEX('Cenários'!$G$6:$G$105,INT((ROW()-6)/12)+1),$S687))</f>
        <v/>
      </c>
      <c r="L688" s="25">
        <f>IF($A688="","",$K688+IF($J688="",0,$J688)-IF($I688="",0,$I688))</f>
        <v/>
      </c>
      <c r="M688" s="25">
        <f>IF($A688="","",IF($E688&lt;=0,INDEX('Cenários'!$H$6:$H$105,INT((ROW()-6)/12)+1)+SUMIFS($I$6:$I$1205,$A$6:$A$1205,$A688,$E$6:$E$1205,"&gt;"&amp;$E688,$E$6:$E$1205,"&lt;="&amp;($E688+INDEX('Cenários'!$J$6:$J$105,INT((ROW()-6)/12)+1))),INDEX('Cenários'!$L$6:$L$105,INT((ROW()-6)/12)+1)+SUMIFS($I$6:$I$1205,$A$6:$A$1205,$A688,$E$6:$E$1205,"&gt;"&amp;$E688,$E$6:$E$1205,"&lt;=7")))</f>
        <v/>
      </c>
      <c r="N688" s="25">
        <f>IF($A688="","",MIN(INDEX('Cenários'!$K$6:$K$105,INT((ROW()-6)/12)+1),MAX(0,$M688)))</f>
        <v/>
      </c>
      <c r="O688" s="25">
        <f>IF($A688="","",IFERROR(IF($L688&gt;=$N688,0,MIN(CEILING(MAX(0,$N688-$L688),INDEX('Cenários'!$I$6:$I$105,INT((ROW()-6)/12)+1)),FLOOR(MAX(0,INDEX('Cenários'!$K$6:$K$105,INT((ROW()-6)/12)+1)-$L688),INDEX('Cenários'!$I$6:$I$105,INT((ROW()-6)/12)+1)))),0))</f>
        <v/>
      </c>
      <c r="P688" s="25">
        <f>IF($A688="","",IFERROR(IF($E688+INDEX('Cenários'!$J$6:$J$105,INT((ROW()-6)/12)+1)&gt;7,0,SUMIFS($O$6:$O$1205,$A$6:$A$1205,$A688,$E$6:$E$1205,$E688+INDEX('Cenários'!$J$6:$J$105,INT((ROW()-6)/12)+1))),0))</f>
        <v/>
      </c>
      <c r="Q688" s="25">
        <f>IF($A688="","",$L688+$O688)</f>
        <v/>
      </c>
      <c r="R688" s="25">
        <f>IF($A688="","",IF($E688&gt;0,MAX(0,$Q688-$N688),0))</f>
        <v/>
      </c>
      <c r="S688" s="25">
        <f>IF($A688="","",$Q688-$R688)</f>
        <v/>
      </c>
      <c r="T688" s="25">
        <f>IF($A688="","",MAX(0,-$S688))</f>
        <v/>
      </c>
      <c r="U688" s="25">
        <f>IF($A688="","",MAX(0,$Q688-INDEX('Cenários'!$K$6:$K$105,INT((ROW()-6)/12)+1)))</f>
        <v/>
      </c>
      <c r="V688" s="24">
        <f>IF($A688="","",IF($Y688&lt;&gt;"OK","Dados inválidos",IF($X688="Pausado","Pausado",IF($T688&gt;0,"Ruptura",IF($U688&gt;0,"Excesso de capacidade",IF($M688&gt;INDEX('Cenários'!$K$6:$K$105,INT((ROW()-6)/12)+1),"Capacidade insuficiente",IF(AND($E688&lt;=0,$S688&lt;INDEX('Cenários'!$H$6:$H$105,INT((ROW()-6)/12)+1)),"Atenção",IF($R688&gt;0,"Desmobilizar","Adequado"))))))))</f>
        <v/>
      </c>
      <c r="W688" s="24">
        <f>IF($A688="","",IF($Y688&lt;&gt;"OK","Corrigir cadastro do cenário",IF($X688="Pausado","",IF($T688&gt;0,"Ruptura projetada de "&amp;TEXT($T688,"0")&amp;" un.",IF($U688&gt;0,"Reduzir entrada ou transferir "&amp;TEXT($U688,"0")&amp;" un.",IF($M688&gt;INDEX('Cenários'!$K$6:$K$105,INT((ROW()-6)/12)+1),"Capacidade abaixo do saldo-alvo em "&amp;TEXT($M688-INDEX('Cenários'!$K$6:$K$105,INT((ROW()-6)/12)+1),"0")&amp;" un.",IF(AND($O688&gt;0,$E688-INDEX('Cenários'!$J$6:$J$105,INT((ROW()-6)/12)+1)&lt;-4),"Recebimento depende de pedido anterior ao horizonte",IF($R688&gt;0,"Desmobilizar "&amp;TEXT($R688,"0")&amp;" un. nesta semana",IF($P688&gt;0,"Emitir pedido de "&amp;TEXT($P688,"0")&amp;" un. nesta semana",IF($O688&gt;0,"Programar recebimento de "&amp;TEXT($O688,"0")&amp;" un.","Sem ação imediata")))))))))</f>
        <v/>
      </c>
      <c r="X688" s="24">
        <f>IF($A688="","",INDEX('Cenários'!$M$6:$M$105,INT((ROW()-6)/12)+1))</f>
        <v/>
      </c>
      <c r="Y688" s="24">
        <f>IF($A688="","",INDEX('Cenários'!$Z$6:$Z$105,INT((ROW()-6)/12)+1))</f>
        <v/>
      </c>
    </row>
    <row r="689" ht="19" customHeight="1">
      <c r="A689" s="24">
        <f>IF(INDEX('Cenários'!$A$6:$A$105,INT((ROW()-6)/12)+1)="","",INDEX('Cenários'!$A$6:$A$105,INT((ROW()-6)/12)+1))</f>
        <v/>
      </c>
      <c r="B689" s="24">
        <f>IF($A689="","",INDEX('Cenários'!$B$6:$B$105,INT((ROW()-6)/12)+1))</f>
        <v/>
      </c>
      <c r="C689" s="24">
        <f>IF($A689="","",INDEX('Cenários'!$C$6:$C$105,INT((ROW()-6)/12)+1))</f>
        <v/>
      </c>
      <c r="D689" s="24">
        <f>IF($A689="","",INDEX('Cenários'!$D$6:$D$105,INT((ROW()-6)/12)+1))</f>
        <v/>
      </c>
      <c r="E689" s="25">
        <f>IF($A689="","",MOD(ROW()-6,12)-4)</f>
        <v/>
      </c>
      <c r="F689" s="24">
        <f>IF($A689="","",IF($E689&lt;0,"Antes do pico",IF($E689=0,"Semana de pico","Depois do pico")))</f>
        <v/>
      </c>
      <c r="G689" s="36">
        <f>IF($A689="","",IFERROR(IF(INDEX('Cenários'!$E$6:$E$105,INT((ROW()-6)/12)+1)="","",INDEX('Cenários'!$E$6:$E$105,INT((ROW()-6)/12)+1)+7*$E689),""))</f>
        <v/>
      </c>
      <c r="H689" s="37">
        <f>IF($A689="","",INDEX('Cenários'!$N$6:$Y$105,INT((ROW()-6)/12)+1,$E689+5))</f>
        <v/>
      </c>
      <c r="I689" s="25">
        <f>IF(OR($A689="",$H689=""),"",IFERROR(ROUNDUP(INDEX('Cenários'!$F$6:$F$105,INT((ROW()-6)/12)+1)*$H689,0),""))</f>
        <v/>
      </c>
      <c r="J689" s="19" t="n"/>
      <c r="K689" s="25">
        <f>IF($A689="","",IF($E689=-4,INDEX('Cenários'!$G$6:$G$105,INT((ROW()-6)/12)+1),$S688))</f>
        <v/>
      </c>
      <c r="L689" s="25">
        <f>IF($A689="","",$K689+IF($J689="",0,$J689)-IF($I689="",0,$I689))</f>
        <v/>
      </c>
      <c r="M689" s="25">
        <f>IF($A689="","",IF($E689&lt;=0,INDEX('Cenários'!$H$6:$H$105,INT((ROW()-6)/12)+1)+SUMIFS($I$6:$I$1205,$A$6:$A$1205,$A689,$E$6:$E$1205,"&gt;"&amp;$E689,$E$6:$E$1205,"&lt;="&amp;($E689+INDEX('Cenários'!$J$6:$J$105,INT((ROW()-6)/12)+1))),INDEX('Cenários'!$L$6:$L$105,INT((ROW()-6)/12)+1)+SUMIFS($I$6:$I$1205,$A$6:$A$1205,$A689,$E$6:$E$1205,"&gt;"&amp;$E689,$E$6:$E$1205,"&lt;=7")))</f>
        <v/>
      </c>
      <c r="N689" s="25">
        <f>IF($A689="","",MIN(INDEX('Cenários'!$K$6:$K$105,INT((ROW()-6)/12)+1),MAX(0,$M689)))</f>
        <v/>
      </c>
      <c r="O689" s="25">
        <f>IF($A689="","",IFERROR(IF($L689&gt;=$N689,0,MIN(CEILING(MAX(0,$N689-$L689),INDEX('Cenários'!$I$6:$I$105,INT((ROW()-6)/12)+1)),FLOOR(MAX(0,INDEX('Cenários'!$K$6:$K$105,INT((ROW()-6)/12)+1)-$L689),INDEX('Cenários'!$I$6:$I$105,INT((ROW()-6)/12)+1)))),0))</f>
        <v/>
      </c>
      <c r="P689" s="25">
        <f>IF($A689="","",IFERROR(IF($E689+INDEX('Cenários'!$J$6:$J$105,INT((ROW()-6)/12)+1)&gt;7,0,SUMIFS($O$6:$O$1205,$A$6:$A$1205,$A689,$E$6:$E$1205,$E689+INDEX('Cenários'!$J$6:$J$105,INT((ROW()-6)/12)+1))),0))</f>
        <v/>
      </c>
      <c r="Q689" s="25">
        <f>IF($A689="","",$L689+$O689)</f>
        <v/>
      </c>
      <c r="R689" s="25">
        <f>IF($A689="","",IF($E689&gt;0,MAX(0,$Q689-$N689),0))</f>
        <v/>
      </c>
      <c r="S689" s="25">
        <f>IF($A689="","",$Q689-$R689)</f>
        <v/>
      </c>
      <c r="T689" s="25">
        <f>IF($A689="","",MAX(0,-$S689))</f>
        <v/>
      </c>
      <c r="U689" s="25">
        <f>IF($A689="","",MAX(0,$Q689-INDEX('Cenários'!$K$6:$K$105,INT((ROW()-6)/12)+1)))</f>
        <v/>
      </c>
      <c r="V689" s="24">
        <f>IF($A689="","",IF($Y689&lt;&gt;"OK","Dados inválidos",IF($X689="Pausado","Pausado",IF($T689&gt;0,"Ruptura",IF($U689&gt;0,"Excesso de capacidade",IF($M689&gt;INDEX('Cenários'!$K$6:$K$105,INT((ROW()-6)/12)+1),"Capacidade insuficiente",IF(AND($E689&lt;=0,$S689&lt;INDEX('Cenários'!$H$6:$H$105,INT((ROW()-6)/12)+1)),"Atenção",IF($R689&gt;0,"Desmobilizar","Adequado"))))))))</f>
        <v/>
      </c>
      <c r="W689" s="24">
        <f>IF($A689="","",IF($Y689&lt;&gt;"OK","Corrigir cadastro do cenário",IF($X689="Pausado","",IF($T689&gt;0,"Ruptura projetada de "&amp;TEXT($T689,"0")&amp;" un.",IF($U689&gt;0,"Reduzir entrada ou transferir "&amp;TEXT($U689,"0")&amp;" un.",IF($M689&gt;INDEX('Cenários'!$K$6:$K$105,INT((ROW()-6)/12)+1),"Capacidade abaixo do saldo-alvo em "&amp;TEXT($M689-INDEX('Cenários'!$K$6:$K$105,INT((ROW()-6)/12)+1),"0")&amp;" un.",IF(AND($O689&gt;0,$E689-INDEX('Cenários'!$J$6:$J$105,INT((ROW()-6)/12)+1)&lt;-4),"Recebimento depende de pedido anterior ao horizonte",IF($R689&gt;0,"Desmobilizar "&amp;TEXT($R689,"0")&amp;" un. nesta semana",IF($P689&gt;0,"Emitir pedido de "&amp;TEXT($P689,"0")&amp;" un. nesta semana",IF($O689&gt;0,"Programar recebimento de "&amp;TEXT($O689,"0")&amp;" un.","Sem ação imediata")))))))))</f>
        <v/>
      </c>
      <c r="X689" s="24">
        <f>IF($A689="","",INDEX('Cenários'!$M$6:$M$105,INT((ROW()-6)/12)+1))</f>
        <v/>
      </c>
      <c r="Y689" s="24">
        <f>IF($A689="","",INDEX('Cenários'!$Z$6:$Z$105,INT((ROW()-6)/12)+1))</f>
        <v/>
      </c>
    </row>
    <row r="690" ht="19" customHeight="1">
      <c r="A690" s="24">
        <f>IF(INDEX('Cenários'!$A$6:$A$105,INT((ROW()-6)/12)+1)="","",INDEX('Cenários'!$A$6:$A$105,INT((ROW()-6)/12)+1))</f>
        <v/>
      </c>
      <c r="B690" s="24">
        <f>IF($A690="","",INDEX('Cenários'!$B$6:$B$105,INT((ROW()-6)/12)+1))</f>
        <v/>
      </c>
      <c r="C690" s="24">
        <f>IF($A690="","",INDEX('Cenários'!$C$6:$C$105,INT((ROW()-6)/12)+1))</f>
        <v/>
      </c>
      <c r="D690" s="24">
        <f>IF($A690="","",INDEX('Cenários'!$D$6:$D$105,INT((ROW()-6)/12)+1))</f>
        <v/>
      </c>
      <c r="E690" s="25">
        <f>IF($A690="","",MOD(ROW()-6,12)-4)</f>
        <v/>
      </c>
      <c r="F690" s="24">
        <f>IF($A690="","",IF($E690&lt;0,"Antes do pico",IF($E690=0,"Semana de pico","Depois do pico")))</f>
        <v/>
      </c>
      <c r="G690" s="36">
        <f>IF($A690="","",IFERROR(IF(INDEX('Cenários'!$E$6:$E$105,INT((ROW()-6)/12)+1)="","",INDEX('Cenários'!$E$6:$E$105,INT((ROW()-6)/12)+1)+7*$E690),""))</f>
        <v/>
      </c>
      <c r="H690" s="37">
        <f>IF($A690="","",INDEX('Cenários'!$N$6:$Y$105,INT((ROW()-6)/12)+1,$E690+5))</f>
        <v/>
      </c>
      <c r="I690" s="25">
        <f>IF(OR($A690="",$H690=""),"",IFERROR(ROUNDUP(INDEX('Cenários'!$F$6:$F$105,INT((ROW()-6)/12)+1)*$H690,0),""))</f>
        <v/>
      </c>
      <c r="J690" s="19" t="n"/>
      <c r="K690" s="25">
        <f>IF($A690="","",IF($E690=-4,INDEX('Cenários'!$G$6:$G$105,INT((ROW()-6)/12)+1),$S689))</f>
        <v/>
      </c>
      <c r="L690" s="25">
        <f>IF($A690="","",$K690+IF($J690="",0,$J690)-IF($I690="",0,$I690))</f>
        <v/>
      </c>
      <c r="M690" s="25">
        <f>IF($A690="","",IF($E690&lt;=0,INDEX('Cenários'!$H$6:$H$105,INT((ROW()-6)/12)+1)+SUMIFS($I$6:$I$1205,$A$6:$A$1205,$A690,$E$6:$E$1205,"&gt;"&amp;$E690,$E$6:$E$1205,"&lt;="&amp;($E690+INDEX('Cenários'!$J$6:$J$105,INT((ROW()-6)/12)+1))),INDEX('Cenários'!$L$6:$L$105,INT((ROW()-6)/12)+1)+SUMIFS($I$6:$I$1205,$A$6:$A$1205,$A690,$E$6:$E$1205,"&gt;"&amp;$E690,$E$6:$E$1205,"&lt;=7")))</f>
        <v/>
      </c>
      <c r="N690" s="25">
        <f>IF($A690="","",MIN(INDEX('Cenários'!$K$6:$K$105,INT((ROW()-6)/12)+1),MAX(0,$M690)))</f>
        <v/>
      </c>
      <c r="O690" s="25">
        <f>IF($A690="","",IFERROR(IF($L690&gt;=$N690,0,MIN(CEILING(MAX(0,$N690-$L690),INDEX('Cenários'!$I$6:$I$105,INT((ROW()-6)/12)+1)),FLOOR(MAX(0,INDEX('Cenários'!$K$6:$K$105,INT((ROW()-6)/12)+1)-$L690),INDEX('Cenários'!$I$6:$I$105,INT((ROW()-6)/12)+1)))),0))</f>
        <v/>
      </c>
      <c r="P690" s="25">
        <f>IF($A690="","",IFERROR(IF($E690+INDEX('Cenários'!$J$6:$J$105,INT((ROW()-6)/12)+1)&gt;7,0,SUMIFS($O$6:$O$1205,$A$6:$A$1205,$A690,$E$6:$E$1205,$E690+INDEX('Cenários'!$J$6:$J$105,INT((ROW()-6)/12)+1))),0))</f>
        <v/>
      </c>
      <c r="Q690" s="25">
        <f>IF($A690="","",$L690+$O690)</f>
        <v/>
      </c>
      <c r="R690" s="25">
        <f>IF($A690="","",IF($E690&gt;0,MAX(0,$Q690-$N690),0))</f>
        <v/>
      </c>
      <c r="S690" s="25">
        <f>IF($A690="","",$Q690-$R690)</f>
        <v/>
      </c>
      <c r="T690" s="25">
        <f>IF($A690="","",MAX(0,-$S690))</f>
        <v/>
      </c>
      <c r="U690" s="25">
        <f>IF($A690="","",MAX(0,$Q690-INDEX('Cenários'!$K$6:$K$105,INT((ROW()-6)/12)+1)))</f>
        <v/>
      </c>
      <c r="V690" s="24">
        <f>IF($A690="","",IF($Y690&lt;&gt;"OK","Dados inválidos",IF($X690="Pausado","Pausado",IF($T690&gt;0,"Ruptura",IF($U690&gt;0,"Excesso de capacidade",IF($M690&gt;INDEX('Cenários'!$K$6:$K$105,INT((ROW()-6)/12)+1),"Capacidade insuficiente",IF(AND($E690&lt;=0,$S690&lt;INDEX('Cenários'!$H$6:$H$105,INT((ROW()-6)/12)+1)),"Atenção",IF($R690&gt;0,"Desmobilizar","Adequado"))))))))</f>
        <v/>
      </c>
      <c r="W690" s="24">
        <f>IF($A690="","",IF($Y690&lt;&gt;"OK","Corrigir cadastro do cenário",IF($X690="Pausado","",IF($T690&gt;0,"Ruptura projetada de "&amp;TEXT($T690,"0")&amp;" un.",IF($U690&gt;0,"Reduzir entrada ou transferir "&amp;TEXT($U690,"0")&amp;" un.",IF($M690&gt;INDEX('Cenários'!$K$6:$K$105,INT((ROW()-6)/12)+1),"Capacidade abaixo do saldo-alvo em "&amp;TEXT($M690-INDEX('Cenários'!$K$6:$K$105,INT((ROW()-6)/12)+1),"0")&amp;" un.",IF(AND($O690&gt;0,$E690-INDEX('Cenários'!$J$6:$J$105,INT((ROW()-6)/12)+1)&lt;-4),"Recebimento depende de pedido anterior ao horizonte",IF($R690&gt;0,"Desmobilizar "&amp;TEXT($R690,"0")&amp;" un. nesta semana",IF($P690&gt;0,"Emitir pedido de "&amp;TEXT($P690,"0")&amp;" un. nesta semana",IF($O690&gt;0,"Programar recebimento de "&amp;TEXT($O690,"0")&amp;" un.","Sem ação imediata")))))))))</f>
        <v/>
      </c>
      <c r="X690" s="24">
        <f>IF($A690="","",INDEX('Cenários'!$M$6:$M$105,INT((ROW()-6)/12)+1))</f>
        <v/>
      </c>
      <c r="Y690" s="24">
        <f>IF($A690="","",INDEX('Cenários'!$Z$6:$Z$105,INT((ROW()-6)/12)+1))</f>
        <v/>
      </c>
    </row>
    <row r="691" ht="19" customHeight="1">
      <c r="A691" s="24">
        <f>IF(INDEX('Cenários'!$A$6:$A$105,INT((ROW()-6)/12)+1)="","",INDEX('Cenários'!$A$6:$A$105,INT((ROW()-6)/12)+1))</f>
        <v/>
      </c>
      <c r="B691" s="24">
        <f>IF($A691="","",INDEX('Cenários'!$B$6:$B$105,INT((ROW()-6)/12)+1))</f>
        <v/>
      </c>
      <c r="C691" s="24">
        <f>IF($A691="","",INDEX('Cenários'!$C$6:$C$105,INT((ROW()-6)/12)+1))</f>
        <v/>
      </c>
      <c r="D691" s="24">
        <f>IF($A691="","",INDEX('Cenários'!$D$6:$D$105,INT((ROW()-6)/12)+1))</f>
        <v/>
      </c>
      <c r="E691" s="25">
        <f>IF($A691="","",MOD(ROW()-6,12)-4)</f>
        <v/>
      </c>
      <c r="F691" s="24">
        <f>IF($A691="","",IF($E691&lt;0,"Antes do pico",IF($E691=0,"Semana de pico","Depois do pico")))</f>
        <v/>
      </c>
      <c r="G691" s="36">
        <f>IF($A691="","",IFERROR(IF(INDEX('Cenários'!$E$6:$E$105,INT((ROW()-6)/12)+1)="","",INDEX('Cenários'!$E$6:$E$105,INT((ROW()-6)/12)+1)+7*$E691),""))</f>
        <v/>
      </c>
      <c r="H691" s="37">
        <f>IF($A691="","",INDEX('Cenários'!$N$6:$Y$105,INT((ROW()-6)/12)+1,$E691+5))</f>
        <v/>
      </c>
      <c r="I691" s="25">
        <f>IF(OR($A691="",$H691=""),"",IFERROR(ROUNDUP(INDEX('Cenários'!$F$6:$F$105,INT((ROW()-6)/12)+1)*$H691,0),""))</f>
        <v/>
      </c>
      <c r="J691" s="19" t="n"/>
      <c r="K691" s="25">
        <f>IF($A691="","",IF($E691=-4,INDEX('Cenários'!$G$6:$G$105,INT((ROW()-6)/12)+1),$S690))</f>
        <v/>
      </c>
      <c r="L691" s="25">
        <f>IF($A691="","",$K691+IF($J691="",0,$J691)-IF($I691="",0,$I691))</f>
        <v/>
      </c>
      <c r="M691" s="25">
        <f>IF($A691="","",IF($E691&lt;=0,INDEX('Cenários'!$H$6:$H$105,INT((ROW()-6)/12)+1)+SUMIFS($I$6:$I$1205,$A$6:$A$1205,$A691,$E$6:$E$1205,"&gt;"&amp;$E691,$E$6:$E$1205,"&lt;="&amp;($E691+INDEX('Cenários'!$J$6:$J$105,INT((ROW()-6)/12)+1))),INDEX('Cenários'!$L$6:$L$105,INT((ROW()-6)/12)+1)+SUMIFS($I$6:$I$1205,$A$6:$A$1205,$A691,$E$6:$E$1205,"&gt;"&amp;$E691,$E$6:$E$1205,"&lt;=7")))</f>
        <v/>
      </c>
      <c r="N691" s="25">
        <f>IF($A691="","",MIN(INDEX('Cenários'!$K$6:$K$105,INT((ROW()-6)/12)+1),MAX(0,$M691)))</f>
        <v/>
      </c>
      <c r="O691" s="25">
        <f>IF($A691="","",IFERROR(IF($L691&gt;=$N691,0,MIN(CEILING(MAX(0,$N691-$L691),INDEX('Cenários'!$I$6:$I$105,INT((ROW()-6)/12)+1)),FLOOR(MAX(0,INDEX('Cenários'!$K$6:$K$105,INT((ROW()-6)/12)+1)-$L691),INDEX('Cenários'!$I$6:$I$105,INT((ROW()-6)/12)+1)))),0))</f>
        <v/>
      </c>
      <c r="P691" s="25">
        <f>IF($A691="","",IFERROR(IF($E691+INDEX('Cenários'!$J$6:$J$105,INT((ROW()-6)/12)+1)&gt;7,0,SUMIFS($O$6:$O$1205,$A$6:$A$1205,$A691,$E$6:$E$1205,$E691+INDEX('Cenários'!$J$6:$J$105,INT((ROW()-6)/12)+1))),0))</f>
        <v/>
      </c>
      <c r="Q691" s="25">
        <f>IF($A691="","",$L691+$O691)</f>
        <v/>
      </c>
      <c r="R691" s="25">
        <f>IF($A691="","",IF($E691&gt;0,MAX(0,$Q691-$N691),0))</f>
        <v/>
      </c>
      <c r="S691" s="25">
        <f>IF($A691="","",$Q691-$R691)</f>
        <v/>
      </c>
      <c r="T691" s="25">
        <f>IF($A691="","",MAX(0,-$S691))</f>
        <v/>
      </c>
      <c r="U691" s="25">
        <f>IF($A691="","",MAX(0,$Q691-INDEX('Cenários'!$K$6:$K$105,INT((ROW()-6)/12)+1)))</f>
        <v/>
      </c>
      <c r="V691" s="24">
        <f>IF($A691="","",IF($Y691&lt;&gt;"OK","Dados inválidos",IF($X691="Pausado","Pausado",IF($T691&gt;0,"Ruptura",IF($U691&gt;0,"Excesso de capacidade",IF($M691&gt;INDEX('Cenários'!$K$6:$K$105,INT((ROW()-6)/12)+1),"Capacidade insuficiente",IF(AND($E691&lt;=0,$S691&lt;INDEX('Cenários'!$H$6:$H$105,INT((ROW()-6)/12)+1)),"Atenção",IF($R691&gt;0,"Desmobilizar","Adequado"))))))))</f>
        <v/>
      </c>
      <c r="W691" s="24">
        <f>IF($A691="","",IF($Y691&lt;&gt;"OK","Corrigir cadastro do cenário",IF($X691="Pausado","",IF($T691&gt;0,"Ruptura projetada de "&amp;TEXT($T691,"0")&amp;" un.",IF($U691&gt;0,"Reduzir entrada ou transferir "&amp;TEXT($U691,"0")&amp;" un.",IF($M691&gt;INDEX('Cenários'!$K$6:$K$105,INT((ROW()-6)/12)+1),"Capacidade abaixo do saldo-alvo em "&amp;TEXT($M691-INDEX('Cenários'!$K$6:$K$105,INT((ROW()-6)/12)+1),"0")&amp;" un.",IF(AND($O691&gt;0,$E691-INDEX('Cenários'!$J$6:$J$105,INT((ROW()-6)/12)+1)&lt;-4),"Recebimento depende de pedido anterior ao horizonte",IF($R691&gt;0,"Desmobilizar "&amp;TEXT($R691,"0")&amp;" un. nesta semana",IF($P691&gt;0,"Emitir pedido de "&amp;TEXT($P691,"0")&amp;" un. nesta semana",IF($O691&gt;0,"Programar recebimento de "&amp;TEXT($O691,"0")&amp;" un.","Sem ação imediata")))))))))</f>
        <v/>
      </c>
      <c r="X691" s="24">
        <f>IF($A691="","",INDEX('Cenários'!$M$6:$M$105,INT((ROW()-6)/12)+1))</f>
        <v/>
      </c>
      <c r="Y691" s="24">
        <f>IF($A691="","",INDEX('Cenários'!$Z$6:$Z$105,INT((ROW()-6)/12)+1))</f>
        <v/>
      </c>
    </row>
    <row r="692" ht="19" customHeight="1">
      <c r="A692" s="24">
        <f>IF(INDEX('Cenários'!$A$6:$A$105,INT((ROW()-6)/12)+1)="","",INDEX('Cenários'!$A$6:$A$105,INT((ROW()-6)/12)+1))</f>
        <v/>
      </c>
      <c r="B692" s="24">
        <f>IF($A692="","",INDEX('Cenários'!$B$6:$B$105,INT((ROW()-6)/12)+1))</f>
        <v/>
      </c>
      <c r="C692" s="24">
        <f>IF($A692="","",INDEX('Cenários'!$C$6:$C$105,INT((ROW()-6)/12)+1))</f>
        <v/>
      </c>
      <c r="D692" s="24">
        <f>IF($A692="","",INDEX('Cenários'!$D$6:$D$105,INT((ROW()-6)/12)+1))</f>
        <v/>
      </c>
      <c r="E692" s="25">
        <f>IF($A692="","",MOD(ROW()-6,12)-4)</f>
        <v/>
      </c>
      <c r="F692" s="24">
        <f>IF($A692="","",IF($E692&lt;0,"Antes do pico",IF($E692=0,"Semana de pico","Depois do pico")))</f>
        <v/>
      </c>
      <c r="G692" s="36">
        <f>IF($A692="","",IFERROR(IF(INDEX('Cenários'!$E$6:$E$105,INT((ROW()-6)/12)+1)="","",INDEX('Cenários'!$E$6:$E$105,INT((ROW()-6)/12)+1)+7*$E692),""))</f>
        <v/>
      </c>
      <c r="H692" s="37">
        <f>IF($A692="","",INDEX('Cenários'!$N$6:$Y$105,INT((ROW()-6)/12)+1,$E692+5))</f>
        <v/>
      </c>
      <c r="I692" s="25">
        <f>IF(OR($A692="",$H692=""),"",IFERROR(ROUNDUP(INDEX('Cenários'!$F$6:$F$105,INT((ROW()-6)/12)+1)*$H692,0),""))</f>
        <v/>
      </c>
      <c r="J692" s="19" t="n"/>
      <c r="K692" s="25">
        <f>IF($A692="","",IF($E692=-4,INDEX('Cenários'!$G$6:$G$105,INT((ROW()-6)/12)+1),$S691))</f>
        <v/>
      </c>
      <c r="L692" s="25">
        <f>IF($A692="","",$K692+IF($J692="",0,$J692)-IF($I692="",0,$I692))</f>
        <v/>
      </c>
      <c r="M692" s="25">
        <f>IF($A692="","",IF($E692&lt;=0,INDEX('Cenários'!$H$6:$H$105,INT((ROW()-6)/12)+1)+SUMIFS($I$6:$I$1205,$A$6:$A$1205,$A692,$E$6:$E$1205,"&gt;"&amp;$E692,$E$6:$E$1205,"&lt;="&amp;($E692+INDEX('Cenários'!$J$6:$J$105,INT((ROW()-6)/12)+1))),INDEX('Cenários'!$L$6:$L$105,INT((ROW()-6)/12)+1)+SUMIFS($I$6:$I$1205,$A$6:$A$1205,$A692,$E$6:$E$1205,"&gt;"&amp;$E692,$E$6:$E$1205,"&lt;=7")))</f>
        <v/>
      </c>
      <c r="N692" s="25">
        <f>IF($A692="","",MIN(INDEX('Cenários'!$K$6:$K$105,INT((ROW()-6)/12)+1),MAX(0,$M692)))</f>
        <v/>
      </c>
      <c r="O692" s="25">
        <f>IF($A692="","",IFERROR(IF($L692&gt;=$N692,0,MIN(CEILING(MAX(0,$N692-$L692),INDEX('Cenários'!$I$6:$I$105,INT((ROW()-6)/12)+1)),FLOOR(MAX(0,INDEX('Cenários'!$K$6:$K$105,INT((ROW()-6)/12)+1)-$L692),INDEX('Cenários'!$I$6:$I$105,INT((ROW()-6)/12)+1)))),0))</f>
        <v/>
      </c>
      <c r="P692" s="25">
        <f>IF($A692="","",IFERROR(IF($E692+INDEX('Cenários'!$J$6:$J$105,INT((ROW()-6)/12)+1)&gt;7,0,SUMIFS($O$6:$O$1205,$A$6:$A$1205,$A692,$E$6:$E$1205,$E692+INDEX('Cenários'!$J$6:$J$105,INT((ROW()-6)/12)+1))),0))</f>
        <v/>
      </c>
      <c r="Q692" s="25">
        <f>IF($A692="","",$L692+$O692)</f>
        <v/>
      </c>
      <c r="R692" s="25">
        <f>IF($A692="","",IF($E692&gt;0,MAX(0,$Q692-$N692),0))</f>
        <v/>
      </c>
      <c r="S692" s="25">
        <f>IF($A692="","",$Q692-$R692)</f>
        <v/>
      </c>
      <c r="T692" s="25">
        <f>IF($A692="","",MAX(0,-$S692))</f>
        <v/>
      </c>
      <c r="U692" s="25">
        <f>IF($A692="","",MAX(0,$Q692-INDEX('Cenários'!$K$6:$K$105,INT((ROW()-6)/12)+1)))</f>
        <v/>
      </c>
      <c r="V692" s="24">
        <f>IF($A692="","",IF($Y692&lt;&gt;"OK","Dados inválidos",IF($X692="Pausado","Pausado",IF($T692&gt;0,"Ruptura",IF($U692&gt;0,"Excesso de capacidade",IF($M692&gt;INDEX('Cenários'!$K$6:$K$105,INT((ROW()-6)/12)+1),"Capacidade insuficiente",IF(AND($E692&lt;=0,$S692&lt;INDEX('Cenários'!$H$6:$H$105,INT((ROW()-6)/12)+1)),"Atenção",IF($R692&gt;0,"Desmobilizar","Adequado"))))))))</f>
        <v/>
      </c>
      <c r="W692" s="24">
        <f>IF($A692="","",IF($Y692&lt;&gt;"OK","Corrigir cadastro do cenário",IF($X692="Pausado","",IF($T692&gt;0,"Ruptura projetada de "&amp;TEXT($T692,"0")&amp;" un.",IF($U692&gt;0,"Reduzir entrada ou transferir "&amp;TEXT($U692,"0")&amp;" un.",IF($M692&gt;INDEX('Cenários'!$K$6:$K$105,INT((ROW()-6)/12)+1),"Capacidade abaixo do saldo-alvo em "&amp;TEXT($M692-INDEX('Cenários'!$K$6:$K$105,INT((ROW()-6)/12)+1),"0")&amp;" un.",IF(AND($O692&gt;0,$E692-INDEX('Cenários'!$J$6:$J$105,INT((ROW()-6)/12)+1)&lt;-4),"Recebimento depende de pedido anterior ao horizonte",IF($R692&gt;0,"Desmobilizar "&amp;TEXT($R692,"0")&amp;" un. nesta semana",IF($P692&gt;0,"Emitir pedido de "&amp;TEXT($P692,"0")&amp;" un. nesta semana",IF($O692&gt;0,"Programar recebimento de "&amp;TEXT($O692,"0")&amp;" un.","Sem ação imediata")))))))))</f>
        <v/>
      </c>
      <c r="X692" s="24">
        <f>IF($A692="","",INDEX('Cenários'!$M$6:$M$105,INT((ROW()-6)/12)+1))</f>
        <v/>
      </c>
      <c r="Y692" s="24">
        <f>IF($A692="","",INDEX('Cenários'!$Z$6:$Z$105,INT((ROW()-6)/12)+1))</f>
        <v/>
      </c>
    </row>
    <row r="693" ht="19" customHeight="1">
      <c r="A693" s="24">
        <f>IF(INDEX('Cenários'!$A$6:$A$105,INT((ROW()-6)/12)+1)="","",INDEX('Cenários'!$A$6:$A$105,INT((ROW()-6)/12)+1))</f>
        <v/>
      </c>
      <c r="B693" s="24">
        <f>IF($A693="","",INDEX('Cenários'!$B$6:$B$105,INT((ROW()-6)/12)+1))</f>
        <v/>
      </c>
      <c r="C693" s="24">
        <f>IF($A693="","",INDEX('Cenários'!$C$6:$C$105,INT((ROW()-6)/12)+1))</f>
        <v/>
      </c>
      <c r="D693" s="24">
        <f>IF($A693="","",INDEX('Cenários'!$D$6:$D$105,INT((ROW()-6)/12)+1))</f>
        <v/>
      </c>
      <c r="E693" s="25">
        <f>IF($A693="","",MOD(ROW()-6,12)-4)</f>
        <v/>
      </c>
      <c r="F693" s="24">
        <f>IF($A693="","",IF($E693&lt;0,"Antes do pico",IF($E693=0,"Semana de pico","Depois do pico")))</f>
        <v/>
      </c>
      <c r="G693" s="36">
        <f>IF($A693="","",IFERROR(IF(INDEX('Cenários'!$E$6:$E$105,INT((ROW()-6)/12)+1)="","",INDEX('Cenários'!$E$6:$E$105,INT((ROW()-6)/12)+1)+7*$E693),""))</f>
        <v/>
      </c>
      <c r="H693" s="37">
        <f>IF($A693="","",INDEX('Cenários'!$N$6:$Y$105,INT((ROW()-6)/12)+1,$E693+5))</f>
        <v/>
      </c>
      <c r="I693" s="25">
        <f>IF(OR($A693="",$H693=""),"",IFERROR(ROUNDUP(INDEX('Cenários'!$F$6:$F$105,INT((ROW()-6)/12)+1)*$H693,0),""))</f>
        <v/>
      </c>
      <c r="J693" s="19" t="n"/>
      <c r="K693" s="25">
        <f>IF($A693="","",IF($E693=-4,INDEX('Cenários'!$G$6:$G$105,INT((ROW()-6)/12)+1),$S692))</f>
        <v/>
      </c>
      <c r="L693" s="25">
        <f>IF($A693="","",$K693+IF($J693="",0,$J693)-IF($I693="",0,$I693))</f>
        <v/>
      </c>
      <c r="M693" s="25">
        <f>IF($A693="","",IF($E693&lt;=0,INDEX('Cenários'!$H$6:$H$105,INT((ROW()-6)/12)+1)+SUMIFS($I$6:$I$1205,$A$6:$A$1205,$A693,$E$6:$E$1205,"&gt;"&amp;$E693,$E$6:$E$1205,"&lt;="&amp;($E693+INDEX('Cenários'!$J$6:$J$105,INT((ROW()-6)/12)+1))),INDEX('Cenários'!$L$6:$L$105,INT((ROW()-6)/12)+1)+SUMIFS($I$6:$I$1205,$A$6:$A$1205,$A693,$E$6:$E$1205,"&gt;"&amp;$E693,$E$6:$E$1205,"&lt;=7")))</f>
        <v/>
      </c>
      <c r="N693" s="25">
        <f>IF($A693="","",MIN(INDEX('Cenários'!$K$6:$K$105,INT((ROW()-6)/12)+1),MAX(0,$M693)))</f>
        <v/>
      </c>
      <c r="O693" s="25">
        <f>IF($A693="","",IFERROR(IF($L693&gt;=$N693,0,MIN(CEILING(MAX(0,$N693-$L693),INDEX('Cenários'!$I$6:$I$105,INT((ROW()-6)/12)+1)),FLOOR(MAX(0,INDEX('Cenários'!$K$6:$K$105,INT((ROW()-6)/12)+1)-$L693),INDEX('Cenários'!$I$6:$I$105,INT((ROW()-6)/12)+1)))),0))</f>
        <v/>
      </c>
      <c r="P693" s="25">
        <f>IF($A693="","",IFERROR(IF($E693+INDEX('Cenários'!$J$6:$J$105,INT((ROW()-6)/12)+1)&gt;7,0,SUMIFS($O$6:$O$1205,$A$6:$A$1205,$A693,$E$6:$E$1205,$E693+INDEX('Cenários'!$J$6:$J$105,INT((ROW()-6)/12)+1))),0))</f>
        <v/>
      </c>
      <c r="Q693" s="25">
        <f>IF($A693="","",$L693+$O693)</f>
        <v/>
      </c>
      <c r="R693" s="25">
        <f>IF($A693="","",IF($E693&gt;0,MAX(0,$Q693-$N693),0))</f>
        <v/>
      </c>
      <c r="S693" s="25">
        <f>IF($A693="","",$Q693-$R693)</f>
        <v/>
      </c>
      <c r="T693" s="25">
        <f>IF($A693="","",MAX(0,-$S693))</f>
        <v/>
      </c>
      <c r="U693" s="25">
        <f>IF($A693="","",MAX(0,$Q693-INDEX('Cenários'!$K$6:$K$105,INT((ROW()-6)/12)+1)))</f>
        <v/>
      </c>
      <c r="V693" s="24">
        <f>IF($A693="","",IF($Y693&lt;&gt;"OK","Dados inválidos",IF($X693="Pausado","Pausado",IF($T693&gt;0,"Ruptura",IF($U693&gt;0,"Excesso de capacidade",IF($M693&gt;INDEX('Cenários'!$K$6:$K$105,INT((ROW()-6)/12)+1),"Capacidade insuficiente",IF(AND($E693&lt;=0,$S693&lt;INDEX('Cenários'!$H$6:$H$105,INT((ROW()-6)/12)+1)),"Atenção",IF($R693&gt;0,"Desmobilizar","Adequado"))))))))</f>
        <v/>
      </c>
      <c r="W693" s="24">
        <f>IF($A693="","",IF($Y693&lt;&gt;"OK","Corrigir cadastro do cenário",IF($X693="Pausado","",IF($T693&gt;0,"Ruptura projetada de "&amp;TEXT($T693,"0")&amp;" un.",IF($U693&gt;0,"Reduzir entrada ou transferir "&amp;TEXT($U693,"0")&amp;" un.",IF($M693&gt;INDEX('Cenários'!$K$6:$K$105,INT((ROW()-6)/12)+1),"Capacidade abaixo do saldo-alvo em "&amp;TEXT($M693-INDEX('Cenários'!$K$6:$K$105,INT((ROW()-6)/12)+1),"0")&amp;" un.",IF(AND($O693&gt;0,$E693-INDEX('Cenários'!$J$6:$J$105,INT((ROW()-6)/12)+1)&lt;-4),"Recebimento depende de pedido anterior ao horizonte",IF($R693&gt;0,"Desmobilizar "&amp;TEXT($R693,"0")&amp;" un. nesta semana",IF($P693&gt;0,"Emitir pedido de "&amp;TEXT($P693,"0")&amp;" un. nesta semana",IF($O693&gt;0,"Programar recebimento de "&amp;TEXT($O693,"0")&amp;" un.","Sem ação imediata")))))))))</f>
        <v/>
      </c>
      <c r="X693" s="24">
        <f>IF($A693="","",INDEX('Cenários'!$M$6:$M$105,INT((ROW()-6)/12)+1))</f>
        <v/>
      </c>
      <c r="Y693" s="24">
        <f>IF($A693="","",INDEX('Cenários'!$Z$6:$Z$105,INT((ROW()-6)/12)+1))</f>
        <v/>
      </c>
    </row>
    <row r="694" ht="19" customHeight="1">
      <c r="A694" s="24">
        <f>IF(INDEX('Cenários'!$A$6:$A$105,INT((ROW()-6)/12)+1)="","",INDEX('Cenários'!$A$6:$A$105,INT((ROW()-6)/12)+1))</f>
        <v/>
      </c>
      <c r="B694" s="24">
        <f>IF($A694="","",INDEX('Cenários'!$B$6:$B$105,INT((ROW()-6)/12)+1))</f>
        <v/>
      </c>
      <c r="C694" s="24">
        <f>IF($A694="","",INDEX('Cenários'!$C$6:$C$105,INT((ROW()-6)/12)+1))</f>
        <v/>
      </c>
      <c r="D694" s="24">
        <f>IF($A694="","",INDEX('Cenários'!$D$6:$D$105,INT((ROW()-6)/12)+1))</f>
        <v/>
      </c>
      <c r="E694" s="25">
        <f>IF($A694="","",MOD(ROW()-6,12)-4)</f>
        <v/>
      </c>
      <c r="F694" s="24">
        <f>IF($A694="","",IF($E694&lt;0,"Antes do pico",IF($E694=0,"Semana de pico","Depois do pico")))</f>
        <v/>
      </c>
      <c r="G694" s="36">
        <f>IF($A694="","",IFERROR(IF(INDEX('Cenários'!$E$6:$E$105,INT((ROW()-6)/12)+1)="","",INDEX('Cenários'!$E$6:$E$105,INT((ROW()-6)/12)+1)+7*$E694),""))</f>
        <v/>
      </c>
      <c r="H694" s="37">
        <f>IF($A694="","",INDEX('Cenários'!$N$6:$Y$105,INT((ROW()-6)/12)+1,$E694+5))</f>
        <v/>
      </c>
      <c r="I694" s="25">
        <f>IF(OR($A694="",$H694=""),"",IFERROR(ROUNDUP(INDEX('Cenários'!$F$6:$F$105,INT((ROW()-6)/12)+1)*$H694,0),""))</f>
        <v/>
      </c>
      <c r="J694" s="19" t="n"/>
      <c r="K694" s="25">
        <f>IF($A694="","",IF($E694=-4,INDEX('Cenários'!$G$6:$G$105,INT((ROW()-6)/12)+1),$S693))</f>
        <v/>
      </c>
      <c r="L694" s="25">
        <f>IF($A694="","",$K694+IF($J694="",0,$J694)-IF($I694="",0,$I694))</f>
        <v/>
      </c>
      <c r="M694" s="25">
        <f>IF($A694="","",IF($E694&lt;=0,INDEX('Cenários'!$H$6:$H$105,INT((ROW()-6)/12)+1)+SUMIFS($I$6:$I$1205,$A$6:$A$1205,$A694,$E$6:$E$1205,"&gt;"&amp;$E694,$E$6:$E$1205,"&lt;="&amp;($E694+INDEX('Cenários'!$J$6:$J$105,INT((ROW()-6)/12)+1))),INDEX('Cenários'!$L$6:$L$105,INT((ROW()-6)/12)+1)+SUMIFS($I$6:$I$1205,$A$6:$A$1205,$A694,$E$6:$E$1205,"&gt;"&amp;$E694,$E$6:$E$1205,"&lt;=7")))</f>
        <v/>
      </c>
      <c r="N694" s="25">
        <f>IF($A694="","",MIN(INDEX('Cenários'!$K$6:$K$105,INT((ROW()-6)/12)+1),MAX(0,$M694)))</f>
        <v/>
      </c>
      <c r="O694" s="25">
        <f>IF($A694="","",IFERROR(IF($L694&gt;=$N694,0,MIN(CEILING(MAX(0,$N694-$L694),INDEX('Cenários'!$I$6:$I$105,INT((ROW()-6)/12)+1)),FLOOR(MAX(0,INDEX('Cenários'!$K$6:$K$105,INT((ROW()-6)/12)+1)-$L694),INDEX('Cenários'!$I$6:$I$105,INT((ROW()-6)/12)+1)))),0))</f>
        <v/>
      </c>
      <c r="P694" s="25">
        <f>IF($A694="","",IFERROR(IF($E694+INDEX('Cenários'!$J$6:$J$105,INT((ROW()-6)/12)+1)&gt;7,0,SUMIFS($O$6:$O$1205,$A$6:$A$1205,$A694,$E$6:$E$1205,$E694+INDEX('Cenários'!$J$6:$J$105,INT((ROW()-6)/12)+1))),0))</f>
        <v/>
      </c>
      <c r="Q694" s="25">
        <f>IF($A694="","",$L694+$O694)</f>
        <v/>
      </c>
      <c r="R694" s="25">
        <f>IF($A694="","",IF($E694&gt;0,MAX(0,$Q694-$N694),0))</f>
        <v/>
      </c>
      <c r="S694" s="25">
        <f>IF($A694="","",$Q694-$R694)</f>
        <v/>
      </c>
      <c r="T694" s="25">
        <f>IF($A694="","",MAX(0,-$S694))</f>
        <v/>
      </c>
      <c r="U694" s="25">
        <f>IF($A694="","",MAX(0,$Q694-INDEX('Cenários'!$K$6:$K$105,INT((ROW()-6)/12)+1)))</f>
        <v/>
      </c>
      <c r="V694" s="24">
        <f>IF($A694="","",IF($Y694&lt;&gt;"OK","Dados inválidos",IF($X694="Pausado","Pausado",IF($T694&gt;0,"Ruptura",IF($U694&gt;0,"Excesso de capacidade",IF($M694&gt;INDEX('Cenários'!$K$6:$K$105,INT((ROW()-6)/12)+1),"Capacidade insuficiente",IF(AND($E694&lt;=0,$S694&lt;INDEX('Cenários'!$H$6:$H$105,INT((ROW()-6)/12)+1)),"Atenção",IF($R694&gt;0,"Desmobilizar","Adequado"))))))))</f>
        <v/>
      </c>
      <c r="W694" s="24">
        <f>IF($A694="","",IF($Y694&lt;&gt;"OK","Corrigir cadastro do cenário",IF($X694="Pausado","",IF($T694&gt;0,"Ruptura projetada de "&amp;TEXT($T694,"0")&amp;" un.",IF($U694&gt;0,"Reduzir entrada ou transferir "&amp;TEXT($U694,"0")&amp;" un.",IF($M694&gt;INDEX('Cenários'!$K$6:$K$105,INT((ROW()-6)/12)+1),"Capacidade abaixo do saldo-alvo em "&amp;TEXT($M694-INDEX('Cenários'!$K$6:$K$105,INT((ROW()-6)/12)+1),"0")&amp;" un.",IF(AND($O694&gt;0,$E694-INDEX('Cenários'!$J$6:$J$105,INT((ROW()-6)/12)+1)&lt;-4),"Recebimento depende de pedido anterior ao horizonte",IF($R694&gt;0,"Desmobilizar "&amp;TEXT($R694,"0")&amp;" un. nesta semana",IF($P694&gt;0,"Emitir pedido de "&amp;TEXT($P694,"0")&amp;" un. nesta semana",IF($O694&gt;0,"Programar recebimento de "&amp;TEXT($O694,"0")&amp;" un.","Sem ação imediata")))))))))</f>
        <v/>
      </c>
      <c r="X694" s="24">
        <f>IF($A694="","",INDEX('Cenários'!$M$6:$M$105,INT((ROW()-6)/12)+1))</f>
        <v/>
      </c>
      <c r="Y694" s="24">
        <f>IF($A694="","",INDEX('Cenários'!$Z$6:$Z$105,INT((ROW()-6)/12)+1))</f>
        <v/>
      </c>
    </row>
    <row r="695" ht="19" customHeight="1">
      <c r="A695" s="24">
        <f>IF(INDEX('Cenários'!$A$6:$A$105,INT((ROW()-6)/12)+1)="","",INDEX('Cenários'!$A$6:$A$105,INT((ROW()-6)/12)+1))</f>
        <v/>
      </c>
      <c r="B695" s="24">
        <f>IF($A695="","",INDEX('Cenários'!$B$6:$B$105,INT((ROW()-6)/12)+1))</f>
        <v/>
      </c>
      <c r="C695" s="24">
        <f>IF($A695="","",INDEX('Cenários'!$C$6:$C$105,INT((ROW()-6)/12)+1))</f>
        <v/>
      </c>
      <c r="D695" s="24">
        <f>IF($A695="","",INDEX('Cenários'!$D$6:$D$105,INT((ROW()-6)/12)+1))</f>
        <v/>
      </c>
      <c r="E695" s="25">
        <f>IF($A695="","",MOD(ROW()-6,12)-4)</f>
        <v/>
      </c>
      <c r="F695" s="24">
        <f>IF($A695="","",IF($E695&lt;0,"Antes do pico",IF($E695=0,"Semana de pico","Depois do pico")))</f>
        <v/>
      </c>
      <c r="G695" s="36">
        <f>IF($A695="","",IFERROR(IF(INDEX('Cenários'!$E$6:$E$105,INT((ROW()-6)/12)+1)="","",INDEX('Cenários'!$E$6:$E$105,INT((ROW()-6)/12)+1)+7*$E695),""))</f>
        <v/>
      </c>
      <c r="H695" s="37">
        <f>IF($A695="","",INDEX('Cenários'!$N$6:$Y$105,INT((ROW()-6)/12)+1,$E695+5))</f>
        <v/>
      </c>
      <c r="I695" s="25">
        <f>IF(OR($A695="",$H695=""),"",IFERROR(ROUNDUP(INDEX('Cenários'!$F$6:$F$105,INT((ROW()-6)/12)+1)*$H695,0),""))</f>
        <v/>
      </c>
      <c r="J695" s="19" t="n"/>
      <c r="K695" s="25">
        <f>IF($A695="","",IF($E695=-4,INDEX('Cenários'!$G$6:$G$105,INT((ROW()-6)/12)+1),$S694))</f>
        <v/>
      </c>
      <c r="L695" s="25">
        <f>IF($A695="","",$K695+IF($J695="",0,$J695)-IF($I695="",0,$I695))</f>
        <v/>
      </c>
      <c r="M695" s="25">
        <f>IF($A695="","",IF($E695&lt;=0,INDEX('Cenários'!$H$6:$H$105,INT((ROW()-6)/12)+1)+SUMIFS($I$6:$I$1205,$A$6:$A$1205,$A695,$E$6:$E$1205,"&gt;"&amp;$E695,$E$6:$E$1205,"&lt;="&amp;($E695+INDEX('Cenários'!$J$6:$J$105,INT((ROW()-6)/12)+1))),INDEX('Cenários'!$L$6:$L$105,INT((ROW()-6)/12)+1)+SUMIFS($I$6:$I$1205,$A$6:$A$1205,$A695,$E$6:$E$1205,"&gt;"&amp;$E695,$E$6:$E$1205,"&lt;=7")))</f>
        <v/>
      </c>
      <c r="N695" s="25">
        <f>IF($A695="","",MIN(INDEX('Cenários'!$K$6:$K$105,INT((ROW()-6)/12)+1),MAX(0,$M695)))</f>
        <v/>
      </c>
      <c r="O695" s="25">
        <f>IF($A695="","",IFERROR(IF($L695&gt;=$N695,0,MIN(CEILING(MAX(0,$N695-$L695),INDEX('Cenários'!$I$6:$I$105,INT((ROW()-6)/12)+1)),FLOOR(MAX(0,INDEX('Cenários'!$K$6:$K$105,INT((ROW()-6)/12)+1)-$L695),INDEX('Cenários'!$I$6:$I$105,INT((ROW()-6)/12)+1)))),0))</f>
        <v/>
      </c>
      <c r="P695" s="25">
        <f>IF($A695="","",IFERROR(IF($E695+INDEX('Cenários'!$J$6:$J$105,INT((ROW()-6)/12)+1)&gt;7,0,SUMIFS($O$6:$O$1205,$A$6:$A$1205,$A695,$E$6:$E$1205,$E695+INDEX('Cenários'!$J$6:$J$105,INT((ROW()-6)/12)+1))),0))</f>
        <v/>
      </c>
      <c r="Q695" s="25">
        <f>IF($A695="","",$L695+$O695)</f>
        <v/>
      </c>
      <c r="R695" s="25">
        <f>IF($A695="","",IF($E695&gt;0,MAX(0,$Q695-$N695),0))</f>
        <v/>
      </c>
      <c r="S695" s="25">
        <f>IF($A695="","",$Q695-$R695)</f>
        <v/>
      </c>
      <c r="T695" s="25">
        <f>IF($A695="","",MAX(0,-$S695))</f>
        <v/>
      </c>
      <c r="U695" s="25">
        <f>IF($A695="","",MAX(0,$Q695-INDEX('Cenários'!$K$6:$K$105,INT((ROW()-6)/12)+1)))</f>
        <v/>
      </c>
      <c r="V695" s="24">
        <f>IF($A695="","",IF($Y695&lt;&gt;"OK","Dados inválidos",IF($X695="Pausado","Pausado",IF($T695&gt;0,"Ruptura",IF($U695&gt;0,"Excesso de capacidade",IF($M695&gt;INDEX('Cenários'!$K$6:$K$105,INT((ROW()-6)/12)+1),"Capacidade insuficiente",IF(AND($E695&lt;=0,$S695&lt;INDEX('Cenários'!$H$6:$H$105,INT((ROW()-6)/12)+1)),"Atenção",IF($R695&gt;0,"Desmobilizar","Adequado"))))))))</f>
        <v/>
      </c>
      <c r="W695" s="24">
        <f>IF($A695="","",IF($Y695&lt;&gt;"OK","Corrigir cadastro do cenário",IF($X695="Pausado","",IF($T695&gt;0,"Ruptura projetada de "&amp;TEXT($T695,"0")&amp;" un.",IF($U695&gt;0,"Reduzir entrada ou transferir "&amp;TEXT($U695,"0")&amp;" un.",IF($M695&gt;INDEX('Cenários'!$K$6:$K$105,INT((ROW()-6)/12)+1),"Capacidade abaixo do saldo-alvo em "&amp;TEXT($M695-INDEX('Cenários'!$K$6:$K$105,INT((ROW()-6)/12)+1),"0")&amp;" un.",IF(AND($O695&gt;0,$E695-INDEX('Cenários'!$J$6:$J$105,INT((ROW()-6)/12)+1)&lt;-4),"Recebimento depende de pedido anterior ao horizonte",IF($R695&gt;0,"Desmobilizar "&amp;TEXT($R695,"0")&amp;" un. nesta semana",IF($P695&gt;0,"Emitir pedido de "&amp;TEXT($P695,"0")&amp;" un. nesta semana",IF($O695&gt;0,"Programar recebimento de "&amp;TEXT($O695,"0")&amp;" un.","Sem ação imediata")))))))))</f>
        <v/>
      </c>
      <c r="X695" s="24">
        <f>IF($A695="","",INDEX('Cenários'!$M$6:$M$105,INT((ROW()-6)/12)+1))</f>
        <v/>
      </c>
      <c r="Y695" s="24">
        <f>IF($A695="","",INDEX('Cenários'!$Z$6:$Z$105,INT((ROW()-6)/12)+1))</f>
        <v/>
      </c>
    </row>
    <row r="696" ht="19" customHeight="1">
      <c r="A696" s="24">
        <f>IF(INDEX('Cenários'!$A$6:$A$105,INT((ROW()-6)/12)+1)="","",INDEX('Cenários'!$A$6:$A$105,INT((ROW()-6)/12)+1))</f>
        <v/>
      </c>
      <c r="B696" s="24">
        <f>IF($A696="","",INDEX('Cenários'!$B$6:$B$105,INT((ROW()-6)/12)+1))</f>
        <v/>
      </c>
      <c r="C696" s="24">
        <f>IF($A696="","",INDEX('Cenários'!$C$6:$C$105,INT((ROW()-6)/12)+1))</f>
        <v/>
      </c>
      <c r="D696" s="24">
        <f>IF($A696="","",INDEX('Cenários'!$D$6:$D$105,INT((ROW()-6)/12)+1))</f>
        <v/>
      </c>
      <c r="E696" s="25">
        <f>IF($A696="","",MOD(ROW()-6,12)-4)</f>
        <v/>
      </c>
      <c r="F696" s="24">
        <f>IF($A696="","",IF($E696&lt;0,"Antes do pico",IF($E696=0,"Semana de pico","Depois do pico")))</f>
        <v/>
      </c>
      <c r="G696" s="36">
        <f>IF($A696="","",IFERROR(IF(INDEX('Cenários'!$E$6:$E$105,INT((ROW()-6)/12)+1)="","",INDEX('Cenários'!$E$6:$E$105,INT((ROW()-6)/12)+1)+7*$E696),""))</f>
        <v/>
      </c>
      <c r="H696" s="37">
        <f>IF($A696="","",INDEX('Cenários'!$N$6:$Y$105,INT((ROW()-6)/12)+1,$E696+5))</f>
        <v/>
      </c>
      <c r="I696" s="25">
        <f>IF(OR($A696="",$H696=""),"",IFERROR(ROUNDUP(INDEX('Cenários'!$F$6:$F$105,INT((ROW()-6)/12)+1)*$H696,0),""))</f>
        <v/>
      </c>
      <c r="J696" s="19" t="n"/>
      <c r="K696" s="25">
        <f>IF($A696="","",IF($E696=-4,INDEX('Cenários'!$G$6:$G$105,INT((ROW()-6)/12)+1),$S695))</f>
        <v/>
      </c>
      <c r="L696" s="25">
        <f>IF($A696="","",$K696+IF($J696="",0,$J696)-IF($I696="",0,$I696))</f>
        <v/>
      </c>
      <c r="M696" s="25">
        <f>IF($A696="","",IF($E696&lt;=0,INDEX('Cenários'!$H$6:$H$105,INT((ROW()-6)/12)+1)+SUMIFS($I$6:$I$1205,$A$6:$A$1205,$A696,$E$6:$E$1205,"&gt;"&amp;$E696,$E$6:$E$1205,"&lt;="&amp;($E696+INDEX('Cenários'!$J$6:$J$105,INT((ROW()-6)/12)+1))),INDEX('Cenários'!$L$6:$L$105,INT((ROW()-6)/12)+1)+SUMIFS($I$6:$I$1205,$A$6:$A$1205,$A696,$E$6:$E$1205,"&gt;"&amp;$E696,$E$6:$E$1205,"&lt;=7")))</f>
        <v/>
      </c>
      <c r="N696" s="25">
        <f>IF($A696="","",MIN(INDEX('Cenários'!$K$6:$K$105,INT((ROW()-6)/12)+1),MAX(0,$M696)))</f>
        <v/>
      </c>
      <c r="O696" s="25">
        <f>IF($A696="","",IFERROR(IF($L696&gt;=$N696,0,MIN(CEILING(MAX(0,$N696-$L696),INDEX('Cenários'!$I$6:$I$105,INT((ROW()-6)/12)+1)),FLOOR(MAX(0,INDEX('Cenários'!$K$6:$K$105,INT((ROW()-6)/12)+1)-$L696),INDEX('Cenários'!$I$6:$I$105,INT((ROW()-6)/12)+1)))),0))</f>
        <v/>
      </c>
      <c r="P696" s="25">
        <f>IF($A696="","",IFERROR(IF($E696+INDEX('Cenários'!$J$6:$J$105,INT((ROW()-6)/12)+1)&gt;7,0,SUMIFS($O$6:$O$1205,$A$6:$A$1205,$A696,$E$6:$E$1205,$E696+INDEX('Cenários'!$J$6:$J$105,INT((ROW()-6)/12)+1))),0))</f>
        <v/>
      </c>
      <c r="Q696" s="25">
        <f>IF($A696="","",$L696+$O696)</f>
        <v/>
      </c>
      <c r="R696" s="25">
        <f>IF($A696="","",IF($E696&gt;0,MAX(0,$Q696-$N696),0))</f>
        <v/>
      </c>
      <c r="S696" s="25">
        <f>IF($A696="","",$Q696-$R696)</f>
        <v/>
      </c>
      <c r="T696" s="25">
        <f>IF($A696="","",MAX(0,-$S696))</f>
        <v/>
      </c>
      <c r="U696" s="25">
        <f>IF($A696="","",MAX(0,$Q696-INDEX('Cenários'!$K$6:$K$105,INT((ROW()-6)/12)+1)))</f>
        <v/>
      </c>
      <c r="V696" s="24">
        <f>IF($A696="","",IF($Y696&lt;&gt;"OK","Dados inválidos",IF($X696="Pausado","Pausado",IF($T696&gt;0,"Ruptura",IF($U696&gt;0,"Excesso de capacidade",IF($M696&gt;INDEX('Cenários'!$K$6:$K$105,INT((ROW()-6)/12)+1),"Capacidade insuficiente",IF(AND($E696&lt;=0,$S696&lt;INDEX('Cenários'!$H$6:$H$105,INT((ROW()-6)/12)+1)),"Atenção",IF($R696&gt;0,"Desmobilizar","Adequado"))))))))</f>
        <v/>
      </c>
      <c r="W696" s="24">
        <f>IF($A696="","",IF($Y696&lt;&gt;"OK","Corrigir cadastro do cenário",IF($X696="Pausado","",IF($T696&gt;0,"Ruptura projetada de "&amp;TEXT($T696,"0")&amp;" un.",IF($U696&gt;0,"Reduzir entrada ou transferir "&amp;TEXT($U696,"0")&amp;" un.",IF($M696&gt;INDEX('Cenários'!$K$6:$K$105,INT((ROW()-6)/12)+1),"Capacidade abaixo do saldo-alvo em "&amp;TEXT($M696-INDEX('Cenários'!$K$6:$K$105,INT((ROW()-6)/12)+1),"0")&amp;" un.",IF(AND($O696&gt;0,$E696-INDEX('Cenários'!$J$6:$J$105,INT((ROW()-6)/12)+1)&lt;-4),"Recebimento depende de pedido anterior ao horizonte",IF($R696&gt;0,"Desmobilizar "&amp;TEXT($R696,"0")&amp;" un. nesta semana",IF($P696&gt;0,"Emitir pedido de "&amp;TEXT($P696,"0")&amp;" un. nesta semana",IF($O696&gt;0,"Programar recebimento de "&amp;TEXT($O696,"0")&amp;" un.","Sem ação imediata")))))))))</f>
        <v/>
      </c>
      <c r="X696" s="24">
        <f>IF($A696="","",INDEX('Cenários'!$M$6:$M$105,INT((ROW()-6)/12)+1))</f>
        <v/>
      </c>
      <c r="Y696" s="24">
        <f>IF($A696="","",INDEX('Cenários'!$Z$6:$Z$105,INT((ROW()-6)/12)+1))</f>
        <v/>
      </c>
    </row>
    <row r="697" ht="19" customHeight="1">
      <c r="A697" s="24">
        <f>IF(INDEX('Cenários'!$A$6:$A$105,INT((ROW()-6)/12)+1)="","",INDEX('Cenários'!$A$6:$A$105,INT((ROW()-6)/12)+1))</f>
        <v/>
      </c>
      <c r="B697" s="24">
        <f>IF($A697="","",INDEX('Cenários'!$B$6:$B$105,INT((ROW()-6)/12)+1))</f>
        <v/>
      </c>
      <c r="C697" s="24">
        <f>IF($A697="","",INDEX('Cenários'!$C$6:$C$105,INT((ROW()-6)/12)+1))</f>
        <v/>
      </c>
      <c r="D697" s="24">
        <f>IF($A697="","",INDEX('Cenários'!$D$6:$D$105,INT((ROW()-6)/12)+1))</f>
        <v/>
      </c>
      <c r="E697" s="25">
        <f>IF($A697="","",MOD(ROW()-6,12)-4)</f>
        <v/>
      </c>
      <c r="F697" s="24">
        <f>IF($A697="","",IF($E697&lt;0,"Antes do pico",IF($E697=0,"Semana de pico","Depois do pico")))</f>
        <v/>
      </c>
      <c r="G697" s="36">
        <f>IF($A697="","",IFERROR(IF(INDEX('Cenários'!$E$6:$E$105,INT((ROW()-6)/12)+1)="","",INDEX('Cenários'!$E$6:$E$105,INT((ROW()-6)/12)+1)+7*$E697),""))</f>
        <v/>
      </c>
      <c r="H697" s="37">
        <f>IF($A697="","",INDEX('Cenários'!$N$6:$Y$105,INT((ROW()-6)/12)+1,$E697+5))</f>
        <v/>
      </c>
      <c r="I697" s="25">
        <f>IF(OR($A697="",$H697=""),"",IFERROR(ROUNDUP(INDEX('Cenários'!$F$6:$F$105,INT((ROW()-6)/12)+1)*$H697,0),""))</f>
        <v/>
      </c>
      <c r="J697" s="19" t="n"/>
      <c r="K697" s="25">
        <f>IF($A697="","",IF($E697=-4,INDEX('Cenários'!$G$6:$G$105,INT((ROW()-6)/12)+1),$S696))</f>
        <v/>
      </c>
      <c r="L697" s="25">
        <f>IF($A697="","",$K697+IF($J697="",0,$J697)-IF($I697="",0,$I697))</f>
        <v/>
      </c>
      <c r="M697" s="25">
        <f>IF($A697="","",IF($E697&lt;=0,INDEX('Cenários'!$H$6:$H$105,INT((ROW()-6)/12)+1)+SUMIFS($I$6:$I$1205,$A$6:$A$1205,$A697,$E$6:$E$1205,"&gt;"&amp;$E697,$E$6:$E$1205,"&lt;="&amp;($E697+INDEX('Cenários'!$J$6:$J$105,INT((ROW()-6)/12)+1))),INDEX('Cenários'!$L$6:$L$105,INT((ROW()-6)/12)+1)+SUMIFS($I$6:$I$1205,$A$6:$A$1205,$A697,$E$6:$E$1205,"&gt;"&amp;$E697,$E$6:$E$1205,"&lt;=7")))</f>
        <v/>
      </c>
      <c r="N697" s="25">
        <f>IF($A697="","",MIN(INDEX('Cenários'!$K$6:$K$105,INT((ROW()-6)/12)+1),MAX(0,$M697)))</f>
        <v/>
      </c>
      <c r="O697" s="25">
        <f>IF($A697="","",IFERROR(IF($L697&gt;=$N697,0,MIN(CEILING(MAX(0,$N697-$L697),INDEX('Cenários'!$I$6:$I$105,INT((ROW()-6)/12)+1)),FLOOR(MAX(0,INDEX('Cenários'!$K$6:$K$105,INT((ROW()-6)/12)+1)-$L697),INDEX('Cenários'!$I$6:$I$105,INT((ROW()-6)/12)+1)))),0))</f>
        <v/>
      </c>
      <c r="P697" s="25">
        <f>IF($A697="","",IFERROR(IF($E697+INDEX('Cenários'!$J$6:$J$105,INT((ROW()-6)/12)+1)&gt;7,0,SUMIFS($O$6:$O$1205,$A$6:$A$1205,$A697,$E$6:$E$1205,$E697+INDEX('Cenários'!$J$6:$J$105,INT((ROW()-6)/12)+1))),0))</f>
        <v/>
      </c>
      <c r="Q697" s="25">
        <f>IF($A697="","",$L697+$O697)</f>
        <v/>
      </c>
      <c r="R697" s="25">
        <f>IF($A697="","",IF($E697&gt;0,MAX(0,$Q697-$N697),0))</f>
        <v/>
      </c>
      <c r="S697" s="25">
        <f>IF($A697="","",$Q697-$R697)</f>
        <v/>
      </c>
      <c r="T697" s="25">
        <f>IF($A697="","",MAX(0,-$S697))</f>
        <v/>
      </c>
      <c r="U697" s="25">
        <f>IF($A697="","",MAX(0,$Q697-INDEX('Cenários'!$K$6:$K$105,INT((ROW()-6)/12)+1)))</f>
        <v/>
      </c>
      <c r="V697" s="24">
        <f>IF($A697="","",IF($Y697&lt;&gt;"OK","Dados inválidos",IF($X697="Pausado","Pausado",IF($T697&gt;0,"Ruptura",IF($U697&gt;0,"Excesso de capacidade",IF($M697&gt;INDEX('Cenários'!$K$6:$K$105,INT((ROW()-6)/12)+1),"Capacidade insuficiente",IF(AND($E697&lt;=0,$S697&lt;INDEX('Cenários'!$H$6:$H$105,INT((ROW()-6)/12)+1)),"Atenção",IF($R697&gt;0,"Desmobilizar","Adequado"))))))))</f>
        <v/>
      </c>
      <c r="W697" s="24">
        <f>IF($A697="","",IF($Y697&lt;&gt;"OK","Corrigir cadastro do cenário",IF($X697="Pausado","",IF($T697&gt;0,"Ruptura projetada de "&amp;TEXT($T697,"0")&amp;" un.",IF($U697&gt;0,"Reduzir entrada ou transferir "&amp;TEXT($U697,"0")&amp;" un.",IF($M697&gt;INDEX('Cenários'!$K$6:$K$105,INT((ROW()-6)/12)+1),"Capacidade abaixo do saldo-alvo em "&amp;TEXT($M697-INDEX('Cenários'!$K$6:$K$105,INT((ROW()-6)/12)+1),"0")&amp;" un.",IF(AND($O697&gt;0,$E697-INDEX('Cenários'!$J$6:$J$105,INT((ROW()-6)/12)+1)&lt;-4),"Recebimento depende de pedido anterior ao horizonte",IF($R697&gt;0,"Desmobilizar "&amp;TEXT($R697,"0")&amp;" un. nesta semana",IF($P697&gt;0,"Emitir pedido de "&amp;TEXT($P697,"0")&amp;" un. nesta semana",IF($O697&gt;0,"Programar recebimento de "&amp;TEXT($O697,"0")&amp;" un.","Sem ação imediata")))))))))</f>
        <v/>
      </c>
      <c r="X697" s="24">
        <f>IF($A697="","",INDEX('Cenários'!$M$6:$M$105,INT((ROW()-6)/12)+1))</f>
        <v/>
      </c>
      <c r="Y697" s="24">
        <f>IF($A697="","",INDEX('Cenários'!$Z$6:$Z$105,INT((ROW()-6)/12)+1))</f>
        <v/>
      </c>
    </row>
    <row r="698" ht="19" customHeight="1">
      <c r="A698" s="24">
        <f>IF(INDEX('Cenários'!$A$6:$A$105,INT((ROW()-6)/12)+1)="","",INDEX('Cenários'!$A$6:$A$105,INT((ROW()-6)/12)+1))</f>
        <v/>
      </c>
      <c r="B698" s="24">
        <f>IF($A698="","",INDEX('Cenários'!$B$6:$B$105,INT((ROW()-6)/12)+1))</f>
        <v/>
      </c>
      <c r="C698" s="24">
        <f>IF($A698="","",INDEX('Cenários'!$C$6:$C$105,INT((ROW()-6)/12)+1))</f>
        <v/>
      </c>
      <c r="D698" s="24">
        <f>IF($A698="","",INDEX('Cenários'!$D$6:$D$105,INT((ROW()-6)/12)+1))</f>
        <v/>
      </c>
      <c r="E698" s="25">
        <f>IF($A698="","",MOD(ROW()-6,12)-4)</f>
        <v/>
      </c>
      <c r="F698" s="24">
        <f>IF($A698="","",IF($E698&lt;0,"Antes do pico",IF($E698=0,"Semana de pico","Depois do pico")))</f>
        <v/>
      </c>
      <c r="G698" s="36">
        <f>IF($A698="","",IFERROR(IF(INDEX('Cenários'!$E$6:$E$105,INT((ROW()-6)/12)+1)="","",INDEX('Cenários'!$E$6:$E$105,INT((ROW()-6)/12)+1)+7*$E698),""))</f>
        <v/>
      </c>
      <c r="H698" s="37">
        <f>IF($A698="","",INDEX('Cenários'!$N$6:$Y$105,INT((ROW()-6)/12)+1,$E698+5))</f>
        <v/>
      </c>
      <c r="I698" s="25">
        <f>IF(OR($A698="",$H698=""),"",IFERROR(ROUNDUP(INDEX('Cenários'!$F$6:$F$105,INT((ROW()-6)/12)+1)*$H698,0),""))</f>
        <v/>
      </c>
      <c r="J698" s="19" t="n"/>
      <c r="K698" s="25">
        <f>IF($A698="","",IF($E698=-4,INDEX('Cenários'!$G$6:$G$105,INT((ROW()-6)/12)+1),$S697))</f>
        <v/>
      </c>
      <c r="L698" s="25">
        <f>IF($A698="","",$K698+IF($J698="",0,$J698)-IF($I698="",0,$I698))</f>
        <v/>
      </c>
      <c r="M698" s="25">
        <f>IF($A698="","",IF($E698&lt;=0,INDEX('Cenários'!$H$6:$H$105,INT((ROW()-6)/12)+1)+SUMIFS($I$6:$I$1205,$A$6:$A$1205,$A698,$E$6:$E$1205,"&gt;"&amp;$E698,$E$6:$E$1205,"&lt;="&amp;($E698+INDEX('Cenários'!$J$6:$J$105,INT((ROW()-6)/12)+1))),INDEX('Cenários'!$L$6:$L$105,INT((ROW()-6)/12)+1)+SUMIFS($I$6:$I$1205,$A$6:$A$1205,$A698,$E$6:$E$1205,"&gt;"&amp;$E698,$E$6:$E$1205,"&lt;=7")))</f>
        <v/>
      </c>
      <c r="N698" s="25">
        <f>IF($A698="","",MIN(INDEX('Cenários'!$K$6:$K$105,INT((ROW()-6)/12)+1),MAX(0,$M698)))</f>
        <v/>
      </c>
      <c r="O698" s="25">
        <f>IF($A698="","",IFERROR(IF($L698&gt;=$N698,0,MIN(CEILING(MAX(0,$N698-$L698),INDEX('Cenários'!$I$6:$I$105,INT((ROW()-6)/12)+1)),FLOOR(MAX(0,INDEX('Cenários'!$K$6:$K$105,INT((ROW()-6)/12)+1)-$L698),INDEX('Cenários'!$I$6:$I$105,INT((ROW()-6)/12)+1)))),0))</f>
        <v/>
      </c>
      <c r="P698" s="25">
        <f>IF($A698="","",IFERROR(IF($E698+INDEX('Cenários'!$J$6:$J$105,INT((ROW()-6)/12)+1)&gt;7,0,SUMIFS($O$6:$O$1205,$A$6:$A$1205,$A698,$E$6:$E$1205,$E698+INDEX('Cenários'!$J$6:$J$105,INT((ROW()-6)/12)+1))),0))</f>
        <v/>
      </c>
      <c r="Q698" s="25">
        <f>IF($A698="","",$L698+$O698)</f>
        <v/>
      </c>
      <c r="R698" s="25">
        <f>IF($A698="","",IF($E698&gt;0,MAX(0,$Q698-$N698),0))</f>
        <v/>
      </c>
      <c r="S698" s="25">
        <f>IF($A698="","",$Q698-$R698)</f>
        <v/>
      </c>
      <c r="T698" s="25">
        <f>IF($A698="","",MAX(0,-$S698))</f>
        <v/>
      </c>
      <c r="U698" s="25">
        <f>IF($A698="","",MAX(0,$Q698-INDEX('Cenários'!$K$6:$K$105,INT((ROW()-6)/12)+1)))</f>
        <v/>
      </c>
      <c r="V698" s="24">
        <f>IF($A698="","",IF($Y698&lt;&gt;"OK","Dados inválidos",IF($X698="Pausado","Pausado",IF($T698&gt;0,"Ruptura",IF($U698&gt;0,"Excesso de capacidade",IF($M698&gt;INDEX('Cenários'!$K$6:$K$105,INT((ROW()-6)/12)+1),"Capacidade insuficiente",IF(AND($E698&lt;=0,$S698&lt;INDEX('Cenários'!$H$6:$H$105,INT((ROW()-6)/12)+1)),"Atenção",IF($R698&gt;0,"Desmobilizar","Adequado"))))))))</f>
        <v/>
      </c>
      <c r="W698" s="24">
        <f>IF($A698="","",IF($Y698&lt;&gt;"OK","Corrigir cadastro do cenário",IF($X698="Pausado","",IF($T698&gt;0,"Ruptura projetada de "&amp;TEXT($T698,"0")&amp;" un.",IF($U698&gt;0,"Reduzir entrada ou transferir "&amp;TEXT($U698,"0")&amp;" un.",IF($M698&gt;INDEX('Cenários'!$K$6:$K$105,INT((ROW()-6)/12)+1),"Capacidade abaixo do saldo-alvo em "&amp;TEXT($M698-INDEX('Cenários'!$K$6:$K$105,INT((ROW()-6)/12)+1),"0")&amp;" un.",IF(AND($O698&gt;0,$E698-INDEX('Cenários'!$J$6:$J$105,INT((ROW()-6)/12)+1)&lt;-4),"Recebimento depende de pedido anterior ao horizonte",IF($R698&gt;0,"Desmobilizar "&amp;TEXT($R698,"0")&amp;" un. nesta semana",IF($P698&gt;0,"Emitir pedido de "&amp;TEXT($P698,"0")&amp;" un. nesta semana",IF($O698&gt;0,"Programar recebimento de "&amp;TEXT($O698,"0")&amp;" un.","Sem ação imediata")))))))))</f>
        <v/>
      </c>
      <c r="X698" s="24">
        <f>IF($A698="","",INDEX('Cenários'!$M$6:$M$105,INT((ROW()-6)/12)+1))</f>
        <v/>
      </c>
      <c r="Y698" s="24">
        <f>IF($A698="","",INDEX('Cenários'!$Z$6:$Z$105,INT((ROW()-6)/12)+1))</f>
        <v/>
      </c>
    </row>
    <row r="699" ht="19" customHeight="1">
      <c r="A699" s="24">
        <f>IF(INDEX('Cenários'!$A$6:$A$105,INT((ROW()-6)/12)+1)="","",INDEX('Cenários'!$A$6:$A$105,INT((ROW()-6)/12)+1))</f>
        <v/>
      </c>
      <c r="B699" s="24">
        <f>IF($A699="","",INDEX('Cenários'!$B$6:$B$105,INT((ROW()-6)/12)+1))</f>
        <v/>
      </c>
      <c r="C699" s="24">
        <f>IF($A699="","",INDEX('Cenários'!$C$6:$C$105,INT((ROW()-6)/12)+1))</f>
        <v/>
      </c>
      <c r="D699" s="24">
        <f>IF($A699="","",INDEX('Cenários'!$D$6:$D$105,INT((ROW()-6)/12)+1))</f>
        <v/>
      </c>
      <c r="E699" s="25">
        <f>IF($A699="","",MOD(ROW()-6,12)-4)</f>
        <v/>
      </c>
      <c r="F699" s="24">
        <f>IF($A699="","",IF($E699&lt;0,"Antes do pico",IF($E699=0,"Semana de pico","Depois do pico")))</f>
        <v/>
      </c>
      <c r="G699" s="36">
        <f>IF($A699="","",IFERROR(IF(INDEX('Cenários'!$E$6:$E$105,INT((ROW()-6)/12)+1)="","",INDEX('Cenários'!$E$6:$E$105,INT((ROW()-6)/12)+1)+7*$E699),""))</f>
        <v/>
      </c>
      <c r="H699" s="37">
        <f>IF($A699="","",INDEX('Cenários'!$N$6:$Y$105,INT((ROW()-6)/12)+1,$E699+5))</f>
        <v/>
      </c>
      <c r="I699" s="25">
        <f>IF(OR($A699="",$H699=""),"",IFERROR(ROUNDUP(INDEX('Cenários'!$F$6:$F$105,INT((ROW()-6)/12)+1)*$H699,0),""))</f>
        <v/>
      </c>
      <c r="J699" s="19" t="n"/>
      <c r="K699" s="25">
        <f>IF($A699="","",IF($E699=-4,INDEX('Cenários'!$G$6:$G$105,INT((ROW()-6)/12)+1),$S698))</f>
        <v/>
      </c>
      <c r="L699" s="25">
        <f>IF($A699="","",$K699+IF($J699="",0,$J699)-IF($I699="",0,$I699))</f>
        <v/>
      </c>
      <c r="M699" s="25">
        <f>IF($A699="","",IF($E699&lt;=0,INDEX('Cenários'!$H$6:$H$105,INT((ROW()-6)/12)+1)+SUMIFS($I$6:$I$1205,$A$6:$A$1205,$A699,$E$6:$E$1205,"&gt;"&amp;$E699,$E$6:$E$1205,"&lt;="&amp;($E699+INDEX('Cenários'!$J$6:$J$105,INT((ROW()-6)/12)+1))),INDEX('Cenários'!$L$6:$L$105,INT((ROW()-6)/12)+1)+SUMIFS($I$6:$I$1205,$A$6:$A$1205,$A699,$E$6:$E$1205,"&gt;"&amp;$E699,$E$6:$E$1205,"&lt;=7")))</f>
        <v/>
      </c>
      <c r="N699" s="25">
        <f>IF($A699="","",MIN(INDEX('Cenários'!$K$6:$K$105,INT((ROW()-6)/12)+1),MAX(0,$M699)))</f>
        <v/>
      </c>
      <c r="O699" s="25">
        <f>IF($A699="","",IFERROR(IF($L699&gt;=$N699,0,MIN(CEILING(MAX(0,$N699-$L699),INDEX('Cenários'!$I$6:$I$105,INT((ROW()-6)/12)+1)),FLOOR(MAX(0,INDEX('Cenários'!$K$6:$K$105,INT((ROW()-6)/12)+1)-$L699),INDEX('Cenários'!$I$6:$I$105,INT((ROW()-6)/12)+1)))),0))</f>
        <v/>
      </c>
      <c r="P699" s="25">
        <f>IF($A699="","",IFERROR(IF($E699+INDEX('Cenários'!$J$6:$J$105,INT((ROW()-6)/12)+1)&gt;7,0,SUMIFS($O$6:$O$1205,$A$6:$A$1205,$A699,$E$6:$E$1205,$E699+INDEX('Cenários'!$J$6:$J$105,INT((ROW()-6)/12)+1))),0))</f>
        <v/>
      </c>
      <c r="Q699" s="25">
        <f>IF($A699="","",$L699+$O699)</f>
        <v/>
      </c>
      <c r="R699" s="25">
        <f>IF($A699="","",IF($E699&gt;0,MAX(0,$Q699-$N699),0))</f>
        <v/>
      </c>
      <c r="S699" s="25">
        <f>IF($A699="","",$Q699-$R699)</f>
        <v/>
      </c>
      <c r="T699" s="25">
        <f>IF($A699="","",MAX(0,-$S699))</f>
        <v/>
      </c>
      <c r="U699" s="25">
        <f>IF($A699="","",MAX(0,$Q699-INDEX('Cenários'!$K$6:$K$105,INT((ROW()-6)/12)+1)))</f>
        <v/>
      </c>
      <c r="V699" s="24">
        <f>IF($A699="","",IF($Y699&lt;&gt;"OK","Dados inválidos",IF($X699="Pausado","Pausado",IF($T699&gt;0,"Ruptura",IF($U699&gt;0,"Excesso de capacidade",IF($M699&gt;INDEX('Cenários'!$K$6:$K$105,INT((ROW()-6)/12)+1),"Capacidade insuficiente",IF(AND($E699&lt;=0,$S699&lt;INDEX('Cenários'!$H$6:$H$105,INT((ROW()-6)/12)+1)),"Atenção",IF($R699&gt;0,"Desmobilizar","Adequado"))))))))</f>
        <v/>
      </c>
      <c r="W699" s="24">
        <f>IF($A699="","",IF($Y699&lt;&gt;"OK","Corrigir cadastro do cenário",IF($X699="Pausado","",IF($T699&gt;0,"Ruptura projetada de "&amp;TEXT($T699,"0")&amp;" un.",IF($U699&gt;0,"Reduzir entrada ou transferir "&amp;TEXT($U699,"0")&amp;" un.",IF($M699&gt;INDEX('Cenários'!$K$6:$K$105,INT((ROW()-6)/12)+1),"Capacidade abaixo do saldo-alvo em "&amp;TEXT($M699-INDEX('Cenários'!$K$6:$K$105,INT((ROW()-6)/12)+1),"0")&amp;" un.",IF(AND($O699&gt;0,$E699-INDEX('Cenários'!$J$6:$J$105,INT((ROW()-6)/12)+1)&lt;-4),"Recebimento depende de pedido anterior ao horizonte",IF($R699&gt;0,"Desmobilizar "&amp;TEXT($R699,"0")&amp;" un. nesta semana",IF($P699&gt;0,"Emitir pedido de "&amp;TEXT($P699,"0")&amp;" un. nesta semana",IF($O699&gt;0,"Programar recebimento de "&amp;TEXT($O699,"0")&amp;" un.","Sem ação imediata")))))))))</f>
        <v/>
      </c>
      <c r="X699" s="24">
        <f>IF($A699="","",INDEX('Cenários'!$M$6:$M$105,INT((ROW()-6)/12)+1))</f>
        <v/>
      </c>
      <c r="Y699" s="24">
        <f>IF($A699="","",INDEX('Cenários'!$Z$6:$Z$105,INT((ROW()-6)/12)+1))</f>
        <v/>
      </c>
    </row>
    <row r="700" ht="19" customHeight="1">
      <c r="A700" s="24">
        <f>IF(INDEX('Cenários'!$A$6:$A$105,INT((ROW()-6)/12)+1)="","",INDEX('Cenários'!$A$6:$A$105,INT((ROW()-6)/12)+1))</f>
        <v/>
      </c>
      <c r="B700" s="24">
        <f>IF($A700="","",INDEX('Cenários'!$B$6:$B$105,INT((ROW()-6)/12)+1))</f>
        <v/>
      </c>
      <c r="C700" s="24">
        <f>IF($A700="","",INDEX('Cenários'!$C$6:$C$105,INT((ROW()-6)/12)+1))</f>
        <v/>
      </c>
      <c r="D700" s="24">
        <f>IF($A700="","",INDEX('Cenários'!$D$6:$D$105,INT((ROW()-6)/12)+1))</f>
        <v/>
      </c>
      <c r="E700" s="25">
        <f>IF($A700="","",MOD(ROW()-6,12)-4)</f>
        <v/>
      </c>
      <c r="F700" s="24">
        <f>IF($A700="","",IF($E700&lt;0,"Antes do pico",IF($E700=0,"Semana de pico","Depois do pico")))</f>
        <v/>
      </c>
      <c r="G700" s="36">
        <f>IF($A700="","",IFERROR(IF(INDEX('Cenários'!$E$6:$E$105,INT((ROW()-6)/12)+1)="","",INDEX('Cenários'!$E$6:$E$105,INT((ROW()-6)/12)+1)+7*$E700),""))</f>
        <v/>
      </c>
      <c r="H700" s="37">
        <f>IF($A700="","",INDEX('Cenários'!$N$6:$Y$105,INT((ROW()-6)/12)+1,$E700+5))</f>
        <v/>
      </c>
      <c r="I700" s="25">
        <f>IF(OR($A700="",$H700=""),"",IFERROR(ROUNDUP(INDEX('Cenários'!$F$6:$F$105,INT((ROW()-6)/12)+1)*$H700,0),""))</f>
        <v/>
      </c>
      <c r="J700" s="19" t="n"/>
      <c r="K700" s="25">
        <f>IF($A700="","",IF($E700=-4,INDEX('Cenários'!$G$6:$G$105,INT((ROW()-6)/12)+1),$S699))</f>
        <v/>
      </c>
      <c r="L700" s="25">
        <f>IF($A700="","",$K700+IF($J700="",0,$J700)-IF($I700="",0,$I700))</f>
        <v/>
      </c>
      <c r="M700" s="25">
        <f>IF($A700="","",IF($E700&lt;=0,INDEX('Cenários'!$H$6:$H$105,INT((ROW()-6)/12)+1)+SUMIFS($I$6:$I$1205,$A$6:$A$1205,$A700,$E$6:$E$1205,"&gt;"&amp;$E700,$E$6:$E$1205,"&lt;="&amp;($E700+INDEX('Cenários'!$J$6:$J$105,INT((ROW()-6)/12)+1))),INDEX('Cenários'!$L$6:$L$105,INT((ROW()-6)/12)+1)+SUMIFS($I$6:$I$1205,$A$6:$A$1205,$A700,$E$6:$E$1205,"&gt;"&amp;$E700,$E$6:$E$1205,"&lt;=7")))</f>
        <v/>
      </c>
      <c r="N700" s="25">
        <f>IF($A700="","",MIN(INDEX('Cenários'!$K$6:$K$105,INT((ROW()-6)/12)+1),MAX(0,$M700)))</f>
        <v/>
      </c>
      <c r="O700" s="25">
        <f>IF($A700="","",IFERROR(IF($L700&gt;=$N700,0,MIN(CEILING(MAX(0,$N700-$L700),INDEX('Cenários'!$I$6:$I$105,INT((ROW()-6)/12)+1)),FLOOR(MAX(0,INDEX('Cenários'!$K$6:$K$105,INT((ROW()-6)/12)+1)-$L700),INDEX('Cenários'!$I$6:$I$105,INT((ROW()-6)/12)+1)))),0))</f>
        <v/>
      </c>
      <c r="P700" s="25">
        <f>IF($A700="","",IFERROR(IF($E700+INDEX('Cenários'!$J$6:$J$105,INT((ROW()-6)/12)+1)&gt;7,0,SUMIFS($O$6:$O$1205,$A$6:$A$1205,$A700,$E$6:$E$1205,$E700+INDEX('Cenários'!$J$6:$J$105,INT((ROW()-6)/12)+1))),0))</f>
        <v/>
      </c>
      <c r="Q700" s="25">
        <f>IF($A700="","",$L700+$O700)</f>
        <v/>
      </c>
      <c r="R700" s="25">
        <f>IF($A700="","",IF($E700&gt;0,MAX(0,$Q700-$N700),0))</f>
        <v/>
      </c>
      <c r="S700" s="25">
        <f>IF($A700="","",$Q700-$R700)</f>
        <v/>
      </c>
      <c r="T700" s="25">
        <f>IF($A700="","",MAX(0,-$S700))</f>
        <v/>
      </c>
      <c r="U700" s="25">
        <f>IF($A700="","",MAX(0,$Q700-INDEX('Cenários'!$K$6:$K$105,INT((ROW()-6)/12)+1)))</f>
        <v/>
      </c>
      <c r="V700" s="24">
        <f>IF($A700="","",IF($Y700&lt;&gt;"OK","Dados inválidos",IF($X700="Pausado","Pausado",IF($T700&gt;0,"Ruptura",IF($U700&gt;0,"Excesso de capacidade",IF($M700&gt;INDEX('Cenários'!$K$6:$K$105,INT((ROW()-6)/12)+1),"Capacidade insuficiente",IF(AND($E700&lt;=0,$S700&lt;INDEX('Cenários'!$H$6:$H$105,INT((ROW()-6)/12)+1)),"Atenção",IF($R700&gt;0,"Desmobilizar","Adequado"))))))))</f>
        <v/>
      </c>
      <c r="W700" s="24">
        <f>IF($A700="","",IF($Y700&lt;&gt;"OK","Corrigir cadastro do cenário",IF($X700="Pausado","",IF($T700&gt;0,"Ruptura projetada de "&amp;TEXT($T700,"0")&amp;" un.",IF($U700&gt;0,"Reduzir entrada ou transferir "&amp;TEXT($U700,"0")&amp;" un.",IF($M700&gt;INDEX('Cenários'!$K$6:$K$105,INT((ROW()-6)/12)+1),"Capacidade abaixo do saldo-alvo em "&amp;TEXT($M700-INDEX('Cenários'!$K$6:$K$105,INT((ROW()-6)/12)+1),"0")&amp;" un.",IF(AND($O700&gt;0,$E700-INDEX('Cenários'!$J$6:$J$105,INT((ROW()-6)/12)+1)&lt;-4),"Recebimento depende de pedido anterior ao horizonte",IF($R700&gt;0,"Desmobilizar "&amp;TEXT($R700,"0")&amp;" un. nesta semana",IF($P700&gt;0,"Emitir pedido de "&amp;TEXT($P700,"0")&amp;" un. nesta semana",IF($O700&gt;0,"Programar recebimento de "&amp;TEXT($O700,"0")&amp;" un.","Sem ação imediata")))))))))</f>
        <v/>
      </c>
      <c r="X700" s="24">
        <f>IF($A700="","",INDEX('Cenários'!$M$6:$M$105,INT((ROW()-6)/12)+1))</f>
        <v/>
      </c>
      <c r="Y700" s="24">
        <f>IF($A700="","",INDEX('Cenários'!$Z$6:$Z$105,INT((ROW()-6)/12)+1))</f>
        <v/>
      </c>
    </row>
    <row r="701" ht="19" customHeight="1">
      <c r="A701" s="24">
        <f>IF(INDEX('Cenários'!$A$6:$A$105,INT((ROW()-6)/12)+1)="","",INDEX('Cenários'!$A$6:$A$105,INT((ROW()-6)/12)+1))</f>
        <v/>
      </c>
      <c r="B701" s="24">
        <f>IF($A701="","",INDEX('Cenários'!$B$6:$B$105,INT((ROW()-6)/12)+1))</f>
        <v/>
      </c>
      <c r="C701" s="24">
        <f>IF($A701="","",INDEX('Cenários'!$C$6:$C$105,INT((ROW()-6)/12)+1))</f>
        <v/>
      </c>
      <c r="D701" s="24">
        <f>IF($A701="","",INDEX('Cenários'!$D$6:$D$105,INT((ROW()-6)/12)+1))</f>
        <v/>
      </c>
      <c r="E701" s="25">
        <f>IF($A701="","",MOD(ROW()-6,12)-4)</f>
        <v/>
      </c>
      <c r="F701" s="24">
        <f>IF($A701="","",IF($E701&lt;0,"Antes do pico",IF($E701=0,"Semana de pico","Depois do pico")))</f>
        <v/>
      </c>
      <c r="G701" s="36">
        <f>IF($A701="","",IFERROR(IF(INDEX('Cenários'!$E$6:$E$105,INT((ROW()-6)/12)+1)="","",INDEX('Cenários'!$E$6:$E$105,INT((ROW()-6)/12)+1)+7*$E701),""))</f>
        <v/>
      </c>
      <c r="H701" s="37">
        <f>IF($A701="","",INDEX('Cenários'!$N$6:$Y$105,INT((ROW()-6)/12)+1,$E701+5))</f>
        <v/>
      </c>
      <c r="I701" s="25">
        <f>IF(OR($A701="",$H701=""),"",IFERROR(ROUNDUP(INDEX('Cenários'!$F$6:$F$105,INT((ROW()-6)/12)+1)*$H701,0),""))</f>
        <v/>
      </c>
      <c r="J701" s="19" t="n"/>
      <c r="K701" s="25">
        <f>IF($A701="","",IF($E701=-4,INDEX('Cenários'!$G$6:$G$105,INT((ROW()-6)/12)+1),$S700))</f>
        <v/>
      </c>
      <c r="L701" s="25">
        <f>IF($A701="","",$K701+IF($J701="",0,$J701)-IF($I701="",0,$I701))</f>
        <v/>
      </c>
      <c r="M701" s="25">
        <f>IF($A701="","",IF($E701&lt;=0,INDEX('Cenários'!$H$6:$H$105,INT((ROW()-6)/12)+1)+SUMIFS($I$6:$I$1205,$A$6:$A$1205,$A701,$E$6:$E$1205,"&gt;"&amp;$E701,$E$6:$E$1205,"&lt;="&amp;($E701+INDEX('Cenários'!$J$6:$J$105,INT((ROW()-6)/12)+1))),INDEX('Cenários'!$L$6:$L$105,INT((ROW()-6)/12)+1)+SUMIFS($I$6:$I$1205,$A$6:$A$1205,$A701,$E$6:$E$1205,"&gt;"&amp;$E701,$E$6:$E$1205,"&lt;=7")))</f>
        <v/>
      </c>
      <c r="N701" s="25">
        <f>IF($A701="","",MIN(INDEX('Cenários'!$K$6:$K$105,INT((ROW()-6)/12)+1),MAX(0,$M701)))</f>
        <v/>
      </c>
      <c r="O701" s="25">
        <f>IF($A701="","",IFERROR(IF($L701&gt;=$N701,0,MIN(CEILING(MAX(0,$N701-$L701),INDEX('Cenários'!$I$6:$I$105,INT((ROW()-6)/12)+1)),FLOOR(MAX(0,INDEX('Cenários'!$K$6:$K$105,INT((ROW()-6)/12)+1)-$L701),INDEX('Cenários'!$I$6:$I$105,INT((ROW()-6)/12)+1)))),0))</f>
        <v/>
      </c>
      <c r="P701" s="25">
        <f>IF($A701="","",IFERROR(IF($E701+INDEX('Cenários'!$J$6:$J$105,INT((ROW()-6)/12)+1)&gt;7,0,SUMIFS($O$6:$O$1205,$A$6:$A$1205,$A701,$E$6:$E$1205,$E701+INDEX('Cenários'!$J$6:$J$105,INT((ROW()-6)/12)+1))),0))</f>
        <v/>
      </c>
      <c r="Q701" s="25">
        <f>IF($A701="","",$L701+$O701)</f>
        <v/>
      </c>
      <c r="R701" s="25">
        <f>IF($A701="","",IF($E701&gt;0,MAX(0,$Q701-$N701),0))</f>
        <v/>
      </c>
      <c r="S701" s="25">
        <f>IF($A701="","",$Q701-$R701)</f>
        <v/>
      </c>
      <c r="T701" s="25">
        <f>IF($A701="","",MAX(0,-$S701))</f>
        <v/>
      </c>
      <c r="U701" s="25">
        <f>IF($A701="","",MAX(0,$Q701-INDEX('Cenários'!$K$6:$K$105,INT((ROW()-6)/12)+1)))</f>
        <v/>
      </c>
      <c r="V701" s="24">
        <f>IF($A701="","",IF($Y701&lt;&gt;"OK","Dados inválidos",IF($X701="Pausado","Pausado",IF($T701&gt;0,"Ruptura",IF($U701&gt;0,"Excesso de capacidade",IF($M701&gt;INDEX('Cenários'!$K$6:$K$105,INT((ROW()-6)/12)+1),"Capacidade insuficiente",IF(AND($E701&lt;=0,$S701&lt;INDEX('Cenários'!$H$6:$H$105,INT((ROW()-6)/12)+1)),"Atenção",IF($R701&gt;0,"Desmobilizar","Adequado"))))))))</f>
        <v/>
      </c>
      <c r="W701" s="24">
        <f>IF($A701="","",IF($Y701&lt;&gt;"OK","Corrigir cadastro do cenário",IF($X701="Pausado","",IF($T701&gt;0,"Ruptura projetada de "&amp;TEXT($T701,"0")&amp;" un.",IF($U701&gt;0,"Reduzir entrada ou transferir "&amp;TEXT($U701,"0")&amp;" un.",IF($M701&gt;INDEX('Cenários'!$K$6:$K$105,INT((ROW()-6)/12)+1),"Capacidade abaixo do saldo-alvo em "&amp;TEXT($M701-INDEX('Cenários'!$K$6:$K$105,INT((ROW()-6)/12)+1),"0")&amp;" un.",IF(AND($O701&gt;0,$E701-INDEX('Cenários'!$J$6:$J$105,INT((ROW()-6)/12)+1)&lt;-4),"Recebimento depende de pedido anterior ao horizonte",IF($R701&gt;0,"Desmobilizar "&amp;TEXT($R701,"0")&amp;" un. nesta semana",IF($P701&gt;0,"Emitir pedido de "&amp;TEXT($P701,"0")&amp;" un. nesta semana",IF($O701&gt;0,"Programar recebimento de "&amp;TEXT($O701,"0")&amp;" un.","Sem ação imediata")))))))))</f>
        <v/>
      </c>
      <c r="X701" s="24">
        <f>IF($A701="","",INDEX('Cenários'!$M$6:$M$105,INT((ROW()-6)/12)+1))</f>
        <v/>
      </c>
      <c r="Y701" s="24">
        <f>IF($A701="","",INDEX('Cenários'!$Z$6:$Z$105,INT((ROW()-6)/12)+1))</f>
        <v/>
      </c>
    </row>
    <row r="702" ht="19" customHeight="1">
      <c r="A702" s="24">
        <f>IF(INDEX('Cenários'!$A$6:$A$105,INT((ROW()-6)/12)+1)="","",INDEX('Cenários'!$A$6:$A$105,INT((ROW()-6)/12)+1))</f>
        <v/>
      </c>
      <c r="B702" s="24">
        <f>IF($A702="","",INDEX('Cenários'!$B$6:$B$105,INT((ROW()-6)/12)+1))</f>
        <v/>
      </c>
      <c r="C702" s="24">
        <f>IF($A702="","",INDEX('Cenários'!$C$6:$C$105,INT((ROW()-6)/12)+1))</f>
        <v/>
      </c>
      <c r="D702" s="24">
        <f>IF($A702="","",INDEX('Cenários'!$D$6:$D$105,INT((ROW()-6)/12)+1))</f>
        <v/>
      </c>
      <c r="E702" s="25">
        <f>IF($A702="","",MOD(ROW()-6,12)-4)</f>
        <v/>
      </c>
      <c r="F702" s="24">
        <f>IF($A702="","",IF($E702&lt;0,"Antes do pico",IF($E702=0,"Semana de pico","Depois do pico")))</f>
        <v/>
      </c>
      <c r="G702" s="36">
        <f>IF($A702="","",IFERROR(IF(INDEX('Cenários'!$E$6:$E$105,INT((ROW()-6)/12)+1)="","",INDEX('Cenários'!$E$6:$E$105,INT((ROW()-6)/12)+1)+7*$E702),""))</f>
        <v/>
      </c>
      <c r="H702" s="37">
        <f>IF($A702="","",INDEX('Cenários'!$N$6:$Y$105,INT((ROW()-6)/12)+1,$E702+5))</f>
        <v/>
      </c>
      <c r="I702" s="25">
        <f>IF(OR($A702="",$H702=""),"",IFERROR(ROUNDUP(INDEX('Cenários'!$F$6:$F$105,INT((ROW()-6)/12)+1)*$H702,0),""))</f>
        <v/>
      </c>
      <c r="J702" s="19" t="n"/>
      <c r="K702" s="25">
        <f>IF($A702="","",IF($E702=-4,INDEX('Cenários'!$G$6:$G$105,INT((ROW()-6)/12)+1),$S701))</f>
        <v/>
      </c>
      <c r="L702" s="25">
        <f>IF($A702="","",$K702+IF($J702="",0,$J702)-IF($I702="",0,$I702))</f>
        <v/>
      </c>
      <c r="M702" s="25">
        <f>IF($A702="","",IF($E702&lt;=0,INDEX('Cenários'!$H$6:$H$105,INT((ROW()-6)/12)+1)+SUMIFS($I$6:$I$1205,$A$6:$A$1205,$A702,$E$6:$E$1205,"&gt;"&amp;$E702,$E$6:$E$1205,"&lt;="&amp;($E702+INDEX('Cenários'!$J$6:$J$105,INT((ROW()-6)/12)+1))),INDEX('Cenários'!$L$6:$L$105,INT((ROW()-6)/12)+1)+SUMIFS($I$6:$I$1205,$A$6:$A$1205,$A702,$E$6:$E$1205,"&gt;"&amp;$E702,$E$6:$E$1205,"&lt;=7")))</f>
        <v/>
      </c>
      <c r="N702" s="25">
        <f>IF($A702="","",MIN(INDEX('Cenários'!$K$6:$K$105,INT((ROW()-6)/12)+1),MAX(0,$M702)))</f>
        <v/>
      </c>
      <c r="O702" s="25">
        <f>IF($A702="","",IFERROR(IF($L702&gt;=$N702,0,MIN(CEILING(MAX(0,$N702-$L702),INDEX('Cenários'!$I$6:$I$105,INT((ROW()-6)/12)+1)),FLOOR(MAX(0,INDEX('Cenários'!$K$6:$K$105,INT((ROW()-6)/12)+1)-$L702),INDEX('Cenários'!$I$6:$I$105,INT((ROW()-6)/12)+1)))),0))</f>
        <v/>
      </c>
      <c r="P702" s="25">
        <f>IF($A702="","",IFERROR(IF($E702+INDEX('Cenários'!$J$6:$J$105,INT((ROW()-6)/12)+1)&gt;7,0,SUMIFS($O$6:$O$1205,$A$6:$A$1205,$A702,$E$6:$E$1205,$E702+INDEX('Cenários'!$J$6:$J$105,INT((ROW()-6)/12)+1))),0))</f>
        <v/>
      </c>
      <c r="Q702" s="25">
        <f>IF($A702="","",$L702+$O702)</f>
        <v/>
      </c>
      <c r="R702" s="25">
        <f>IF($A702="","",IF($E702&gt;0,MAX(0,$Q702-$N702),0))</f>
        <v/>
      </c>
      <c r="S702" s="25">
        <f>IF($A702="","",$Q702-$R702)</f>
        <v/>
      </c>
      <c r="T702" s="25">
        <f>IF($A702="","",MAX(0,-$S702))</f>
        <v/>
      </c>
      <c r="U702" s="25">
        <f>IF($A702="","",MAX(0,$Q702-INDEX('Cenários'!$K$6:$K$105,INT((ROW()-6)/12)+1)))</f>
        <v/>
      </c>
      <c r="V702" s="24">
        <f>IF($A702="","",IF($Y702&lt;&gt;"OK","Dados inválidos",IF($X702="Pausado","Pausado",IF($T702&gt;0,"Ruptura",IF($U702&gt;0,"Excesso de capacidade",IF($M702&gt;INDEX('Cenários'!$K$6:$K$105,INT((ROW()-6)/12)+1),"Capacidade insuficiente",IF(AND($E702&lt;=0,$S702&lt;INDEX('Cenários'!$H$6:$H$105,INT((ROW()-6)/12)+1)),"Atenção",IF($R702&gt;0,"Desmobilizar","Adequado"))))))))</f>
        <v/>
      </c>
      <c r="W702" s="24">
        <f>IF($A702="","",IF($Y702&lt;&gt;"OK","Corrigir cadastro do cenário",IF($X702="Pausado","",IF($T702&gt;0,"Ruptura projetada de "&amp;TEXT($T702,"0")&amp;" un.",IF($U702&gt;0,"Reduzir entrada ou transferir "&amp;TEXT($U702,"0")&amp;" un.",IF($M702&gt;INDEX('Cenários'!$K$6:$K$105,INT((ROW()-6)/12)+1),"Capacidade abaixo do saldo-alvo em "&amp;TEXT($M702-INDEX('Cenários'!$K$6:$K$105,INT((ROW()-6)/12)+1),"0")&amp;" un.",IF(AND($O702&gt;0,$E702-INDEX('Cenários'!$J$6:$J$105,INT((ROW()-6)/12)+1)&lt;-4),"Recebimento depende de pedido anterior ao horizonte",IF($R702&gt;0,"Desmobilizar "&amp;TEXT($R702,"0")&amp;" un. nesta semana",IF($P702&gt;0,"Emitir pedido de "&amp;TEXT($P702,"0")&amp;" un. nesta semana",IF($O702&gt;0,"Programar recebimento de "&amp;TEXT($O702,"0")&amp;" un.","Sem ação imediata")))))))))</f>
        <v/>
      </c>
      <c r="X702" s="24">
        <f>IF($A702="","",INDEX('Cenários'!$M$6:$M$105,INT((ROW()-6)/12)+1))</f>
        <v/>
      </c>
      <c r="Y702" s="24">
        <f>IF($A702="","",INDEX('Cenários'!$Z$6:$Z$105,INT((ROW()-6)/12)+1))</f>
        <v/>
      </c>
    </row>
    <row r="703" ht="19" customHeight="1">
      <c r="A703" s="24">
        <f>IF(INDEX('Cenários'!$A$6:$A$105,INT((ROW()-6)/12)+1)="","",INDEX('Cenários'!$A$6:$A$105,INT((ROW()-6)/12)+1))</f>
        <v/>
      </c>
      <c r="B703" s="24">
        <f>IF($A703="","",INDEX('Cenários'!$B$6:$B$105,INT((ROW()-6)/12)+1))</f>
        <v/>
      </c>
      <c r="C703" s="24">
        <f>IF($A703="","",INDEX('Cenários'!$C$6:$C$105,INT((ROW()-6)/12)+1))</f>
        <v/>
      </c>
      <c r="D703" s="24">
        <f>IF($A703="","",INDEX('Cenários'!$D$6:$D$105,INT((ROW()-6)/12)+1))</f>
        <v/>
      </c>
      <c r="E703" s="25">
        <f>IF($A703="","",MOD(ROW()-6,12)-4)</f>
        <v/>
      </c>
      <c r="F703" s="24">
        <f>IF($A703="","",IF($E703&lt;0,"Antes do pico",IF($E703=0,"Semana de pico","Depois do pico")))</f>
        <v/>
      </c>
      <c r="G703" s="36">
        <f>IF($A703="","",IFERROR(IF(INDEX('Cenários'!$E$6:$E$105,INT((ROW()-6)/12)+1)="","",INDEX('Cenários'!$E$6:$E$105,INT((ROW()-6)/12)+1)+7*$E703),""))</f>
        <v/>
      </c>
      <c r="H703" s="37">
        <f>IF($A703="","",INDEX('Cenários'!$N$6:$Y$105,INT((ROW()-6)/12)+1,$E703+5))</f>
        <v/>
      </c>
      <c r="I703" s="25">
        <f>IF(OR($A703="",$H703=""),"",IFERROR(ROUNDUP(INDEX('Cenários'!$F$6:$F$105,INT((ROW()-6)/12)+1)*$H703,0),""))</f>
        <v/>
      </c>
      <c r="J703" s="19" t="n"/>
      <c r="K703" s="25">
        <f>IF($A703="","",IF($E703=-4,INDEX('Cenários'!$G$6:$G$105,INT((ROW()-6)/12)+1),$S702))</f>
        <v/>
      </c>
      <c r="L703" s="25">
        <f>IF($A703="","",$K703+IF($J703="",0,$J703)-IF($I703="",0,$I703))</f>
        <v/>
      </c>
      <c r="M703" s="25">
        <f>IF($A703="","",IF($E703&lt;=0,INDEX('Cenários'!$H$6:$H$105,INT((ROW()-6)/12)+1)+SUMIFS($I$6:$I$1205,$A$6:$A$1205,$A703,$E$6:$E$1205,"&gt;"&amp;$E703,$E$6:$E$1205,"&lt;="&amp;($E703+INDEX('Cenários'!$J$6:$J$105,INT((ROW()-6)/12)+1))),INDEX('Cenários'!$L$6:$L$105,INT((ROW()-6)/12)+1)+SUMIFS($I$6:$I$1205,$A$6:$A$1205,$A703,$E$6:$E$1205,"&gt;"&amp;$E703,$E$6:$E$1205,"&lt;=7")))</f>
        <v/>
      </c>
      <c r="N703" s="25">
        <f>IF($A703="","",MIN(INDEX('Cenários'!$K$6:$K$105,INT((ROW()-6)/12)+1),MAX(0,$M703)))</f>
        <v/>
      </c>
      <c r="O703" s="25">
        <f>IF($A703="","",IFERROR(IF($L703&gt;=$N703,0,MIN(CEILING(MAX(0,$N703-$L703),INDEX('Cenários'!$I$6:$I$105,INT((ROW()-6)/12)+1)),FLOOR(MAX(0,INDEX('Cenários'!$K$6:$K$105,INT((ROW()-6)/12)+1)-$L703),INDEX('Cenários'!$I$6:$I$105,INT((ROW()-6)/12)+1)))),0))</f>
        <v/>
      </c>
      <c r="P703" s="25">
        <f>IF($A703="","",IFERROR(IF($E703+INDEX('Cenários'!$J$6:$J$105,INT((ROW()-6)/12)+1)&gt;7,0,SUMIFS($O$6:$O$1205,$A$6:$A$1205,$A703,$E$6:$E$1205,$E703+INDEX('Cenários'!$J$6:$J$105,INT((ROW()-6)/12)+1))),0))</f>
        <v/>
      </c>
      <c r="Q703" s="25">
        <f>IF($A703="","",$L703+$O703)</f>
        <v/>
      </c>
      <c r="R703" s="25">
        <f>IF($A703="","",IF($E703&gt;0,MAX(0,$Q703-$N703),0))</f>
        <v/>
      </c>
      <c r="S703" s="25">
        <f>IF($A703="","",$Q703-$R703)</f>
        <v/>
      </c>
      <c r="T703" s="25">
        <f>IF($A703="","",MAX(0,-$S703))</f>
        <v/>
      </c>
      <c r="U703" s="25">
        <f>IF($A703="","",MAX(0,$Q703-INDEX('Cenários'!$K$6:$K$105,INT((ROW()-6)/12)+1)))</f>
        <v/>
      </c>
      <c r="V703" s="24">
        <f>IF($A703="","",IF($Y703&lt;&gt;"OK","Dados inválidos",IF($X703="Pausado","Pausado",IF($T703&gt;0,"Ruptura",IF($U703&gt;0,"Excesso de capacidade",IF($M703&gt;INDEX('Cenários'!$K$6:$K$105,INT((ROW()-6)/12)+1),"Capacidade insuficiente",IF(AND($E703&lt;=0,$S703&lt;INDEX('Cenários'!$H$6:$H$105,INT((ROW()-6)/12)+1)),"Atenção",IF($R703&gt;0,"Desmobilizar","Adequado"))))))))</f>
        <v/>
      </c>
      <c r="W703" s="24">
        <f>IF($A703="","",IF($Y703&lt;&gt;"OK","Corrigir cadastro do cenário",IF($X703="Pausado","",IF($T703&gt;0,"Ruptura projetada de "&amp;TEXT($T703,"0")&amp;" un.",IF($U703&gt;0,"Reduzir entrada ou transferir "&amp;TEXT($U703,"0")&amp;" un.",IF($M703&gt;INDEX('Cenários'!$K$6:$K$105,INT((ROW()-6)/12)+1),"Capacidade abaixo do saldo-alvo em "&amp;TEXT($M703-INDEX('Cenários'!$K$6:$K$105,INT((ROW()-6)/12)+1),"0")&amp;" un.",IF(AND($O703&gt;0,$E703-INDEX('Cenários'!$J$6:$J$105,INT((ROW()-6)/12)+1)&lt;-4),"Recebimento depende de pedido anterior ao horizonte",IF($R703&gt;0,"Desmobilizar "&amp;TEXT($R703,"0")&amp;" un. nesta semana",IF($P703&gt;0,"Emitir pedido de "&amp;TEXT($P703,"0")&amp;" un. nesta semana",IF($O703&gt;0,"Programar recebimento de "&amp;TEXT($O703,"0")&amp;" un.","Sem ação imediata")))))))))</f>
        <v/>
      </c>
      <c r="X703" s="24">
        <f>IF($A703="","",INDEX('Cenários'!$M$6:$M$105,INT((ROW()-6)/12)+1))</f>
        <v/>
      </c>
      <c r="Y703" s="24">
        <f>IF($A703="","",INDEX('Cenários'!$Z$6:$Z$105,INT((ROW()-6)/12)+1))</f>
        <v/>
      </c>
    </row>
    <row r="704" ht="19" customHeight="1">
      <c r="A704" s="24">
        <f>IF(INDEX('Cenários'!$A$6:$A$105,INT((ROW()-6)/12)+1)="","",INDEX('Cenários'!$A$6:$A$105,INT((ROW()-6)/12)+1))</f>
        <v/>
      </c>
      <c r="B704" s="24">
        <f>IF($A704="","",INDEX('Cenários'!$B$6:$B$105,INT((ROW()-6)/12)+1))</f>
        <v/>
      </c>
      <c r="C704" s="24">
        <f>IF($A704="","",INDEX('Cenários'!$C$6:$C$105,INT((ROW()-6)/12)+1))</f>
        <v/>
      </c>
      <c r="D704" s="24">
        <f>IF($A704="","",INDEX('Cenários'!$D$6:$D$105,INT((ROW()-6)/12)+1))</f>
        <v/>
      </c>
      <c r="E704" s="25">
        <f>IF($A704="","",MOD(ROW()-6,12)-4)</f>
        <v/>
      </c>
      <c r="F704" s="24">
        <f>IF($A704="","",IF($E704&lt;0,"Antes do pico",IF($E704=0,"Semana de pico","Depois do pico")))</f>
        <v/>
      </c>
      <c r="G704" s="36">
        <f>IF($A704="","",IFERROR(IF(INDEX('Cenários'!$E$6:$E$105,INT((ROW()-6)/12)+1)="","",INDEX('Cenários'!$E$6:$E$105,INT((ROW()-6)/12)+1)+7*$E704),""))</f>
        <v/>
      </c>
      <c r="H704" s="37">
        <f>IF($A704="","",INDEX('Cenários'!$N$6:$Y$105,INT((ROW()-6)/12)+1,$E704+5))</f>
        <v/>
      </c>
      <c r="I704" s="25">
        <f>IF(OR($A704="",$H704=""),"",IFERROR(ROUNDUP(INDEX('Cenários'!$F$6:$F$105,INT((ROW()-6)/12)+1)*$H704,0),""))</f>
        <v/>
      </c>
      <c r="J704" s="19" t="n"/>
      <c r="K704" s="25">
        <f>IF($A704="","",IF($E704=-4,INDEX('Cenários'!$G$6:$G$105,INT((ROW()-6)/12)+1),$S703))</f>
        <v/>
      </c>
      <c r="L704" s="25">
        <f>IF($A704="","",$K704+IF($J704="",0,$J704)-IF($I704="",0,$I704))</f>
        <v/>
      </c>
      <c r="M704" s="25">
        <f>IF($A704="","",IF($E704&lt;=0,INDEX('Cenários'!$H$6:$H$105,INT((ROW()-6)/12)+1)+SUMIFS($I$6:$I$1205,$A$6:$A$1205,$A704,$E$6:$E$1205,"&gt;"&amp;$E704,$E$6:$E$1205,"&lt;="&amp;($E704+INDEX('Cenários'!$J$6:$J$105,INT((ROW()-6)/12)+1))),INDEX('Cenários'!$L$6:$L$105,INT((ROW()-6)/12)+1)+SUMIFS($I$6:$I$1205,$A$6:$A$1205,$A704,$E$6:$E$1205,"&gt;"&amp;$E704,$E$6:$E$1205,"&lt;=7")))</f>
        <v/>
      </c>
      <c r="N704" s="25">
        <f>IF($A704="","",MIN(INDEX('Cenários'!$K$6:$K$105,INT((ROW()-6)/12)+1),MAX(0,$M704)))</f>
        <v/>
      </c>
      <c r="O704" s="25">
        <f>IF($A704="","",IFERROR(IF($L704&gt;=$N704,0,MIN(CEILING(MAX(0,$N704-$L704),INDEX('Cenários'!$I$6:$I$105,INT((ROW()-6)/12)+1)),FLOOR(MAX(0,INDEX('Cenários'!$K$6:$K$105,INT((ROW()-6)/12)+1)-$L704),INDEX('Cenários'!$I$6:$I$105,INT((ROW()-6)/12)+1)))),0))</f>
        <v/>
      </c>
      <c r="P704" s="25">
        <f>IF($A704="","",IFERROR(IF($E704+INDEX('Cenários'!$J$6:$J$105,INT((ROW()-6)/12)+1)&gt;7,0,SUMIFS($O$6:$O$1205,$A$6:$A$1205,$A704,$E$6:$E$1205,$E704+INDEX('Cenários'!$J$6:$J$105,INT((ROW()-6)/12)+1))),0))</f>
        <v/>
      </c>
      <c r="Q704" s="25">
        <f>IF($A704="","",$L704+$O704)</f>
        <v/>
      </c>
      <c r="R704" s="25">
        <f>IF($A704="","",IF($E704&gt;0,MAX(0,$Q704-$N704),0))</f>
        <v/>
      </c>
      <c r="S704" s="25">
        <f>IF($A704="","",$Q704-$R704)</f>
        <v/>
      </c>
      <c r="T704" s="25">
        <f>IF($A704="","",MAX(0,-$S704))</f>
        <v/>
      </c>
      <c r="U704" s="25">
        <f>IF($A704="","",MAX(0,$Q704-INDEX('Cenários'!$K$6:$K$105,INT((ROW()-6)/12)+1)))</f>
        <v/>
      </c>
      <c r="V704" s="24">
        <f>IF($A704="","",IF($Y704&lt;&gt;"OK","Dados inválidos",IF($X704="Pausado","Pausado",IF($T704&gt;0,"Ruptura",IF($U704&gt;0,"Excesso de capacidade",IF($M704&gt;INDEX('Cenários'!$K$6:$K$105,INT((ROW()-6)/12)+1),"Capacidade insuficiente",IF(AND($E704&lt;=0,$S704&lt;INDEX('Cenários'!$H$6:$H$105,INT((ROW()-6)/12)+1)),"Atenção",IF($R704&gt;0,"Desmobilizar","Adequado"))))))))</f>
        <v/>
      </c>
      <c r="W704" s="24">
        <f>IF($A704="","",IF($Y704&lt;&gt;"OK","Corrigir cadastro do cenário",IF($X704="Pausado","",IF($T704&gt;0,"Ruptura projetada de "&amp;TEXT($T704,"0")&amp;" un.",IF($U704&gt;0,"Reduzir entrada ou transferir "&amp;TEXT($U704,"0")&amp;" un.",IF($M704&gt;INDEX('Cenários'!$K$6:$K$105,INT((ROW()-6)/12)+1),"Capacidade abaixo do saldo-alvo em "&amp;TEXT($M704-INDEX('Cenários'!$K$6:$K$105,INT((ROW()-6)/12)+1),"0")&amp;" un.",IF(AND($O704&gt;0,$E704-INDEX('Cenários'!$J$6:$J$105,INT((ROW()-6)/12)+1)&lt;-4),"Recebimento depende de pedido anterior ao horizonte",IF($R704&gt;0,"Desmobilizar "&amp;TEXT($R704,"0")&amp;" un. nesta semana",IF($P704&gt;0,"Emitir pedido de "&amp;TEXT($P704,"0")&amp;" un. nesta semana",IF($O704&gt;0,"Programar recebimento de "&amp;TEXT($O704,"0")&amp;" un.","Sem ação imediata")))))))))</f>
        <v/>
      </c>
      <c r="X704" s="24">
        <f>IF($A704="","",INDEX('Cenários'!$M$6:$M$105,INT((ROW()-6)/12)+1))</f>
        <v/>
      </c>
      <c r="Y704" s="24">
        <f>IF($A704="","",INDEX('Cenários'!$Z$6:$Z$105,INT((ROW()-6)/12)+1))</f>
        <v/>
      </c>
    </row>
    <row r="705" ht="19" customHeight="1">
      <c r="A705" s="24">
        <f>IF(INDEX('Cenários'!$A$6:$A$105,INT((ROW()-6)/12)+1)="","",INDEX('Cenários'!$A$6:$A$105,INT((ROW()-6)/12)+1))</f>
        <v/>
      </c>
      <c r="B705" s="24">
        <f>IF($A705="","",INDEX('Cenários'!$B$6:$B$105,INT((ROW()-6)/12)+1))</f>
        <v/>
      </c>
      <c r="C705" s="24">
        <f>IF($A705="","",INDEX('Cenários'!$C$6:$C$105,INT((ROW()-6)/12)+1))</f>
        <v/>
      </c>
      <c r="D705" s="24">
        <f>IF($A705="","",INDEX('Cenários'!$D$6:$D$105,INT((ROW()-6)/12)+1))</f>
        <v/>
      </c>
      <c r="E705" s="25">
        <f>IF($A705="","",MOD(ROW()-6,12)-4)</f>
        <v/>
      </c>
      <c r="F705" s="24">
        <f>IF($A705="","",IF($E705&lt;0,"Antes do pico",IF($E705=0,"Semana de pico","Depois do pico")))</f>
        <v/>
      </c>
      <c r="G705" s="36">
        <f>IF($A705="","",IFERROR(IF(INDEX('Cenários'!$E$6:$E$105,INT((ROW()-6)/12)+1)="","",INDEX('Cenários'!$E$6:$E$105,INT((ROW()-6)/12)+1)+7*$E705),""))</f>
        <v/>
      </c>
      <c r="H705" s="37">
        <f>IF($A705="","",INDEX('Cenários'!$N$6:$Y$105,INT((ROW()-6)/12)+1,$E705+5))</f>
        <v/>
      </c>
      <c r="I705" s="25">
        <f>IF(OR($A705="",$H705=""),"",IFERROR(ROUNDUP(INDEX('Cenários'!$F$6:$F$105,INT((ROW()-6)/12)+1)*$H705,0),""))</f>
        <v/>
      </c>
      <c r="J705" s="19" t="n"/>
      <c r="K705" s="25">
        <f>IF($A705="","",IF($E705=-4,INDEX('Cenários'!$G$6:$G$105,INT((ROW()-6)/12)+1),$S704))</f>
        <v/>
      </c>
      <c r="L705" s="25">
        <f>IF($A705="","",$K705+IF($J705="",0,$J705)-IF($I705="",0,$I705))</f>
        <v/>
      </c>
      <c r="M705" s="25">
        <f>IF($A705="","",IF($E705&lt;=0,INDEX('Cenários'!$H$6:$H$105,INT((ROW()-6)/12)+1)+SUMIFS($I$6:$I$1205,$A$6:$A$1205,$A705,$E$6:$E$1205,"&gt;"&amp;$E705,$E$6:$E$1205,"&lt;="&amp;($E705+INDEX('Cenários'!$J$6:$J$105,INT((ROW()-6)/12)+1))),INDEX('Cenários'!$L$6:$L$105,INT((ROW()-6)/12)+1)+SUMIFS($I$6:$I$1205,$A$6:$A$1205,$A705,$E$6:$E$1205,"&gt;"&amp;$E705,$E$6:$E$1205,"&lt;=7")))</f>
        <v/>
      </c>
      <c r="N705" s="25">
        <f>IF($A705="","",MIN(INDEX('Cenários'!$K$6:$K$105,INT((ROW()-6)/12)+1),MAX(0,$M705)))</f>
        <v/>
      </c>
      <c r="O705" s="25">
        <f>IF($A705="","",IFERROR(IF($L705&gt;=$N705,0,MIN(CEILING(MAX(0,$N705-$L705),INDEX('Cenários'!$I$6:$I$105,INT((ROW()-6)/12)+1)),FLOOR(MAX(0,INDEX('Cenários'!$K$6:$K$105,INT((ROW()-6)/12)+1)-$L705),INDEX('Cenários'!$I$6:$I$105,INT((ROW()-6)/12)+1)))),0))</f>
        <v/>
      </c>
      <c r="P705" s="25">
        <f>IF($A705="","",IFERROR(IF($E705+INDEX('Cenários'!$J$6:$J$105,INT((ROW()-6)/12)+1)&gt;7,0,SUMIFS($O$6:$O$1205,$A$6:$A$1205,$A705,$E$6:$E$1205,$E705+INDEX('Cenários'!$J$6:$J$105,INT((ROW()-6)/12)+1))),0))</f>
        <v/>
      </c>
      <c r="Q705" s="25">
        <f>IF($A705="","",$L705+$O705)</f>
        <v/>
      </c>
      <c r="R705" s="25">
        <f>IF($A705="","",IF($E705&gt;0,MAX(0,$Q705-$N705),0))</f>
        <v/>
      </c>
      <c r="S705" s="25">
        <f>IF($A705="","",$Q705-$R705)</f>
        <v/>
      </c>
      <c r="T705" s="25">
        <f>IF($A705="","",MAX(0,-$S705))</f>
        <v/>
      </c>
      <c r="U705" s="25">
        <f>IF($A705="","",MAX(0,$Q705-INDEX('Cenários'!$K$6:$K$105,INT((ROW()-6)/12)+1)))</f>
        <v/>
      </c>
      <c r="V705" s="24">
        <f>IF($A705="","",IF($Y705&lt;&gt;"OK","Dados inválidos",IF($X705="Pausado","Pausado",IF($T705&gt;0,"Ruptura",IF($U705&gt;0,"Excesso de capacidade",IF($M705&gt;INDEX('Cenários'!$K$6:$K$105,INT((ROW()-6)/12)+1),"Capacidade insuficiente",IF(AND($E705&lt;=0,$S705&lt;INDEX('Cenários'!$H$6:$H$105,INT((ROW()-6)/12)+1)),"Atenção",IF($R705&gt;0,"Desmobilizar","Adequado"))))))))</f>
        <v/>
      </c>
      <c r="W705" s="24">
        <f>IF($A705="","",IF($Y705&lt;&gt;"OK","Corrigir cadastro do cenário",IF($X705="Pausado","",IF($T705&gt;0,"Ruptura projetada de "&amp;TEXT($T705,"0")&amp;" un.",IF($U705&gt;0,"Reduzir entrada ou transferir "&amp;TEXT($U705,"0")&amp;" un.",IF($M705&gt;INDEX('Cenários'!$K$6:$K$105,INT((ROW()-6)/12)+1),"Capacidade abaixo do saldo-alvo em "&amp;TEXT($M705-INDEX('Cenários'!$K$6:$K$105,INT((ROW()-6)/12)+1),"0")&amp;" un.",IF(AND($O705&gt;0,$E705-INDEX('Cenários'!$J$6:$J$105,INT((ROW()-6)/12)+1)&lt;-4),"Recebimento depende de pedido anterior ao horizonte",IF($R705&gt;0,"Desmobilizar "&amp;TEXT($R705,"0")&amp;" un. nesta semana",IF($P705&gt;0,"Emitir pedido de "&amp;TEXT($P705,"0")&amp;" un. nesta semana",IF($O705&gt;0,"Programar recebimento de "&amp;TEXT($O705,"0")&amp;" un.","Sem ação imediata")))))))))</f>
        <v/>
      </c>
      <c r="X705" s="24">
        <f>IF($A705="","",INDEX('Cenários'!$M$6:$M$105,INT((ROW()-6)/12)+1))</f>
        <v/>
      </c>
      <c r="Y705" s="24">
        <f>IF($A705="","",INDEX('Cenários'!$Z$6:$Z$105,INT((ROW()-6)/12)+1))</f>
        <v/>
      </c>
    </row>
    <row r="706" ht="19" customHeight="1">
      <c r="A706" s="24">
        <f>IF(INDEX('Cenários'!$A$6:$A$105,INT((ROW()-6)/12)+1)="","",INDEX('Cenários'!$A$6:$A$105,INT((ROW()-6)/12)+1))</f>
        <v/>
      </c>
      <c r="B706" s="24">
        <f>IF($A706="","",INDEX('Cenários'!$B$6:$B$105,INT((ROW()-6)/12)+1))</f>
        <v/>
      </c>
      <c r="C706" s="24">
        <f>IF($A706="","",INDEX('Cenários'!$C$6:$C$105,INT((ROW()-6)/12)+1))</f>
        <v/>
      </c>
      <c r="D706" s="24">
        <f>IF($A706="","",INDEX('Cenários'!$D$6:$D$105,INT((ROW()-6)/12)+1))</f>
        <v/>
      </c>
      <c r="E706" s="25">
        <f>IF($A706="","",MOD(ROW()-6,12)-4)</f>
        <v/>
      </c>
      <c r="F706" s="24">
        <f>IF($A706="","",IF($E706&lt;0,"Antes do pico",IF($E706=0,"Semana de pico","Depois do pico")))</f>
        <v/>
      </c>
      <c r="G706" s="36">
        <f>IF($A706="","",IFERROR(IF(INDEX('Cenários'!$E$6:$E$105,INT((ROW()-6)/12)+1)="","",INDEX('Cenários'!$E$6:$E$105,INT((ROW()-6)/12)+1)+7*$E706),""))</f>
        <v/>
      </c>
      <c r="H706" s="37">
        <f>IF($A706="","",INDEX('Cenários'!$N$6:$Y$105,INT((ROW()-6)/12)+1,$E706+5))</f>
        <v/>
      </c>
      <c r="I706" s="25">
        <f>IF(OR($A706="",$H706=""),"",IFERROR(ROUNDUP(INDEX('Cenários'!$F$6:$F$105,INT((ROW()-6)/12)+1)*$H706,0),""))</f>
        <v/>
      </c>
      <c r="J706" s="19" t="n"/>
      <c r="K706" s="25">
        <f>IF($A706="","",IF($E706=-4,INDEX('Cenários'!$G$6:$G$105,INT((ROW()-6)/12)+1),$S705))</f>
        <v/>
      </c>
      <c r="L706" s="25">
        <f>IF($A706="","",$K706+IF($J706="",0,$J706)-IF($I706="",0,$I706))</f>
        <v/>
      </c>
      <c r="M706" s="25">
        <f>IF($A706="","",IF($E706&lt;=0,INDEX('Cenários'!$H$6:$H$105,INT((ROW()-6)/12)+1)+SUMIFS($I$6:$I$1205,$A$6:$A$1205,$A706,$E$6:$E$1205,"&gt;"&amp;$E706,$E$6:$E$1205,"&lt;="&amp;($E706+INDEX('Cenários'!$J$6:$J$105,INT((ROW()-6)/12)+1))),INDEX('Cenários'!$L$6:$L$105,INT((ROW()-6)/12)+1)+SUMIFS($I$6:$I$1205,$A$6:$A$1205,$A706,$E$6:$E$1205,"&gt;"&amp;$E706,$E$6:$E$1205,"&lt;=7")))</f>
        <v/>
      </c>
      <c r="N706" s="25">
        <f>IF($A706="","",MIN(INDEX('Cenários'!$K$6:$K$105,INT((ROW()-6)/12)+1),MAX(0,$M706)))</f>
        <v/>
      </c>
      <c r="O706" s="25">
        <f>IF($A706="","",IFERROR(IF($L706&gt;=$N706,0,MIN(CEILING(MAX(0,$N706-$L706),INDEX('Cenários'!$I$6:$I$105,INT((ROW()-6)/12)+1)),FLOOR(MAX(0,INDEX('Cenários'!$K$6:$K$105,INT((ROW()-6)/12)+1)-$L706),INDEX('Cenários'!$I$6:$I$105,INT((ROW()-6)/12)+1)))),0))</f>
        <v/>
      </c>
      <c r="P706" s="25">
        <f>IF($A706="","",IFERROR(IF($E706+INDEX('Cenários'!$J$6:$J$105,INT((ROW()-6)/12)+1)&gt;7,0,SUMIFS($O$6:$O$1205,$A$6:$A$1205,$A706,$E$6:$E$1205,$E706+INDEX('Cenários'!$J$6:$J$105,INT((ROW()-6)/12)+1))),0))</f>
        <v/>
      </c>
      <c r="Q706" s="25">
        <f>IF($A706="","",$L706+$O706)</f>
        <v/>
      </c>
      <c r="R706" s="25">
        <f>IF($A706="","",IF($E706&gt;0,MAX(0,$Q706-$N706),0))</f>
        <v/>
      </c>
      <c r="S706" s="25">
        <f>IF($A706="","",$Q706-$R706)</f>
        <v/>
      </c>
      <c r="T706" s="25">
        <f>IF($A706="","",MAX(0,-$S706))</f>
        <v/>
      </c>
      <c r="U706" s="25">
        <f>IF($A706="","",MAX(0,$Q706-INDEX('Cenários'!$K$6:$K$105,INT((ROW()-6)/12)+1)))</f>
        <v/>
      </c>
      <c r="V706" s="24">
        <f>IF($A706="","",IF($Y706&lt;&gt;"OK","Dados inválidos",IF($X706="Pausado","Pausado",IF($T706&gt;0,"Ruptura",IF($U706&gt;0,"Excesso de capacidade",IF($M706&gt;INDEX('Cenários'!$K$6:$K$105,INT((ROW()-6)/12)+1),"Capacidade insuficiente",IF(AND($E706&lt;=0,$S706&lt;INDEX('Cenários'!$H$6:$H$105,INT((ROW()-6)/12)+1)),"Atenção",IF($R706&gt;0,"Desmobilizar","Adequado"))))))))</f>
        <v/>
      </c>
      <c r="W706" s="24">
        <f>IF($A706="","",IF($Y706&lt;&gt;"OK","Corrigir cadastro do cenário",IF($X706="Pausado","",IF($T706&gt;0,"Ruptura projetada de "&amp;TEXT($T706,"0")&amp;" un.",IF($U706&gt;0,"Reduzir entrada ou transferir "&amp;TEXT($U706,"0")&amp;" un.",IF($M706&gt;INDEX('Cenários'!$K$6:$K$105,INT((ROW()-6)/12)+1),"Capacidade abaixo do saldo-alvo em "&amp;TEXT($M706-INDEX('Cenários'!$K$6:$K$105,INT((ROW()-6)/12)+1),"0")&amp;" un.",IF(AND($O706&gt;0,$E706-INDEX('Cenários'!$J$6:$J$105,INT((ROW()-6)/12)+1)&lt;-4),"Recebimento depende de pedido anterior ao horizonte",IF($R706&gt;0,"Desmobilizar "&amp;TEXT($R706,"0")&amp;" un. nesta semana",IF($P706&gt;0,"Emitir pedido de "&amp;TEXT($P706,"0")&amp;" un. nesta semana",IF($O706&gt;0,"Programar recebimento de "&amp;TEXT($O706,"0")&amp;" un.","Sem ação imediata")))))))))</f>
        <v/>
      </c>
      <c r="X706" s="24">
        <f>IF($A706="","",INDEX('Cenários'!$M$6:$M$105,INT((ROW()-6)/12)+1))</f>
        <v/>
      </c>
      <c r="Y706" s="24">
        <f>IF($A706="","",INDEX('Cenários'!$Z$6:$Z$105,INT((ROW()-6)/12)+1))</f>
        <v/>
      </c>
    </row>
    <row r="707" ht="19" customHeight="1">
      <c r="A707" s="24">
        <f>IF(INDEX('Cenários'!$A$6:$A$105,INT((ROW()-6)/12)+1)="","",INDEX('Cenários'!$A$6:$A$105,INT((ROW()-6)/12)+1))</f>
        <v/>
      </c>
      <c r="B707" s="24">
        <f>IF($A707="","",INDEX('Cenários'!$B$6:$B$105,INT((ROW()-6)/12)+1))</f>
        <v/>
      </c>
      <c r="C707" s="24">
        <f>IF($A707="","",INDEX('Cenários'!$C$6:$C$105,INT((ROW()-6)/12)+1))</f>
        <v/>
      </c>
      <c r="D707" s="24">
        <f>IF($A707="","",INDEX('Cenários'!$D$6:$D$105,INT((ROW()-6)/12)+1))</f>
        <v/>
      </c>
      <c r="E707" s="25">
        <f>IF($A707="","",MOD(ROW()-6,12)-4)</f>
        <v/>
      </c>
      <c r="F707" s="24">
        <f>IF($A707="","",IF($E707&lt;0,"Antes do pico",IF($E707=0,"Semana de pico","Depois do pico")))</f>
        <v/>
      </c>
      <c r="G707" s="36">
        <f>IF($A707="","",IFERROR(IF(INDEX('Cenários'!$E$6:$E$105,INT((ROW()-6)/12)+1)="","",INDEX('Cenários'!$E$6:$E$105,INT((ROW()-6)/12)+1)+7*$E707),""))</f>
        <v/>
      </c>
      <c r="H707" s="37">
        <f>IF($A707="","",INDEX('Cenários'!$N$6:$Y$105,INT((ROW()-6)/12)+1,$E707+5))</f>
        <v/>
      </c>
      <c r="I707" s="25">
        <f>IF(OR($A707="",$H707=""),"",IFERROR(ROUNDUP(INDEX('Cenários'!$F$6:$F$105,INT((ROW()-6)/12)+1)*$H707,0),""))</f>
        <v/>
      </c>
      <c r="J707" s="19" t="n"/>
      <c r="K707" s="25">
        <f>IF($A707="","",IF($E707=-4,INDEX('Cenários'!$G$6:$G$105,INT((ROW()-6)/12)+1),$S706))</f>
        <v/>
      </c>
      <c r="L707" s="25">
        <f>IF($A707="","",$K707+IF($J707="",0,$J707)-IF($I707="",0,$I707))</f>
        <v/>
      </c>
      <c r="M707" s="25">
        <f>IF($A707="","",IF($E707&lt;=0,INDEX('Cenários'!$H$6:$H$105,INT((ROW()-6)/12)+1)+SUMIFS($I$6:$I$1205,$A$6:$A$1205,$A707,$E$6:$E$1205,"&gt;"&amp;$E707,$E$6:$E$1205,"&lt;="&amp;($E707+INDEX('Cenários'!$J$6:$J$105,INT((ROW()-6)/12)+1))),INDEX('Cenários'!$L$6:$L$105,INT((ROW()-6)/12)+1)+SUMIFS($I$6:$I$1205,$A$6:$A$1205,$A707,$E$6:$E$1205,"&gt;"&amp;$E707,$E$6:$E$1205,"&lt;=7")))</f>
        <v/>
      </c>
      <c r="N707" s="25">
        <f>IF($A707="","",MIN(INDEX('Cenários'!$K$6:$K$105,INT((ROW()-6)/12)+1),MAX(0,$M707)))</f>
        <v/>
      </c>
      <c r="O707" s="25">
        <f>IF($A707="","",IFERROR(IF($L707&gt;=$N707,0,MIN(CEILING(MAX(0,$N707-$L707),INDEX('Cenários'!$I$6:$I$105,INT((ROW()-6)/12)+1)),FLOOR(MAX(0,INDEX('Cenários'!$K$6:$K$105,INT((ROW()-6)/12)+1)-$L707),INDEX('Cenários'!$I$6:$I$105,INT((ROW()-6)/12)+1)))),0))</f>
        <v/>
      </c>
      <c r="P707" s="25">
        <f>IF($A707="","",IFERROR(IF($E707+INDEX('Cenários'!$J$6:$J$105,INT((ROW()-6)/12)+1)&gt;7,0,SUMIFS($O$6:$O$1205,$A$6:$A$1205,$A707,$E$6:$E$1205,$E707+INDEX('Cenários'!$J$6:$J$105,INT((ROW()-6)/12)+1))),0))</f>
        <v/>
      </c>
      <c r="Q707" s="25">
        <f>IF($A707="","",$L707+$O707)</f>
        <v/>
      </c>
      <c r="R707" s="25">
        <f>IF($A707="","",IF($E707&gt;0,MAX(0,$Q707-$N707),0))</f>
        <v/>
      </c>
      <c r="S707" s="25">
        <f>IF($A707="","",$Q707-$R707)</f>
        <v/>
      </c>
      <c r="T707" s="25">
        <f>IF($A707="","",MAX(0,-$S707))</f>
        <v/>
      </c>
      <c r="U707" s="25">
        <f>IF($A707="","",MAX(0,$Q707-INDEX('Cenários'!$K$6:$K$105,INT((ROW()-6)/12)+1)))</f>
        <v/>
      </c>
      <c r="V707" s="24">
        <f>IF($A707="","",IF($Y707&lt;&gt;"OK","Dados inválidos",IF($X707="Pausado","Pausado",IF($T707&gt;0,"Ruptura",IF($U707&gt;0,"Excesso de capacidade",IF($M707&gt;INDEX('Cenários'!$K$6:$K$105,INT((ROW()-6)/12)+1),"Capacidade insuficiente",IF(AND($E707&lt;=0,$S707&lt;INDEX('Cenários'!$H$6:$H$105,INT((ROW()-6)/12)+1)),"Atenção",IF($R707&gt;0,"Desmobilizar","Adequado"))))))))</f>
        <v/>
      </c>
      <c r="W707" s="24">
        <f>IF($A707="","",IF($Y707&lt;&gt;"OK","Corrigir cadastro do cenário",IF($X707="Pausado","",IF($T707&gt;0,"Ruptura projetada de "&amp;TEXT($T707,"0")&amp;" un.",IF($U707&gt;0,"Reduzir entrada ou transferir "&amp;TEXT($U707,"0")&amp;" un.",IF($M707&gt;INDEX('Cenários'!$K$6:$K$105,INT((ROW()-6)/12)+1),"Capacidade abaixo do saldo-alvo em "&amp;TEXT($M707-INDEX('Cenários'!$K$6:$K$105,INT((ROW()-6)/12)+1),"0")&amp;" un.",IF(AND($O707&gt;0,$E707-INDEX('Cenários'!$J$6:$J$105,INT((ROW()-6)/12)+1)&lt;-4),"Recebimento depende de pedido anterior ao horizonte",IF($R707&gt;0,"Desmobilizar "&amp;TEXT($R707,"0")&amp;" un. nesta semana",IF($P707&gt;0,"Emitir pedido de "&amp;TEXT($P707,"0")&amp;" un. nesta semana",IF($O707&gt;0,"Programar recebimento de "&amp;TEXT($O707,"0")&amp;" un.","Sem ação imediata")))))))))</f>
        <v/>
      </c>
      <c r="X707" s="24">
        <f>IF($A707="","",INDEX('Cenários'!$M$6:$M$105,INT((ROW()-6)/12)+1))</f>
        <v/>
      </c>
      <c r="Y707" s="24">
        <f>IF($A707="","",INDEX('Cenários'!$Z$6:$Z$105,INT((ROW()-6)/12)+1))</f>
        <v/>
      </c>
    </row>
    <row r="708" ht="19" customHeight="1">
      <c r="A708" s="24">
        <f>IF(INDEX('Cenários'!$A$6:$A$105,INT((ROW()-6)/12)+1)="","",INDEX('Cenários'!$A$6:$A$105,INT((ROW()-6)/12)+1))</f>
        <v/>
      </c>
      <c r="B708" s="24">
        <f>IF($A708="","",INDEX('Cenários'!$B$6:$B$105,INT((ROW()-6)/12)+1))</f>
        <v/>
      </c>
      <c r="C708" s="24">
        <f>IF($A708="","",INDEX('Cenários'!$C$6:$C$105,INT((ROW()-6)/12)+1))</f>
        <v/>
      </c>
      <c r="D708" s="24">
        <f>IF($A708="","",INDEX('Cenários'!$D$6:$D$105,INT((ROW()-6)/12)+1))</f>
        <v/>
      </c>
      <c r="E708" s="25">
        <f>IF($A708="","",MOD(ROW()-6,12)-4)</f>
        <v/>
      </c>
      <c r="F708" s="24">
        <f>IF($A708="","",IF($E708&lt;0,"Antes do pico",IF($E708=0,"Semana de pico","Depois do pico")))</f>
        <v/>
      </c>
      <c r="G708" s="36">
        <f>IF($A708="","",IFERROR(IF(INDEX('Cenários'!$E$6:$E$105,INT((ROW()-6)/12)+1)="","",INDEX('Cenários'!$E$6:$E$105,INT((ROW()-6)/12)+1)+7*$E708),""))</f>
        <v/>
      </c>
      <c r="H708" s="37">
        <f>IF($A708="","",INDEX('Cenários'!$N$6:$Y$105,INT((ROW()-6)/12)+1,$E708+5))</f>
        <v/>
      </c>
      <c r="I708" s="25">
        <f>IF(OR($A708="",$H708=""),"",IFERROR(ROUNDUP(INDEX('Cenários'!$F$6:$F$105,INT((ROW()-6)/12)+1)*$H708,0),""))</f>
        <v/>
      </c>
      <c r="J708" s="19" t="n"/>
      <c r="K708" s="25">
        <f>IF($A708="","",IF($E708=-4,INDEX('Cenários'!$G$6:$G$105,INT((ROW()-6)/12)+1),$S707))</f>
        <v/>
      </c>
      <c r="L708" s="25">
        <f>IF($A708="","",$K708+IF($J708="",0,$J708)-IF($I708="",0,$I708))</f>
        <v/>
      </c>
      <c r="M708" s="25">
        <f>IF($A708="","",IF($E708&lt;=0,INDEX('Cenários'!$H$6:$H$105,INT((ROW()-6)/12)+1)+SUMIFS($I$6:$I$1205,$A$6:$A$1205,$A708,$E$6:$E$1205,"&gt;"&amp;$E708,$E$6:$E$1205,"&lt;="&amp;($E708+INDEX('Cenários'!$J$6:$J$105,INT((ROW()-6)/12)+1))),INDEX('Cenários'!$L$6:$L$105,INT((ROW()-6)/12)+1)+SUMIFS($I$6:$I$1205,$A$6:$A$1205,$A708,$E$6:$E$1205,"&gt;"&amp;$E708,$E$6:$E$1205,"&lt;=7")))</f>
        <v/>
      </c>
      <c r="N708" s="25">
        <f>IF($A708="","",MIN(INDEX('Cenários'!$K$6:$K$105,INT((ROW()-6)/12)+1),MAX(0,$M708)))</f>
        <v/>
      </c>
      <c r="O708" s="25">
        <f>IF($A708="","",IFERROR(IF($L708&gt;=$N708,0,MIN(CEILING(MAX(0,$N708-$L708),INDEX('Cenários'!$I$6:$I$105,INT((ROW()-6)/12)+1)),FLOOR(MAX(0,INDEX('Cenários'!$K$6:$K$105,INT((ROW()-6)/12)+1)-$L708),INDEX('Cenários'!$I$6:$I$105,INT((ROW()-6)/12)+1)))),0))</f>
        <v/>
      </c>
      <c r="P708" s="25">
        <f>IF($A708="","",IFERROR(IF($E708+INDEX('Cenários'!$J$6:$J$105,INT((ROW()-6)/12)+1)&gt;7,0,SUMIFS($O$6:$O$1205,$A$6:$A$1205,$A708,$E$6:$E$1205,$E708+INDEX('Cenários'!$J$6:$J$105,INT((ROW()-6)/12)+1))),0))</f>
        <v/>
      </c>
      <c r="Q708" s="25">
        <f>IF($A708="","",$L708+$O708)</f>
        <v/>
      </c>
      <c r="R708" s="25">
        <f>IF($A708="","",IF($E708&gt;0,MAX(0,$Q708-$N708),0))</f>
        <v/>
      </c>
      <c r="S708" s="25">
        <f>IF($A708="","",$Q708-$R708)</f>
        <v/>
      </c>
      <c r="T708" s="25">
        <f>IF($A708="","",MAX(0,-$S708))</f>
        <v/>
      </c>
      <c r="U708" s="25">
        <f>IF($A708="","",MAX(0,$Q708-INDEX('Cenários'!$K$6:$K$105,INT((ROW()-6)/12)+1)))</f>
        <v/>
      </c>
      <c r="V708" s="24">
        <f>IF($A708="","",IF($Y708&lt;&gt;"OK","Dados inválidos",IF($X708="Pausado","Pausado",IF($T708&gt;0,"Ruptura",IF($U708&gt;0,"Excesso de capacidade",IF($M708&gt;INDEX('Cenários'!$K$6:$K$105,INT((ROW()-6)/12)+1),"Capacidade insuficiente",IF(AND($E708&lt;=0,$S708&lt;INDEX('Cenários'!$H$6:$H$105,INT((ROW()-6)/12)+1)),"Atenção",IF($R708&gt;0,"Desmobilizar","Adequado"))))))))</f>
        <v/>
      </c>
      <c r="W708" s="24">
        <f>IF($A708="","",IF($Y708&lt;&gt;"OK","Corrigir cadastro do cenário",IF($X708="Pausado","",IF($T708&gt;0,"Ruptura projetada de "&amp;TEXT($T708,"0")&amp;" un.",IF($U708&gt;0,"Reduzir entrada ou transferir "&amp;TEXT($U708,"0")&amp;" un.",IF($M708&gt;INDEX('Cenários'!$K$6:$K$105,INT((ROW()-6)/12)+1),"Capacidade abaixo do saldo-alvo em "&amp;TEXT($M708-INDEX('Cenários'!$K$6:$K$105,INT((ROW()-6)/12)+1),"0")&amp;" un.",IF(AND($O708&gt;0,$E708-INDEX('Cenários'!$J$6:$J$105,INT((ROW()-6)/12)+1)&lt;-4),"Recebimento depende de pedido anterior ao horizonte",IF($R708&gt;0,"Desmobilizar "&amp;TEXT($R708,"0")&amp;" un. nesta semana",IF($P708&gt;0,"Emitir pedido de "&amp;TEXT($P708,"0")&amp;" un. nesta semana",IF($O708&gt;0,"Programar recebimento de "&amp;TEXT($O708,"0")&amp;" un.","Sem ação imediata")))))))))</f>
        <v/>
      </c>
      <c r="X708" s="24">
        <f>IF($A708="","",INDEX('Cenários'!$M$6:$M$105,INT((ROW()-6)/12)+1))</f>
        <v/>
      </c>
      <c r="Y708" s="24">
        <f>IF($A708="","",INDEX('Cenários'!$Z$6:$Z$105,INT((ROW()-6)/12)+1))</f>
        <v/>
      </c>
    </row>
    <row r="709" ht="19" customHeight="1">
      <c r="A709" s="24">
        <f>IF(INDEX('Cenários'!$A$6:$A$105,INT((ROW()-6)/12)+1)="","",INDEX('Cenários'!$A$6:$A$105,INT((ROW()-6)/12)+1))</f>
        <v/>
      </c>
      <c r="B709" s="24">
        <f>IF($A709="","",INDEX('Cenários'!$B$6:$B$105,INT((ROW()-6)/12)+1))</f>
        <v/>
      </c>
      <c r="C709" s="24">
        <f>IF($A709="","",INDEX('Cenários'!$C$6:$C$105,INT((ROW()-6)/12)+1))</f>
        <v/>
      </c>
      <c r="D709" s="24">
        <f>IF($A709="","",INDEX('Cenários'!$D$6:$D$105,INT((ROW()-6)/12)+1))</f>
        <v/>
      </c>
      <c r="E709" s="25">
        <f>IF($A709="","",MOD(ROW()-6,12)-4)</f>
        <v/>
      </c>
      <c r="F709" s="24">
        <f>IF($A709="","",IF($E709&lt;0,"Antes do pico",IF($E709=0,"Semana de pico","Depois do pico")))</f>
        <v/>
      </c>
      <c r="G709" s="36">
        <f>IF($A709="","",IFERROR(IF(INDEX('Cenários'!$E$6:$E$105,INT((ROW()-6)/12)+1)="","",INDEX('Cenários'!$E$6:$E$105,INT((ROW()-6)/12)+1)+7*$E709),""))</f>
        <v/>
      </c>
      <c r="H709" s="37">
        <f>IF($A709="","",INDEX('Cenários'!$N$6:$Y$105,INT((ROW()-6)/12)+1,$E709+5))</f>
        <v/>
      </c>
      <c r="I709" s="25">
        <f>IF(OR($A709="",$H709=""),"",IFERROR(ROUNDUP(INDEX('Cenários'!$F$6:$F$105,INT((ROW()-6)/12)+1)*$H709,0),""))</f>
        <v/>
      </c>
      <c r="J709" s="19" t="n"/>
      <c r="K709" s="25">
        <f>IF($A709="","",IF($E709=-4,INDEX('Cenários'!$G$6:$G$105,INT((ROW()-6)/12)+1),$S708))</f>
        <v/>
      </c>
      <c r="L709" s="25">
        <f>IF($A709="","",$K709+IF($J709="",0,$J709)-IF($I709="",0,$I709))</f>
        <v/>
      </c>
      <c r="M709" s="25">
        <f>IF($A709="","",IF($E709&lt;=0,INDEX('Cenários'!$H$6:$H$105,INT((ROW()-6)/12)+1)+SUMIFS($I$6:$I$1205,$A$6:$A$1205,$A709,$E$6:$E$1205,"&gt;"&amp;$E709,$E$6:$E$1205,"&lt;="&amp;($E709+INDEX('Cenários'!$J$6:$J$105,INT((ROW()-6)/12)+1))),INDEX('Cenários'!$L$6:$L$105,INT((ROW()-6)/12)+1)+SUMIFS($I$6:$I$1205,$A$6:$A$1205,$A709,$E$6:$E$1205,"&gt;"&amp;$E709,$E$6:$E$1205,"&lt;=7")))</f>
        <v/>
      </c>
      <c r="N709" s="25">
        <f>IF($A709="","",MIN(INDEX('Cenários'!$K$6:$K$105,INT((ROW()-6)/12)+1),MAX(0,$M709)))</f>
        <v/>
      </c>
      <c r="O709" s="25">
        <f>IF($A709="","",IFERROR(IF($L709&gt;=$N709,0,MIN(CEILING(MAX(0,$N709-$L709),INDEX('Cenários'!$I$6:$I$105,INT((ROW()-6)/12)+1)),FLOOR(MAX(0,INDEX('Cenários'!$K$6:$K$105,INT((ROW()-6)/12)+1)-$L709),INDEX('Cenários'!$I$6:$I$105,INT((ROW()-6)/12)+1)))),0))</f>
        <v/>
      </c>
      <c r="P709" s="25">
        <f>IF($A709="","",IFERROR(IF($E709+INDEX('Cenários'!$J$6:$J$105,INT((ROW()-6)/12)+1)&gt;7,0,SUMIFS($O$6:$O$1205,$A$6:$A$1205,$A709,$E$6:$E$1205,$E709+INDEX('Cenários'!$J$6:$J$105,INT((ROW()-6)/12)+1))),0))</f>
        <v/>
      </c>
      <c r="Q709" s="25">
        <f>IF($A709="","",$L709+$O709)</f>
        <v/>
      </c>
      <c r="R709" s="25">
        <f>IF($A709="","",IF($E709&gt;0,MAX(0,$Q709-$N709),0))</f>
        <v/>
      </c>
      <c r="S709" s="25">
        <f>IF($A709="","",$Q709-$R709)</f>
        <v/>
      </c>
      <c r="T709" s="25">
        <f>IF($A709="","",MAX(0,-$S709))</f>
        <v/>
      </c>
      <c r="U709" s="25">
        <f>IF($A709="","",MAX(0,$Q709-INDEX('Cenários'!$K$6:$K$105,INT((ROW()-6)/12)+1)))</f>
        <v/>
      </c>
      <c r="V709" s="24">
        <f>IF($A709="","",IF($Y709&lt;&gt;"OK","Dados inválidos",IF($X709="Pausado","Pausado",IF($T709&gt;0,"Ruptura",IF($U709&gt;0,"Excesso de capacidade",IF($M709&gt;INDEX('Cenários'!$K$6:$K$105,INT((ROW()-6)/12)+1),"Capacidade insuficiente",IF(AND($E709&lt;=0,$S709&lt;INDEX('Cenários'!$H$6:$H$105,INT((ROW()-6)/12)+1)),"Atenção",IF($R709&gt;0,"Desmobilizar","Adequado"))))))))</f>
        <v/>
      </c>
      <c r="W709" s="24">
        <f>IF($A709="","",IF($Y709&lt;&gt;"OK","Corrigir cadastro do cenário",IF($X709="Pausado","",IF($T709&gt;0,"Ruptura projetada de "&amp;TEXT($T709,"0")&amp;" un.",IF($U709&gt;0,"Reduzir entrada ou transferir "&amp;TEXT($U709,"0")&amp;" un.",IF($M709&gt;INDEX('Cenários'!$K$6:$K$105,INT((ROW()-6)/12)+1),"Capacidade abaixo do saldo-alvo em "&amp;TEXT($M709-INDEX('Cenários'!$K$6:$K$105,INT((ROW()-6)/12)+1),"0")&amp;" un.",IF(AND($O709&gt;0,$E709-INDEX('Cenários'!$J$6:$J$105,INT((ROW()-6)/12)+1)&lt;-4),"Recebimento depende de pedido anterior ao horizonte",IF($R709&gt;0,"Desmobilizar "&amp;TEXT($R709,"0")&amp;" un. nesta semana",IF($P709&gt;0,"Emitir pedido de "&amp;TEXT($P709,"0")&amp;" un. nesta semana",IF($O709&gt;0,"Programar recebimento de "&amp;TEXT($O709,"0")&amp;" un.","Sem ação imediata")))))))))</f>
        <v/>
      </c>
      <c r="X709" s="24">
        <f>IF($A709="","",INDEX('Cenários'!$M$6:$M$105,INT((ROW()-6)/12)+1))</f>
        <v/>
      </c>
      <c r="Y709" s="24">
        <f>IF($A709="","",INDEX('Cenários'!$Z$6:$Z$105,INT((ROW()-6)/12)+1))</f>
        <v/>
      </c>
    </row>
    <row r="710" ht="19" customHeight="1">
      <c r="A710" s="24">
        <f>IF(INDEX('Cenários'!$A$6:$A$105,INT((ROW()-6)/12)+1)="","",INDEX('Cenários'!$A$6:$A$105,INT((ROW()-6)/12)+1))</f>
        <v/>
      </c>
      <c r="B710" s="24">
        <f>IF($A710="","",INDEX('Cenários'!$B$6:$B$105,INT((ROW()-6)/12)+1))</f>
        <v/>
      </c>
      <c r="C710" s="24">
        <f>IF($A710="","",INDEX('Cenários'!$C$6:$C$105,INT((ROW()-6)/12)+1))</f>
        <v/>
      </c>
      <c r="D710" s="24">
        <f>IF($A710="","",INDEX('Cenários'!$D$6:$D$105,INT((ROW()-6)/12)+1))</f>
        <v/>
      </c>
      <c r="E710" s="25">
        <f>IF($A710="","",MOD(ROW()-6,12)-4)</f>
        <v/>
      </c>
      <c r="F710" s="24">
        <f>IF($A710="","",IF($E710&lt;0,"Antes do pico",IF($E710=0,"Semana de pico","Depois do pico")))</f>
        <v/>
      </c>
      <c r="G710" s="36">
        <f>IF($A710="","",IFERROR(IF(INDEX('Cenários'!$E$6:$E$105,INT((ROW()-6)/12)+1)="","",INDEX('Cenários'!$E$6:$E$105,INT((ROW()-6)/12)+1)+7*$E710),""))</f>
        <v/>
      </c>
      <c r="H710" s="37">
        <f>IF($A710="","",INDEX('Cenários'!$N$6:$Y$105,INT((ROW()-6)/12)+1,$E710+5))</f>
        <v/>
      </c>
      <c r="I710" s="25">
        <f>IF(OR($A710="",$H710=""),"",IFERROR(ROUNDUP(INDEX('Cenários'!$F$6:$F$105,INT((ROW()-6)/12)+1)*$H710,0),""))</f>
        <v/>
      </c>
      <c r="J710" s="19" t="n"/>
      <c r="K710" s="25">
        <f>IF($A710="","",IF($E710=-4,INDEX('Cenários'!$G$6:$G$105,INT((ROW()-6)/12)+1),$S709))</f>
        <v/>
      </c>
      <c r="L710" s="25">
        <f>IF($A710="","",$K710+IF($J710="",0,$J710)-IF($I710="",0,$I710))</f>
        <v/>
      </c>
      <c r="M710" s="25">
        <f>IF($A710="","",IF($E710&lt;=0,INDEX('Cenários'!$H$6:$H$105,INT((ROW()-6)/12)+1)+SUMIFS($I$6:$I$1205,$A$6:$A$1205,$A710,$E$6:$E$1205,"&gt;"&amp;$E710,$E$6:$E$1205,"&lt;="&amp;($E710+INDEX('Cenários'!$J$6:$J$105,INT((ROW()-6)/12)+1))),INDEX('Cenários'!$L$6:$L$105,INT((ROW()-6)/12)+1)+SUMIFS($I$6:$I$1205,$A$6:$A$1205,$A710,$E$6:$E$1205,"&gt;"&amp;$E710,$E$6:$E$1205,"&lt;=7")))</f>
        <v/>
      </c>
      <c r="N710" s="25">
        <f>IF($A710="","",MIN(INDEX('Cenários'!$K$6:$K$105,INT((ROW()-6)/12)+1),MAX(0,$M710)))</f>
        <v/>
      </c>
      <c r="O710" s="25">
        <f>IF($A710="","",IFERROR(IF($L710&gt;=$N710,0,MIN(CEILING(MAX(0,$N710-$L710),INDEX('Cenários'!$I$6:$I$105,INT((ROW()-6)/12)+1)),FLOOR(MAX(0,INDEX('Cenários'!$K$6:$K$105,INT((ROW()-6)/12)+1)-$L710),INDEX('Cenários'!$I$6:$I$105,INT((ROW()-6)/12)+1)))),0))</f>
        <v/>
      </c>
      <c r="P710" s="25">
        <f>IF($A710="","",IFERROR(IF($E710+INDEX('Cenários'!$J$6:$J$105,INT((ROW()-6)/12)+1)&gt;7,0,SUMIFS($O$6:$O$1205,$A$6:$A$1205,$A710,$E$6:$E$1205,$E710+INDEX('Cenários'!$J$6:$J$105,INT((ROW()-6)/12)+1))),0))</f>
        <v/>
      </c>
      <c r="Q710" s="25">
        <f>IF($A710="","",$L710+$O710)</f>
        <v/>
      </c>
      <c r="R710" s="25">
        <f>IF($A710="","",IF($E710&gt;0,MAX(0,$Q710-$N710),0))</f>
        <v/>
      </c>
      <c r="S710" s="25">
        <f>IF($A710="","",$Q710-$R710)</f>
        <v/>
      </c>
      <c r="T710" s="25">
        <f>IF($A710="","",MAX(0,-$S710))</f>
        <v/>
      </c>
      <c r="U710" s="25">
        <f>IF($A710="","",MAX(0,$Q710-INDEX('Cenários'!$K$6:$K$105,INT((ROW()-6)/12)+1)))</f>
        <v/>
      </c>
      <c r="V710" s="24">
        <f>IF($A710="","",IF($Y710&lt;&gt;"OK","Dados inválidos",IF($X710="Pausado","Pausado",IF($T710&gt;0,"Ruptura",IF($U710&gt;0,"Excesso de capacidade",IF($M710&gt;INDEX('Cenários'!$K$6:$K$105,INT((ROW()-6)/12)+1),"Capacidade insuficiente",IF(AND($E710&lt;=0,$S710&lt;INDEX('Cenários'!$H$6:$H$105,INT((ROW()-6)/12)+1)),"Atenção",IF($R710&gt;0,"Desmobilizar","Adequado"))))))))</f>
        <v/>
      </c>
      <c r="W710" s="24">
        <f>IF($A710="","",IF($Y710&lt;&gt;"OK","Corrigir cadastro do cenário",IF($X710="Pausado","",IF($T710&gt;0,"Ruptura projetada de "&amp;TEXT($T710,"0")&amp;" un.",IF($U710&gt;0,"Reduzir entrada ou transferir "&amp;TEXT($U710,"0")&amp;" un.",IF($M710&gt;INDEX('Cenários'!$K$6:$K$105,INT((ROW()-6)/12)+1),"Capacidade abaixo do saldo-alvo em "&amp;TEXT($M710-INDEX('Cenários'!$K$6:$K$105,INT((ROW()-6)/12)+1),"0")&amp;" un.",IF(AND($O710&gt;0,$E710-INDEX('Cenários'!$J$6:$J$105,INT((ROW()-6)/12)+1)&lt;-4),"Recebimento depende de pedido anterior ao horizonte",IF($R710&gt;0,"Desmobilizar "&amp;TEXT($R710,"0")&amp;" un. nesta semana",IF($P710&gt;0,"Emitir pedido de "&amp;TEXT($P710,"0")&amp;" un. nesta semana",IF($O710&gt;0,"Programar recebimento de "&amp;TEXT($O710,"0")&amp;" un.","Sem ação imediata")))))))))</f>
        <v/>
      </c>
      <c r="X710" s="24">
        <f>IF($A710="","",INDEX('Cenários'!$M$6:$M$105,INT((ROW()-6)/12)+1))</f>
        <v/>
      </c>
      <c r="Y710" s="24">
        <f>IF($A710="","",INDEX('Cenários'!$Z$6:$Z$105,INT((ROW()-6)/12)+1))</f>
        <v/>
      </c>
    </row>
    <row r="711" ht="19" customHeight="1">
      <c r="A711" s="24">
        <f>IF(INDEX('Cenários'!$A$6:$A$105,INT((ROW()-6)/12)+1)="","",INDEX('Cenários'!$A$6:$A$105,INT((ROW()-6)/12)+1))</f>
        <v/>
      </c>
      <c r="B711" s="24">
        <f>IF($A711="","",INDEX('Cenários'!$B$6:$B$105,INT((ROW()-6)/12)+1))</f>
        <v/>
      </c>
      <c r="C711" s="24">
        <f>IF($A711="","",INDEX('Cenários'!$C$6:$C$105,INT((ROW()-6)/12)+1))</f>
        <v/>
      </c>
      <c r="D711" s="24">
        <f>IF($A711="","",INDEX('Cenários'!$D$6:$D$105,INT((ROW()-6)/12)+1))</f>
        <v/>
      </c>
      <c r="E711" s="25">
        <f>IF($A711="","",MOD(ROW()-6,12)-4)</f>
        <v/>
      </c>
      <c r="F711" s="24">
        <f>IF($A711="","",IF($E711&lt;0,"Antes do pico",IF($E711=0,"Semana de pico","Depois do pico")))</f>
        <v/>
      </c>
      <c r="G711" s="36">
        <f>IF($A711="","",IFERROR(IF(INDEX('Cenários'!$E$6:$E$105,INT((ROW()-6)/12)+1)="","",INDEX('Cenários'!$E$6:$E$105,INT((ROW()-6)/12)+1)+7*$E711),""))</f>
        <v/>
      </c>
      <c r="H711" s="37">
        <f>IF($A711="","",INDEX('Cenários'!$N$6:$Y$105,INT((ROW()-6)/12)+1,$E711+5))</f>
        <v/>
      </c>
      <c r="I711" s="25">
        <f>IF(OR($A711="",$H711=""),"",IFERROR(ROUNDUP(INDEX('Cenários'!$F$6:$F$105,INT((ROW()-6)/12)+1)*$H711,0),""))</f>
        <v/>
      </c>
      <c r="J711" s="19" t="n"/>
      <c r="K711" s="25">
        <f>IF($A711="","",IF($E711=-4,INDEX('Cenários'!$G$6:$G$105,INT((ROW()-6)/12)+1),$S710))</f>
        <v/>
      </c>
      <c r="L711" s="25">
        <f>IF($A711="","",$K711+IF($J711="",0,$J711)-IF($I711="",0,$I711))</f>
        <v/>
      </c>
      <c r="M711" s="25">
        <f>IF($A711="","",IF($E711&lt;=0,INDEX('Cenários'!$H$6:$H$105,INT((ROW()-6)/12)+1)+SUMIFS($I$6:$I$1205,$A$6:$A$1205,$A711,$E$6:$E$1205,"&gt;"&amp;$E711,$E$6:$E$1205,"&lt;="&amp;($E711+INDEX('Cenários'!$J$6:$J$105,INT((ROW()-6)/12)+1))),INDEX('Cenários'!$L$6:$L$105,INT((ROW()-6)/12)+1)+SUMIFS($I$6:$I$1205,$A$6:$A$1205,$A711,$E$6:$E$1205,"&gt;"&amp;$E711,$E$6:$E$1205,"&lt;=7")))</f>
        <v/>
      </c>
      <c r="N711" s="25">
        <f>IF($A711="","",MIN(INDEX('Cenários'!$K$6:$K$105,INT((ROW()-6)/12)+1),MAX(0,$M711)))</f>
        <v/>
      </c>
      <c r="O711" s="25">
        <f>IF($A711="","",IFERROR(IF($L711&gt;=$N711,0,MIN(CEILING(MAX(0,$N711-$L711),INDEX('Cenários'!$I$6:$I$105,INT((ROW()-6)/12)+1)),FLOOR(MAX(0,INDEX('Cenários'!$K$6:$K$105,INT((ROW()-6)/12)+1)-$L711),INDEX('Cenários'!$I$6:$I$105,INT((ROW()-6)/12)+1)))),0))</f>
        <v/>
      </c>
      <c r="P711" s="25">
        <f>IF($A711="","",IFERROR(IF($E711+INDEX('Cenários'!$J$6:$J$105,INT((ROW()-6)/12)+1)&gt;7,0,SUMIFS($O$6:$O$1205,$A$6:$A$1205,$A711,$E$6:$E$1205,$E711+INDEX('Cenários'!$J$6:$J$105,INT((ROW()-6)/12)+1))),0))</f>
        <v/>
      </c>
      <c r="Q711" s="25">
        <f>IF($A711="","",$L711+$O711)</f>
        <v/>
      </c>
      <c r="R711" s="25">
        <f>IF($A711="","",IF($E711&gt;0,MAX(0,$Q711-$N711),0))</f>
        <v/>
      </c>
      <c r="S711" s="25">
        <f>IF($A711="","",$Q711-$R711)</f>
        <v/>
      </c>
      <c r="T711" s="25">
        <f>IF($A711="","",MAX(0,-$S711))</f>
        <v/>
      </c>
      <c r="U711" s="25">
        <f>IF($A711="","",MAX(0,$Q711-INDEX('Cenários'!$K$6:$K$105,INT((ROW()-6)/12)+1)))</f>
        <v/>
      </c>
      <c r="V711" s="24">
        <f>IF($A711="","",IF($Y711&lt;&gt;"OK","Dados inválidos",IF($X711="Pausado","Pausado",IF($T711&gt;0,"Ruptura",IF($U711&gt;0,"Excesso de capacidade",IF($M711&gt;INDEX('Cenários'!$K$6:$K$105,INT((ROW()-6)/12)+1),"Capacidade insuficiente",IF(AND($E711&lt;=0,$S711&lt;INDEX('Cenários'!$H$6:$H$105,INT((ROW()-6)/12)+1)),"Atenção",IF($R711&gt;0,"Desmobilizar","Adequado"))))))))</f>
        <v/>
      </c>
      <c r="W711" s="24">
        <f>IF($A711="","",IF($Y711&lt;&gt;"OK","Corrigir cadastro do cenário",IF($X711="Pausado","",IF($T711&gt;0,"Ruptura projetada de "&amp;TEXT($T711,"0")&amp;" un.",IF($U711&gt;0,"Reduzir entrada ou transferir "&amp;TEXT($U711,"0")&amp;" un.",IF($M711&gt;INDEX('Cenários'!$K$6:$K$105,INT((ROW()-6)/12)+1),"Capacidade abaixo do saldo-alvo em "&amp;TEXT($M711-INDEX('Cenários'!$K$6:$K$105,INT((ROW()-6)/12)+1),"0")&amp;" un.",IF(AND($O711&gt;0,$E711-INDEX('Cenários'!$J$6:$J$105,INT((ROW()-6)/12)+1)&lt;-4),"Recebimento depende de pedido anterior ao horizonte",IF($R711&gt;0,"Desmobilizar "&amp;TEXT($R711,"0")&amp;" un. nesta semana",IF($P711&gt;0,"Emitir pedido de "&amp;TEXT($P711,"0")&amp;" un. nesta semana",IF($O711&gt;0,"Programar recebimento de "&amp;TEXT($O711,"0")&amp;" un.","Sem ação imediata")))))))))</f>
        <v/>
      </c>
      <c r="X711" s="24">
        <f>IF($A711="","",INDEX('Cenários'!$M$6:$M$105,INT((ROW()-6)/12)+1))</f>
        <v/>
      </c>
      <c r="Y711" s="24">
        <f>IF($A711="","",INDEX('Cenários'!$Z$6:$Z$105,INT((ROW()-6)/12)+1))</f>
        <v/>
      </c>
    </row>
    <row r="712" ht="19" customHeight="1">
      <c r="A712" s="24">
        <f>IF(INDEX('Cenários'!$A$6:$A$105,INT((ROW()-6)/12)+1)="","",INDEX('Cenários'!$A$6:$A$105,INT((ROW()-6)/12)+1))</f>
        <v/>
      </c>
      <c r="B712" s="24">
        <f>IF($A712="","",INDEX('Cenários'!$B$6:$B$105,INT((ROW()-6)/12)+1))</f>
        <v/>
      </c>
      <c r="C712" s="24">
        <f>IF($A712="","",INDEX('Cenários'!$C$6:$C$105,INT((ROW()-6)/12)+1))</f>
        <v/>
      </c>
      <c r="D712" s="24">
        <f>IF($A712="","",INDEX('Cenários'!$D$6:$D$105,INT((ROW()-6)/12)+1))</f>
        <v/>
      </c>
      <c r="E712" s="25">
        <f>IF($A712="","",MOD(ROW()-6,12)-4)</f>
        <v/>
      </c>
      <c r="F712" s="24">
        <f>IF($A712="","",IF($E712&lt;0,"Antes do pico",IF($E712=0,"Semana de pico","Depois do pico")))</f>
        <v/>
      </c>
      <c r="G712" s="36">
        <f>IF($A712="","",IFERROR(IF(INDEX('Cenários'!$E$6:$E$105,INT((ROW()-6)/12)+1)="","",INDEX('Cenários'!$E$6:$E$105,INT((ROW()-6)/12)+1)+7*$E712),""))</f>
        <v/>
      </c>
      <c r="H712" s="37">
        <f>IF($A712="","",INDEX('Cenários'!$N$6:$Y$105,INT((ROW()-6)/12)+1,$E712+5))</f>
        <v/>
      </c>
      <c r="I712" s="25">
        <f>IF(OR($A712="",$H712=""),"",IFERROR(ROUNDUP(INDEX('Cenários'!$F$6:$F$105,INT((ROW()-6)/12)+1)*$H712,0),""))</f>
        <v/>
      </c>
      <c r="J712" s="19" t="n"/>
      <c r="K712" s="25">
        <f>IF($A712="","",IF($E712=-4,INDEX('Cenários'!$G$6:$G$105,INT((ROW()-6)/12)+1),$S711))</f>
        <v/>
      </c>
      <c r="L712" s="25">
        <f>IF($A712="","",$K712+IF($J712="",0,$J712)-IF($I712="",0,$I712))</f>
        <v/>
      </c>
      <c r="M712" s="25">
        <f>IF($A712="","",IF($E712&lt;=0,INDEX('Cenários'!$H$6:$H$105,INT((ROW()-6)/12)+1)+SUMIFS($I$6:$I$1205,$A$6:$A$1205,$A712,$E$6:$E$1205,"&gt;"&amp;$E712,$E$6:$E$1205,"&lt;="&amp;($E712+INDEX('Cenários'!$J$6:$J$105,INT((ROW()-6)/12)+1))),INDEX('Cenários'!$L$6:$L$105,INT((ROW()-6)/12)+1)+SUMIFS($I$6:$I$1205,$A$6:$A$1205,$A712,$E$6:$E$1205,"&gt;"&amp;$E712,$E$6:$E$1205,"&lt;=7")))</f>
        <v/>
      </c>
      <c r="N712" s="25">
        <f>IF($A712="","",MIN(INDEX('Cenários'!$K$6:$K$105,INT((ROW()-6)/12)+1),MAX(0,$M712)))</f>
        <v/>
      </c>
      <c r="O712" s="25">
        <f>IF($A712="","",IFERROR(IF($L712&gt;=$N712,0,MIN(CEILING(MAX(0,$N712-$L712),INDEX('Cenários'!$I$6:$I$105,INT((ROW()-6)/12)+1)),FLOOR(MAX(0,INDEX('Cenários'!$K$6:$K$105,INT((ROW()-6)/12)+1)-$L712),INDEX('Cenários'!$I$6:$I$105,INT((ROW()-6)/12)+1)))),0))</f>
        <v/>
      </c>
      <c r="P712" s="25">
        <f>IF($A712="","",IFERROR(IF($E712+INDEX('Cenários'!$J$6:$J$105,INT((ROW()-6)/12)+1)&gt;7,0,SUMIFS($O$6:$O$1205,$A$6:$A$1205,$A712,$E$6:$E$1205,$E712+INDEX('Cenários'!$J$6:$J$105,INT((ROW()-6)/12)+1))),0))</f>
        <v/>
      </c>
      <c r="Q712" s="25">
        <f>IF($A712="","",$L712+$O712)</f>
        <v/>
      </c>
      <c r="R712" s="25">
        <f>IF($A712="","",IF($E712&gt;0,MAX(0,$Q712-$N712),0))</f>
        <v/>
      </c>
      <c r="S712" s="25">
        <f>IF($A712="","",$Q712-$R712)</f>
        <v/>
      </c>
      <c r="T712" s="25">
        <f>IF($A712="","",MAX(0,-$S712))</f>
        <v/>
      </c>
      <c r="U712" s="25">
        <f>IF($A712="","",MAX(0,$Q712-INDEX('Cenários'!$K$6:$K$105,INT((ROW()-6)/12)+1)))</f>
        <v/>
      </c>
      <c r="V712" s="24">
        <f>IF($A712="","",IF($Y712&lt;&gt;"OK","Dados inválidos",IF($X712="Pausado","Pausado",IF($T712&gt;0,"Ruptura",IF($U712&gt;0,"Excesso de capacidade",IF($M712&gt;INDEX('Cenários'!$K$6:$K$105,INT((ROW()-6)/12)+1),"Capacidade insuficiente",IF(AND($E712&lt;=0,$S712&lt;INDEX('Cenários'!$H$6:$H$105,INT((ROW()-6)/12)+1)),"Atenção",IF($R712&gt;0,"Desmobilizar","Adequado"))))))))</f>
        <v/>
      </c>
      <c r="W712" s="24">
        <f>IF($A712="","",IF($Y712&lt;&gt;"OK","Corrigir cadastro do cenário",IF($X712="Pausado","",IF($T712&gt;0,"Ruptura projetada de "&amp;TEXT($T712,"0")&amp;" un.",IF($U712&gt;0,"Reduzir entrada ou transferir "&amp;TEXT($U712,"0")&amp;" un.",IF($M712&gt;INDEX('Cenários'!$K$6:$K$105,INT((ROW()-6)/12)+1),"Capacidade abaixo do saldo-alvo em "&amp;TEXT($M712-INDEX('Cenários'!$K$6:$K$105,INT((ROW()-6)/12)+1),"0")&amp;" un.",IF(AND($O712&gt;0,$E712-INDEX('Cenários'!$J$6:$J$105,INT((ROW()-6)/12)+1)&lt;-4),"Recebimento depende de pedido anterior ao horizonte",IF($R712&gt;0,"Desmobilizar "&amp;TEXT($R712,"0")&amp;" un. nesta semana",IF($P712&gt;0,"Emitir pedido de "&amp;TEXT($P712,"0")&amp;" un. nesta semana",IF($O712&gt;0,"Programar recebimento de "&amp;TEXT($O712,"0")&amp;" un.","Sem ação imediata")))))))))</f>
        <v/>
      </c>
      <c r="X712" s="24">
        <f>IF($A712="","",INDEX('Cenários'!$M$6:$M$105,INT((ROW()-6)/12)+1))</f>
        <v/>
      </c>
      <c r="Y712" s="24">
        <f>IF($A712="","",INDEX('Cenários'!$Z$6:$Z$105,INT((ROW()-6)/12)+1))</f>
        <v/>
      </c>
    </row>
    <row r="713" ht="19" customHeight="1">
      <c r="A713" s="24">
        <f>IF(INDEX('Cenários'!$A$6:$A$105,INT((ROW()-6)/12)+1)="","",INDEX('Cenários'!$A$6:$A$105,INT((ROW()-6)/12)+1))</f>
        <v/>
      </c>
      <c r="B713" s="24">
        <f>IF($A713="","",INDEX('Cenários'!$B$6:$B$105,INT((ROW()-6)/12)+1))</f>
        <v/>
      </c>
      <c r="C713" s="24">
        <f>IF($A713="","",INDEX('Cenários'!$C$6:$C$105,INT((ROW()-6)/12)+1))</f>
        <v/>
      </c>
      <c r="D713" s="24">
        <f>IF($A713="","",INDEX('Cenários'!$D$6:$D$105,INT((ROW()-6)/12)+1))</f>
        <v/>
      </c>
      <c r="E713" s="25">
        <f>IF($A713="","",MOD(ROW()-6,12)-4)</f>
        <v/>
      </c>
      <c r="F713" s="24">
        <f>IF($A713="","",IF($E713&lt;0,"Antes do pico",IF($E713=0,"Semana de pico","Depois do pico")))</f>
        <v/>
      </c>
      <c r="G713" s="36">
        <f>IF($A713="","",IFERROR(IF(INDEX('Cenários'!$E$6:$E$105,INT((ROW()-6)/12)+1)="","",INDEX('Cenários'!$E$6:$E$105,INT((ROW()-6)/12)+1)+7*$E713),""))</f>
        <v/>
      </c>
      <c r="H713" s="37">
        <f>IF($A713="","",INDEX('Cenários'!$N$6:$Y$105,INT((ROW()-6)/12)+1,$E713+5))</f>
        <v/>
      </c>
      <c r="I713" s="25">
        <f>IF(OR($A713="",$H713=""),"",IFERROR(ROUNDUP(INDEX('Cenários'!$F$6:$F$105,INT((ROW()-6)/12)+1)*$H713,0),""))</f>
        <v/>
      </c>
      <c r="J713" s="19" t="n"/>
      <c r="K713" s="25">
        <f>IF($A713="","",IF($E713=-4,INDEX('Cenários'!$G$6:$G$105,INT((ROW()-6)/12)+1),$S712))</f>
        <v/>
      </c>
      <c r="L713" s="25">
        <f>IF($A713="","",$K713+IF($J713="",0,$J713)-IF($I713="",0,$I713))</f>
        <v/>
      </c>
      <c r="M713" s="25">
        <f>IF($A713="","",IF($E713&lt;=0,INDEX('Cenários'!$H$6:$H$105,INT((ROW()-6)/12)+1)+SUMIFS($I$6:$I$1205,$A$6:$A$1205,$A713,$E$6:$E$1205,"&gt;"&amp;$E713,$E$6:$E$1205,"&lt;="&amp;($E713+INDEX('Cenários'!$J$6:$J$105,INT((ROW()-6)/12)+1))),INDEX('Cenários'!$L$6:$L$105,INT((ROW()-6)/12)+1)+SUMIFS($I$6:$I$1205,$A$6:$A$1205,$A713,$E$6:$E$1205,"&gt;"&amp;$E713,$E$6:$E$1205,"&lt;=7")))</f>
        <v/>
      </c>
      <c r="N713" s="25">
        <f>IF($A713="","",MIN(INDEX('Cenários'!$K$6:$K$105,INT((ROW()-6)/12)+1),MAX(0,$M713)))</f>
        <v/>
      </c>
      <c r="O713" s="25">
        <f>IF($A713="","",IFERROR(IF($L713&gt;=$N713,0,MIN(CEILING(MAX(0,$N713-$L713),INDEX('Cenários'!$I$6:$I$105,INT((ROW()-6)/12)+1)),FLOOR(MAX(0,INDEX('Cenários'!$K$6:$K$105,INT((ROW()-6)/12)+1)-$L713),INDEX('Cenários'!$I$6:$I$105,INT((ROW()-6)/12)+1)))),0))</f>
        <v/>
      </c>
      <c r="P713" s="25">
        <f>IF($A713="","",IFERROR(IF($E713+INDEX('Cenários'!$J$6:$J$105,INT((ROW()-6)/12)+1)&gt;7,0,SUMIFS($O$6:$O$1205,$A$6:$A$1205,$A713,$E$6:$E$1205,$E713+INDEX('Cenários'!$J$6:$J$105,INT((ROW()-6)/12)+1))),0))</f>
        <v/>
      </c>
      <c r="Q713" s="25">
        <f>IF($A713="","",$L713+$O713)</f>
        <v/>
      </c>
      <c r="R713" s="25">
        <f>IF($A713="","",IF($E713&gt;0,MAX(0,$Q713-$N713),0))</f>
        <v/>
      </c>
      <c r="S713" s="25">
        <f>IF($A713="","",$Q713-$R713)</f>
        <v/>
      </c>
      <c r="T713" s="25">
        <f>IF($A713="","",MAX(0,-$S713))</f>
        <v/>
      </c>
      <c r="U713" s="25">
        <f>IF($A713="","",MAX(0,$Q713-INDEX('Cenários'!$K$6:$K$105,INT((ROW()-6)/12)+1)))</f>
        <v/>
      </c>
      <c r="V713" s="24">
        <f>IF($A713="","",IF($Y713&lt;&gt;"OK","Dados inválidos",IF($X713="Pausado","Pausado",IF($T713&gt;0,"Ruptura",IF($U713&gt;0,"Excesso de capacidade",IF($M713&gt;INDEX('Cenários'!$K$6:$K$105,INT((ROW()-6)/12)+1),"Capacidade insuficiente",IF(AND($E713&lt;=0,$S713&lt;INDEX('Cenários'!$H$6:$H$105,INT((ROW()-6)/12)+1)),"Atenção",IF($R713&gt;0,"Desmobilizar","Adequado"))))))))</f>
        <v/>
      </c>
      <c r="W713" s="24">
        <f>IF($A713="","",IF($Y713&lt;&gt;"OK","Corrigir cadastro do cenário",IF($X713="Pausado","",IF($T713&gt;0,"Ruptura projetada de "&amp;TEXT($T713,"0")&amp;" un.",IF($U713&gt;0,"Reduzir entrada ou transferir "&amp;TEXT($U713,"0")&amp;" un.",IF($M713&gt;INDEX('Cenários'!$K$6:$K$105,INT((ROW()-6)/12)+1),"Capacidade abaixo do saldo-alvo em "&amp;TEXT($M713-INDEX('Cenários'!$K$6:$K$105,INT((ROW()-6)/12)+1),"0")&amp;" un.",IF(AND($O713&gt;0,$E713-INDEX('Cenários'!$J$6:$J$105,INT((ROW()-6)/12)+1)&lt;-4),"Recebimento depende de pedido anterior ao horizonte",IF($R713&gt;0,"Desmobilizar "&amp;TEXT($R713,"0")&amp;" un. nesta semana",IF($P713&gt;0,"Emitir pedido de "&amp;TEXT($P713,"0")&amp;" un. nesta semana",IF($O713&gt;0,"Programar recebimento de "&amp;TEXT($O713,"0")&amp;" un.","Sem ação imediata")))))))))</f>
        <v/>
      </c>
      <c r="X713" s="24">
        <f>IF($A713="","",INDEX('Cenários'!$M$6:$M$105,INT((ROW()-6)/12)+1))</f>
        <v/>
      </c>
      <c r="Y713" s="24">
        <f>IF($A713="","",INDEX('Cenários'!$Z$6:$Z$105,INT((ROW()-6)/12)+1))</f>
        <v/>
      </c>
    </row>
    <row r="714" ht="19" customHeight="1">
      <c r="A714" s="24">
        <f>IF(INDEX('Cenários'!$A$6:$A$105,INT((ROW()-6)/12)+1)="","",INDEX('Cenários'!$A$6:$A$105,INT((ROW()-6)/12)+1))</f>
        <v/>
      </c>
      <c r="B714" s="24">
        <f>IF($A714="","",INDEX('Cenários'!$B$6:$B$105,INT((ROW()-6)/12)+1))</f>
        <v/>
      </c>
      <c r="C714" s="24">
        <f>IF($A714="","",INDEX('Cenários'!$C$6:$C$105,INT((ROW()-6)/12)+1))</f>
        <v/>
      </c>
      <c r="D714" s="24">
        <f>IF($A714="","",INDEX('Cenários'!$D$6:$D$105,INT((ROW()-6)/12)+1))</f>
        <v/>
      </c>
      <c r="E714" s="25">
        <f>IF($A714="","",MOD(ROW()-6,12)-4)</f>
        <v/>
      </c>
      <c r="F714" s="24">
        <f>IF($A714="","",IF($E714&lt;0,"Antes do pico",IF($E714=0,"Semana de pico","Depois do pico")))</f>
        <v/>
      </c>
      <c r="G714" s="36">
        <f>IF($A714="","",IFERROR(IF(INDEX('Cenários'!$E$6:$E$105,INT((ROW()-6)/12)+1)="","",INDEX('Cenários'!$E$6:$E$105,INT((ROW()-6)/12)+1)+7*$E714),""))</f>
        <v/>
      </c>
      <c r="H714" s="37">
        <f>IF($A714="","",INDEX('Cenários'!$N$6:$Y$105,INT((ROW()-6)/12)+1,$E714+5))</f>
        <v/>
      </c>
      <c r="I714" s="25">
        <f>IF(OR($A714="",$H714=""),"",IFERROR(ROUNDUP(INDEX('Cenários'!$F$6:$F$105,INT((ROW()-6)/12)+1)*$H714,0),""))</f>
        <v/>
      </c>
      <c r="J714" s="19" t="n"/>
      <c r="K714" s="25">
        <f>IF($A714="","",IF($E714=-4,INDEX('Cenários'!$G$6:$G$105,INT((ROW()-6)/12)+1),$S713))</f>
        <v/>
      </c>
      <c r="L714" s="25">
        <f>IF($A714="","",$K714+IF($J714="",0,$J714)-IF($I714="",0,$I714))</f>
        <v/>
      </c>
      <c r="M714" s="25">
        <f>IF($A714="","",IF($E714&lt;=0,INDEX('Cenários'!$H$6:$H$105,INT((ROW()-6)/12)+1)+SUMIFS($I$6:$I$1205,$A$6:$A$1205,$A714,$E$6:$E$1205,"&gt;"&amp;$E714,$E$6:$E$1205,"&lt;="&amp;($E714+INDEX('Cenários'!$J$6:$J$105,INT((ROW()-6)/12)+1))),INDEX('Cenários'!$L$6:$L$105,INT((ROW()-6)/12)+1)+SUMIFS($I$6:$I$1205,$A$6:$A$1205,$A714,$E$6:$E$1205,"&gt;"&amp;$E714,$E$6:$E$1205,"&lt;=7")))</f>
        <v/>
      </c>
      <c r="N714" s="25">
        <f>IF($A714="","",MIN(INDEX('Cenários'!$K$6:$K$105,INT((ROW()-6)/12)+1),MAX(0,$M714)))</f>
        <v/>
      </c>
      <c r="O714" s="25">
        <f>IF($A714="","",IFERROR(IF($L714&gt;=$N714,0,MIN(CEILING(MAX(0,$N714-$L714),INDEX('Cenários'!$I$6:$I$105,INT((ROW()-6)/12)+1)),FLOOR(MAX(0,INDEX('Cenários'!$K$6:$K$105,INT((ROW()-6)/12)+1)-$L714),INDEX('Cenários'!$I$6:$I$105,INT((ROW()-6)/12)+1)))),0))</f>
        <v/>
      </c>
      <c r="P714" s="25">
        <f>IF($A714="","",IFERROR(IF($E714+INDEX('Cenários'!$J$6:$J$105,INT((ROW()-6)/12)+1)&gt;7,0,SUMIFS($O$6:$O$1205,$A$6:$A$1205,$A714,$E$6:$E$1205,$E714+INDEX('Cenários'!$J$6:$J$105,INT((ROW()-6)/12)+1))),0))</f>
        <v/>
      </c>
      <c r="Q714" s="25">
        <f>IF($A714="","",$L714+$O714)</f>
        <v/>
      </c>
      <c r="R714" s="25">
        <f>IF($A714="","",IF($E714&gt;0,MAX(0,$Q714-$N714),0))</f>
        <v/>
      </c>
      <c r="S714" s="25">
        <f>IF($A714="","",$Q714-$R714)</f>
        <v/>
      </c>
      <c r="T714" s="25">
        <f>IF($A714="","",MAX(0,-$S714))</f>
        <v/>
      </c>
      <c r="U714" s="25">
        <f>IF($A714="","",MAX(0,$Q714-INDEX('Cenários'!$K$6:$K$105,INT((ROW()-6)/12)+1)))</f>
        <v/>
      </c>
      <c r="V714" s="24">
        <f>IF($A714="","",IF($Y714&lt;&gt;"OK","Dados inválidos",IF($X714="Pausado","Pausado",IF($T714&gt;0,"Ruptura",IF($U714&gt;0,"Excesso de capacidade",IF($M714&gt;INDEX('Cenários'!$K$6:$K$105,INT((ROW()-6)/12)+1),"Capacidade insuficiente",IF(AND($E714&lt;=0,$S714&lt;INDEX('Cenários'!$H$6:$H$105,INT((ROW()-6)/12)+1)),"Atenção",IF($R714&gt;0,"Desmobilizar","Adequado"))))))))</f>
        <v/>
      </c>
      <c r="W714" s="24">
        <f>IF($A714="","",IF($Y714&lt;&gt;"OK","Corrigir cadastro do cenário",IF($X714="Pausado","",IF($T714&gt;0,"Ruptura projetada de "&amp;TEXT($T714,"0")&amp;" un.",IF($U714&gt;0,"Reduzir entrada ou transferir "&amp;TEXT($U714,"0")&amp;" un.",IF($M714&gt;INDEX('Cenários'!$K$6:$K$105,INT((ROW()-6)/12)+1),"Capacidade abaixo do saldo-alvo em "&amp;TEXT($M714-INDEX('Cenários'!$K$6:$K$105,INT((ROW()-6)/12)+1),"0")&amp;" un.",IF(AND($O714&gt;0,$E714-INDEX('Cenários'!$J$6:$J$105,INT((ROW()-6)/12)+1)&lt;-4),"Recebimento depende de pedido anterior ao horizonte",IF($R714&gt;0,"Desmobilizar "&amp;TEXT($R714,"0")&amp;" un. nesta semana",IF($P714&gt;0,"Emitir pedido de "&amp;TEXT($P714,"0")&amp;" un. nesta semana",IF($O714&gt;0,"Programar recebimento de "&amp;TEXT($O714,"0")&amp;" un.","Sem ação imediata")))))))))</f>
        <v/>
      </c>
      <c r="X714" s="24">
        <f>IF($A714="","",INDEX('Cenários'!$M$6:$M$105,INT((ROW()-6)/12)+1))</f>
        <v/>
      </c>
      <c r="Y714" s="24">
        <f>IF($A714="","",INDEX('Cenários'!$Z$6:$Z$105,INT((ROW()-6)/12)+1))</f>
        <v/>
      </c>
    </row>
    <row r="715" ht="19" customHeight="1">
      <c r="A715" s="24">
        <f>IF(INDEX('Cenários'!$A$6:$A$105,INT((ROW()-6)/12)+1)="","",INDEX('Cenários'!$A$6:$A$105,INT((ROW()-6)/12)+1))</f>
        <v/>
      </c>
      <c r="B715" s="24">
        <f>IF($A715="","",INDEX('Cenários'!$B$6:$B$105,INT((ROW()-6)/12)+1))</f>
        <v/>
      </c>
      <c r="C715" s="24">
        <f>IF($A715="","",INDEX('Cenários'!$C$6:$C$105,INT((ROW()-6)/12)+1))</f>
        <v/>
      </c>
      <c r="D715" s="24">
        <f>IF($A715="","",INDEX('Cenários'!$D$6:$D$105,INT((ROW()-6)/12)+1))</f>
        <v/>
      </c>
      <c r="E715" s="25">
        <f>IF($A715="","",MOD(ROW()-6,12)-4)</f>
        <v/>
      </c>
      <c r="F715" s="24">
        <f>IF($A715="","",IF($E715&lt;0,"Antes do pico",IF($E715=0,"Semana de pico","Depois do pico")))</f>
        <v/>
      </c>
      <c r="G715" s="36">
        <f>IF($A715="","",IFERROR(IF(INDEX('Cenários'!$E$6:$E$105,INT((ROW()-6)/12)+1)="","",INDEX('Cenários'!$E$6:$E$105,INT((ROW()-6)/12)+1)+7*$E715),""))</f>
        <v/>
      </c>
      <c r="H715" s="37">
        <f>IF($A715="","",INDEX('Cenários'!$N$6:$Y$105,INT((ROW()-6)/12)+1,$E715+5))</f>
        <v/>
      </c>
      <c r="I715" s="25">
        <f>IF(OR($A715="",$H715=""),"",IFERROR(ROUNDUP(INDEX('Cenários'!$F$6:$F$105,INT((ROW()-6)/12)+1)*$H715,0),""))</f>
        <v/>
      </c>
      <c r="J715" s="19" t="n"/>
      <c r="K715" s="25">
        <f>IF($A715="","",IF($E715=-4,INDEX('Cenários'!$G$6:$G$105,INT((ROW()-6)/12)+1),$S714))</f>
        <v/>
      </c>
      <c r="L715" s="25">
        <f>IF($A715="","",$K715+IF($J715="",0,$J715)-IF($I715="",0,$I715))</f>
        <v/>
      </c>
      <c r="M715" s="25">
        <f>IF($A715="","",IF($E715&lt;=0,INDEX('Cenários'!$H$6:$H$105,INT((ROW()-6)/12)+1)+SUMIFS($I$6:$I$1205,$A$6:$A$1205,$A715,$E$6:$E$1205,"&gt;"&amp;$E715,$E$6:$E$1205,"&lt;="&amp;($E715+INDEX('Cenários'!$J$6:$J$105,INT((ROW()-6)/12)+1))),INDEX('Cenários'!$L$6:$L$105,INT((ROW()-6)/12)+1)+SUMIFS($I$6:$I$1205,$A$6:$A$1205,$A715,$E$6:$E$1205,"&gt;"&amp;$E715,$E$6:$E$1205,"&lt;=7")))</f>
        <v/>
      </c>
      <c r="N715" s="25">
        <f>IF($A715="","",MIN(INDEX('Cenários'!$K$6:$K$105,INT((ROW()-6)/12)+1),MAX(0,$M715)))</f>
        <v/>
      </c>
      <c r="O715" s="25">
        <f>IF($A715="","",IFERROR(IF($L715&gt;=$N715,0,MIN(CEILING(MAX(0,$N715-$L715),INDEX('Cenários'!$I$6:$I$105,INT((ROW()-6)/12)+1)),FLOOR(MAX(0,INDEX('Cenários'!$K$6:$K$105,INT((ROW()-6)/12)+1)-$L715),INDEX('Cenários'!$I$6:$I$105,INT((ROW()-6)/12)+1)))),0))</f>
        <v/>
      </c>
      <c r="P715" s="25">
        <f>IF($A715="","",IFERROR(IF($E715+INDEX('Cenários'!$J$6:$J$105,INT((ROW()-6)/12)+1)&gt;7,0,SUMIFS($O$6:$O$1205,$A$6:$A$1205,$A715,$E$6:$E$1205,$E715+INDEX('Cenários'!$J$6:$J$105,INT((ROW()-6)/12)+1))),0))</f>
        <v/>
      </c>
      <c r="Q715" s="25">
        <f>IF($A715="","",$L715+$O715)</f>
        <v/>
      </c>
      <c r="R715" s="25">
        <f>IF($A715="","",IF($E715&gt;0,MAX(0,$Q715-$N715),0))</f>
        <v/>
      </c>
      <c r="S715" s="25">
        <f>IF($A715="","",$Q715-$R715)</f>
        <v/>
      </c>
      <c r="T715" s="25">
        <f>IF($A715="","",MAX(0,-$S715))</f>
        <v/>
      </c>
      <c r="U715" s="25">
        <f>IF($A715="","",MAX(0,$Q715-INDEX('Cenários'!$K$6:$K$105,INT((ROW()-6)/12)+1)))</f>
        <v/>
      </c>
      <c r="V715" s="24">
        <f>IF($A715="","",IF($Y715&lt;&gt;"OK","Dados inválidos",IF($X715="Pausado","Pausado",IF($T715&gt;0,"Ruptura",IF($U715&gt;0,"Excesso de capacidade",IF($M715&gt;INDEX('Cenários'!$K$6:$K$105,INT((ROW()-6)/12)+1),"Capacidade insuficiente",IF(AND($E715&lt;=0,$S715&lt;INDEX('Cenários'!$H$6:$H$105,INT((ROW()-6)/12)+1)),"Atenção",IF($R715&gt;0,"Desmobilizar","Adequado"))))))))</f>
        <v/>
      </c>
      <c r="W715" s="24">
        <f>IF($A715="","",IF($Y715&lt;&gt;"OK","Corrigir cadastro do cenário",IF($X715="Pausado","",IF($T715&gt;0,"Ruptura projetada de "&amp;TEXT($T715,"0")&amp;" un.",IF($U715&gt;0,"Reduzir entrada ou transferir "&amp;TEXT($U715,"0")&amp;" un.",IF($M715&gt;INDEX('Cenários'!$K$6:$K$105,INT((ROW()-6)/12)+1),"Capacidade abaixo do saldo-alvo em "&amp;TEXT($M715-INDEX('Cenários'!$K$6:$K$105,INT((ROW()-6)/12)+1),"0")&amp;" un.",IF(AND($O715&gt;0,$E715-INDEX('Cenários'!$J$6:$J$105,INT((ROW()-6)/12)+1)&lt;-4),"Recebimento depende de pedido anterior ao horizonte",IF($R715&gt;0,"Desmobilizar "&amp;TEXT($R715,"0")&amp;" un. nesta semana",IF($P715&gt;0,"Emitir pedido de "&amp;TEXT($P715,"0")&amp;" un. nesta semana",IF($O715&gt;0,"Programar recebimento de "&amp;TEXT($O715,"0")&amp;" un.","Sem ação imediata")))))))))</f>
        <v/>
      </c>
      <c r="X715" s="24">
        <f>IF($A715="","",INDEX('Cenários'!$M$6:$M$105,INT((ROW()-6)/12)+1))</f>
        <v/>
      </c>
      <c r="Y715" s="24">
        <f>IF($A715="","",INDEX('Cenários'!$Z$6:$Z$105,INT((ROW()-6)/12)+1))</f>
        <v/>
      </c>
    </row>
    <row r="716" ht="19" customHeight="1">
      <c r="A716" s="24">
        <f>IF(INDEX('Cenários'!$A$6:$A$105,INT((ROW()-6)/12)+1)="","",INDEX('Cenários'!$A$6:$A$105,INT((ROW()-6)/12)+1))</f>
        <v/>
      </c>
      <c r="B716" s="24">
        <f>IF($A716="","",INDEX('Cenários'!$B$6:$B$105,INT((ROW()-6)/12)+1))</f>
        <v/>
      </c>
      <c r="C716" s="24">
        <f>IF($A716="","",INDEX('Cenários'!$C$6:$C$105,INT((ROW()-6)/12)+1))</f>
        <v/>
      </c>
      <c r="D716" s="24">
        <f>IF($A716="","",INDEX('Cenários'!$D$6:$D$105,INT((ROW()-6)/12)+1))</f>
        <v/>
      </c>
      <c r="E716" s="25">
        <f>IF($A716="","",MOD(ROW()-6,12)-4)</f>
        <v/>
      </c>
      <c r="F716" s="24">
        <f>IF($A716="","",IF($E716&lt;0,"Antes do pico",IF($E716=0,"Semana de pico","Depois do pico")))</f>
        <v/>
      </c>
      <c r="G716" s="36">
        <f>IF($A716="","",IFERROR(IF(INDEX('Cenários'!$E$6:$E$105,INT((ROW()-6)/12)+1)="","",INDEX('Cenários'!$E$6:$E$105,INT((ROW()-6)/12)+1)+7*$E716),""))</f>
        <v/>
      </c>
      <c r="H716" s="37">
        <f>IF($A716="","",INDEX('Cenários'!$N$6:$Y$105,INT((ROW()-6)/12)+1,$E716+5))</f>
        <v/>
      </c>
      <c r="I716" s="25">
        <f>IF(OR($A716="",$H716=""),"",IFERROR(ROUNDUP(INDEX('Cenários'!$F$6:$F$105,INT((ROW()-6)/12)+1)*$H716,0),""))</f>
        <v/>
      </c>
      <c r="J716" s="19" t="n"/>
      <c r="K716" s="25">
        <f>IF($A716="","",IF($E716=-4,INDEX('Cenários'!$G$6:$G$105,INT((ROW()-6)/12)+1),$S715))</f>
        <v/>
      </c>
      <c r="L716" s="25">
        <f>IF($A716="","",$K716+IF($J716="",0,$J716)-IF($I716="",0,$I716))</f>
        <v/>
      </c>
      <c r="M716" s="25">
        <f>IF($A716="","",IF($E716&lt;=0,INDEX('Cenários'!$H$6:$H$105,INT((ROW()-6)/12)+1)+SUMIFS($I$6:$I$1205,$A$6:$A$1205,$A716,$E$6:$E$1205,"&gt;"&amp;$E716,$E$6:$E$1205,"&lt;="&amp;($E716+INDEX('Cenários'!$J$6:$J$105,INT((ROW()-6)/12)+1))),INDEX('Cenários'!$L$6:$L$105,INT((ROW()-6)/12)+1)+SUMIFS($I$6:$I$1205,$A$6:$A$1205,$A716,$E$6:$E$1205,"&gt;"&amp;$E716,$E$6:$E$1205,"&lt;=7")))</f>
        <v/>
      </c>
      <c r="N716" s="25">
        <f>IF($A716="","",MIN(INDEX('Cenários'!$K$6:$K$105,INT((ROW()-6)/12)+1),MAX(0,$M716)))</f>
        <v/>
      </c>
      <c r="O716" s="25">
        <f>IF($A716="","",IFERROR(IF($L716&gt;=$N716,0,MIN(CEILING(MAX(0,$N716-$L716),INDEX('Cenários'!$I$6:$I$105,INT((ROW()-6)/12)+1)),FLOOR(MAX(0,INDEX('Cenários'!$K$6:$K$105,INT((ROW()-6)/12)+1)-$L716),INDEX('Cenários'!$I$6:$I$105,INT((ROW()-6)/12)+1)))),0))</f>
        <v/>
      </c>
      <c r="P716" s="25">
        <f>IF($A716="","",IFERROR(IF($E716+INDEX('Cenários'!$J$6:$J$105,INT((ROW()-6)/12)+1)&gt;7,0,SUMIFS($O$6:$O$1205,$A$6:$A$1205,$A716,$E$6:$E$1205,$E716+INDEX('Cenários'!$J$6:$J$105,INT((ROW()-6)/12)+1))),0))</f>
        <v/>
      </c>
      <c r="Q716" s="25">
        <f>IF($A716="","",$L716+$O716)</f>
        <v/>
      </c>
      <c r="R716" s="25">
        <f>IF($A716="","",IF($E716&gt;0,MAX(0,$Q716-$N716),0))</f>
        <v/>
      </c>
      <c r="S716" s="25">
        <f>IF($A716="","",$Q716-$R716)</f>
        <v/>
      </c>
      <c r="T716" s="25">
        <f>IF($A716="","",MAX(0,-$S716))</f>
        <v/>
      </c>
      <c r="U716" s="25">
        <f>IF($A716="","",MAX(0,$Q716-INDEX('Cenários'!$K$6:$K$105,INT((ROW()-6)/12)+1)))</f>
        <v/>
      </c>
      <c r="V716" s="24">
        <f>IF($A716="","",IF($Y716&lt;&gt;"OK","Dados inválidos",IF($X716="Pausado","Pausado",IF($T716&gt;0,"Ruptura",IF($U716&gt;0,"Excesso de capacidade",IF($M716&gt;INDEX('Cenários'!$K$6:$K$105,INT((ROW()-6)/12)+1),"Capacidade insuficiente",IF(AND($E716&lt;=0,$S716&lt;INDEX('Cenários'!$H$6:$H$105,INT((ROW()-6)/12)+1)),"Atenção",IF($R716&gt;0,"Desmobilizar","Adequado"))))))))</f>
        <v/>
      </c>
      <c r="W716" s="24">
        <f>IF($A716="","",IF($Y716&lt;&gt;"OK","Corrigir cadastro do cenário",IF($X716="Pausado","",IF($T716&gt;0,"Ruptura projetada de "&amp;TEXT($T716,"0")&amp;" un.",IF($U716&gt;0,"Reduzir entrada ou transferir "&amp;TEXT($U716,"0")&amp;" un.",IF($M716&gt;INDEX('Cenários'!$K$6:$K$105,INT((ROW()-6)/12)+1),"Capacidade abaixo do saldo-alvo em "&amp;TEXT($M716-INDEX('Cenários'!$K$6:$K$105,INT((ROW()-6)/12)+1),"0")&amp;" un.",IF(AND($O716&gt;0,$E716-INDEX('Cenários'!$J$6:$J$105,INT((ROW()-6)/12)+1)&lt;-4),"Recebimento depende de pedido anterior ao horizonte",IF($R716&gt;0,"Desmobilizar "&amp;TEXT($R716,"0")&amp;" un. nesta semana",IF($P716&gt;0,"Emitir pedido de "&amp;TEXT($P716,"0")&amp;" un. nesta semana",IF($O716&gt;0,"Programar recebimento de "&amp;TEXT($O716,"0")&amp;" un.","Sem ação imediata")))))))))</f>
        <v/>
      </c>
      <c r="X716" s="24">
        <f>IF($A716="","",INDEX('Cenários'!$M$6:$M$105,INT((ROW()-6)/12)+1))</f>
        <v/>
      </c>
      <c r="Y716" s="24">
        <f>IF($A716="","",INDEX('Cenários'!$Z$6:$Z$105,INT((ROW()-6)/12)+1))</f>
        <v/>
      </c>
    </row>
    <row r="717" ht="19" customHeight="1">
      <c r="A717" s="24">
        <f>IF(INDEX('Cenários'!$A$6:$A$105,INT((ROW()-6)/12)+1)="","",INDEX('Cenários'!$A$6:$A$105,INT((ROW()-6)/12)+1))</f>
        <v/>
      </c>
      <c r="B717" s="24">
        <f>IF($A717="","",INDEX('Cenários'!$B$6:$B$105,INT((ROW()-6)/12)+1))</f>
        <v/>
      </c>
      <c r="C717" s="24">
        <f>IF($A717="","",INDEX('Cenários'!$C$6:$C$105,INT((ROW()-6)/12)+1))</f>
        <v/>
      </c>
      <c r="D717" s="24">
        <f>IF($A717="","",INDEX('Cenários'!$D$6:$D$105,INT((ROW()-6)/12)+1))</f>
        <v/>
      </c>
      <c r="E717" s="25">
        <f>IF($A717="","",MOD(ROW()-6,12)-4)</f>
        <v/>
      </c>
      <c r="F717" s="24">
        <f>IF($A717="","",IF($E717&lt;0,"Antes do pico",IF($E717=0,"Semana de pico","Depois do pico")))</f>
        <v/>
      </c>
      <c r="G717" s="36">
        <f>IF($A717="","",IFERROR(IF(INDEX('Cenários'!$E$6:$E$105,INT((ROW()-6)/12)+1)="","",INDEX('Cenários'!$E$6:$E$105,INT((ROW()-6)/12)+1)+7*$E717),""))</f>
        <v/>
      </c>
      <c r="H717" s="37">
        <f>IF($A717="","",INDEX('Cenários'!$N$6:$Y$105,INT((ROW()-6)/12)+1,$E717+5))</f>
        <v/>
      </c>
      <c r="I717" s="25">
        <f>IF(OR($A717="",$H717=""),"",IFERROR(ROUNDUP(INDEX('Cenários'!$F$6:$F$105,INT((ROW()-6)/12)+1)*$H717,0),""))</f>
        <v/>
      </c>
      <c r="J717" s="19" t="n"/>
      <c r="K717" s="25">
        <f>IF($A717="","",IF($E717=-4,INDEX('Cenários'!$G$6:$G$105,INT((ROW()-6)/12)+1),$S716))</f>
        <v/>
      </c>
      <c r="L717" s="25">
        <f>IF($A717="","",$K717+IF($J717="",0,$J717)-IF($I717="",0,$I717))</f>
        <v/>
      </c>
      <c r="M717" s="25">
        <f>IF($A717="","",IF($E717&lt;=0,INDEX('Cenários'!$H$6:$H$105,INT((ROW()-6)/12)+1)+SUMIFS($I$6:$I$1205,$A$6:$A$1205,$A717,$E$6:$E$1205,"&gt;"&amp;$E717,$E$6:$E$1205,"&lt;="&amp;($E717+INDEX('Cenários'!$J$6:$J$105,INT((ROW()-6)/12)+1))),INDEX('Cenários'!$L$6:$L$105,INT((ROW()-6)/12)+1)+SUMIFS($I$6:$I$1205,$A$6:$A$1205,$A717,$E$6:$E$1205,"&gt;"&amp;$E717,$E$6:$E$1205,"&lt;=7")))</f>
        <v/>
      </c>
      <c r="N717" s="25">
        <f>IF($A717="","",MIN(INDEX('Cenários'!$K$6:$K$105,INT((ROW()-6)/12)+1),MAX(0,$M717)))</f>
        <v/>
      </c>
      <c r="O717" s="25">
        <f>IF($A717="","",IFERROR(IF($L717&gt;=$N717,0,MIN(CEILING(MAX(0,$N717-$L717),INDEX('Cenários'!$I$6:$I$105,INT((ROW()-6)/12)+1)),FLOOR(MAX(0,INDEX('Cenários'!$K$6:$K$105,INT((ROW()-6)/12)+1)-$L717),INDEX('Cenários'!$I$6:$I$105,INT((ROW()-6)/12)+1)))),0))</f>
        <v/>
      </c>
      <c r="P717" s="25">
        <f>IF($A717="","",IFERROR(IF($E717+INDEX('Cenários'!$J$6:$J$105,INT((ROW()-6)/12)+1)&gt;7,0,SUMIFS($O$6:$O$1205,$A$6:$A$1205,$A717,$E$6:$E$1205,$E717+INDEX('Cenários'!$J$6:$J$105,INT((ROW()-6)/12)+1))),0))</f>
        <v/>
      </c>
      <c r="Q717" s="25">
        <f>IF($A717="","",$L717+$O717)</f>
        <v/>
      </c>
      <c r="R717" s="25">
        <f>IF($A717="","",IF($E717&gt;0,MAX(0,$Q717-$N717),0))</f>
        <v/>
      </c>
      <c r="S717" s="25">
        <f>IF($A717="","",$Q717-$R717)</f>
        <v/>
      </c>
      <c r="T717" s="25">
        <f>IF($A717="","",MAX(0,-$S717))</f>
        <v/>
      </c>
      <c r="U717" s="25">
        <f>IF($A717="","",MAX(0,$Q717-INDEX('Cenários'!$K$6:$K$105,INT((ROW()-6)/12)+1)))</f>
        <v/>
      </c>
      <c r="V717" s="24">
        <f>IF($A717="","",IF($Y717&lt;&gt;"OK","Dados inválidos",IF($X717="Pausado","Pausado",IF($T717&gt;0,"Ruptura",IF($U717&gt;0,"Excesso de capacidade",IF($M717&gt;INDEX('Cenários'!$K$6:$K$105,INT((ROW()-6)/12)+1),"Capacidade insuficiente",IF(AND($E717&lt;=0,$S717&lt;INDEX('Cenários'!$H$6:$H$105,INT((ROW()-6)/12)+1)),"Atenção",IF($R717&gt;0,"Desmobilizar","Adequado"))))))))</f>
        <v/>
      </c>
      <c r="W717" s="24">
        <f>IF($A717="","",IF($Y717&lt;&gt;"OK","Corrigir cadastro do cenário",IF($X717="Pausado","",IF($T717&gt;0,"Ruptura projetada de "&amp;TEXT($T717,"0")&amp;" un.",IF($U717&gt;0,"Reduzir entrada ou transferir "&amp;TEXT($U717,"0")&amp;" un.",IF($M717&gt;INDEX('Cenários'!$K$6:$K$105,INT((ROW()-6)/12)+1),"Capacidade abaixo do saldo-alvo em "&amp;TEXT($M717-INDEX('Cenários'!$K$6:$K$105,INT((ROW()-6)/12)+1),"0")&amp;" un.",IF(AND($O717&gt;0,$E717-INDEX('Cenários'!$J$6:$J$105,INT((ROW()-6)/12)+1)&lt;-4),"Recebimento depende de pedido anterior ao horizonte",IF($R717&gt;0,"Desmobilizar "&amp;TEXT($R717,"0")&amp;" un. nesta semana",IF($P717&gt;0,"Emitir pedido de "&amp;TEXT($P717,"0")&amp;" un. nesta semana",IF($O717&gt;0,"Programar recebimento de "&amp;TEXT($O717,"0")&amp;" un.","Sem ação imediata")))))))))</f>
        <v/>
      </c>
      <c r="X717" s="24">
        <f>IF($A717="","",INDEX('Cenários'!$M$6:$M$105,INT((ROW()-6)/12)+1))</f>
        <v/>
      </c>
      <c r="Y717" s="24">
        <f>IF($A717="","",INDEX('Cenários'!$Z$6:$Z$105,INT((ROW()-6)/12)+1))</f>
        <v/>
      </c>
    </row>
    <row r="718" ht="19" customHeight="1">
      <c r="A718" s="24">
        <f>IF(INDEX('Cenários'!$A$6:$A$105,INT((ROW()-6)/12)+1)="","",INDEX('Cenários'!$A$6:$A$105,INT((ROW()-6)/12)+1))</f>
        <v/>
      </c>
      <c r="B718" s="24">
        <f>IF($A718="","",INDEX('Cenários'!$B$6:$B$105,INT((ROW()-6)/12)+1))</f>
        <v/>
      </c>
      <c r="C718" s="24">
        <f>IF($A718="","",INDEX('Cenários'!$C$6:$C$105,INT((ROW()-6)/12)+1))</f>
        <v/>
      </c>
      <c r="D718" s="24">
        <f>IF($A718="","",INDEX('Cenários'!$D$6:$D$105,INT((ROW()-6)/12)+1))</f>
        <v/>
      </c>
      <c r="E718" s="25">
        <f>IF($A718="","",MOD(ROW()-6,12)-4)</f>
        <v/>
      </c>
      <c r="F718" s="24">
        <f>IF($A718="","",IF($E718&lt;0,"Antes do pico",IF($E718=0,"Semana de pico","Depois do pico")))</f>
        <v/>
      </c>
      <c r="G718" s="36">
        <f>IF($A718="","",IFERROR(IF(INDEX('Cenários'!$E$6:$E$105,INT((ROW()-6)/12)+1)="","",INDEX('Cenários'!$E$6:$E$105,INT((ROW()-6)/12)+1)+7*$E718),""))</f>
        <v/>
      </c>
      <c r="H718" s="37">
        <f>IF($A718="","",INDEX('Cenários'!$N$6:$Y$105,INT((ROW()-6)/12)+1,$E718+5))</f>
        <v/>
      </c>
      <c r="I718" s="25">
        <f>IF(OR($A718="",$H718=""),"",IFERROR(ROUNDUP(INDEX('Cenários'!$F$6:$F$105,INT((ROW()-6)/12)+1)*$H718,0),""))</f>
        <v/>
      </c>
      <c r="J718" s="19" t="n"/>
      <c r="K718" s="25">
        <f>IF($A718="","",IF($E718=-4,INDEX('Cenários'!$G$6:$G$105,INT((ROW()-6)/12)+1),$S717))</f>
        <v/>
      </c>
      <c r="L718" s="25">
        <f>IF($A718="","",$K718+IF($J718="",0,$J718)-IF($I718="",0,$I718))</f>
        <v/>
      </c>
      <c r="M718" s="25">
        <f>IF($A718="","",IF($E718&lt;=0,INDEX('Cenários'!$H$6:$H$105,INT((ROW()-6)/12)+1)+SUMIFS($I$6:$I$1205,$A$6:$A$1205,$A718,$E$6:$E$1205,"&gt;"&amp;$E718,$E$6:$E$1205,"&lt;="&amp;($E718+INDEX('Cenários'!$J$6:$J$105,INT((ROW()-6)/12)+1))),INDEX('Cenários'!$L$6:$L$105,INT((ROW()-6)/12)+1)+SUMIFS($I$6:$I$1205,$A$6:$A$1205,$A718,$E$6:$E$1205,"&gt;"&amp;$E718,$E$6:$E$1205,"&lt;=7")))</f>
        <v/>
      </c>
      <c r="N718" s="25">
        <f>IF($A718="","",MIN(INDEX('Cenários'!$K$6:$K$105,INT((ROW()-6)/12)+1),MAX(0,$M718)))</f>
        <v/>
      </c>
      <c r="O718" s="25">
        <f>IF($A718="","",IFERROR(IF($L718&gt;=$N718,0,MIN(CEILING(MAX(0,$N718-$L718),INDEX('Cenários'!$I$6:$I$105,INT((ROW()-6)/12)+1)),FLOOR(MAX(0,INDEX('Cenários'!$K$6:$K$105,INT((ROW()-6)/12)+1)-$L718),INDEX('Cenários'!$I$6:$I$105,INT((ROW()-6)/12)+1)))),0))</f>
        <v/>
      </c>
      <c r="P718" s="25">
        <f>IF($A718="","",IFERROR(IF($E718+INDEX('Cenários'!$J$6:$J$105,INT((ROW()-6)/12)+1)&gt;7,0,SUMIFS($O$6:$O$1205,$A$6:$A$1205,$A718,$E$6:$E$1205,$E718+INDEX('Cenários'!$J$6:$J$105,INT((ROW()-6)/12)+1))),0))</f>
        <v/>
      </c>
      <c r="Q718" s="25">
        <f>IF($A718="","",$L718+$O718)</f>
        <v/>
      </c>
      <c r="R718" s="25">
        <f>IF($A718="","",IF($E718&gt;0,MAX(0,$Q718-$N718),0))</f>
        <v/>
      </c>
      <c r="S718" s="25">
        <f>IF($A718="","",$Q718-$R718)</f>
        <v/>
      </c>
      <c r="T718" s="25">
        <f>IF($A718="","",MAX(0,-$S718))</f>
        <v/>
      </c>
      <c r="U718" s="25">
        <f>IF($A718="","",MAX(0,$Q718-INDEX('Cenários'!$K$6:$K$105,INT((ROW()-6)/12)+1)))</f>
        <v/>
      </c>
      <c r="V718" s="24">
        <f>IF($A718="","",IF($Y718&lt;&gt;"OK","Dados inválidos",IF($X718="Pausado","Pausado",IF($T718&gt;0,"Ruptura",IF($U718&gt;0,"Excesso de capacidade",IF($M718&gt;INDEX('Cenários'!$K$6:$K$105,INT((ROW()-6)/12)+1),"Capacidade insuficiente",IF(AND($E718&lt;=0,$S718&lt;INDEX('Cenários'!$H$6:$H$105,INT((ROW()-6)/12)+1)),"Atenção",IF($R718&gt;0,"Desmobilizar","Adequado"))))))))</f>
        <v/>
      </c>
      <c r="W718" s="24">
        <f>IF($A718="","",IF($Y718&lt;&gt;"OK","Corrigir cadastro do cenário",IF($X718="Pausado","",IF($T718&gt;0,"Ruptura projetada de "&amp;TEXT($T718,"0")&amp;" un.",IF($U718&gt;0,"Reduzir entrada ou transferir "&amp;TEXT($U718,"0")&amp;" un.",IF($M718&gt;INDEX('Cenários'!$K$6:$K$105,INT((ROW()-6)/12)+1),"Capacidade abaixo do saldo-alvo em "&amp;TEXT($M718-INDEX('Cenários'!$K$6:$K$105,INT((ROW()-6)/12)+1),"0")&amp;" un.",IF(AND($O718&gt;0,$E718-INDEX('Cenários'!$J$6:$J$105,INT((ROW()-6)/12)+1)&lt;-4),"Recebimento depende de pedido anterior ao horizonte",IF($R718&gt;0,"Desmobilizar "&amp;TEXT($R718,"0")&amp;" un. nesta semana",IF($P718&gt;0,"Emitir pedido de "&amp;TEXT($P718,"0")&amp;" un. nesta semana",IF($O718&gt;0,"Programar recebimento de "&amp;TEXT($O718,"0")&amp;" un.","Sem ação imediata")))))))))</f>
        <v/>
      </c>
      <c r="X718" s="24">
        <f>IF($A718="","",INDEX('Cenários'!$M$6:$M$105,INT((ROW()-6)/12)+1))</f>
        <v/>
      </c>
      <c r="Y718" s="24">
        <f>IF($A718="","",INDEX('Cenários'!$Z$6:$Z$105,INT((ROW()-6)/12)+1))</f>
        <v/>
      </c>
    </row>
    <row r="719" ht="19" customHeight="1">
      <c r="A719" s="24">
        <f>IF(INDEX('Cenários'!$A$6:$A$105,INT((ROW()-6)/12)+1)="","",INDEX('Cenários'!$A$6:$A$105,INT((ROW()-6)/12)+1))</f>
        <v/>
      </c>
      <c r="B719" s="24">
        <f>IF($A719="","",INDEX('Cenários'!$B$6:$B$105,INT((ROW()-6)/12)+1))</f>
        <v/>
      </c>
      <c r="C719" s="24">
        <f>IF($A719="","",INDEX('Cenários'!$C$6:$C$105,INT((ROW()-6)/12)+1))</f>
        <v/>
      </c>
      <c r="D719" s="24">
        <f>IF($A719="","",INDEX('Cenários'!$D$6:$D$105,INT((ROW()-6)/12)+1))</f>
        <v/>
      </c>
      <c r="E719" s="25">
        <f>IF($A719="","",MOD(ROW()-6,12)-4)</f>
        <v/>
      </c>
      <c r="F719" s="24">
        <f>IF($A719="","",IF($E719&lt;0,"Antes do pico",IF($E719=0,"Semana de pico","Depois do pico")))</f>
        <v/>
      </c>
      <c r="G719" s="36">
        <f>IF($A719="","",IFERROR(IF(INDEX('Cenários'!$E$6:$E$105,INT((ROW()-6)/12)+1)="","",INDEX('Cenários'!$E$6:$E$105,INT((ROW()-6)/12)+1)+7*$E719),""))</f>
        <v/>
      </c>
      <c r="H719" s="37">
        <f>IF($A719="","",INDEX('Cenários'!$N$6:$Y$105,INT((ROW()-6)/12)+1,$E719+5))</f>
        <v/>
      </c>
      <c r="I719" s="25">
        <f>IF(OR($A719="",$H719=""),"",IFERROR(ROUNDUP(INDEX('Cenários'!$F$6:$F$105,INT((ROW()-6)/12)+1)*$H719,0),""))</f>
        <v/>
      </c>
      <c r="J719" s="19" t="n"/>
      <c r="K719" s="25">
        <f>IF($A719="","",IF($E719=-4,INDEX('Cenários'!$G$6:$G$105,INT((ROW()-6)/12)+1),$S718))</f>
        <v/>
      </c>
      <c r="L719" s="25">
        <f>IF($A719="","",$K719+IF($J719="",0,$J719)-IF($I719="",0,$I719))</f>
        <v/>
      </c>
      <c r="M719" s="25">
        <f>IF($A719="","",IF($E719&lt;=0,INDEX('Cenários'!$H$6:$H$105,INT((ROW()-6)/12)+1)+SUMIFS($I$6:$I$1205,$A$6:$A$1205,$A719,$E$6:$E$1205,"&gt;"&amp;$E719,$E$6:$E$1205,"&lt;="&amp;($E719+INDEX('Cenários'!$J$6:$J$105,INT((ROW()-6)/12)+1))),INDEX('Cenários'!$L$6:$L$105,INT((ROW()-6)/12)+1)+SUMIFS($I$6:$I$1205,$A$6:$A$1205,$A719,$E$6:$E$1205,"&gt;"&amp;$E719,$E$6:$E$1205,"&lt;=7")))</f>
        <v/>
      </c>
      <c r="N719" s="25">
        <f>IF($A719="","",MIN(INDEX('Cenários'!$K$6:$K$105,INT((ROW()-6)/12)+1),MAX(0,$M719)))</f>
        <v/>
      </c>
      <c r="O719" s="25">
        <f>IF($A719="","",IFERROR(IF($L719&gt;=$N719,0,MIN(CEILING(MAX(0,$N719-$L719),INDEX('Cenários'!$I$6:$I$105,INT((ROW()-6)/12)+1)),FLOOR(MAX(0,INDEX('Cenários'!$K$6:$K$105,INT((ROW()-6)/12)+1)-$L719),INDEX('Cenários'!$I$6:$I$105,INT((ROW()-6)/12)+1)))),0))</f>
        <v/>
      </c>
      <c r="P719" s="25">
        <f>IF($A719="","",IFERROR(IF($E719+INDEX('Cenários'!$J$6:$J$105,INT((ROW()-6)/12)+1)&gt;7,0,SUMIFS($O$6:$O$1205,$A$6:$A$1205,$A719,$E$6:$E$1205,$E719+INDEX('Cenários'!$J$6:$J$105,INT((ROW()-6)/12)+1))),0))</f>
        <v/>
      </c>
      <c r="Q719" s="25">
        <f>IF($A719="","",$L719+$O719)</f>
        <v/>
      </c>
      <c r="R719" s="25">
        <f>IF($A719="","",IF($E719&gt;0,MAX(0,$Q719-$N719),0))</f>
        <v/>
      </c>
      <c r="S719" s="25">
        <f>IF($A719="","",$Q719-$R719)</f>
        <v/>
      </c>
      <c r="T719" s="25">
        <f>IF($A719="","",MAX(0,-$S719))</f>
        <v/>
      </c>
      <c r="U719" s="25">
        <f>IF($A719="","",MAX(0,$Q719-INDEX('Cenários'!$K$6:$K$105,INT((ROW()-6)/12)+1)))</f>
        <v/>
      </c>
      <c r="V719" s="24">
        <f>IF($A719="","",IF($Y719&lt;&gt;"OK","Dados inválidos",IF($X719="Pausado","Pausado",IF($T719&gt;0,"Ruptura",IF($U719&gt;0,"Excesso de capacidade",IF($M719&gt;INDEX('Cenários'!$K$6:$K$105,INT((ROW()-6)/12)+1),"Capacidade insuficiente",IF(AND($E719&lt;=0,$S719&lt;INDEX('Cenários'!$H$6:$H$105,INT((ROW()-6)/12)+1)),"Atenção",IF($R719&gt;0,"Desmobilizar","Adequado"))))))))</f>
        <v/>
      </c>
      <c r="W719" s="24">
        <f>IF($A719="","",IF($Y719&lt;&gt;"OK","Corrigir cadastro do cenário",IF($X719="Pausado","",IF($T719&gt;0,"Ruptura projetada de "&amp;TEXT($T719,"0")&amp;" un.",IF($U719&gt;0,"Reduzir entrada ou transferir "&amp;TEXT($U719,"0")&amp;" un.",IF($M719&gt;INDEX('Cenários'!$K$6:$K$105,INT((ROW()-6)/12)+1),"Capacidade abaixo do saldo-alvo em "&amp;TEXT($M719-INDEX('Cenários'!$K$6:$K$105,INT((ROW()-6)/12)+1),"0")&amp;" un.",IF(AND($O719&gt;0,$E719-INDEX('Cenários'!$J$6:$J$105,INT((ROW()-6)/12)+1)&lt;-4),"Recebimento depende de pedido anterior ao horizonte",IF($R719&gt;0,"Desmobilizar "&amp;TEXT($R719,"0")&amp;" un. nesta semana",IF($P719&gt;0,"Emitir pedido de "&amp;TEXT($P719,"0")&amp;" un. nesta semana",IF($O719&gt;0,"Programar recebimento de "&amp;TEXT($O719,"0")&amp;" un.","Sem ação imediata")))))))))</f>
        <v/>
      </c>
      <c r="X719" s="24">
        <f>IF($A719="","",INDEX('Cenários'!$M$6:$M$105,INT((ROW()-6)/12)+1))</f>
        <v/>
      </c>
      <c r="Y719" s="24">
        <f>IF($A719="","",INDEX('Cenários'!$Z$6:$Z$105,INT((ROW()-6)/12)+1))</f>
        <v/>
      </c>
    </row>
    <row r="720" ht="19" customHeight="1">
      <c r="A720" s="24">
        <f>IF(INDEX('Cenários'!$A$6:$A$105,INT((ROW()-6)/12)+1)="","",INDEX('Cenários'!$A$6:$A$105,INT((ROW()-6)/12)+1))</f>
        <v/>
      </c>
      <c r="B720" s="24">
        <f>IF($A720="","",INDEX('Cenários'!$B$6:$B$105,INT((ROW()-6)/12)+1))</f>
        <v/>
      </c>
      <c r="C720" s="24">
        <f>IF($A720="","",INDEX('Cenários'!$C$6:$C$105,INT((ROW()-6)/12)+1))</f>
        <v/>
      </c>
      <c r="D720" s="24">
        <f>IF($A720="","",INDEX('Cenários'!$D$6:$D$105,INT((ROW()-6)/12)+1))</f>
        <v/>
      </c>
      <c r="E720" s="25">
        <f>IF($A720="","",MOD(ROW()-6,12)-4)</f>
        <v/>
      </c>
      <c r="F720" s="24">
        <f>IF($A720="","",IF($E720&lt;0,"Antes do pico",IF($E720=0,"Semana de pico","Depois do pico")))</f>
        <v/>
      </c>
      <c r="G720" s="36">
        <f>IF($A720="","",IFERROR(IF(INDEX('Cenários'!$E$6:$E$105,INT((ROW()-6)/12)+1)="","",INDEX('Cenários'!$E$6:$E$105,INT((ROW()-6)/12)+1)+7*$E720),""))</f>
        <v/>
      </c>
      <c r="H720" s="37">
        <f>IF($A720="","",INDEX('Cenários'!$N$6:$Y$105,INT((ROW()-6)/12)+1,$E720+5))</f>
        <v/>
      </c>
      <c r="I720" s="25">
        <f>IF(OR($A720="",$H720=""),"",IFERROR(ROUNDUP(INDEX('Cenários'!$F$6:$F$105,INT((ROW()-6)/12)+1)*$H720,0),""))</f>
        <v/>
      </c>
      <c r="J720" s="19" t="n"/>
      <c r="K720" s="25">
        <f>IF($A720="","",IF($E720=-4,INDEX('Cenários'!$G$6:$G$105,INT((ROW()-6)/12)+1),$S719))</f>
        <v/>
      </c>
      <c r="L720" s="25">
        <f>IF($A720="","",$K720+IF($J720="",0,$J720)-IF($I720="",0,$I720))</f>
        <v/>
      </c>
      <c r="M720" s="25">
        <f>IF($A720="","",IF($E720&lt;=0,INDEX('Cenários'!$H$6:$H$105,INT((ROW()-6)/12)+1)+SUMIFS($I$6:$I$1205,$A$6:$A$1205,$A720,$E$6:$E$1205,"&gt;"&amp;$E720,$E$6:$E$1205,"&lt;="&amp;($E720+INDEX('Cenários'!$J$6:$J$105,INT((ROW()-6)/12)+1))),INDEX('Cenários'!$L$6:$L$105,INT((ROW()-6)/12)+1)+SUMIFS($I$6:$I$1205,$A$6:$A$1205,$A720,$E$6:$E$1205,"&gt;"&amp;$E720,$E$6:$E$1205,"&lt;=7")))</f>
        <v/>
      </c>
      <c r="N720" s="25">
        <f>IF($A720="","",MIN(INDEX('Cenários'!$K$6:$K$105,INT((ROW()-6)/12)+1),MAX(0,$M720)))</f>
        <v/>
      </c>
      <c r="O720" s="25">
        <f>IF($A720="","",IFERROR(IF($L720&gt;=$N720,0,MIN(CEILING(MAX(0,$N720-$L720),INDEX('Cenários'!$I$6:$I$105,INT((ROW()-6)/12)+1)),FLOOR(MAX(0,INDEX('Cenários'!$K$6:$K$105,INT((ROW()-6)/12)+1)-$L720),INDEX('Cenários'!$I$6:$I$105,INT((ROW()-6)/12)+1)))),0))</f>
        <v/>
      </c>
      <c r="P720" s="25">
        <f>IF($A720="","",IFERROR(IF($E720+INDEX('Cenários'!$J$6:$J$105,INT((ROW()-6)/12)+1)&gt;7,0,SUMIFS($O$6:$O$1205,$A$6:$A$1205,$A720,$E$6:$E$1205,$E720+INDEX('Cenários'!$J$6:$J$105,INT((ROW()-6)/12)+1))),0))</f>
        <v/>
      </c>
      <c r="Q720" s="25">
        <f>IF($A720="","",$L720+$O720)</f>
        <v/>
      </c>
      <c r="R720" s="25">
        <f>IF($A720="","",IF($E720&gt;0,MAX(0,$Q720-$N720),0))</f>
        <v/>
      </c>
      <c r="S720" s="25">
        <f>IF($A720="","",$Q720-$R720)</f>
        <v/>
      </c>
      <c r="T720" s="25">
        <f>IF($A720="","",MAX(0,-$S720))</f>
        <v/>
      </c>
      <c r="U720" s="25">
        <f>IF($A720="","",MAX(0,$Q720-INDEX('Cenários'!$K$6:$K$105,INT((ROW()-6)/12)+1)))</f>
        <v/>
      </c>
      <c r="V720" s="24">
        <f>IF($A720="","",IF($Y720&lt;&gt;"OK","Dados inválidos",IF($X720="Pausado","Pausado",IF($T720&gt;0,"Ruptura",IF($U720&gt;0,"Excesso de capacidade",IF($M720&gt;INDEX('Cenários'!$K$6:$K$105,INT((ROW()-6)/12)+1),"Capacidade insuficiente",IF(AND($E720&lt;=0,$S720&lt;INDEX('Cenários'!$H$6:$H$105,INT((ROW()-6)/12)+1)),"Atenção",IF($R720&gt;0,"Desmobilizar","Adequado"))))))))</f>
        <v/>
      </c>
      <c r="W720" s="24">
        <f>IF($A720="","",IF($Y720&lt;&gt;"OK","Corrigir cadastro do cenário",IF($X720="Pausado","",IF($T720&gt;0,"Ruptura projetada de "&amp;TEXT($T720,"0")&amp;" un.",IF($U720&gt;0,"Reduzir entrada ou transferir "&amp;TEXT($U720,"0")&amp;" un.",IF($M720&gt;INDEX('Cenários'!$K$6:$K$105,INT((ROW()-6)/12)+1),"Capacidade abaixo do saldo-alvo em "&amp;TEXT($M720-INDEX('Cenários'!$K$6:$K$105,INT((ROW()-6)/12)+1),"0")&amp;" un.",IF(AND($O720&gt;0,$E720-INDEX('Cenários'!$J$6:$J$105,INT((ROW()-6)/12)+1)&lt;-4),"Recebimento depende de pedido anterior ao horizonte",IF($R720&gt;0,"Desmobilizar "&amp;TEXT($R720,"0")&amp;" un. nesta semana",IF($P720&gt;0,"Emitir pedido de "&amp;TEXT($P720,"0")&amp;" un. nesta semana",IF($O720&gt;0,"Programar recebimento de "&amp;TEXT($O720,"0")&amp;" un.","Sem ação imediata")))))))))</f>
        <v/>
      </c>
      <c r="X720" s="24">
        <f>IF($A720="","",INDEX('Cenários'!$M$6:$M$105,INT((ROW()-6)/12)+1))</f>
        <v/>
      </c>
      <c r="Y720" s="24">
        <f>IF($A720="","",INDEX('Cenários'!$Z$6:$Z$105,INT((ROW()-6)/12)+1))</f>
        <v/>
      </c>
    </row>
    <row r="721" ht="19" customHeight="1">
      <c r="A721" s="24">
        <f>IF(INDEX('Cenários'!$A$6:$A$105,INT((ROW()-6)/12)+1)="","",INDEX('Cenários'!$A$6:$A$105,INT((ROW()-6)/12)+1))</f>
        <v/>
      </c>
      <c r="B721" s="24">
        <f>IF($A721="","",INDEX('Cenários'!$B$6:$B$105,INT((ROW()-6)/12)+1))</f>
        <v/>
      </c>
      <c r="C721" s="24">
        <f>IF($A721="","",INDEX('Cenários'!$C$6:$C$105,INT((ROW()-6)/12)+1))</f>
        <v/>
      </c>
      <c r="D721" s="24">
        <f>IF($A721="","",INDEX('Cenários'!$D$6:$D$105,INT((ROW()-6)/12)+1))</f>
        <v/>
      </c>
      <c r="E721" s="25">
        <f>IF($A721="","",MOD(ROW()-6,12)-4)</f>
        <v/>
      </c>
      <c r="F721" s="24">
        <f>IF($A721="","",IF($E721&lt;0,"Antes do pico",IF($E721=0,"Semana de pico","Depois do pico")))</f>
        <v/>
      </c>
      <c r="G721" s="36">
        <f>IF($A721="","",IFERROR(IF(INDEX('Cenários'!$E$6:$E$105,INT((ROW()-6)/12)+1)="","",INDEX('Cenários'!$E$6:$E$105,INT((ROW()-6)/12)+1)+7*$E721),""))</f>
        <v/>
      </c>
      <c r="H721" s="37">
        <f>IF($A721="","",INDEX('Cenários'!$N$6:$Y$105,INT((ROW()-6)/12)+1,$E721+5))</f>
        <v/>
      </c>
      <c r="I721" s="25">
        <f>IF(OR($A721="",$H721=""),"",IFERROR(ROUNDUP(INDEX('Cenários'!$F$6:$F$105,INT((ROW()-6)/12)+1)*$H721,0),""))</f>
        <v/>
      </c>
      <c r="J721" s="19" t="n"/>
      <c r="K721" s="25">
        <f>IF($A721="","",IF($E721=-4,INDEX('Cenários'!$G$6:$G$105,INT((ROW()-6)/12)+1),$S720))</f>
        <v/>
      </c>
      <c r="L721" s="25">
        <f>IF($A721="","",$K721+IF($J721="",0,$J721)-IF($I721="",0,$I721))</f>
        <v/>
      </c>
      <c r="M721" s="25">
        <f>IF($A721="","",IF($E721&lt;=0,INDEX('Cenários'!$H$6:$H$105,INT((ROW()-6)/12)+1)+SUMIFS($I$6:$I$1205,$A$6:$A$1205,$A721,$E$6:$E$1205,"&gt;"&amp;$E721,$E$6:$E$1205,"&lt;="&amp;($E721+INDEX('Cenários'!$J$6:$J$105,INT((ROW()-6)/12)+1))),INDEX('Cenários'!$L$6:$L$105,INT((ROW()-6)/12)+1)+SUMIFS($I$6:$I$1205,$A$6:$A$1205,$A721,$E$6:$E$1205,"&gt;"&amp;$E721,$E$6:$E$1205,"&lt;=7")))</f>
        <v/>
      </c>
      <c r="N721" s="25">
        <f>IF($A721="","",MIN(INDEX('Cenários'!$K$6:$K$105,INT((ROW()-6)/12)+1),MAX(0,$M721)))</f>
        <v/>
      </c>
      <c r="O721" s="25">
        <f>IF($A721="","",IFERROR(IF($L721&gt;=$N721,0,MIN(CEILING(MAX(0,$N721-$L721),INDEX('Cenários'!$I$6:$I$105,INT((ROW()-6)/12)+1)),FLOOR(MAX(0,INDEX('Cenários'!$K$6:$K$105,INT((ROW()-6)/12)+1)-$L721),INDEX('Cenários'!$I$6:$I$105,INT((ROW()-6)/12)+1)))),0))</f>
        <v/>
      </c>
      <c r="P721" s="25">
        <f>IF($A721="","",IFERROR(IF($E721+INDEX('Cenários'!$J$6:$J$105,INT((ROW()-6)/12)+1)&gt;7,0,SUMIFS($O$6:$O$1205,$A$6:$A$1205,$A721,$E$6:$E$1205,$E721+INDEX('Cenários'!$J$6:$J$105,INT((ROW()-6)/12)+1))),0))</f>
        <v/>
      </c>
      <c r="Q721" s="25">
        <f>IF($A721="","",$L721+$O721)</f>
        <v/>
      </c>
      <c r="R721" s="25">
        <f>IF($A721="","",IF($E721&gt;0,MAX(0,$Q721-$N721),0))</f>
        <v/>
      </c>
      <c r="S721" s="25">
        <f>IF($A721="","",$Q721-$R721)</f>
        <v/>
      </c>
      <c r="T721" s="25">
        <f>IF($A721="","",MAX(0,-$S721))</f>
        <v/>
      </c>
      <c r="U721" s="25">
        <f>IF($A721="","",MAX(0,$Q721-INDEX('Cenários'!$K$6:$K$105,INT((ROW()-6)/12)+1)))</f>
        <v/>
      </c>
      <c r="V721" s="24">
        <f>IF($A721="","",IF($Y721&lt;&gt;"OK","Dados inválidos",IF($X721="Pausado","Pausado",IF($T721&gt;0,"Ruptura",IF($U721&gt;0,"Excesso de capacidade",IF($M721&gt;INDEX('Cenários'!$K$6:$K$105,INT((ROW()-6)/12)+1),"Capacidade insuficiente",IF(AND($E721&lt;=0,$S721&lt;INDEX('Cenários'!$H$6:$H$105,INT((ROW()-6)/12)+1)),"Atenção",IF($R721&gt;0,"Desmobilizar","Adequado"))))))))</f>
        <v/>
      </c>
      <c r="W721" s="24">
        <f>IF($A721="","",IF($Y721&lt;&gt;"OK","Corrigir cadastro do cenário",IF($X721="Pausado","",IF($T721&gt;0,"Ruptura projetada de "&amp;TEXT($T721,"0")&amp;" un.",IF($U721&gt;0,"Reduzir entrada ou transferir "&amp;TEXT($U721,"0")&amp;" un.",IF($M721&gt;INDEX('Cenários'!$K$6:$K$105,INT((ROW()-6)/12)+1),"Capacidade abaixo do saldo-alvo em "&amp;TEXT($M721-INDEX('Cenários'!$K$6:$K$105,INT((ROW()-6)/12)+1),"0")&amp;" un.",IF(AND($O721&gt;0,$E721-INDEX('Cenários'!$J$6:$J$105,INT((ROW()-6)/12)+1)&lt;-4),"Recebimento depende de pedido anterior ao horizonte",IF($R721&gt;0,"Desmobilizar "&amp;TEXT($R721,"0")&amp;" un. nesta semana",IF($P721&gt;0,"Emitir pedido de "&amp;TEXT($P721,"0")&amp;" un. nesta semana",IF($O721&gt;0,"Programar recebimento de "&amp;TEXT($O721,"0")&amp;" un.","Sem ação imediata")))))))))</f>
        <v/>
      </c>
      <c r="X721" s="24">
        <f>IF($A721="","",INDEX('Cenários'!$M$6:$M$105,INT((ROW()-6)/12)+1))</f>
        <v/>
      </c>
      <c r="Y721" s="24">
        <f>IF($A721="","",INDEX('Cenários'!$Z$6:$Z$105,INT((ROW()-6)/12)+1))</f>
        <v/>
      </c>
    </row>
    <row r="722" ht="19" customHeight="1">
      <c r="A722" s="24">
        <f>IF(INDEX('Cenários'!$A$6:$A$105,INT((ROW()-6)/12)+1)="","",INDEX('Cenários'!$A$6:$A$105,INT((ROW()-6)/12)+1))</f>
        <v/>
      </c>
      <c r="B722" s="24">
        <f>IF($A722="","",INDEX('Cenários'!$B$6:$B$105,INT((ROW()-6)/12)+1))</f>
        <v/>
      </c>
      <c r="C722" s="24">
        <f>IF($A722="","",INDEX('Cenários'!$C$6:$C$105,INT((ROW()-6)/12)+1))</f>
        <v/>
      </c>
      <c r="D722" s="24">
        <f>IF($A722="","",INDEX('Cenários'!$D$6:$D$105,INT((ROW()-6)/12)+1))</f>
        <v/>
      </c>
      <c r="E722" s="25">
        <f>IF($A722="","",MOD(ROW()-6,12)-4)</f>
        <v/>
      </c>
      <c r="F722" s="24">
        <f>IF($A722="","",IF($E722&lt;0,"Antes do pico",IF($E722=0,"Semana de pico","Depois do pico")))</f>
        <v/>
      </c>
      <c r="G722" s="36">
        <f>IF($A722="","",IFERROR(IF(INDEX('Cenários'!$E$6:$E$105,INT((ROW()-6)/12)+1)="","",INDEX('Cenários'!$E$6:$E$105,INT((ROW()-6)/12)+1)+7*$E722),""))</f>
        <v/>
      </c>
      <c r="H722" s="37">
        <f>IF($A722="","",INDEX('Cenários'!$N$6:$Y$105,INT((ROW()-6)/12)+1,$E722+5))</f>
        <v/>
      </c>
      <c r="I722" s="25">
        <f>IF(OR($A722="",$H722=""),"",IFERROR(ROUNDUP(INDEX('Cenários'!$F$6:$F$105,INT((ROW()-6)/12)+1)*$H722,0),""))</f>
        <v/>
      </c>
      <c r="J722" s="19" t="n"/>
      <c r="K722" s="25">
        <f>IF($A722="","",IF($E722=-4,INDEX('Cenários'!$G$6:$G$105,INT((ROW()-6)/12)+1),$S721))</f>
        <v/>
      </c>
      <c r="L722" s="25">
        <f>IF($A722="","",$K722+IF($J722="",0,$J722)-IF($I722="",0,$I722))</f>
        <v/>
      </c>
      <c r="M722" s="25">
        <f>IF($A722="","",IF($E722&lt;=0,INDEX('Cenários'!$H$6:$H$105,INT((ROW()-6)/12)+1)+SUMIFS($I$6:$I$1205,$A$6:$A$1205,$A722,$E$6:$E$1205,"&gt;"&amp;$E722,$E$6:$E$1205,"&lt;="&amp;($E722+INDEX('Cenários'!$J$6:$J$105,INT((ROW()-6)/12)+1))),INDEX('Cenários'!$L$6:$L$105,INT((ROW()-6)/12)+1)+SUMIFS($I$6:$I$1205,$A$6:$A$1205,$A722,$E$6:$E$1205,"&gt;"&amp;$E722,$E$6:$E$1205,"&lt;=7")))</f>
        <v/>
      </c>
      <c r="N722" s="25">
        <f>IF($A722="","",MIN(INDEX('Cenários'!$K$6:$K$105,INT((ROW()-6)/12)+1),MAX(0,$M722)))</f>
        <v/>
      </c>
      <c r="O722" s="25">
        <f>IF($A722="","",IFERROR(IF($L722&gt;=$N722,0,MIN(CEILING(MAX(0,$N722-$L722),INDEX('Cenários'!$I$6:$I$105,INT((ROW()-6)/12)+1)),FLOOR(MAX(0,INDEX('Cenários'!$K$6:$K$105,INT((ROW()-6)/12)+1)-$L722),INDEX('Cenários'!$I$6:$I$105,INT((ROW()-6)/12)+1)))),0))</f>
        <v/>
      </c>
      <c r="P722" s="25">
        <f>IF($A722="","",IFERROR(IF($E722+INDEX('Cenários'!$J$6:$J$105,INT((ROW()-6)/12)+1)&gt;7,0,SUMIFS($O$6:$O$1205,$A$6:$A$1205,$A722,$E$6:$E$1205,$E722+INDEX('Cenários'!$J$6:$J$105,INT((ROW()-6)/12)+1))),0))</f>
        <v/>
      </c>
      <c r="Q722" s="25">
        <f>IF($A722="","",$L722+$O722)</f>
        <v/>
      </c>
      <c r="R722" s="25">
        <f>IF($A722="","",IF($E722&gt;0,MAX(0,$Q722-$N722),0))</f>
        <v/>
      </c>
      <c r="S722" s="25">
        <f>IF($A722="","",$Q722-$R722)</f>
        <v/>
      </c>
      <c r="T722" s="25">
        <f>IF($A722="","",MAX(0,-$S722))</f>
        <v/>
      </c>
      <c r="U722" s="25">
        <f>IF($A722="","",MAX(0,$Q722-INDEX('Cenários'!$K$6:$K$105,INT((ROW()-6)/12)+1)))</f>
        <v/>
      </c>
      <c r="V722" s="24">
        <f>IF($A722="","",IF($Y722&lt;&gt;"OK","Dados inválidos",IF($X722="Pausado","Pausado",IF($T722&gt;0,"Ruptura",IF($U722&gt;0,"Excesso de capacidade",IF($M722&gt;INDEX('Cenários'!$K$6:$K$105,INT((ROW()-6)/12)+1),"Capacidade insuficiente",IF(AND($E722&lt;=0,$S722&lt;INDEX('Cenários'!$H$6:$H$105,INT((ROW()-6)/12)+1)),"Atenção",IF($R722&gt;0,"Desmobilizar","Adequado"))))))))</f>
        <v/>
      </c>
      <c r="W722" s="24">
        <f>IF($A722="","",IF($Y722&lt;&gt;"OK","Corrigir cadastro do cenário",IF($X722="Pausado","",IF($T722&gt;0,"Ruptura projetada de "&amp;TEXT($T722,"0")&amp;" un.",IF($U722&gt;0,"Reduzir entrada ou transferir "&amp;TEXT($U722,"0")&amp;" un.",IF($M722&gt;INDEX('Cenários'!$K$6:$K$105,INT((ROW()-6)/12)+1),"Capacidade abaixo do saldo-alvo em "&amp;TEXT($M722-INDEX('Cenários'!$K$6:$K$105,INT((ROW()-6)/12)+1),"0")&amp;" un.",IF(AND($O722&gt;0,$E722-INDEX('Cenários'!$J$6:$J$105,INT((ROW()-6)/12)+1)&lt;-4),"Recebimento depende de pedido anterior ao horizonte",IF($R722&gt;0,"Desmobilizar "&amp;TEXT($R722,"0")&amp;" un. nesta semana",IF($P722&gt;0,"Emitir pedido de "&amp;TEXT($P722,"0")&amp;" un. nesta semana",IF($O722&gt;0,"Programar recebimento de "&amp;TEXT($O722,"0")&amp;" un.","Sem ação imediata")))))))))</f>
        <v/>
      </c>
      <c r="X722" s="24">
        <f>IF($A722="","",INDEX('Cenários'!$M$6:$M$105,INT((ROW()-6)/12)+1))</f>
        <v/>
      </c>
      <c r="Y722" s="24">
        <f>IF($A722="","",INDEX('Cenários'!$Z$6:$Z$105,INT((ROW()-6)/12)+1))</f>
        <v/>
      </c>
    </row>
    <row r="723" ht="19" customHeight="1">
      <c r="A723" s="24">
        <f>IF(INDEX('Cenários'!$A$6:$A$105,INT((ROW()-6)/12)+1)="","",INDEX('Cenários'!$A$6:$A$105,INT((ROW()-6)/12)+1))</f>
        <v/>
      </c>
      <c r="B723" s="24">
        <f>IF($A723="","",INDEX('Cenários'!$B$6:$B$105,INT((ROW()-6)/12)+1))</f>
        <v/>
      </c>
      <c r="C723" s="24">
        <f>IF($A723="","",INDEX('Cenários'!$C$6:$C$105,INT((ROW()-6)/12)+1))</f>
        <v/>
      </c>
      <c r="D723" s="24">
        <f>IF($A723="","",INDEX('Cenários'!$D$6:$D$105,INT((ROW()-6)/12)+1))</f>
        <v/>
      </c>
      <c r="E723" s="25">
        <f>IF($A723="","",MOD(ROW()-6,12)-4)</f>
        <v/>
      </c>
      <c r="F723" s="24">
        <f>IF($A723="","",IF($E723&lt;0,"Antes do pico",IF($E723=0,"Semana de pico","Depois do pico")))</f>
        <v/>
      </c>
      <c r="G723" s="36">
        <f>IF($A723="","",IFERROR(IF(INDEX('Cenários'!$E$6:$E$105,INT((ROW()-6)/12)+1)="","",INDEX('Cenários'!$E$6:$E$105,INT((ROW()-6)/12)+1)+7*$E723),""))</f>
        <v/>
      </c>
      <c r="H723" s="37">
        <f>IF($A723="","",INDEX('Cenários'!$N$6:$Y$105,INT((ROW()-6)/12)+1,$E723+5))</f>
        <v/>
      </c>
      <c r="I723" s="25">
        <f>IF(OR($A723="",$H723=""),"",IFERROR(ROUNDUP(INDEX('Cenários'!$F$6:$F$105,INT((ROW()-6)/12)+1)*$H723,0),""))</f>
        <v/>
      </c>
      <c r="J723" s="19" t="n"/>
      <c r="K723" s="25">
        <f>IF($A723="","",IF($E723=-4,INDEX('Cenários'!$G$6:$G$105,INT((ROW()-6)/12)+1),$S722))</f>
        <v/>
      </c>
      <c r="L723" s="25">
        <f>IF($A723="","",$K723+IF($J723="",0,$J723)-IF($I723="",0,$I723))</f>
        <v/>
      </c>
      <c r="M723" s="25">
        <f>IF($A723="","",IF($E723&lt;=0,INDEX('Cenários'!$H$6:$H$105,INT((ROW()-6)/12)+1)+SUMIFS($I$6:$I$1205,$A$6:$A$1205,$A723,$E$6:$E$1205,"&gt;"&amp;$E723,$E$6:$E$1205,"&lt;="&amp;($E723+INDEX('Cenários'!$J$6:$J$105,INT((ROW()-6)/12)+1))),INDEX('Cenários'!$L$6:$L$105,INT((ROW()-6)/12)+1)+SUMIFS($I$6:$I$1205,$A$6:$A$1205,$A723,$E$6:$E$1205,"&gt;"&amp;$E723,$E$6:$E$1205,"&lt;=7")))</f>
        <v/>
      </c>
      <c r="N723" s="25">
        <f>IF($A723="","",MIN(INDEX('Cenários'!$K$6:$K$105,INT((ROW()-6)/12)+1),MAX(0,$M723)))</f>
        <v/>
      </c>
      <c r="O723" s="25">
        <f>IF($A723="","",IFERROR(IF($L723&gt;=$N723,0,MIN(CEILING(MAX(0,$N723-$L723),INDEX('Cenários'!$I$6:$I$105,INT((ROW()-6)/12)+1)),FLOOR(MAX(0,INDEX('Cenários'!$K$6:$K$105,INT((ROW()-6)/12)+1)-$L723),INDEX('Cenários'!$I$6:$I$105,INT((ROW()-6)/12)+1)))),0))</f>
        <v/>
      </c>
      <c r="P723" s="25">
        <f>IF($A723="","",IFERROR(IF($E723+INDEX('Cenários'!$J$6:$J$105,INT((ROW()-6)/12)+1)&gt;7,0,SUMIFS($O$6:$O$1205,$A$6:$A$1205,$A723,$E$6:$E$1205,$E723+INDEX('Cenários'!$J$6:$J$105,INT((ROW()-6)/12)+1))),0))</f>
        <v/>
      </c>
      <c r="Q723" s="25">
        <f>IF($A723="","",$L723+$O723)</f>
        <v/>
      </c>
      <c r="R723" s="25">
        <f>IF($A723="","",IF($E723&gt;0,MAX(0,$Q723-$N723),0))</f>
        <v/>
      </c>
      <c r="S723" s="25">
        <f>IF($A723="","",$Q723-$R723)</f>
        <v/>
      </c>
      <c r="T723" s="25">
        <f>IF($A723="","",MAX(0,-$S723))</f>
        <v/>
      </c>
      <c r="U723" s="25">
        <f>IF($A723="","",MAX(0,$Q723-INDEX('Cenários'!$K$6:$K$105,INT((ROW()-6)/12)+1)))</f>
        <v/>
      </c>
      <c r="V723" s="24">
        <f>IF($A723="","",IF($Y723&lt;&gt;"OK","Dados inválidos",IF($X723="Pausado","Pausado",IF($T723&gt;0,"Ruptura",IF($U723&gt;0,"Excesso de capacidade",IF($M723&gt;INDEX('Cenários'!$K$6:$K$105,INT((ROW()-6)/12)+1),"Capacidade insuficiente",IF(AND($E723&lt;=0,$S723&lt;INDEX('Cenários'!$H$6:$H$105,INT((ROW()-6)/12)+1)),"Atenção",IF($R723&gt;0,"Desmobilizar","Adequado"))))))))</f>
        <v/>
      </c>
      <c r="W723" s="24">
        <f>IF($A723="","",IF($Y723&lt;&gt;"OK","Corrigir cadastro do cenário",IF($X723="Pausado","",IF($T723&gt;0,"Ruptura projetada de "&amp;TEXT($T723,"0")&amp;" un.",IF($U723&gt;0,"Reduzir entrada ou transferir "&amp;TEXT($U723,"0")&amp;" un.",IF($M723&gt;INDEX('Cenários'!$K$6:$K$105,INT((ROW()-6)/12)+1),"Capacidade abaixo do saldo-alvo em "&amp;TEXT($M723-INDEX('Cenários'!$K$6:$K$105,INT((ROW()-6)/12)+1),"0")&amp;" un.",IF(AND($O723&gt;0,$E723-INDEX('Cenários'!$J$6:$J$105,INT((ROW()-6)/12)+1)&lt;-4),"Recebimento depende de pedido anterior ao horizonte",IF($R723&gt;0,"Desmobilizar "&amp;TEXT($R723,"0")&amp;" un. nesta semana",IF($P723&gt;0,"Emitir pedido de "&amp;TEXT($P723,"0")&amp;" un. nesta semana",IF($O723&gt;0,"Programar recebimento de "&amp;TEXT($O723,"0")&amp;" un.","Sem ação imediata")))))))))</f>
        <v/>
      </c>
      <c r="X723" s="24">
        <f>IF($A723="","",INDEX('Cenários'!$M$6:$M$105,INT((ROW()-6)/12)+1))</f>
        <v/>
      </c>
      <c r="Y723" s="24">
        <f>IF($A723="","",INDEX('Cenários'!$Z$6:$Z$105,INT((ROW()-6)/12)+1))</f>
        <v/>
      </c>
    </row>
    <row r="724" ht="19" customHeight="1">
      <c r="A724" s="24">
        <f>IF(INDEX('Cenários'!$A$6:$A$105,INT((ROW()-6)/12)+1)="","",INDEX('Cenários'!$A$6:$A$105,INT((ROW()-6)/12)+1))</f>
        <v/>
      </c>
      <c r="B724" s="24">
        <f>IF($A724="","",INDEX('Cenários'!$B$6:$B$105,INT((ROW()-6)/12)+1))</f>
        <v/>
      </c>
      <c r="C724" s="24">
        <f>IF($A724="","",INDEX('Cenários'!$C$6:$C$105,INT((ROW()-6)/12)+1))</f>
        <v/>
      </c>
      <c r="D724" s="24">
        <f>IF($A724="","",INDEX('Cenários'!$D$6:$D$105,INT((ROW()-6)/12)+1))</f>
        <v/>
      </c>
      <c r="E724" s="25">
        <f>IF($A724="","",MOD(ROW()-6,12)-4)</f>
        <v/>
      </c>
      <c r="F724" s="24">
        <f>IF($A724="","",IF($E724&lt;0,"Antes do pico",IF($E724=0,"Semana de pico","Depois do pico")))</f>
        <v/>
      </c>
      <c r="G724" s="36">
        <f>IF($A724="","",IFERROR(IF(INDEX('Cenários'!$E$6:$E$105,INT((ROW()-6)/12)+1)="","",INDEX('Cenários'!$E$6:$E$105,INT((ROW()-6)/12)+1)+7*$E724),""))</f>
        <v/>
      </c>
      <c r="H724" s="37">
        <f>IF($A724="","",INDEX('Cenários'!$N$6:$Y$105,INT((ROW()-6)/12)+1,$E724+5))</f>
        <v/>
      </c>
      <c r="I724" s="25">
        <f>IF(OR($A724="",$H724=""),"",IFERROR(ROUNDUP(INDEX('Cenários'!$F$6:$F$105,INT((ROW()-6)/12)+1)*$H724,0),""))</f>
        <v/>
      </c>
      <c r="J724" s="19" t="n"/>
      <c r="K724" s="25">
        <f>IF($A724="","",IF($E724=-4,INDEX('Cenários'!$G$6:$G$105,INT((ROW()-6)/12)+1),$S723))</f>
        <v/>
      </c>
      <c r="L724" s="25">
        <f>IF($A724="","",$K724+IF($J724="",0,$J724)-IF($I724="",0,$I724))</f>
        <v/>
      </c>
      <c r="M724" s="25">
        <f>IF($A724="","",IF($E724&lt;=0,INDEX('Cenários'!$H$6:$H$105,INT((ROW()-6)/12)+1)+SUMIFS($I$6:$I$1205,$A$6:$A$1205,$A724,$E$6:$E$1205,"&gt;"&amp;$E724,$E$6:$E$1205,"&lt;="&amp;($E724+INDEX('Cenários'!$J$6:$J$105,INT((ROW()-6)/12)+1))),INDEX('Cenários'!$L$6:$L$105,INT((ROW()-6)/12)+1)+SUMIFS($I$6:$I$1205,$A$6:$A$1205,$A724,$E$6:$E$1205,"&gt;"&amp;$E724,$E$6:$E$1205,"&lt;=7")))</f>
        <v/>
      </c>
      <c r="N724" s="25">
        <f>IF($A724="","",MIN(INDEX('Cenários'!$K$6:$K$105,INT((ROW()-6)/12)+1),MAX(0,$M724)))</f>
        <v/>
      </c>
      <c r="O724" s="25">
        <f>IF($A724="","",IFERROR(IF($L724&gt;=$N724,0,MIN(CEILING(MAX(0,$N724-$L724),INDEX('Cenários'!$I$6:$I$105,INT((ROW()-6)/12)+1)),FLOOR(MAX(0,INDEX('Cenários'!$K$6:$K$105,INT((ROW()-6)/12)+1)-$L724),INDEX('Cenários'!$I$6:$I$105,INT((ROW()-6)/12)+1)))),0))</f>
        <v/>
      </c>
      <c r="P724" s="25">
        <f>IF($A724="","",IFERROR(IF($E724+INDEX('Cenários'!$J$6:$J$105,INT((ROW()-6)/12)+1)&gt;7,0,SUMIFS($O$6:$O$1205,$A$6:$A$1205,$A724,$E$6:$E$1205,$E724+INDEX('Cenários'!$J$6:$J$105,INT((ROW()-6)/12)+1))),0))</f>
        <v/>
      </c>
      <c r="Q724" s="25">
        <f>IF($A724="","",$L724+$O724)</f>
        <v/>
      </c>
      <c r="R724" s="25">
        <f>IF($A724="","",IF($E724&gt;0,MAX(0,$Q724-$N724),0))</f>
        <v/>
      </c>
      <c r="S724" s="25">
        <f>IF($A724="","",$Q724-$R724)</f>
        <v/>
      </c>
      <c r="T724" s="25">
        <f>IF($A724="","",MAX(0,-$S724))</f>
        <v/>
      </c>
      <c r="U724" s="25">
        <f>IF($A724="","",MAX(0,$Q724-INDEX('Cenários'!$K$6:$K$105,INT((ROW()-6)/12)+1)))</f>
        <v/>
      </c>
      <c r="V724" s="24">
        <f>IF($A724="","",IF($Y724&lt;&gt;"OK","Dados inválidos",IF($X724="Pausado","Pausado",IF($T724&gt;0,"Ruptura",IF($U724&gt;0,"Excesso de capacidade",IF($M724&gt;INDEX('Cenários'!$K$6:$K$105,INT((ROW()-6)/12)+1),"Capacidade insuficiente",IF(AND($E724&lt;=0,$S724&lt;INDEX('Cenários'!$H$6:$H$105,INT((ROW()-6)/12)+1)),"Atenção",IF($R724&gt;0,"Desmobilizar","Adequado"))))))))</f>
        <v/>
      </c>
      <c r="W724" s="24">
        <f>IF($A724="","",IF($Y724&lt;&gt;"OK","Corrigir cadastro do cenário",IF($X724="Pausado","",IF($T724&gt;0,"Ruptura projetada de "&amp;TEXT($T724,"0")&amp;" un.",IF($U724&gt;0,"Reduzir entrada ou transferir "&amp;TEXT($U724,"0")&amp;" un.",IF($M724&gt;INDEX('Cenários'!$K$6:$K$105,INT((ROW()-6)/12)+1),"Capacidade abaixo do saldo-alvo em "&amp;TEXT($M724-INDEX('Cenários'!$K$6:$K$105,INT((ROW()-6)/12)+1),"0")&amp;" un.",IF(AND($O724&gt;0,$E724-INDEX('Cenários'!$J$6:$J$105,INT((ROW()-6)/12)+1)&lt;-4),"Recebimento depende de pedido anterior ao horizonte",IF($R724&gt;0,"Desmobilizar "&amp;TEXT($R724,"0")&amp;" un. nesta semana",IF($P724&gt;0,"Emitir pedido de "&amp;TEXT($P724,"0")&amp;" un. nesta semana",IF($O724&gt;0,"Programar recebimento de "&amp;TEXT($O724,"0")&amp;" un.","Sem ação imediata")))))))))</f>
        <v/>
      </c>
      <c r="X724" s="24">
        <f>IF($A724="","",INDEX('Cenários'!$M$6:$M$105,INT((ROW()-6)/12)+1))</f>
        <v/>
      </c>
      <c r="Y724" s="24">
        <f>IF($A724="","",INDEX('Cenários'!$Z$6:$Z$105,INT((ROW()-6)/12)+1))</f>
        <v/>
      </c>
    </row>
    <row r="725" ht="19" customHeight="1">
      <c r="A725" s="24">
        <f>IF(INDEX('Cenários'!$A$6:$A$105,INT((ROW()-6)/12)+1)="","",INDEX('Cenários'!$A$6:$A$105,INT((ROW()-6)/12)+1))</f>
        <v/>
      </c>
      <c r="B725" s="24">
        <f>IF($A725="","",INDEX('Cenários'!$B$6:$B$105,INT((ROW()-6)/12)+1))</f>
        <v/>
      </c>
      <c r="C725" s="24">
        <f>IF($A725="","",INDEX('Cenários'!$C$6:$C$105,INT((ROW()-6)/12)+1))</f>
        <v/>
      </c>
      <c r="D725" s="24">
        <f>IF($A725="","",INDEX('Cenários'!$D$6:$D$105,INT((ROW()-6)/12)+1))</f>
        <v/>
      </c>
      <c r="E725" s="25">
        <f>IF($A725="","",MOD(ROW()-6,12)-4)</f>
        <v/>
      </c>
      <c r="F725" s="24">
        <f>IF($A725="","",IF($E725&lt;0,"Antes do pico",IF($E725=0,"Semana de pico","Depois do pico")))</f>
        <v/>
      </c>
      <c r="G725" s="36">
        <f>IF($A725="","",IFERROR(IF(INDEX('Cenários'!$E$6:$E$105,INT((ROW()-6)/12)+1)="","",INDEX('Cenários'!$E$6:$E$105,INT((ROW()-6)/12)+1)+7*$E725),""))</f>
        <v/>
      </c>
      <c r="H725" s="37">
        <f>IF($A725="","",INDEX('Cenários'!$N$6:$Y$105,INT((ROW()-6)/12)+1,$E725+5))</f>
        <v/>
      </c>
      <c r="I725" s="25">
        <f>IF(OR($A725="",$H725=""),"",IFERROR(ROUNDUP(INDEX('Cenários'!$F$6:$F$105,INT((ROW()-6)/12)+1)*$H725,0),""))</f>
        <v/>
      </c>
      <c r="J725" s="19" t="n"/>
      <c r="K725" s="25">
        <f>IF($A725="","",IF($E725=-4,INDEX('Cenários'!$G$6:$G$105,INT((ROW()-6)/12)+1),$S724))</f>
        <v/>
      </c>
      <c r="L725" s="25">
        <f>IF($A725="","",$K725+IF($J725="",0,$J725)-IF($I725="",0,$I725))</f>
        <v/>
      </c>
      <c r="M725" s="25">
        <f>IF($A725="","",IF($E725&lt;=0,INDEX('Cenários'!$H$6:$H$105,INT((ROW()-6)/12)+1)+SUMIFS($I$6:$I$1205,$A$6:$A$1205,$A725,$E$6:$E$1205,"&gt;"&amp;$E725,$E$6:$E$1205,"&lt;="&amp;($E725+INDEX('Cenários'!$J$6:$J$105,INT((ROW()-6)/12)+1))),INDEX('Cenários'!$L$6:$L$105,INT((ROW()-6)/12)+1)+SUMIFS($I$6:$I$1205,$A$6:$A$1205,$A725,$E$6:$E$1205,"&gt;"&amp;$E725,$E$6:$E$1205,"&lt;=7")))</f>
        <v/>
      </c>
      <c r="N725" s="25">
        <f>IF($A725="","",MIN(INDEX('Cenários'!$K$6:$K$105,INT((ROW()-6)/12)+1),MAX(0,$M725)))</f>
        <v/>
      </c>
      <c r="O725" s="25">
        <f>IF($A725="","",IFERROR(IF($L725&gt;=$N725,0,MIN(CEILING(MAX(0,$N725-$L725),INDEX('Cenários'!$I$6:$I$105,INT((ROW()-6)/12)+1)),FLOOR(MAX(0,INDEX('Cenários'!$K$6:$K$105,INT((ROW()-6)/12)+1)-$L725),INDEX('Cenários'!$I$6:$I$105,INT((ROW()-6)/12)+1)))),0))</f>
        <v/>
      </c>
      <c r="P725" s="25">
        <f>IF($A725="","",IFERROR(IF($E725+INDEX('Cenários'!$J$6:$J$105,INT((ROW()-6)/12)+1)&gt;7,0,SUMIFS($O$6:$O$1205,$A$6:$A$1205,$A725,$E$6:$E$1205,$E725+INDEX('Cenários'!$J$6:$J$105,INT((ROW()-6)/12)+1))),0))</f>
        <v/>
      </c>
      <c r="Q725" s="25">
        <f>IF($A725="","",$L725+$O725)</f>
        <v/>
      </c>
      <c r="R725" s="25">
        <f>IF($A725="","",IF($E725&gt;0,MAX(0,$Q725-$N725),0))</f>
        <v/>
      </c>
      <c r="S725" s="25">
        <f>IF($A725="","",$Q725-$R725)</f>
        <v/>
      </c>
      <c r="T725" s="25">
        <f>IF($A725="","",MAX(0,-$S725))</f>
        <v/>
      </c>
      <c r="U725" s="25">
        <f>IF($A725="","",MAX(0,$Q725-INDEX('Cenários'!$K$6:$K$105,INT((ROW()-6)/12)+1)))</f>
        <v/>
      </c>
      <c r="V725" s="24">
        <f>IF($A725="","",IF($Y725&lt;&gt;"OK","Dados inválidos",IF($X725="Pausado","Pausado",IF($T725&gt;0,"Ruptura",IF($U725&gt;0,"Excesso de capacidade",IF($M725&gt;INDEX('Cenários'!$K$6:$K$105,INT((ROW()-6)/12)+1),"Capacidade insuficiente",IF(AND($E725&lt;=0,$S725&lt;INDEX('Cenários'!$H$6:$H$105,INT((ROW()-6)/12)+1)),"Atenção",IF($R725&gt;0,"Desmobilizar","Adequado"))))))))</f>
        <v/>
      </c>
      <c r="W725" s="24">
        <f>IF($A725="","",IF($Y725&lt;&gt;"OK","Corrigir cadastro do cenário",IF($X725="Pausado","",IF($T725&gt;0,"Ruptura projetada de "&amp;TEXT($T725,"0")&amp;" un.",IF($U725&gt;0,"Reduzir entrada ou transferir "&amp;TEXT($U725,"0")&amp;" un.",IF($M725&gt;INDEX('Cenários'!$K$6:$K$105,INT((ROW()-6)/12)+1),"Capacidade abaixo do saldo-alvo em "&amp;TEXT($M725-INDEX('Cenários'!$K$6:$K$105,INT((ROW()-6)/12)+1),"0")&amp;" un.",IF(AND($O725&gt;0,$E725-INDEX('Cenários'!$J$6:$J$105,INT((ROW()-6)/12)+1)&lt;-4),"Recebimento depende de pedido anterior ao horizonte",IF($R725&gt;0,"Desmobilizar "&amp;TEXT($R725,"0")&amp;" un. nesta semana",IF($P725&gt;0,"Emitir pedido de "&amp;TEXT($P725,"0")&amp;" un. nesta semana",IF($O725&gt;0,"Programar recebimento de "&amp;TEXT($O725,"0")&amp;" un.","Sem ação imediata")))))))))</f>
        <v/>
      </c>
      <c r="X725" s="24">
        <f>IF($A725="","",INDEX('Cenários'!$M$6:$M$105,INT((ROW()-6)/12)+1))</f>
        <v/>
      </c>
      <c r="Y725" s="24">
        <f>IF($A725="","",INDEX('Cenários'!$Z$6:$Z$105,INT((ROW()-6)/12)+1))</f>
        <v/>
      </c>
    </row>
    <row r="726" ht="19" customHeight="1">
      <c r="A726" s="24">
        <f>IF(INDEX('Cenários'!$A$6:$A$105,INT((ROW()-6)/12)+1)="","",INDEX('Cenários'!$A$6:$A$105,INT((ROW()-6)/12)+1))</f>
        <v/>
      </c>
      <c r="B726" s="24">
        <f>IF($A726="","",INDEX('Cenários'!$B$6:$B$105,INT((ROW()-6)/12)+1))</f>
        <v/>
      </c>
      <c r="C726" s="24">
        <f>IF($A726="","",INDEX('Cenários'!$C$6:$C$105,INT((ROW()-6)/12)+1))</f>
        <v/>
      </c>
      <c r="D726" s="24">
        <f>IF($A726="","",INDEX('Cenários'!$D$6:$D$105,INT((ROW()-6)/12)+1))</f>
        <v/>
      </c>
      <c r="E726" s="25">
        <f>IF($A726="","",MOD(ROW()-6,12)-4)</f>
        <v/>
      </c>
      <c r="F726" s="24">
        <f>IF($A726="","",IF($E726&lt;0,"Antes do pico",IF($E726=0,"Semana de pico","Depois do pico")))</f>
        <v/>
      </c>
      <c r="G726" s="36">
        <f>IF($A726="","",IFERROR(IF(INDEX('Cenários'!$E$6:$E$105,INT((ROW()-6)/12)+1)="","",INDEX('Cenários'!$E$6:$E$105,INT((ROW()-6)/12)+1)+7*$E726),""))</f>
        <v/>
      </c>
      <c r="H726" s="37">
        <f>IF($A726="","",INDEX('Cenários'!$N$6:$Y$105,INT((ROW()-6)/12)+1,$E726+5))</f>
        <v/>
      </c>
      <c r="I726" s="25">
        <f>IF(OR($A726="",$H726=""),"",IFERROR(ROUNDUP(INDEX('Cenários'!$F$6:$F$105,INT((ROW()-6)/12)+1)*$H726,0),""))</f>
        <v/>
      </c>
      <c r="J726" s="19" t="n"/>
      <c r="K726" s="25">
        <f>IF($A726="","",IF($E726=-4,INDEX('Cenários'!$G$6:$G$105,INT((ROW()-6)/12)+1),$S725))</f>
        <v/>
      </c>
      <c r="L726" s="25">
        <f>IF($A726="","",$K726+IF($J726="",0,$J726)-IF($I726="",0,$I726))</f>
        <v/>
      </c>
      <c r="M726" s="25">
        <f>IF($A726="","",IF($E726&lt;=0,INDEX('Cenários'!$H$6:$H$105,INT((ROW()-6)/12)+1)+SUMIFS($I$6:$I$1205,$A$6:$A$1205,$A726,$E$6:$E$1205,"&gt;"&amp;$E726,$E$6:$E$1205,"&lt;="&amp;($E726+INDEX('Cenários'!$J$6:$J$105,INT((ROW()-6)/12)+1))),INDEX('Cenários'!$L$6:$L$105,INT((ROW()-6)/12)+1)+SUMIFS($I$6:$I$1205,$A$6:$A$1205,$A726,$E$6:$E$1205,"&gt;"&amp;$E726,$E$6:$E$1205,"&lt;=7")))</f>
        <v/>
      </c>
      <c r="N726" s="25">
        <f>IF($A726="","",MIN(INDEX('Cenários'!$K$6:$K$105,INT((ROW()-6)/12)+1),MAX(0,$M726)))</f>
        <v/>
      </c>
      <c r="O726" s="25">
        <f>IF($A726="","",IFERROR(IF($L726&gt;=$N726,0,MIN(CEILING(MAX(0,$N726-$L726),INDEX('Cenários'!$I$6:$I$105,INT((ROW()-6)/12)+1)),FLOOR(MAX(0,INDEX('Cenários'!$K$6:$K$105,INT((ROW()-6)/12)+1)-$L726),INDEX('Cenários'!$I$6:$I$105,INT((ROW()-6)/12)+1)))),0))</f>
        <v/>
      </c>
      <c r="P726" s="25">
        <f>IF($A726="","",IFERROR(IF($E726+INDEX('Cenários'!$J$6:$J$105,INT((ROW()-6)/12)+1)&gt;7,0,SUMIFS($O$6:$O$1205,$A$6:$A$1205,$A726,$E$6:$E$1205,$E726+INDEX('Cenários'!$J$6:$J$105,INT((ROW()-6)/12)+1))),0))</f>
        <v/>
      </c>
      <c r="Q726" s="25">
        <f>IF($A726="","",$L726+$O726)</f>
        <v/>
      </c>
      <c r="R726" s="25">
        <f>IF($A726="","",IF($E726&gt;0,MAX(0,$Q726-$N726),0))</f>
        <v/>
      </c>
      <c r="S726" s="25">
        <f>IF($A726="","",$Q726-$R726)</f>
        <v/>
      </c>
      <c r="T726" s="25">
        <f>IF($A726="","",MAX(0,-$S726))</f>
        <v/>
      </c>
      <c r="U726" s="25">
        <f>IF($A726="","",MAX(0,$Q726-INDEX('Cenários'!$K$6:$K$105,INT((ROW()-6)/12)+1)))</f>
        <v/>
      </c>
      <c r="V726" s="24">
        <f>IF($A726="","",IF($Y726&lt;&gt;"OK","Dados inválidos",IF($X726="Pausado","Pausado",IF($T726&gt;0,"Ruptura",IF($U726&gt;0,"Excesso de capacidade",IF($M726&gt;INDEX('Cenários'!$K$6:$K$105,INT((ROW()-6)/12)+1),"Capacidade insuficiente",IF(AND($E726&lt;=0,$S726&lt;INDEX('Cenários'!$H$6:$H$105,INT((ROW()-6)/12)+1)),"Atenção",IF($R726&gt;0,"Desmobilizar","Adequado"))))))))</f>
        <v/>
      </c>
      <c r="W726" s="24">
        <f>IF($A726="","",IF($Y726&lt;&gt;"OK","Corrigir cadastro do cenário",IF($X726="Pausado","",IF($T726&gt;0,"Ruptura projetada de "&amp;TEXT($T726,"0")&amp;" un.",IF($U726&gt;0,"Reduzir entrada ou transferir "&amp;TEXT($U726,"0")&amp;" un.",IF($M726&gt;INDEX('Cenários'!$K$6:$K$105,INT((ROW()-6)/12)+1),"Capacidade abaixo do saldo-alvo em "&amp;TEXT($M726-INDEX('Cenários'!$K$6:$K$105,INT((ROW()-6)/12)+1),"0")&amp;" un.",IF(AND($O726&gt;0,$E726-INDEX('Cenários'!$J$6:$J$105,INT((ROW()-6)/12)+1)&lt;-4),"Recebimento depende de pedido anterior ao horizonte",IF($R726&gt;0,"Desmobilizar "&amp;TEXT($R726,"0")&amp;" un. nesta semana",IF($P726&gt;0,"Emitir pedido de "&amp;TEXT($P726,"0")&amp;" un. nesta semana",IF($O726&gt;0,"Programar recebimento de "&amp;TEXT($O726,"0")&amp;" un.","Sem ação imediata")))))))))</f>
        <v/>
      </c>
      <c r="X726" s="24">
        <f>IF($A726="","",INDEX('Cenários'!$M$6:$M$105,INT((ROW()-6)/12)+1))</f>
        <v/>
      </c>
      <c r="Y726" s="24">
        <f>IF($A726="","",INDEX('Cenários'!$Z$6:$Z$105,INT((ROW()-6)/12)+1))</f>
        <v/>
      </c>
    </row>
    <row r="727" ht="19" customHeight="1">
      <c r="A727" s="24">
        <f>IF(INDEX('Cenários'!$A$6:$A$105,INT((ROW()-6)/12)+1)="","",INDEX('Cenários'!$A$6:$A$105,INT((ROW()-6)/12)+1))</f>
        <v/>
      </c>
      <c r="B727" s="24">
        <f>IF($A727="","",INDEX('Cenários'!$B$6:$B$105,INT((ROW()-6)/12)+1))</f>
        <v/>
      </c>
      <c r="C727" s="24">
        <f>IF($A727="","",INDEX('Cenários'!$C$6:$C$105,INT((ROW()-6)/12)+1))</f>
        <v/>
      </c>
      <c r="D727" s="24">
        <f>IF($A727="","",INDEX('Cenários'!$D$6:$D$105,INT((ROW()-6)/12)+1))</f>
        <v/>
      </c>
      <c r="E727" s="25">
        <f>IF($A727="","",MOD(ROW()-6,12)-4)</f>
        <v/>
      </c>
      <c r="F727" s="24">
        <f>IF($A727="","",IF($E727&lt;0,"Antes do pico",IF($E727=0,"Semana de pico","Depois do pico")))</f>
        <v/>
      </c>
      <c r="G727" s="36">
        <f>IF($A727="","",IFERROR(IF(INDEX('Cenários'!$E$6:$E$105,INT((ROW()-6)/12)+1)="","",INDEX('Cenários'!$E$6:$E$105,INT((ROW()-6)/12)+1)+7*$E727),""))</f>
        <v/>
      </c>
      <c r="H727" s="37">
        <f>IF($A727="","",INDEX('Cenários'!$N$6:$Y$105,INT((ROW()-6)/12)+1,$E727+5))</f>
        <v/>
      </c>
      <c r="I727" s="25">
        <f>IF(OR($A727="",$H727=""),"",IFERROR(ROUNDUP(INDEX('Cenários'!$F$6:$F$105,INT((ROW()-6)/12)+1)*$H727,0),""))</f>
        <v/>
      </c>
      <c r="J727" s="19" t="n"/>
      <c r="K727" s="25">
        <f>IF($A727="","",IF($E727=-4,INDEX('Cenários'!$G$6:$G$105,INT((ROW()-6)/12)+1),$S726))</f>
        <v/>
      </c>
      <c r="L727" s="25">
        <f>IF($A727="","",$K727+IF($J727="",0,$J727)-IF($I727="",0,$I727))</f>
        <v/>
      </c>
      <c r="M727" s="25">
        <f>IF($A727="","",IF($E727&lt;=0,INDEX('Cenários'!$H$6:$H$105,INT((ROW()-6)/12)+1)+SUMIFS($I$6:$I$1205,$A$6:$A$1205,$A727,$E$6:$E$1205,"&gt;"&amp;$E727,$E$6:$E$1205,"&lt;="&amp;($E727+INDEX('Cenários'!$J$6:$J$105,INT((ROW()-6)/12)+1))),INDEX('Cenários'!$L$6:$L$105,INT((ROW()-6)/12)+1)+SUMIFS($I$6:$I$1205,$A$6:$A$1205,$A727,$E$6:$E$1205,"&gt;"&amp;$E727,$E$6:$E$1205,"&lt;=7")))</f>
        <v/>
      </c>
      <c r="N727" s="25">
        <f>IF($A727="","",MIN(INDEX('Cenários'!$K$6:$K$105,INT((ROW()-6)/12)+1),MAX(0,$M727)))</f>
        <v/>
      </c>
      <c r="O727" s="25">
        <f>IF($A727="","",IFERROR(IF($L727&gt;=$N727,0,MIN(CEILING(MAX(0,$N727-$L727),INDEX('Cenários'!$I$6:$I$105,INT((ROW()-6)/12)+1)),FLOOR(MAX(0,INDEX('Cenários'!$K$6:$K$105,INT((ROW()-6)/12)+1)-$L727),INDEX('Cenários'!$I$6:$I$105,INT((ROW()-6)/12)+1)))),0))</f>
        <v/>
      </c>
      <c r="P727" s="25">
        <f>IF($A727="","",IFERROR(IF($E727+INDEX('Cenários'!$J$6:$J$105,INT((ROW()-6)/12)+1)&gt;7,0,SUMIFS($O$6:$O$1205,$A$6:$A$1205,$A727,$E$6:$E$1205,$E727+INDEX('Cenários'!$J$6:$J$105,INT((ROW()-6)/12)+1))),0))</f>
        <v/>
      </c>
      <c r="Q727" s="25">
        <f>IF($A727="","",$L727+$O727)</f>
        <v/>
      </c>
      <c r="R727" s="25">
        <f>IF($A727="","",IF($E727&gt;0,MAX(0,$Q727-$N727),0))</f>
        <v/>
      </c>
      <c r="S727" s="25">
        <f>IF($A727="","",$Q727-$R727)</f>
        <v/>
      </c>
      <c r="T727" s="25">
        <f>IF($A727="","",MAX(0,-$S727))</f>
        <v/>
      </c>
      <c r="U727" s="25">
        <f>IF($A727="","",MAX(0,$Q727-INDEX('Cenários'!$K$6:$K$105,INT((ROW()-6)/12)+1)))</f>
        <v/>
      </c>
      <c r="V727" s="24">
        <f>IF($A727="","",IF($Y727&lt;&gt;"OK","Dados inválidos",IF($X727="Pausado","Pausado",IF($T727&gt;0,"Ruptura",IF($U727&gt;0,"Excesso de capacidade",IF($M727&gt;INDEX('Cenários'!$K$6:$K$105,INT((ROW()-6)/12)+1),"Capacidade insuficiente",IF(AND($E727&lt;=0,$S727&lt;INDEX('Cenários'!$H$6:$H$105,INT((ROW()-6)/12)+1)),"Atenção",IF($R727&gt;0,"Desmobilizar","Adequado"))))))))</f>
        <v/>
      </c>
      <c r="W727" s="24">
        <f>IF($A727="","",IF($Y727&lt;&gt;"OK","Corrigir cadastro do cenário",IF($X727="Pausado","",IF($T727&gt;0,"Ruptura projetada de "&amp;TEXT($T727,"0")&amp;" un.",IF($U727&gt;0,"Reduzir entrada ou transferir "&amp;TEXT($U727,"0")&amp;" un.",IF($M727&gt;INDEX('Cenários'!$K$6:$K$105,INT((ROW()-6)/12)+1),"Capacidade abaixo do saldo-alvo em "&amp;TEXT($M727-INDEX('Cenários'!$K$6:$K$105,INT((ROW()-6)/12)+1),"0")&amp;" un.",IF(AND($O727&gt;0,$E727-INDEX('Cenários'!$J$6:$J$105,INT((ROW()-6)/12)+1)&lt;-4),"Recebimento depende de pedido anterior ao horizonte",IF($R727&gt;0,"Desmobilizar "&amp;TEXT($R727,"0")&amp;" un. nesta semana",IF($P727&gt;0,"Emitir pedido de "&amp;TEXT($P727,"0")&amp;" un. nesta semana",IF($O727&gt;0,"Programar recebimento de "&amp;TEXT($O727,"0")&amp;" un.","Sem ação imediata")))))))))</f>
        <v/>
      </c>
      <c r="X727" s="24">
        <f>IF($A727="","",INDEX('Cenários'!$M$6:$M$105,INT((ROW()-6)/12)+1))</f>
        <v/>
      </c>
      <c r="Y727" s="24">
        <f>IF($A727="","",INDEX('Cenários'!$Z$6:$Z$105,INT((ROW()-6)/12)+1))</f>
        <v/>
      </c>
    </row>
    <row r="728" ht="19" customHeight="1">
      <c r="A728" s="24">
        <f>IF(INDEX('Cenários'!$A$6:$A$105,INT((ROW()-6)/12)+1)="","",INDEX('Cenários'!$A$6:$A$105,INT((ROW()-6)/12)+1))</f>
        <v/>
      </c>
      <c r="B728" s="24">
        <f>IF($A728="","",INDEX('Cenários'!$B$6:$B$105,INT((ROW()-6)/12)+1))</f>
        <v/>
      </c>
      <c r="C728" s="24">
        <f>IF($A728="","",INDEX('Cenários'!$C$6:$C$105,INT((ROW()-6)/12)+1))</f>
        <v/>
      </c>
      <c r="D728" s="24">
        <f>IF($A728="","",INDEX('Cenários'!$D$6:$D$105,INT((ROW()-6)/12)+1))</f>
        <v/>
      </c>
      <c r="E728" s="25">
        <f>IF($A728="","",MOD(ROW()-6,12)-4)</f>
        <v/>
      </c>
      <c r="F728" s="24">
        <f>IF($A728="","",IF($E728&lt;0,"Antes do pico",IF($E728=0,"Semana de pico","Depois do pico")))</f>
        <v/>
      </c>
      <c r="G728" s="36">
        <f>IF($A728="","",IFERROR(IF(INDEX('Cenários'!$E$6:$E$105,INT((ROW()-6)/12)+1)="","",INDEX('Cenários'!$E$6:$E$105,INT((ROW()-6)/12)+1)+7*$E728),""))</f>
        <v/>
      </c>
      <c r="H728" s="37">
        <f>IF($A728="","",INDEX('Cenários'!$N$6:$Y$105,INT((ROW()-6)/12)+1,$E728+5))</f>
        <v/>
      </c>
      <c r="I728" s="25">
        <f>IF(OR($A728="",$H728=""),"",IFERROR(ROUNDUP(INDEX('Cenários'!$F$6:$F$105,INT((ROW()-6)/12)+1)*$H728,0),""))</f>
        <v/>
      </c>
      <c r="J728" s="19" t="n"/>
      <c r="K728" s="25">
        <f>IF($A728="","",IF($E728=-4,INDEX('Cenários'!$G$6:$G$105,INT((ROW()-6)/12)+1),$S727))</f>
        <v/>
      </c>
      <c r="L728" s="25">
        <f>IF($A728="","",$K728+IF($J728="",0,$J728)-IF($I728="",0,$I728))</f>
        <v/>
      </c>
      <c r="M728" s="25">
        <f>IF($A728="","",IF($E728&lt;=0,INDEX('Cenários'!$H$6:$H$105,INT((ROW()-6)/12)+1)+SUMIFS($I$6:$I$1205,$A$6:$A$1205,$A728,$E$6:$E$1205,"&gt;"&amp;$E728,$E$6:$E$1205,"&lt;="&amp;($E728+INDEX('Cenários'!$J$6:$J$105,INT((ROW()-6)/12)+1))),INDEX('Cenários'!$L$6:$L$105,INT((ROW()-6)/12)+1)+SUMIFS($I$6:$I$1205,$A$6:$A$1205,$A728,$E$6:$E$1205,"&gt;"&amp;$E728,$E$6:$E$1205,"&lt;=7")))</f>
        <v/>
      </c>
      <c r="N728" s="25">
        <f>IF($A728="","",MIN(INDEX('Cenários'!$K$6:$K$105,INT((ROW()-6)/12)+1),MAX(0,$M728)))</f>
        <v/>
      </c>
      <c r="O728" s="25">
        <f>IF($A728="","",IFERROR(IF($L728&gt;=$N728,0,MIN(CEILING(MAX(0,$N728-$L728),INDEX('Cenários'!$I$6:$I$105,INT((ROW()-6)/12)+1)),FLOOR(MAX(0,INDEX('Cenários'!$K$6:$K$105,INT((ROW()-6)/12)+1)-$L728),INDEX('Cenários'!$I$6:$I$105,INT((ROW()-6)/12)+1)))),0))</f>
        <v/>
      </c>
      <c r="P728" s="25">
        <f>IF($A728="","",IFERROR(IF($E728+INDEX('Cenários'!$J$6:$J$105,INT((ROW()-6)/12)+1)&gt;7,0,SUMIFS($O$6:$O$1205,$A$6:$A$1205,$A728,$E$6:$E$1205,$E728+INDEX('Cenários'!$J$6:$J$105,INT((ROW()-6)/12)+1))),0))</f>
        <v/>
      </c>
      <c r="Q728" s="25">
        <f>IF($A728="","",$L728+$O728)</f>
        <v/>
      </c>
      <c r="R728" s="25">
        <f>IF($A728="","",IF($E728&gt;0,MAX(0,$Q728-$N728),0))</f>
        <v/>
      </c>
      <c r="S728" s="25">
        <f>IF($A728="","",$Q728-$R728)</f>
        <v/>
      </c>
      <c r="T728" s="25">
        <f>IF($A728="","",MAX(0,-$S728))</f>
        <v/>
      </c>
      <c r="U728" s="25">
        <f>IF($A728="","",MAX(0,$Q728-INDEX('Cenários'!$K$6:$K$105,INT((ROW()-6)/12)+1)))</f>
        <v/>
      </c>
      <c r="V728" s="24">
        <f>IF($A728="","",IF($Y728&lt;&gt;"OK","Dados inválidos",IF($X728="Pausado","Pausado",IF($T728&gt;0,"Ruptura",IF($U728&gt;0,"Excesso de capacidade",IF($M728&gt;INDEX('Cenários'!$K$6:$K$105,INT((ROW()-6)/12)+1),"Capacidade insuficiente",IF(AND($E728&lt;=0,$S728&lt;INDEX('Cenários'!$H$6:$H$105,INT((ROW()-6)/12)+1)),"Atenção",IF($R728&gt;0,"Desmobilizar","Adequado"))))))))</f>
        <v/>
      </c>
      <c r="W728" s="24">
        <f>IF($A728="","",IF($Y728&lt;&gt;"OK","Corrigir cadastro do cenário",IF($X728="Pausado","",IF($T728&gt;0,"Ruptura projetada de "&amp;TEXT($T728,"0")&amp;" un.",IF($U728&gt;0,"Reduzir entrada ou transferir "&amp;TEXT($U728,"0")&amp;" un.",IF($M728&gt;INDEX('Cenários'!$K$6:$K$105,INT((ROW()-6)/12)+1),"Capacidade abaixo do saldo-alvo em "&amp;TEXT($M728-INDEX('Cenários'!$K$6:$K$105,INT((ROW()-6)/12)+1),"0")&amp;" un.",IF(AND($O728&gt;0,$E728-INDEX('Cenários'!$J$6:$J$105,INT((ROW()-6)/12)+1)&lt;-4),"Recebimento depende de pedido anterior ao horizonte",IF($R728&gt;0,"Desmobilizar "&amp;TEXT($R728,"0")&amp;" un. nesta semana",IF($P728&gt;0,"Emitir pedido de "&amp;TEXT($P728,"0")&amp;" un. nesta semana",IF($O728&gt;0,"Programar recebimento de "&amp;TEXT($O728,"0")&amp;" un.","Sem ação imediata")))))))))</f>
        <v/>
      </c>
      <c r="X728" s="24">
        <f>IF($A728="","",INDEX('Cenários'!$M$6:$M$105,INT((ROW()-6)/12)+1))</f>
        <v/>
      </c>
      <c r="Y728" s="24">
        <f>IF($A728="","",INDEX('Cenários'!$Z$6:$Z$105,INT((ROW()-6)/12)+1))</f>
        <v/>
      </c>
    </row>
    <row r="729" ht="19" customHeight="1">
      <c r="A729" s="24">
        <f>IF(INDEX('Cenários'!$A$6:$A$105,INT((ROW()-6)/12)+1)="","",INDEX('Cenários'!$A$6:$A$105,INT((ROW()-6)/12)+1))</f>
        <v/>
      </c>
      <c r="B729" s="24">
        <f>IF($A729="","",INDEX('Cenários'!$B$6:$B$105,INT((ROW()-6)/12)+1))</f>
        <v/>
      </c>
      <c r="C729" s="24">
        <f>IF($A729="","",INDEX('Cenários'!$C$6:$C$105,INT((ROW()-6)/12)+1))</f>
        <v/>
      </c>
      <c r="D729" s="24">
        <f>IF($A729="","",INDEX('Cenários'!$D$6:$D$105,INT((ROW()-6)/12)+1))</f>
        <v/>
      </c>
      <c r="E729" s="25">
        <f>IF($A729="","",MOD(ROW()-6,12)-4)</f>
        <v/>
      </c>
      <c r="F729" s="24">
        <f>IF($A729="","",IF($E729&lt;0,"Antes do pico",IF($E729=0,"Semana de pico","Depois do pico")))</f>
        <v/>
      </c>
      <c r="G729" s="36">
        <f>IF($A729="","",IFERROR(IF(INDEX('Cenários'!$E$6:$E$105,INT((ROW()-6)/12)+1)="","",INDEX('Cenários'!$E$6:$E$105,INT((ROW()-6)/12)+1)+7*$E729),""))</f>
        <v/>
      </c>
      <c r="H729" s="37">
        <f>IF($A729="","",INDEX('Cenários'!$N$6:$Y$105,INT((ROW()-6)/12)+1,$E729+5))</f>
        <v/>
      </c>
      <c r="I729" s="25">
        <f>IF(OR($A729="",$H729=""),"",IFERROR(ROUNDUP(INDEX('Cenários'!$F$6:$F$105,INT((ROW()-6)/12)+1)*$H729,0),""))</f>
        <v/>
      </c>
      <c r="J729" s="19" t="n"/>
      <c r="K729" s="25">
        <f>IF($A729="","",IF($E729=-4,INDEX('Cenários'!$G$6:$G$105,INT((ROW()-6)/12)+1),$S728))</f>
        <v/>
      </c>
      <c r="L729" s="25">
        <f>IF($A729="","",$K729+IF($J729="",0,$J729)-IF($I729="",0,$I729))</f>
        <v/>
      </c>
      <c r="M729" s="25">
        <f>IF($A729="","",IF($E729&lt;=0,INDEX('Cenários'!$H$6:$H$105,INT((ROW()-6)/12)+1)+SUMIFS($I$6:$I$1205,$A$6:$A$1205,$A729,$E$6:$E$1205,"&gt;"&amp;$E729,$E$6:$E$1205,"&lt;="&amp;($E729+INDEX('Cenários'!$J$6:$J$105,INT((ROW()-6)/12)+1))),INDEX('Cenários'!$L$6:$L$105,INT((ROW()-6)/12)+1)+SUMIFS($I$6:$I$1205,$A$6:$A$1205,$A729,$E$6:$E$1205,"&gt;"&amp;$E729,$E$6:$E$1205,"&lt;=7")))</f>
        <v/>
      </c>
      <c r="N729" s="25">
        <f>IF($A729="","",MIN(INDEX('Cenários'!$K$6:$K$105,INT((ROW()-6)/12)+1),MAX(0,$M729)))</f>
        <v/>
      </c>
      <c r="O729" s="25">
        <f>IF($A729="","",IFERROR(IF($L729&gt;=$N729,0,MIN(CEILING(MAX(0,$N729-$L729),INDEX('Cenários'!$I$6:$I$105,INT((ROW()-6)/12)+1)),FLOOR(MAX(0,INDEX('Cenários'!$K$6:$K$105,INT((ROW()-6)/12)+1)-$L729),INDEX('Cenários'!$I$6:$I$105,INT((ROW()-6)/12)+1)))),0))</f>
        <v/>
      </c>
      <c r="P729" s="25">
        <f>IF($A729="","",IFERROR(IF($E729+INDEX('Cenários'!$J$6:$J$105,INT((ROW()-6)/12)+1)&gt;7,0,SUMIFS($O$6:$O$1205,$A$6:$A$1205,$A729,$E$6:$E$1205,$E729+INDEX('Cenários'!$J$6:$J$105,INT((ROW()-6)/12)+1))),0))</f>
        <v/>
      </c>
      <c r="Q729" s="25">
        <f>IF($A729="","",$L729+$O729)</f>
        <v/>
      </c>
      <c r="R729" s="25">
        <f>IF($A729="","",IF($E729&gt;0,MAX(0,$Q729-$N729),0))</f>
        <v/>
      </c>
      <c r="S729" s="25">
        <f>IF($A729="","",$Q729-$R729)</f>
        <v/>
      </c>
      <c r="T729" s="25">
        <f>IF($A729="","",MAX(0,-$S729))</f>
        <v/>
      </c>
      <c r="U729" s="25">
        <f>IF($A729="","",MAX(0,$Q729-INDEX('Cenários'!$K$6:$K$105,INT((ROW()-6)/12)+1)))</f>
        <v/>
      </c>
      <c r="V729" s="24">
        <f>IF($A729="","",IF($Y729&lt;&gt;"OK","Dados inválidos",IF($X729="Pausado","Pausado",IF($T729&gt;0,"Ruptura",IF($U729&gt;0,"Excesso de capacidade",IF($M729&gt;INDEX('Cenários'!$K$6:$K$105,INT((ROW()-6)/12)+1),"Capacidade insuficiente",IF(AND($E729&lt;=0,$S729&lt;INDEX('Cenários'!$H$6:$H$105,INT((ROW()-6)/12)+1)),"Atenção",IF($R729&gt;0,"Desmobilizar","Adequado"))))))))</f>
        <v/>
      </c>
      <c r="W729" s="24">
        <f>IF($A729="","",IF($Y729&lt;&gt;"OK","Corrigir cadastro do cenário",IF($X729="Pausado","",IF($T729&gt;0,"Ruptura projetada de "&amp;TEXT($T729,"0")&amp;" un.",IF($U729&gt;0,"Reduzir entrada ou transferir "&amp;TEXT($U729,"0")&amp;" un.",IF($M729&gt;INDEX('Cenários'!$K$6:$K$105,INT((ROW()-6)/12)+1),"Capacidade abaixo do saldo-alvo em "&amp;TEXT($M729-INDEX('Cenários'!$K$6:$K$105,INT((ROW()-6)/12)+1),"0")&amp;" un.",IF(AND($O729&gt;0,$E729-INDEX('Cenários'!$J$6:$J$105,INT((ROW()-6)/12)+1)&lt;-4),"Recebimento depende de pedido anterior ao horizonte",IF($R729&gt;0,"Desmobilizar "&amp;TEXT($R729,"0")&amp;" un. nesta semana",IF($P729&gt;0,"Emitir pedido de "&amp;TEXT($P729,"0")&amp;" un. nesta semana",IF($O729&gt;0,"Programar recebimento de "&amp;TEXT($O729,"0")&amp;" un.","Sem ação imediata")))))))))</f>
        <v/>
      </c>
      <c r="X729" s="24">
        <f>IF($A729="","",INDEX('Cenários'!$M$6:$M$105,INT((ROW()-6)/12)+1))</f>
        <v/>
      </c>
      <c r="Y729" s="24">
        <f>IF($A729="","",INDEX('Cenários'!$Z$6:$Z$105,INT((ROW()-6)/12)+1))</f>
        <v/>
      </c>
    </row>
    <row r="730" ht="19" customHeight="1">
      <c r="A730" s="24">
        <f>IF(INDEX('Cenários'!$A$6:$A$105,INT((ROW()-6)/12)+1)="","",INDEX('Cenários'!$A$6:$A$105,INT((ROW()-6)/12)+1))</f>
        <v/>
      </c>
      <c r="B730" s="24">
        <f>IF($A730="","",INDEX('Cenários'!$B$6:$B$105,INT((ROW()-6)/12)+1))</f>
        <v/>
      </c>
      <c r="C730" s="24">
        <f>IF($A730="","",INDEX('Cenários'!$C$6:$C$105,INT((ROW()-6)/12)+1))</f>
        <v/>
      </c>
      <c r="D730" s="24">
        <f>IF($A730="","",INDEX('Cenários'!$D$6:$D$105,INT((ROW()-6)/12)+1))</f>
        <v/>
      </c>
      <c r="E730" s="25">
        <f>IF($A730="","",MOD(ROW()-6,12)-4)</f>
        <v/>
      </c>
      <c r="F730" s="24">
        <f>IF($A730="","",IF($E730&lt;0,"Antes do pico",IF($E730=0,"Semana de pico","Depois do pico")))</f>
        <v/>
      </c>
      <c r="G730" s="36">
        <f>IF($A730="","",IFERROR(IF(INDEX('Cenários'!$E$6:$E$105,INT((ROW()-6)/12)+1)="","",INDEX('Cenários'!$E$6:$E$105,INT((ROW()-6)/12)+1)+7*$E730),""))</f>
        <v/>
      </c>
      <c r="H730" s="37">
        <f>IF($A730="","",INDEX('Cenários'!$N$6:$Y$105,INT((ROW()-6)/12)+1,$E730+5))</f>
        <v/>
      </c>
      <c r="I730" s="25">
        <f>IF(OR($A730="",$H730=""),"",IFERROR(ROUNDUP(INDEX('Cenários'!$F$6:$F$105,INT((ROW()-6)/12)+1)*$H730,0),""))</f>
        <v/>
      </c>
      <c r="J730" s="19" t="n"/>
      <c r="K730" s="25">
        <f>IF($A730="","",IF($E730=-4,INDEX('Cenários'!$G$6:$G$105,INT((ROW()-6)/12)+1),$S729))</f>
        <v/>
      </c>
      <c r="L730" s="25">
        <f>IF($A730="","",$K730+IF($J730="",0,$J730)-IF($I730="",0,$I730))</f>
        <v/>
      </c>
      <c r="M730" s="25">
        <f>IF($A730="","",IF($E730&lt;=0,INDEX('Cenários'!$H$6:$H$105,INT((ROW()-6)/12)+1)+SUMIFS($I$6:$I$1205,$A$6:$A$1205,$A730,$E$6:$E$1205,"&gt;"&amp;$E730,$E$6:$E$1205,"&lt;="&amp;($E730+INDEX('Cenários'!$J$6:$J$105,INT((ROW()-6)/12)+1))),INDEX('Cenários'!$L$6:$L$105,INT((ROW()-6)/12)+1)+SUMIFS($I$6:$I$1205,$A$6:$A$1205,$A730,$E$6:$E$1205,"&gt;"&amp;$E730,$E$6:$E$1205,"&lt;=7")))</f>
        <v/>
      </c>
      <c r="N730" s="25">
        <f>IF($A730="","",MIN(INDEX('Cenários'!$K$6:$K$105,INT((ROW()-6)/12)+1),MAX(0,$M730)))</f>
        <v/>
      </c>
      <c r="O730" s="25">
        <f>IF($A730="","",IFERROR(IF($L730&gt;=$N730,0,MIN(CEILING(MAX(0,$N730-$L730),INDEX('Cenários'!$I$6:$I$105,INT((ROW()-6)/12)+1)),FLOOR(MAX(0,INDEX('Cenários'!$K$6:$K$105,INT((ROW()-6)/12)+1)-$L730),INDEX('Cenários'!$I$6:$I$105,INT((ROW()-6)/12)+1)))),0))</f>
        <v/>
      </c>
      <c r="P730" s="25">
        <f>IF($A730="","",IFERROR(IF($E730+INDEX('Cenários'!$J$6:$J$105,INT((ROW()-6)/12)+1)&gt;7,0,SUMIFS($O$6:$O$1205,$A$6:$A$1205,$A730,$E$6:$E$1205,$E730+INDEX('Cenários'!$J$6:$J$105,INT((ROW()-6)/12)+1))),0))</f>
        <v/>
      </c>
      <c r="Q730" s="25">
        <f>IF($A730="","",$L730+$O730)</f>
        <v/>
      </c>
      <c r="R730" s="25">
        <f>IF($A730="","",IF($E730&gt;0,MAX(0,$Q730-$N730),0))</f>
        <v/>
      </c>
      <c r="S730" s="25">
        <f>IF($A730="","",$Q730-$R730)</f>
        <v/>
      </c>
      <c r="T730" s="25">
        <f>IF($A730="","",MAX(0,-$S730))</f>
        <v/>
      </c>
      <c r="U730" s="25">
        <f>IF($A730="","",MAX(0,$Q730-INDEX('Cenários'!$K$6:$K$105,INT((ROW()-6)/12)+1)))</f>
        <v/>
      </c>
      <c r="V730" s="24">
        <f>IF($A730="","",IF($Y730&lt;&gt;"OK","Dados inválidos",IF($X730="Pausado","Pausado",IF($T730&gt;0,"Ruptura",IF($U730&gt;0,"Excesso de capacidade",IF($M730&gt;INDEX('Cenários'!$K$6:$K$105,INT((ROW()-6)/12)+1),"Capacidade insuficiente",IF(AND($E730&lt;=0,$S730&lt;INDEX('Cenários'!$H$6:$H$105,INT((ROW()-6)/12)+1)),"Atenção",IF($R730&gt;0,"Desmobilizar","Adequado"))))))))</f>
        <v/>
      </c>
      <c r="W730" s="24">
        <f>IF($A730="","",IF($Y730&lt;&gt;"OK","Corrigir cadastro do cenário",IF($X730="Pausado","",IF($T730&gt;0,"Ruptura projetada de "&amp;TEXT($T730,"0")&amp;" un.",IF($U730&gt;0,"Reduzir entrada ou transferir "&amp;TEXT($U730,"0")&amp;" un.",IF($M730&gt;INDEX('Cenários'!$K$6:$K$105,INT((ROW()-6)/12)+1),"Capacidade abaixo do saldo-alvo em "&amp;TEXT($M730-INDEX('Cenários'!$K$6:$K$105,INT((ROW()-6)/12)+1),"0")&amp;" un.",IF(AND($O730&gt;0,$E730-INDEX('Cenários'!$J$6:$J$105,INT((ROW()-6)/12)+1)&lt;-4),"Recebimento depende de pedido anterior ao horizonte",IF($R730&gt;0,"Desmobilizar "&amp;TEXT($R730,"0")&amp;" un. nesta semana",IF($P730&gt;0,"Emitir pedido de "&amp;TEXT($P730,"0")&amp;" un. nesta semana",IF($O730&gt;0,"Programar recebimento de "&amp;TEXT($O730,"0")&amp;" un.","Sem ação imediata")))))))))</f>
        <v/>
      </c>
      <c r="X730" s="24">
        <f>IF($A730="","",INDEX('Cenários'!$M$6:$M$105,INT((ROW()-6)/12)+1))</f>
        <v/>
      </c>
      <c r="Y730" s="24">
        <f>IF($A730="","",INDEX('Cenários'!$Z$6:$Z$105,INT((ROW()-6)/12)+1))</f>
        <v/>
      </c>
    </row>
    <row r="731" ht="19" customHeight="1">
      <c r="A731" s="24">
        <f>IF(INDEX('Cenários'!$A$6:$A$105,INT((ROW()-6)/12)+1)="","",INDEX('Cenários'!$A$6:$A$105,INT((ROW()-6)/12)+1))</f>
        <v/>
      </c>
      <c r="B731" s="24">
        <f>IF($A731="","",INDEX('Cenários'!$B$6:$B$105,INT((ROW()-6)/12)+1))</f>
        <v/>
      </c>
      <c r="C731" s="24">
        <f>IF($A731="","",INDEX('Cenários'!$C$6:$C$105,INT((ROW()-6)/12)+1))</f>
        <v/>
      </c>
      <c r="D731" s="24">
        <f>IF($A731="","",INDEX('Cenários'!$D$6:$D$105,INT((ROW()-6)/12)+1))</f>
        <v/>
      </c>
      <c r="E731" s="25">
        <f>IF($A731="","",MOD(ROW()-6,12)-4)</f>
        <v/>
      </c>
      <c r="F731" s="24">
        <f>IF($A731="","",IF($E731&lt;0,"Antes do pico",IF($E731=0,"Semana de pico","Depois do pico")))</f>
        <v/>
      </c>
      <c r="G731" s="36">
        <f>IF($A731="","",IFERROR(IF(INDEX('Cenários'!$E$6:$E$105,INT((ROW()-6)/12)+1)="","",INDEX('Cenários'!$E$6:$E$105,INT((ROW()-6)/12)+1)+7*$E731),""))</f>
        <v/>
      </c>
      <c r="H731" s="37">
        <f>IF($A731="","",INDEX('Cenários'!$N$6:$Y$105,INT((ROW()-6)/12)+1,$E731+5))</f>
        <v/>
      </c>
      <c r="I731" s="25">
        <f>IF(OR($A731="",$H731=""),"",IFERROR(ROUNDUP(INDEX('Cenários'!$F$6:$F$105,INT((ROW()-6)/12)+1)*$H731,0),""))</f>
        <v/>
      </c>
      <c r="J731" s="19" t="n"/>
      <c r="K731" s="25">
        <f>IF($A731="","",IF($E731=-4,INDEX('Cenários'!$G$6:$G$105,INT((ROW()-6)/12)+1),$S730))</f>
        <v/>
      </c>
      <c r="L731" s="25">
        <f>IF($A731="","",$K731+IF($J731="",0,$J731)-IF($I731="",0,$I731))</f>
        <v/>
      </c>
      <c r="M731" s="25">
        <f>IF($A731="","",IF($E731&lt;=0,INDEX('Cenários'!$H$6:$H$105,INT((ROW()-6)/12)+1)+SUMIFS($I$6:$I$1205,$A$6:$A$1205,$A731,$E$6:$E$1205,"&gt;"&amp;$E731,$E$6:$E$1205,"&lt;="&amp;($E731+INDEX('Cenários'!$J$6:$J$105,INT((ROW()-6)/12)+1))),INDEX('Cenários'!$L$6:$L$105,INT((ROW()-6)/12)+1)+SUMIFS($I$6:$I$1205,$A$6:$A$1205,$A731,$E$6:$E$1205,"&gt;"&amp;$E731,$E$6:$E$1205,"&lt;=7")))</f>
        <v/>
      </c>
      <c r="N731" s="25">
        <f>IF($A731="","",MIN(INDEX('Cenários'!$K$6:$K$105,INT((ROW()-6)/12)+1),MAX(0,$M731)))</f>
        <v/>
      </c>
      <c r="O731" s="25">
        <f>IF($A731="","",IFERROR(IF($L731&gt;=$N731,0,MIN(CEILING(MAX(0,$N731-$L731),INDEX('Cenários'!$I$6:$I$105,INT((ROW()-6)/12)+1)),FLOOR(MAX(0,INDEX('Cenários'!$K$6:$K$105,INT((ROW()-6)/12)+1)-$L731),INDEX('Cenários'!$I$6:$I$105,INT((ROW()-6)/12)+1)))),0))</f>
        <v/>
      </c>
      <c r="P731" s="25">
        <f>IF($A731="","",IFERROR(IF($E731+INDEX('Cenários'!$J$6:$J$105,INT((ROW()-6)/12)+1)&gt;7,0,SUMIFS($O$6:$O$1205,$A$6:$A$1205,$A731,$E$6:$E$1205,$E731+INDEX('Cenários'!$J$6:$J$105,INT((ROW()-6)/12)+1))),0))</f>
        <v/>
      </c>
      <c r="Q731" s="25">
        <f>IF($A731="","",$L731+$O731)</f>
        <v/>
      </c>
      <c r="R731" s="25">
        <f>IF($A731="","",IF($E731&gt;0,MAX(0,$Q731-$N731),0))</f>
        <v/>
      </c>
      <c r="S731" s="25">
        <f>IF($A731="","",$Q731-$R731)</f>
        <v/>
      </c>
      <c r="T731" s="25">
        <f>IF($A731="","",MAX(0,-$S731))</f>
        <v/>
      </c>
      <c r="U731" s="25">
        <f>IF($A731="","",MAX(0,$Q731-INDEX('Cenários'!$K$6:$K$105,INT((ROW()-6)/12)+1)))</f>
        <v/>
      </c>
      <c r="V731" s="24">
        <f>IF($A731="","",IF($Y731&lt;&gt;"OK","Dados inválidos",IF($X731="Pausado","Pausado",IF($T731&gt;0,"Ruptura",IF($U731&gt;0,"Excesso de capacidade",IF($M731&gt;INDEX('Cenários'!$K$6:$K$105,INT((ROW()-6)/12)+1),"Capacidade insuficiente",IF(AND($E731&lt;=0,$S731&lt;INDEX('Cenários'!$H$6:$H$105,INT((ROW()-6)/12)+1)),"Atenção",IF($R731&gt;0,"Desmobilizar","Adequado"))))))))</f>
        <v/>
      </c>
      <c r="W731" s="24">
        <f>IF($A731="","",IF($Y731&lt;&gt;"OK","Corrigir cadastro do cenário",IF($X731="Pausado","",IF($T731&gt;0,"Ruptura projetada de "&amp;TEXT($T731,"0")&amp;" un.",IF($U731&gt;0,"Reduzir entrada ou transferir "&amp;TEXT($U731,"0")&amp;" un.",IF($M731&gt;INDEX('Cenários'!$K$6:$K$105,INT((ROW()-6)/12)+1),"Capacidade abaixo do saldo-alvo em "&amp;TEXT($M731-INDEX('Cenários'!$K$6:$K$105,INT((ROW()-6)/12)+1),"0")&amp;" un.",IF(AND($O731&gt;0,$E731-INDEX('Cenários'!$J$6:$J$105,INT((ROW()-6)/12)+1)&lt;-4),"Recebimento depende de pedido anterior ao horizonte",IF($R731&gt;0,"Desmobilizar "&amp;TEXT($R731,"0")&amp;" un. nesta semana",IF($P731&gt;0,"Emitir pedido de "&amp;TEXT($P731,"0")&amp;" un. nesta semana",IF($O731&gt;0,"Programar recebimento de "&amp;TEXT($O731,"0")&amp;" un.","Sem ação imediata")))))))))</f>
        <v/>
      </c>
      <c r="X731" s="24">
        <f>IF($A731="","",INDEX('Cenários'!$M$6:$M$105,INT((ROW()-6)/12)+1))</f>
        <v/>
      </c>
      <c r="Y731" s="24">
        <f>IF($A731="","",INDEX('Cenários'!$Z$6:$Z$105,INT((ROW()-6)/12)+1))</f>
        <v/>
      </c>
    </row>
    <row r="732" ht="19" customHeight="1">
      <c r="A732" s="24">
        <f>IF(INDEX('Cenários'!$A$6:$A$105,INT((ROW()-6)/12)+1)="","",INDEX('Cenários'!$A$6:$A$105,INT((ROW()-6)/12)+1))</f>
        <v/>
      </c>
      <c r="B732" s="24">
        <f>IF($A732="","",INDEX('Cenários'!$B$6:$B$105,INT((ROW()-6)/12)+1))</f>
        <v/>
      </c>
      <c r="C732" s="24">
        <f>IF($A732="","",INDEX('Cenários'!$C$6:$C$105,INT((ROW()-6)/12)+1))</f>
        <v/>
      </c>
      <c r="D732" s="24">
        <f>IF($A732="","",INDEX('Cenários'!$D$6:$D$105,INT((ROW()-6)/12)+1))</f>
        <v/>
      </c>
      <c r="E732" s="25">
        <f>IF($A732="","",MOD(ROW()-6,12)-4)</f>
        <v/>
      </c>
      <c r="F732" s="24">
        <f>IF($A732="","",IF($E732&lt;0,"Antes do pico",IF($E732=0,"Semana de pico","Depois do pico")))</f>
        <v/>
      </c>
      <c r="G732" s="36">
        <f>IF($A732="","",IFERROR(IF(INDEX('Cenários'!$E$6:$E$105,INT((ROW()-6)/12)+1)="","",INDEX('Cenários'!$E$6:$E$105,INT((ROW()-6)/12)+1)+7*$E732),""))</f>
        <v/>
      </c>
      <c r="H732" s="37">
        <f>IF($A732="","",INDEX('Cenários'!$N$6:$Y$105,INT((ROW()-6)/12)+1,$E732+5))</f>
        <v/>
      </c>
      <c r="I732" s="25">
        <f>IF(OR($A732="",$H732=""),"",IFERROR(ROUNDUP(INDEX('Cenários'!$F$6:$F$105,INT((ROW()-6)/12)+1)*$H732,0),""))</f>
        <v/>
      </c>
      <c r="J732" s="19" t="n"/>
      <c r="K732" s="25">
        <f>IF($A732="","",IF($E732=-4,INDEX('Cenários'!$G$6:$G$105,INT((ROW()-6)/12)+1),$S731))</f>
        <v/>
      </c>
      <c r="L732" s="25">
        <f>IF($A732="","",$K732+IF($J732="",0,$J732)-IF($I732="",0,$I732))</f>
        <v/>
      </c>
      <c r="M732" s="25">
        <f>IF($A732="","",IF($E732&lt;=0,INDEX('Cenários'!$H$6:$H$105,INT((ROW()-6)/12)+1)+SUMIFS($I$6:$I$1205,$A$6:$A$1205,$A732,$E$6:$E$1205,"&gt;"&amp;$E732,$E$6:$E$1205,"&lt;="&amp;($E732+INDEX('Cenários'!$J$6:$J$105,INT((ROW()-6)/12)+1))),INDEX('Cenários'!$L$6:$L$105,INT((ROW()-6)/12)+1)+SUMIFS($I$6:$I$1205,$A$6:$A$1205,$A732,$E$6:$E$1205,"&gt;"&amp;$E732,$E$6:$E$1205,"&lt;=7")))</f>
        <v/>
      </c>
      <c r="N732" s="25">
        <f>IF($A732="","",MIN(INDEX('Cenários'!$K$6:$K$105,INT((ROW()-6)/12)+1),MAX(0,$M732)))</f>
        <v/>
      </c>
      <c r="O732" s="25">
        <f>IF($A732="","",IFERROR(IF($L732&gt;=$N732,0,MIN(CEILING(MAX(0,$N732-$L732),INDEX('Cenários'!$I$6:$I$105,INT((ROW()-6)/12)+1)),FLOOR(MAX(0,INDEX('Cenários'!$K$6:$K$105,INT((ROW()-6)/12)+1)-$L732),INDEX('Cenários'!$I$6:$I$105,INT((ROW()-6)/12)+1)))),0))</f>
        <v/>
      </c>
      <c r="P732" s="25">
        <f>IF($A732="","",IFERROR(IF($E732+INDEX('Cenários'!$J$6:$J$105,INT((ROW()-6)/12)+1)&gt;7,0,SUMIFS($O$6:$O$1205,$A$6:$A$1205,$A732,$E$6:$E$1205,$E732+INDEX('Cenários'!$J$6:$J$105,INT((ROW()-6)/12)+1))),0))</f>
        <v/>
      </c>
      <c r="Q732" s="25">
        <f>IF($A732="","",$L732+$O732)</f>
        <v/>
      </c>
      <c r="R732" s="25">
        <f>IF($A732="","",IF($E732&gt;0,MAX(0,$Q732-$N732),0))</f>
        <v/>
      </c>
      <c r="S732" s="25">
        <f>IF($A732="","",$Q732-$R732)</f>
        <v/>
      </c>
      <c r="T732" s="25">
        <f>IF($A732="","",MAX(0,-$S732))</f>
        <v/>
      </c>
      <c r="U732" s="25">
        <f>IF($A732="","",MAX(0,$Q732-INDEX('Cenários'!$K$6:$K$105,INT((ROW()-6)/12)+1)))</f>
        <v/>
      </c>
      <c r="V732" s="24">
        <f>IF($A732="","",IF($Y732&lt;&gt;"OK","Dados inválidos",IF($X732="Pausado","Pausado",IF($T732&gt;0,"Ruptura",IF($U732&gt;0,"Excesso de capacidade",IF($M732&gt;INDEX('Cenários'!$K$6:$K$105,INT((ROW()-6)/12)+1),"Capacidade insuficiente",IF(AND($E732&lt;=0,$S732&lt;INDEX('Cenários'!$H$6:$H$105,INT((ROW()-6)/12)+1)),"Atenção",IF($R732&gt;0,"Desmobilizar","Adequado"))))))))</f>
        <v/>
      </c>
      <c r="W732" s="24">
        <f>IF($A732="","",IF($Y732&lt;&gt;"OK","Corrigir cadastro do cenário",IF($X732="Pausado","",IF($T732&gt;0,"Ruptura projetada de "&amp;TEXT($T732,"0")&amp;" un.",IF($U732&gt;0,"Reduzir entrada ou transferir "&amp;TEXT($U732,"0")&amp;" un.",IF($M732&gt;INDEX('Cenários'!$K$6:$K$105,INT((ROW()-6)/12)+1),"Capacidade abaixo do saldo-alvo em "&amp;TEXT($M732-INDEX('Cenários'!$K$6:$K$105,INT((ROW()-6)/12)+1),"0")&amp;" un.",IF(AND($O732&gt;0,$E732-INDEX('Cenários'!$J$6:$J$105,INT((ROW()-6)/12)+1)&lt;-4),"Recebimento depende de pedido anterior ao horizonte",IF($R732&gt;0,"Desmobilizar "&amp;TEXT($R732,"0")&amp;" un. nesta semana",IF($P732&gt;0,"Emitir pedido de "&amp;TEXT($P732,"0")&amp;" un. nesta semana",IF($O732&gt;0,"Programar recebimento de "&amp;TEXT($O732,"0")&amp;" un.","Sem ação imediata")))))))))</f>
        <v/>
      </c>
      <c r="X732" s="24">
        <f>IF($A732="","",INDEX('Cenários'!$M$6:$M$105,INT((ROW()-6)/12)+1))</f>
        <v/>
      </c>
      <c r="Y732" s="24">
        <f>IF($A732="","",INDEX('Cenários'!$Z$6:$Z$105,INT((ROW()-6)/12)+1))</f>
        <v/>
      </c>
    </row>
    <row r="733" ht="19" customHeight="1">
      <c r="A733" s="24">
        <f>IF(INDEX('Cenários'!$A$6:$A$105,INT((ROW()-6)/12)+1)="","",INDEX('Cenários'!$A$6:$A$105,INT((ROW()-6)/12)+1))</f>
        <v/>
      </c>
      <c r="B733" s="24">
        <f>IF($A733="","",INDEX('Cenários'!$B$6:$B$105,INT((ROW()-6)/12)+1))</f>
        <v/>
      </c>
      <c r="C733" s="24">
        <f>IF($A733="","",INDEX('Cenários'!$C$6:$C$105,INT((ROW()-6)/12)+1))</f>
        <v/>
      </c>
      <c r="D733" s="24">
        <f>IF($A733="","",INDEX('Cenários'!$D$6:$D$105,INT((ROW()-6)/12)+1))</f>
        <v/>
      </c>
      <c r="E733" s="25">
        <f>IF($A733="","",MOD(ROW()-6,12)-4)</f>
        <v/>
      </c>
      <c r="F733" s="24">
        <f>IF($A733="","",IF($E733&lt;0,"Antes do pico",IF($E733=0,"Semana de pico","Depois do pico")))</f>
        <v/>
      </c>
      <c r="G733" s="36">
        <f>IF($A733="","",IFERROR(IF(INDEX('Cenários'!$E$6:$E$105,INT((ROW()-6)/12)+1)="","",INDEX('Cenários'!$E$6:$E$105,INT((ROW()-6)/12)+1)+7*$E733),""))</f>
        <v/>
      </c>
      <c r="H733" s="37">
        <f>IF($A733="","",INDEX('Cenários'!$N$6:$Y$105,INT((ROW()-6)/12)+1,$E733+5))</f>
        <v/>
      </c>
      <c r="I733" s="25">
        <f>IF(OR($A733="",$H733=""),"",IFERROR(ROUNDUP(INDEX('Cenários'!$F$6:$F$105,INT((ROW()-6)/12)+1)*$H733,0),""))</f>
        <v/>
      </c>
      <c r="J733" s="19" t="n"/>
      <c r="K733" s="25">
        <f>IF($A733="","",IF($E733=-4,INDEX('Cenários'!$G$6:$G$105,INT((ROW()-6)/12)+1),$S732))</f>
        <v/>
      </c>
      <c r="L733" s="25">
        <f>IF($A733="","",$K733+IF($J733="",0,$J733)-IF($I733="",0,$I733))</f>
        <v/>
      </c>
      <c r="M733" s="25">
        <f>IF($A733="","",IF($E733&lt;=0,INDEX('Cenários'!$H$6:$H$105,INT((ROW()-6)/12)+1)+SUMIFS($I$6:$I$1205,$A$6:$A$1205,$A733,$E$6:$E$1205,"&gt;"&amp;$E733,$E$6:$E$1205,"&lt;="&amp;($E733+INDEX('Cenários'!$J$6:$J$105,INT((ROW()-6)/12)+1))),INDEX('Cenários'!$L$6:$L$105,INT((ROW()-6)/12)+1)+SUMIFS($I$6:$I$1205,$A$6:$A$1205,$A733,$E$6:$E$1205,"&gt;"&amp;$E733,$E$6:$E$1205,"&lt;=7")))</f>
        <v/>
      </c>
      <c r="N733" s="25">
        <f>IF($A733="","",MIN(INDEX('Cenários'!$K$6:$K$105,INT((ROW()-6)/12)+1),MAX(0,$M733)))</f>
        <v/>
      </c>
      <c r="O733" s="25">
        <f>IF($A733="","",IFERROR(IF($L733&gt;=$N733,0,MIN(CEILING(MAX(0,$N733-$L733),INDEX('Cenários'!$I$6:$I$105,INT((ROW()-6)/12)+1)),FLOOR(MAX(0,INDEX('Cenários'!$K$6:$K$105,INT((ROW()-6)/12)+1)-$L733),INDEX('Cenários'!$I$6:$I$105,INT((ROW()-6)/12)+1)))),0))</f>
        <v/>
      </c>
      <c r="P733" s="25">
        <f>IF($A733="","",IFERROR(IF($E733+INDEX('Cenários'!$J$6:$J$105,INT((ROW()-6)/12)+1)&gt;7,0,SUMIFS($O$6:$O$1205,$A$6:$A$1205,$A733,$E$6:$E$1205,$E733+INDEX('Cenários'!$J$6:$J$105,INT((ROW()-6)/12)+1))),0))</f>
        <v/>
      </c>
      <c r="Q733" s="25">
        <f>IF($A733="","",$L733+$O733)</f>
        <v/>
      </c>
      <c r="R733" s="25">
        <f>IF($A733="","",IF($E733&gt;0,MAX(0,$Q733-$N733),0))</f>
        <v/>
      </c>
      <c r="S733" s="25">
        <f>IF($A733="","",$Q733-$R733)</f>
        <v/>
      </c>
      <c r="T733" s="25">
        <f>IF($A733="","",MAX(0,-$S733))</f>
        <v/>
      </c>
      <c r="U733" s="25">
        <f>IF($A733="","",MAX(0,$Q733-INDEX('Cenários'!$K$6:$K$105,INT((ROW()-6)/12)+1)))</f>
        <v/>
      </c>
      <c r="V733" s="24">
        <f>IF($A733="","",IF($Y733&lt;&gt;"OK","Dados inválidos",IF($X733="Pausado","Pausado",IF($T733&gt;0,"Ruptura",IF($U733&gt;0,"Excesso de capacidade",IF($M733&gt;INDEX('Cenários'!$K$6:$K$105,INT((ROW()-6)/12)+1),"Capacidade insuficiente",IF(AND($E733&lt;=0,$S733&lt;INDEX('Cenários'!$H$6:$H$105,INT((ROW()-6)/12)+1)),"Atenção",IF($R733&gt;0,"Desmobilizar","Adequado"))))))))</f>
        <v/>
      </c>
      <c r="W733" s="24">
        <f>IF($A733="","",IF($Y733&lt;&gt;"OK","Corrigir cadastro do cenário",IF($X733="Pausado","",IF($T733&gt;0,"Ruptura projetada de "&amp;TEXT($T733,"0")&amp;" un.",IF($U733&gt;0,"Reduzir entrada ou transferir "&amp;TEXT($U733,"0")&amp;" un.",IF($M733&gt;INDEX('Cenários'!$K$6:$K$105,INT((ROW()-6)/12)+1),"Capacidade abaixo do saldo-alvo em "&amp;TEXT($M733-INDEX('Cenários'!$K$6:$K$105,INT((ROW()-6)/12)+1),"0")&amp;" un.",IF(AND($O733&gt;0,$E733-INDEX('Cenários'!$J$6:$J$105,INT((ROW()-6)/12)+1)&lt;-4),"Recebimento depende de pedido anterior ao horizonte",IF($R733&gt;0,"Desmobilizar "&amp;TEXT($R733,"0")&amp;" un. nesta semana",IF($P733&gt;0,"Emitir pedido de "&amp;TEXT($P733,"0")&amp;" un. nesta semana",IF($O733&gt;0,"Programar recebimento de "&amp;TEXT($O733,"0")&amp;" un.","Sem ação imediata")))))))))</f>
        <v/>
      </c>
      <c r="X733" s="24">
        <f>IF($A733="","",INDEX('Cenários'!$M$6:$M$105,INT((ROW()-6)/12)+1))</f>
        <v/>
      </c>
      <c r="Y733" s="24">
        <f>IF($A733="","",INDEX('Cenários'!$Z$6:$Z$105,INT((ROW()-6)/12)+1))</f>
        <v/>
      </c>
    </row>
    <row r="734" ht="19" customHeight="1">
      <c r="A734" s="24">
        <f>IF(INDEX('Cenários'!$A$6:$A$105,INT((ROW()-6)/12)+1)="","",INDEX('Cenários'!$A$6:$A$105,INT((ROW()-6)/12)+1))</f>
        <v/>
      </c>
      <c r="B734" s="24">
        <f>IF($A734="","",INDEX('Cenários'!$B$6:$B$105,INT((ROW()-6)/12)+1))</f>
        <v/>
      </c>
      <c r="C734" s="24">
        <f>IF($A734="","",INDEX('Cenários'!$C$6:$C$105,INT((ROW()-6)/12)+1))</f>
        <v/>
      </c>
      <c r="D734" s="24">
        <f>IF($A734="","",INDEX('Cenários'!$D$6:$D$105,INT((ROW()-6)/12)+1))</f>
        <v/>
      </c>
      <c r="E734" s="25">
        <f>IF($A734="","",MOD(ROW()-6,12)-4)</f>
        <v/>
      </c>
      <c r="F734" s="24">
        <f>IF($A734="","",IF($E734&lt;0,"Antes do pico",IF($E734=0,"Semana de pico","Depois do pico")))</f>
        <v/>
      </c>
      <c r="G734" s="36">
        <f>IF($A734="","",IFERROR(IF(INDEX('Cenários'!$E$6:$E$105,INT((ROW()-6)/12)+1)="","",INDEX('Cenários'!$E$6:$E$105,INT((ROW()-6)/12)+1)+7*$E734),""))</f>
        <v/>
      </c>
      <c r="H734" s="37">
        <f>IF($A734="","",INDEX('Cenários'!$N$6:$Y$105,INT((ROW()-6)/12)+1,$E734+5))</f>
        <v/>
      </c>
      <c r="I734" s="25">
        <f>IF(OR($A734="",$H734=""),"",IFERROR(ROUNDUP(INDEX('Cenários'!$F$6:$F$105,INT((ROW()-6)/12)+1)*$H734,0),""))</f>
        <v/>
      </c>
      <c r="J734" s="19" t="n"/>
      <c r="K734" s="25">
        <f>IF($A734="","",IF($E734=-4,INDEX('Cenários'!$G$6:$G$105,INT((ROW()-6)/12)+1),$S733))</f>
        <v/>
      </c>
      <c r="L734" s="25">
        <f>IF($A734="","",$K734+IF($J734="",0,$J734)-IF($I734="",0,$I734))</f>
        <v/>
      </c>
      <c r="M734" s="25">
        <f>IF($A734="","",IF($E734&lt;=0,INDEX('Cenários'!$H$6:$H$105,INT((ROW()-6)/12)+1)+SUMIFS($I$6:$I$1205,$A$6:$A$1205,$A734,$E$6:$E$1205,"&gt;"&amp;$E734,$E$6:$E$1205,"&lt;="&amp;($E734+INDEX('Cenários'!$J$6:$J$105,INT((ROW()-6)/12)+1))),INDEX('Cenários'!$L$6:$L$105,INT((ROW()-6)/12)+1)+SUMIFS($I$6:$I$1205,$A$6:$A$1205,$A734,$E$6:$E$1205,"&gt;"&amp;$E734,$E$6:$E$1205,"&lt;=7")))</f>
        <v/>
      </c>
      <c r="N734" s="25">
        <f>IF($A734="","",MIN(INDEX('Cenários'!$K$6:$K$105,INT((ROW()-6)/12)+1),MAX(0,$M734)))</f>
        <v/>
      </c>
      <c r="O734" s="25">
        <f>IF($A734="","",IFERROR(IF($L734&gt;=$N734,0,MIN(CEILING(MAX(0,$N734-$L734),INDEX('Cenários'!$I$6:$I$105,INT((ROW()-6)/12)+1)),FLOOR(MAX(0,INDEX('Cenários'!$K$6:$K$105,INT((ROW()-6)/12)+1)-$L734),INDEX('Cenários'!$I$6:$I$105,INT((ROW()-6)/12)+1)))),0))</f>
        <v/>
      </c>
      <c r="P734" s="25">
        <f>IF($A734="","",IFERROR(IF($E734+INDEX('Cenários'!$J$6:$J$105,INT((ROW()-6)/12)+1)&gt;7,0,SUMIFS($O$6:$O$1205,$A$6:$A$1205,$A734,$E$6:$E$1205,$E734+INDEX('Cenários'!$J$6:$J$105,INT((ROW()-6)/12)+1))),0))</f>
        <v/>
      </c>
      <c r="Q734" s="25">
        <f>IF($A734="","",$L734+$O734)</f>
        <v/>
      </c>
      <c r="R734" s="25">
        <f>IF($A734="","",IF($E734&gt;0,MAX(0,$Q734-$N734),0))</f>
        <v/>
      </c>
      <c r="S734" s="25">
        <f>IF($A734="","",$Q734-$R734)</f>
        <v/>
      </c>
      <c r="T734" s="25">
        <f>IF($A734="","",MAX(0,-$S734))</f>
        <v/>
      </c>
      <c r="U734" s="25">
        <f>IF($A734="","",MAX(0,$Q734-INDEX('Cenários'!$K$6:$K$105,INT((ROW()-6)/12)+1)))</f>
        <v/>
      </c>
      <c r="V734" s="24">
        <f>IF($A734="","",IF($Y734&lt;&gt;"OK","Dados inválidos",IF($X734="Pausado","Pausado",IF($T734&gt;0,"Ruptura",IF($U734&gt;0,"Excesso de capacidade",IF($M734&gt;INDEX('Cenários'!$K$6:$K$105,INT((ROW()-6)/12)+1),"Capacidade insuficiente",IF(AND($E734&lt;=0,$S734&lt;INDEX('Cenários'!$H$6:$H$105,INT((ROW()-6)/12)+1)),"Atenção",IF($R734&gt;0,"Desmobilizar","Adequado"))))))))</f>
        <v/>
      </c>
      <c r="W734" s="24">
        <f>IF($A734="","",IF($Y734&lt;&gt;"OK","Corrigir cadastro do cenário",IF($X734="Pausado","",IF($T734&gt;0,"Ruptura projetada de "&amp;TEXT($T734,"0")&amp;" un.",IF($U734&gt;0,"Reduzir entrada ou transferir "&amp;TEXT($U734,"0")&amp;" un.",IF($M734&gt;INDEX('Cenários'!$K$6:$K$105,INT((ROW()-6)/12)+1),"Capacidade abaixo do saldo-alvo em "&amp;TEXT($M734-INDEX('Cenários'!$K$6:$K$105,INT((ROW()-6)/12)+1),"0")&amp;" un.",IF(AND($O734&gt;0,$E734-INDEX('Cenários'!$J$6:$J$105,INT((ROW()-6)/12)+1)&lt;-4),"Recebimento depende de pedido anterior ao horizonte",IF($R734&gt;0,"Desmobilizar "&amp;TEXT($R734,"0")&amp;" un. nesta semana",IF($P734&gt;0,"Emitir pedido de "&amp;TEXT($P734,"0")&amp;" un. nesta semana",IF($O734&gt;0,"Programar recebimento de "&amp;TEXT($O734,"0")&amp;" un.","Sem ação imediata")))))))))</f>
        <v/>
      </c>
      <c r="X734" s="24">
        <f>IF($A734="","",INDEX('Cenários'!$M$6:$M$105,INT((ROW()-6)/12)+1))</f>
        <v/>
      </c>
      <c r="Y734" s="24">
        <f>IF($A734="","",INDEX('Cenários'!$Z$6:$Z$105,INT((ROW()-6)/12)+1))</f>
        <v/>
      </c>
    </row>
    <row r="735" ht="19" customHeight="1">
      <c r="A735" s="24">
        <f>IF(INDEX('Cenários'!$A$6:$A$105,INT((ROW()-6)/12)+1)="","",INDEX('Cenários'!$A$6:$A$105,INT((ROW()-6)/12)+1))</f>
        <v/>
      </c>
      <c r="B735" s="24">
        <f>IF($A735="","",INDEX('Cenários'!$B$6:$B$105,INT((ROW()-6)/12)+1))</f>
        <v/>
      </c>
      <c r="C735" s="24">
        <f>IF($A735="","",INDEX('Cenários'!$C$6:$C$105,INT((ROW()-6)/12)+1))</f>
        <v/>
      </c>
      <c r="D735" s="24">
        <f>IF($A735="","",INDEX('Cenários'!$D$6:$D$105,INT((ROW()-6)/12)+1))</f>
        <v/>
      </c>
      <c r="E735" s="25">
        <f>IF($A735="","",MOD(ROW()-6,12)-4)</f>
        <v/>
      </c>
      <c r="F735" s="24">
        <f>IF($A735="","",IF($E735&lt;0,"Antes do pico",IF($E735=0,"Semana de pico","Depois do pico")))</f>
        <v/>
      </c>
      <c r="G735" s="36">
        <f>IF($A735="","",IFERROR(IF(INDEX('Cenários'!$E$6:$E$105,INT((ROW()-6)/12)+1)="","",INDEX('Cenários'!$E$6:$E$105,INT((ROW()-6)/12)+1)+7*$E735),""))</f>
        <v/>
      </c>
      <c r="H735" s="37">
        <f>IF($A735="","",INDEX('Cenários'!$N$6:$Y$105,INT((ROW()-6)/12)+1,$E735+5))</f>
        <v/>
      </c>
      <c r="I735" s="25">
        <f>IF(OR($A735="",$H735=""),"",IFERROR(ROUNDUP(INDEX('Cenários'!$F$6:$F$105,INT((ROW()-6)/12)+1)*$H735,0),""))</f>
        <v/>
      </c>
      <c r="J735" s="19" t="n"/>
      <c r="K735" s="25">
        <f>IF($A735="","",IF($E735=-4,INDEX('Cenários'!$G$6:$G$105,INT((ROW()-6)/12)+1),$S734))</f>
        <v/>
      </c>
      <c r="L735" s="25">
        <f>IF($A735="","",$K735+IF($J735="",0,$J735)-IF($I735="",0,$I735))</f>
        <v/>
      </c>
      <c r="M735" s="25">
        <f>IF($A735="","",IF($E735&lt;=0,INDEX('Cenários'!$H$6:$H$105,INT((ROW()-6)/12)+1)+SUMIFS($I$6:$I$1205,$A$6:$A$1205,$A735,$E$6:$E$1205,"&gt;"&amp;$E735,$E$6:$E$1205,"&lt;="&amp;($E735+INDEX('Cenários'!$J$6:$J$105,INT((ROW()-6)/12)+1))),INDEX('Cenários'!$L$6:$L$105,INT((ROW()-6)/12)+1)+SUMIFS($I$6:$I$1205,$A$6:$A$1205,$A735,$E$6:$E$1205,"&gt;"&amp;$E735,$E$6:$E$1205,"&lt;=7")))</f>
        <v/>
      </c>
      <c r="N735" s="25">
        <f>IF($A735="","",MIN(INDEX('Cenários'!$K$6:$K$105,INT((ROW()-6)/12)+1),MAX(0,$M735)))</f>
        <v/>
      </c>
      <c r="O735" s="25">
        <f>IF($A735="","",IFERROR(IF($L735&gt;=$N735,0,MIN(CEILING(MAX(0,$N735-$L735),INDEX('Cenários'!$I$6:$I$105,INT((ROW()-6)/12)+1)),FLOOR(MAX(0,INDEX('Cenários'!$K$6:$K$105,INT((ROW()-6)/12)+1)-$L735),INDEX('Cenários'!$I$6:$I$105,INT((ROW()-6)/12)+1)))),0))</f>
        <v/>
      </c>
      <c r="P735" s="25">
        <f>IF($A735="","",IFERROR(IF($E735+INDEX('Cenários'!$J$6:$J$105,INT((ROW()-6)/12)+1)&gt;7,0,SUMIFS($O$6:$O$1205,$A$6:$A$1205,$A735,$E$6:$E$1205,$E735+INDEX('Cenários'!$J$6:$J$105,INT((ROW()-6)/12)+1))),0))</f>
        <v/>
      </c>
      <c r="Q735" s="25">
        <f>IF($A735="","",$L735+$O735)</f>
        <v/>
      </c>
      <c r="R735" s="25">
        <f>IF($A735="","",IF($E735&gt;0,MAX(0,$Q735-$N735),0))</f>
        <v/>
      </c>
      <c r="S735" s="25">
        <f>IF($A735="","",$Q735-$R735)</f>
        <v/>
      </c>
      <c r="T735" s="25">
        <f>IF($A735="","",MAX(0,-$S735))</f>
        <v/>
      </c>
      <c r="U735" s="25">
        <f>IF($A735="","",MAX(0,$Q735-INDEX('Cenários'!$K$6:$K$105,INT((ROW()-6)/12)+1)))</f>
        <v/>
      </c>
      <c r="V735" s="24">
        <f>IF($A735="","",IF($Y735&lt;&gt;"OK","Dados inválidos",IF($X735="Pausado","Pausado",IF($T735&gt;0,"Ruptura",IF($U735&gt;0,"Excesso de capacidade",IF($M735&gt;INDEX('Cenários'!$K$6:$K$105,INT((ROW()-6)/12)+1),"Capacidade insuficiente",IF(AND($E735&lt;=0,$S735&lt;INDEX('Cenários'!$H$6:$H$105,INT((ROW()-6)/12)+1)),"Atenção",IF($R735&gt;0,"Desmobilizar","Adequado"))))))))</f>
        <v/>
      </c>
      <c r="W735" s="24">
        <f>IF($A735="","",IF($Y735&lt;&gt;"OK","Corrigir cadastro do cenário",IF($X735="Pausado","",IF($T735&gt;0,"Ruptura projetada de "&amp;TEXT($T735,"0")&amp;" un.",IF($U735&gt;0,"Reduzir entrada ou transferir "&amp;TEXT($U735,"0")&amp;" un.",IF($M735&gt;INDEX('Cenários'!$K$6:$K$105,INT((ROW()-6)/12)+1),"Capacidade abaixo do saldo-alvo em "&amp;TEXT($M735-INDEX('Cenários'!$K$6:$K$105,INT((ROW()-6)/12)+1),"0")&amp;" un.",IF(AND($O735&gt;0,$E735-INDEX('Cenários'!$J$6:$J$105,INT((ROW()-6)/12)+1)&lt;-4),"Recebimento depende de pedido anterior ao horizonte",IF($R735&gt;0,"Desmobilizar "&amp;TEXT($R735,"0")&amp;" un. nesta semana",IF($P735&gt;0,"Emitir pedido de "&amp;TEXT($P735,"0")&amp;" un. nesta semana",IF($O735&gt;0,"Programar recebimento de "&amp;TEXT($O735,"0")&amp;" un.","Sem ação imediata")))))))))</f>
        <v/>
      </c>
      <c r="X735" s="24">
        <f>IF($A735="","",INDEX('Cenários'!$M$6:$M$105,INT((ROW()-6)/12)+1))</f>
        <v/>
      </c>
      <c r="Y735" s="24">
        <f>IF($A735="","",INDEX('Cenários'!$Z$6:$Z$105,INT((ROW()-6)/12)+1))</f>
        <v/>
      </c>
    </row>
    <row r="736" ht="19" customHeight="1">
      <c r="A736" s="24">
        <f>IF(INDEX('Cenários'!$A$6:$A$105,INT((ROW()-6)/12)+1)="","",INDEX('Cenários'!$A$6:$A$105,INT((ROW()-6)/12)+1))</f>
        <v/>
      </c>
      <c r="B736" s="24">
        <f>IF($A736="","",INDEX('Cenários'!$B$6:$B$105,INT((ROW()-6)/12)+1))</f>
        <v/>
      </c>
      <c r="C736" s="24">
        <f>IF($A736="","",INDEX('Cenários'!$C$6:$C$105,INT((ROW()-6)/12)+1))</f>
        <v/>
      </c>
      <c r="D736" s="24">
        <f>IF($A736="","",INDEX('Cenários'!$D$6:$D$105,INT((ROW()-6)/12)+1))</f>
        <v/>
      </c>
      <c r="E736" s="25">
        <f>IF($A736="","",MOD(ROW()-6,12)-4)</f>
        <v/>
      </c>
      <c r="F736" s="24">
        <f>IF($A736="","",IF($E736&lt;0,"Antes do pico",IF($E736=0,"Semana de pico","Depois do pico")))</f>
        <v/>
      </c>
      <c r="G736" s="36">
        <f>IF($A736="","",IFERROR(IF(INDEX('Cenários'!$E$6:$E$105,INT((ROW()-6)/12)+1)="","",INDEX('Cenários'!$E$6:$E$105,INT((ROW()-6)/12)+1)+7*$E736),""))</f>
        <v/>
      </c>
      <c r="H736" s="37">
        <f>IF($A736="","",INDEX('Cenários'!$N$6:$Y$105,INT((ROW()-6)/12)+1,$E736+5))</f>
        <v/>
      </c>
      <c r="I736" s="25">
        <f>IF(OR($A736="",$H736=""),"",IFERROR(ROUNDUP(INDEX('Cenários'!$F$6:$F$105,INT((ROW()-6)/12)+1)*$H736,0),""))</f>
        <v/>
      </c>
      <c r="J736" s="19" t="n"/>
      <c r="K736" s="25">
        <f>IF($A736="","",IF($E736=-4,INDEX('Cenários'!$G$6:$G$105,INT((ROW()-6)/12)+1),$S735))</f>
        <v/>
      </c>
      <c r="L736" s="25">
        <f>IF($A736="","",$K736+IF($J736="",0,$J736)-IF($I736="",0,$I736))</f>
        <v/>
      </c>
      <c r="M736" s="25">
        <f>IF($A736="","",IF($E736&lt;=0,INDEX('Cenários'!$H$6:$H$105,INT((ROW()-6)/12)+1)+SUMIFS($I$6:$I$1205,$A$6:$A$1205,$A736,$E$6:$E$1205,"&gt;"&amp;$E736,$E$6:$E$1205,"&lt;="&amp;($E736+INDEX('Cenários'!$J$6:$J$105,INT((ROW()-6)/12)+1))),INDEX('Cenários'!$L$6:$L$105,INT((ROW()-6)/12)+1)+SUMIFS($I$6:$I$1205,$A$6:$A$1205,$A736,$E$6:$E$1205,"&gt;"&amp;$E736,$E$6:$E$1205,"&lt;=7")))</f>
        <v/>
      </c>
      <c r="N736" s="25">
        <f>IF($A736="","",MIN(INDEX('Cenários'!$K$6:$K$105,INT((ROW()-6)/12)+1),MAX(0,$M736)))</f>
        <v/>
      </c>
      <c r="O736" s="25">
        <f>IF($A736="","",IFERROR(IF($L736&gt;=$N736,0,MIN(CEILING(MAX(0,$N736-$L736),INDEX('Cenários'!$I$6:$I$105,INT((ROW()-6)/12)+1)),FLOOR(MAX(0,INDEX('Cenários'!$K$6:$K$105,INT((ROW()-6)/12)+1)-$L736),INDEX('Cenários'!$I$6:$I$105,INT((ROW()-6)/12)+1)))),0))</f>
        <v/>
      </c>
      <c r="P736" s="25">
        <f>IF($A736="","",IFERROR(IF($E736+INDEX('Cenários'!$J$6:$J$105,INT((ROW()-6)/12)+1)&gt;7,0,SUMIFS($O$6:$O$1205,$A$6:$A$1205,$A736,$E$6:$E$1205,$E736+INDEX('Cenários'!$J$6:$J$105,INT((ROW()-6)/12)+1))),0))</f>
        <v/>
      </c>
      <c r="Q736" s="25">
        <f>IF($A736="","",$L736+$O736)</f>
        <v/>
      </c>
      <c r="R736" s="25">
        <f>IF($A736="","",IF($E736&gt;0,MAX(0,$Q736-$N736),0))</f>
        <v/>
      </c>
      <c r="S736" s="25">
        <f>IF($A736="","",$Q736-$R736)</f>
        <v/>
      </c>
      <c r="T736" s="25">
        <f>IF($A736="","",MAX(0,-$S736))</f>
        <v/>
      </c>
      <c r="U736" s="25">
        <f>IF($A736="","",MAX(0,$Q736-INDEX('Cenários'!$K$6:$K$105,INT((ROW()-6)/12)+1)))</f>
        <v/>
      </c>
      <c r="V736" s="24">
        <f>IF($A736="","",IF($Y736&lt;&gt;"OK","Dados inválidos",IF($X736="Pausado","Pausado",IF($T736&gt;0,"Ruptura",IF($U736&gt;0,"Excesso de capacidade",IF($M736&gt;INDEX('Cenários'!$K$6:$K$105,INT((ROW()-6)/12)+1),"Capacidade insuficiente",IF(AND($E736&lt;=0,$S736&lt;INDEX('Cenários'!$H$6:$H$105,INT((ROW()-6)/12)+1)),"Atenção",IF($R736&gt;0,"Desmobilizar","Adequado"))))))))</f>
        <v/>
      </c>
      <c r="W736" s="24">
        <f>IF($A736="","",IF($Y736&lt;&gt;"OK","Corrigir cadastro do cenário",IF($X736="Pausado","",IF($T736&gt;0,"Ruptura projetada de "&amp;TEXT($T736,"0")&amp;" un.",IF($U736&gt;0,"Reduzir entrada ou transferir "&amp;TEXT($U736,"0")&amp;" un.",IF($M736&gt;INDEX('Cenários'!$K$6:$K$105,INT((ROW()-6)/12)+1),"Capacidade abaixo do saldo-alvo em "&amp;TEXT($M736-INDEX('Cenários'!$K$6:$K$105,INT((ROW()-6)/12)+1),"0")&amp;" un.",IF(AND($O736&gt;0,$E736-INDEX('Cenários'!$J$6:$J$105,INT((ROW()-6)/12)+1)&lt;-4),"Recebimento depende de pedido anterior ao horizonte",IF($R736&gt;0,"Desmobilizar "&amp;TEXT($R736,"0")&amp;" un. nesta semana",IF($P736&gt;0,"Emitir pedido de "&amp;TEXT($P736,"0")&amp;" un. nesta semana",IF($O736&gt;0,"Programar recebimento de "&amp;TEXT($O736,"0")&amp;" un.","Sem ação imediata")))))))))</f>
        <v/>
      </c>
      <c r="X736" s="24">
        <f>IF($A736="","",INDEX('Cenários'!$M$6:$M$105,INT((ROW()-6)/12)+1))</f>
        <v/>
      </c>
      <c r="Y736" s="24">
        <f>IF($A736="","",INDEX('Cenários'!$Z$6:$Z$105,INT((ROW()-6)/12)+1))</f>
        <v/>
      </c>
    </row>
    <row r="737" ht="19" customHeight="1">
      <c r="A737" s="24">
        <f>IF(INDEX('Cenários'!$A$6:$A$105,INT((ROW()-6)/12)+1)="","",INDEX('Cenários'!$A$6:$A$105,INT((ROW()-6)/12)+1))</f>
        <v/>
      </c>
      <c r="B737" s="24">
        <f>IF($A737="","",INDEX('Cenários'!$B$6:$B$105,INT((ROW()-6)/12)+1))</f>
        <v/>
      </c>
      <c r="C737" s="24">
        <f>IF($A737="","",INDEX('Cenários'!$C$6:$C$105,INT((ROW()-6)/12)+1))</f>
        <v/>
      </c>
      <c r="D737" s="24">
        <f>IF($A737="","",INDEX('Cenários'!$D$6:$D$105,INT((ROW()-6)/12)+1))</f>
        <v/>
      </c>
      <c r="E737" s="25">
        <f>IF($A737="","",MOD(ROW()-6,12)-4)</f>
        <v/>
      </c>
      <c r="F737" s="24">
        <f>IF($A737="","",IF($E737&lt;0,"Antes do pico",IF($E737=0,"Semana de pico","Depois do pico")))</f>
        <v/>
      </c>
      <c r="G737" s="36">
        <f>IF($A737="","",IFERROR(IF(INDEX('Cenários'!$E$6:$E$105,INT((ROW()-6)/12)+1)="","",INDEX('Cenários'!$E$6:$E$105,INT((ROW()-6)/12)+1)+7*$E737),""))</f>
        <v/>
      </c>
      <c r="H737" s="37">
        <f>IF($A737="","",INDEX('Cenários'!$N$6:$Y$105,INT((ROW()-6)/12)+1,$E737+5))</f>
        <v/>
      </c>
      <c r="I737" s="25">
        <f>IF(OR($A737="",$H737=""),"",IFERROR(ROUNDUP(INDEX('Cenários'!$F$6:$F$105,INT((ROW()-6)/12)+1)*$H737,0),""))</f>
        <v/>
      </c>
      <c r="J737" s="19" t="n"/>
      <c r="K737" s="25">
        <f>IF($A737="","",IF($E737=-4,INDEX('Cenários'!$G$6:$G$105,INT((ROW()-6)/12)+1),$S736))</f>
        <v/>
      </c>
      <c r="L737" s="25">
        <f>IF($A737="","",$K737+IF($J737="",0,$J737)-IF($I737="",0,$I737))</f>
        <v/>
      </c>
      <c r="M737" s="25">
        <f>IF($A737="","",IF($E737&lt;=0,INDEX('Cenários'!$H$6:$H$105,INT((ROW()-6)/12)+1)+SUMIFS($I$6:$I$1205,$A$6:$A$1205,$A737,$E$6:$E$1205,"&gt;"&amp;$E737,$E$6:$E$1205,"&lt;="&amp;($E737+INDEX('Cenários'!$J$6:$J$105,INT((ROW()-6)/12)+1))),INDEX('Cenários'!$L$6:$L$105,INT((ROW()-6)/12)+1)+SUMIFS($I$6:$I$1205,$A$6:$A$1205,$A737,$E$6:$E$1205,"&gt;"&amp;$E737,$E$6:$E$1205,"&lt;=7")))</f>
        <v/>
      </c>
      <c r="N737" s="25">
        <f>IF($A737="","",MIN(INDEX('Cenários'!$K$6:$K$105,INT((ROW()-6)/12)+1),MAX(0,$M737)))</f>
        <v/>
      </c>
      <c r="O737" s="25">
        <f>IF($A737="","",IFERROR(IF($L737&gt;=$N737,0,MIN(CEILING(MAX(0,$N737-$L737),INDEX('Cenários'!$I$6:$I$105,INT((ROW()-6)/12)+1)),FLOOR(MAX(0,INDEX('Cenários'!$K$6:$K$105,INT((ROW()-6)/12)+1)-$L737),INDEX('Cenários'!$I$6:$I$105,INT((ROW()-6)/12)+1)))),0))</f>
        <v/>
      </c>
      <c r="P737" s="25">
        <f>IF($A737="","",IFERROR(IF($E737+INDEX('Cenários'!$J$6:$J$105,INT((ROW()-6)/12)+1)&gt;7,0,SUMIFS($O$6:$O$1205,$A$6:$A$1205,$A737,$E$6:$E$1205,$E737+INDEX('Cenários'!$J$6:$J$105,INT((ROW()-6)/12)+1))),0))</f>
        <v/>
      </c>
      <c r="Q737" s="25">
        <f>IF($A737="","",$L737+$O737)</f>
        <v/>
      </c>
      <c r="R737" s="25">
        <f>IF($A737="","",IF($E737&gt;0,MAX(0,$Q737-$N737),0))</f>
        <v/>
      </c>
      <c r="S737" s="25">
        <f>IF($A737="","",$Q737-$R737)</f>
        <v/>
      </c>
      <c r="T737" s="25">
        <f>IF($A737="","",MAX(0,-$S737))</f>
        <v/>
      </c>
      <c r="U737" s="25">
        <f>IF($A737="","",MAX(0,$Q737-INDEX('Cenários'!$K$6:$K$105,INT((ROW()-6)/12)+1)))</f>
        <v/>
      </c>
      <c r="V737" s="24">
        <f>IF($A737="","",IF($Y737&lt;&gt;"OK","Dados inválidos",IF($X737="Pausado","Pausado",IF($T737&gt;0,"Ruptura",IF($U737&gt;0,"Excesso de capacidade",IF($M737&gt;INDEX('Cenários'!$K$6:$K$105,INT((ROW()-6)/12)+1),"Capacidade insuficiente",IF(AND($E737&lt;=0,$S737&lt;INDEX('Cenários'!$H$6:$H$105,INT((ROW()-6)/12)+1)),"Atenção",IF($R737&gt;0,"Desmobilizar","Adequado"))))))))</f>
        <v/>
      </c>
      <c r="W737" s="24">
        <f>IF($A737="","",IF($Y737&lt;&gt;"OK","Corrigir cadastro do cenário",IF($X737="Pausado","",IF($T737&gt;0,"Ruptura projetada de "&amp;TEXT($T737,"0")&amp;" un.",IF($U737&gt;0,"Reduzir entrada ou transferir "&amp;TEXT($U737,"0")&amp;" un.",IF($M737&gt;INDEX('Cenários'!$K$6:$K$105,INT((ROW()-6)/12)+1),"Capacidade abaixo do saldo-alvo em "&amp;TEXT($M737-INDEX('Cenários'!$K$6:$K$105,INT((ROW()-6)/12)+1),"0")&amp;" un.",IF(AND($O737&gt;0,$E737-INDEX('Cenários'!$J$6:$J$105,INT((ROW()-6)/12)+1)&lt;-4),"Recebimento depende de pedido anterior ao horizonte",IF($R737&gt;0,"Desmobilizar "&amp;TEXT($R737,"0")&amp;" un. nesta semana",IF($P737&gt;0,"Emitir pedido de "&amp;TEXT($P737,"0")&amp;" un. nesta semana",IF($O737&gt;0,"Programar recebimento de "&amp;TEXT($O737,"0")&amp;" un.","Sem ação imediata")))))))))</f>
        <v/>
      </c>
      <c r="X737" s="24">
        <f>IF($A737="","",INDEX('Cenários'!$M$6:$M$105,INT((ROW()-6)/12)+1))</f>
        <v/>
      </c>
      <c r="Y737" s="24">
        <f>IF($A737="","",INDEX('Cenários'!$Z$6:$Z$105,INT((ROW()-6)/12)+1))</f>
        <v/>
      </c>
    </row>
    <row r="738" ht="19" customHeight="1">
      <c r="A738" s="24">
        <f>IF(INDEX('Cenários'!$A$6:$A$105,INT((ROW()-6)/12)+1)="","",INDEX('Cenários'!$A$6:$A$105,INT((ROW()-6)/12)+1))</f>
        <v/>
      </c>
      <c r="B738" s="24">
        <f>IF($A738="","",INDEX('Cenários'!$B$6:$B$105,INT((ROW()-6)/12)+1))</f>
        <v/>
      </c>
      <c r="C738" s="24">
        <f>IF($A738="","",INDEX('Cenários'!$C$6:$C$105,INT((ROW()-6)/12)+1))</f>
        <v/>
      </c>
      <c r="D738" s="24">
        <f>IF($A738="","",INDEX('Cenários'!$D$6:$D$105,INT((ROW()-6)/12)+1))</f>
        <v/>
      </c>
      <c r="E738" s="25">
        <f>IF($A738="","",MOD(ROW()-6,12)-4)</f>
        <v/>
      </c>
      <c r="F738" s="24">
        <f>IF($A738="","",IF($E738&lt;0,"Antes do pico",IF($E738=0,"Semana de pico","Depois do pico")))</f>
        <v/>
      </c>
      <c r="G738" s="36">
        <f>IF($A738="","",IFERROR(IF(INDEX('Cenários'!$E$6:$E$105,INT((ROW()-6)/12)+1)="","",INDEX('Cenários'!$E$6:$E$105,INT((ROW()-6)/12)+1)+7*$E738),""))</f>
        <v/>
      </c>
      <c r="H738" s="37">
        <f>IF($A738="","",INDEX('Cenários'!$N$6:$Y$105,INT((ROW()-6)/12)+1,$E738+5))</f>
        <v/>
      </c>
      <c r="I738" s="25">
        <f>IF(OR($A738="",$H738=""),"",IFERROR(ROUNDUP(INDEX('Cenários'!$F$6:$F$105,INT((ROW()-6)/12)+1)*$H738,0),""))</f>
        <v/>
      </c>
      <c r="J738" s="19" t="n"/>
      <c r="K738" s="25">
        <f>IF($A738="","",IF($E738=-4,INDEX('Cenários'!$G$6:$G$105,INT((ROW()-6)/12)+1),$S737))</f>
        <v/>
      </c>
      <c r="L738" s="25">
        <f>IF($A738="","",$K738+IF($J738="",0,$J738)-IF($I738="",0,$I738))</f>
        <v/>
      </c>
      <c r="M738" s="25">
        <f>IF($A738="","",IF($E738&lt;=0,INDEX('Cenários'!$H$6:$H$105,INT((ROW()-6)/12)+1)+SUMIFS($I$6:$I$1205,$A$6:$A$1205,$A738,$E$6:$E$1205,"&gt;"&amp;$E738,$E$6:$E$1205,"&lt;="&amp;($E738+INDEX('Cenários'!$J$6:$J$105,INT((ROW()-6)/12)+1))),INDEX('Cenários'!$L$6:$L$105,INT((ROW()-6)/12)+1)+SUMIFS($I$6:$I$1205,$A$6:$A$1205,$A738,$E$6:$E$1205,"&gt;"&amp;$E738,$E$6:$E$1205,"&lt;=7")))</f>
        <v/>
      </c>
      <c r="N738" s="25">
        <f>IF($A738="","",MIN(INDEX('Cenários'!$K$6:$K$105,INT((ROW()-6)/12)+1),MAX(0,$M738)))</f>
        <v/>
      </c>
      <c r="O738" s="25">
        <f>IF($A738="","",IFERROR(IF($L738&gt;=$N738,0,MIN(CEILING(MAX(0,$N738-$L738),INDEX('Cenários'!$I$6:$I$105,INT((ROW()-6)/12)+1)),FLOOR(MAX(0,INDEX('Cenários'!$K$6:$K$105,INT((ROW()-6)/12)+1)-$L738),INDEX('Cenários'!$I$6:$I$105,INT((ROW()-6)/12)+1)))),0))</f>
        <v/>
      </c>
      <c r="P738" s="25">
        <f>IF($A738="","",IFERROR(IF($E738+INDEX('Cenários'!$J$6:$J$105,INT((ROW()-6)/12)+1)&gt;7,0,SUMIFS($O$6:$O$1205,$A$6:$A$1205,$A738,$E$6:$E$1205,$E738+INDEX('Cenários'!$J$6:$J$105,INT((ROW()-6)/12)+1))),0))</f>
        <v/>
      </c>
      <c r="Q738" s="25">
        <f>IF($A738="","",$L738+$O738)</f>
        <v/>
      </c>
      <c r="R738" s="25">
        <f>IF($A738="","",IF($E738&gt;0,MAX(0,$Q738-$N738),0))</f>
        <v/>
      </c>
      <c r="S738" s="25">
        <f>IF($A738="","",$Q738-$R738)</f>
        <v/>
      </c>
      <c r="T738" s="25">
        <f>IF($A738="","",MAX(0,-$S738))</f>
        <v/>
      </c>
      <c r="U738" s="25">
        <f>IF($A738="","",MAX(0,$Q738-INDEX('Cenários'!$K$6:$K$105,INT((ROW()-6)/12)+1)))</f>
        <v/>
      </c>
      <c r="V738" s="24">
        <f>IF($A738="","",IF($Y738&lt;&gt;"OK","Dados inválidos",IF($X738="Pausado","Pausado",IF($T738&gt;0,"Ruptura",IF($U738&gt;0,"Excesso de capacidade",IF($M738&gt;INDEX('Cenários'!$K$6:$K$105,INT((ROW()-6)/12)+1),"Capacidade insuficiente",IF(AND($E738&lt;=0,$S738&lt;INDEX('Cenários'!$H$6:$H$105,INT((ROW()-6)/12)+1)),"Atenção",IF($R738&gt;0,"Desmobilizar","Adequado"))))))))</f>
        <v/>
      </c>
      <c r="W738" s="24">
        <f>IF($A738="","",IF($Y738&lt;&gt;"OK","Corrigir cadastro do cenário",IF($X738="Pausado","",IF($T738&gt;0,"Ruptura projetada de "&amp;TEXT($T738,"0")&amp;" un.",IF($U738&gt;0,"Reduzir entrada ou transferir "&amp;TEXT($U738,"0")&amp;" un.",IF($M738&gt;INDEX('Cenários'!$K$6:$K$105,INT((ROW()-6)/12)+1),"Capacidade abaixo do saldo-alvo em "&amp;TEXT($M738-INDEX('Cenários'!$K$6:$K$105,INT((ROW()-6)/12)+1),"0")&amp;" un.",IF(AND($O738&gt;0,$E738-INDEX('Cenários'!$J$6:$J$105,INT((ROW()-6)/12)+1)&lt;-4),"Recebimento depende de pedido anterior ao horizonte",IF($R738&gt;0,"Desmobilizar "&amp;TEXT($R738,"0")&amp;" un. nesta semana",IF($P738&gt;0,"Emitir pedido de "&amp;TEXT($P738,"0")&amp;" un. nesta semana",IF($O738&gt;0,"Programar recebimento de "&amp;TEXT($O738,"0")&amp;" un.","Sem ação imediata")))))))))</f>
        <v/>
      </c>
      <c r="X738" s="24">
        <f>IF($A738="","",INDEX('Cenários'!$M$6:$M$105,INT((ROW()-6)/12)+1))</f>
        <v/>
      </c>
      <c r="Y738" s="24">
        <f>IF($A738="","",INDEX('Cenários'!$Z$6:$Z$105,INT((ROW()-6)/12)+1))</f>
        <v/>
      </c>
    </row>
    <row r="739" ht="19" customHeight="1">
      <c r="A739" s="24">
        <f>IF(INDEX('Cenários'!$A$6:$A$105,INT((ROW()-6)/12)+1)="","",INDEX('Cenários'!$A$6:$A$105,INT((ROW()-6)/12)+1))</f>
        <v/>
      </c>
      <c r="B739" s="24">
        <f>IF($A739="","",INDEX('Cenários'!$B$6:$B$105,INT((ROW()-6)/12)+1))</f>
        <v/>
      </c>
      <c r="C739" s="24">
        <f>IF($A739="","",INDEX('Cenários'!$C$6:$C$105,INT((ROW()-6)/12)+1))</f>
        <v/>
      </c>
      <c r="D739" s="24">
        <f>IF($A739="","",INDEX('Cenários'!$D$6:$D$105,INT((ROW()-6)/12)+1))</f>
        <v/>
      </c>
      <c r="E739" s="25">
        <f>IF($A739="","",MOD(ROW()-6,12)-4)</f>
        <v/>
      </c>
      <c r="F739" s="24">
        <f>IF($A739="","",IF($E739&lt;0,"Antes do pico",IF($E739=0,"Semana de pico","Depois do pico")))</f>
        <v/>
      </c>
      <c r="G739" s="36">
        <f>IF($A739="","",IFERROR(IF(INDEX('Cenários'!$E$6:$E$105,INT((ROW()-6)/12)+1)="","",INDEX('Cenários'!$E$6:$E$105,INT((ROW()-6)/12)+1)+7*$E739),""))</f>
        <v/>
      </c>
      <c r="H739" s="37">
        <f>IF($A739="","",INDEX('Cenários'!$N$6:$Y$105,INT((ROW()-6)/12)+1,$E739+5))</f>
        <v/>
      </c>
      <c r="I739" s="25">
        <f>IF(OR($A739="",$H739=""),"",IFERROR(ROUNDUP(INDEX('Cenários'!$F$6:$F$105,INT((ROW()-6)/12)+1)*$H739,0),""))</f>
        <v/>
      </c>
      <c r="J739" s="19" t="n"/>
      <c r="K739" s="25">
        <f>IF($A739="","",IF($E739=-4,INDEX('Cenários'!$G$6:$G$105,INT((ROW()-6)/12)+1),$S738))</f>
        <v/>
      </c>
      <c r="L739" s="25">
        <f>IF($A739="","",$K739+IF($J739="",0,$J739)-IF($I739="",0,$I739))</f>
        <v/>
      </c>
      <c r="M739" s="25">
        <f>IF($A739="","",IF($E739&lt;=0,INDEX('Cenários'!$H$6:$H$105,INT((ROW()-6)/12)+1)+SUMIFS($I$6:$I$1205,$A$6:$A$1205,$A739,$E$6:$E$1205,"&gt;"&amp;$E739,$E$6:$E$1205,"&lt;="&amp;($E739+INDEX('Cenários'!$J$6:$J$105,INT((ROW()-6)/12)+1))),INDEX('Cenários'!$L$6:$L$105,INT((ROW()-6)/12)+1)+SUMIFS($I$6:$I$1205,$A$6:$A$1205,$A739,$E$6:$E$1205,"&gt;"&amp;$E739,$E$6:$E$1205,"&lt;=7")))</f>
        <v/>
      </c>
      <c r="N739" s="25">
        <f>IF($A739="","",MIN(INDEX('Cenários'!$K$6:$K$105,INT((ROW()-6)/12)+1),MAX(0,$M739)))</f>
        <v/>
      </c>
      <c r="O739" s="25">
        <f>IF($A739="","",IFERROR(IF($L739&gt;=$N739,0,MIN(CEILING(MAX(0,$N739-$L739),INDEX('Cenários'!$I$6:$I$105,INT((ROW()-6)/12)+1)),FLOOR(MAX(0,INDEX('Cenários'!$K$6:$K$105,INT((ROW()-6)/12)+1)-$L739),INDEX('Cenários'!$I$6:$I$105,INT((ROW()-6)/12)+1)))),0))</f>
        <v/>
      </c>
      <c r="P739" s="25">
        <f>IF($A739="","",IFERROR(IF($E739+INDEX('Cenários'!$J$6:$J$105,INT((ROW()-6)/12)+1)&gt;7,0,SUMIFS($O$6:$O$1205,$A$6:$A$1205,$A739,$E$6:$E$1205,$E739+INDEX('Cenários'!$J$6:$J$105,INT((ROW()-6)/12)+1))),0))</f>
        <v/>
      </c>
      <c r="Q739" s="25">
        <f>IF($A739="","",$L739+$O739)</f>
        <v/>
      </c>
      <c r="R739" s="25">
        <f>IF($A739="","",IF($E739&gt;0,MAX(0,$Q739-$N739),0))</f>
        <v/>
      </c>
      <c r="S739" s="25">
        <f>IF($A739="","",$Q739-$R739)</f>
        <v/>
      </c>
      <c r="T739" s="25">
        <f>IF($A739="","",MAX(0,-$S739))</f>
        <v/>
      </c>
      <c r="U739" s="25">
        <f>IF($A739="","",MAX(0,$Q739-INDEX('Cenários'!$K$6:$K$105,INT((ROW()-6)/12)+1)))</f>
        <v/>
      </c>
      <c r="V739" s="24">
        <f>IF($A739="","",IF($Y739&lt;&gt;"OK","Dados inválidos",IF($X739="Pausado","Pausado",IF($T739&gt;0,"Ruptura",IF($U739&gt;0,"Excesso de capacidade",IF($M739&gt;INDEX('Cenários'!$K$6:$K$105,INT((ROW()-6)/12)+1),"Capacidade insuficiente",IF(AND($E739&lt;=0,$S739&lt;INDEX('Cenários'!$H$6:$H$105,INT((ROW()-6)/12)+1)),"Atenção",IF($R739&gt;0,"Desmobilizar","Adequado"))))))))</f>
        <v/>
      </c>
      <c r="W739" s="24">
        <f>IF($A739="","",IF($Y739&lt;&gt;"OK","Corrigir cadastro do cenário",IF($X739="Pausado","",IF($T739&gt;0,"Ruptura projetada de "&amp;TEXT($T739,"0")&amp;" un.",IF($U739&gt;0,"Reduzir entrada ou transferir "&amp;TEXT($U739,"0")&amp;" un.",IF($M739&gt;INDEX('Cenários'!$K$6:$K$105,INT((ROW()-6)/12)+1),"Capacidade abaixo do saldo-alvo em "&amp;TEXT($M739-INDEX('Cenários'!$K$6:$K$105,INT((ROW()-6)/12)+1),"0")&amp;" un.",IF(AND($O739&gt;0,$E739-INDEX('Cenários'!$J$6:$J$105,INT((ROW()-6)/12)+1)&lt;-4),"Recebimento depende de pedido anterior ao horizonte",IF($R739&gt;0,"Desmobilizar "&amp;TEXT($R739,"0")&amp;" un. nesta semana",IF($P739&gt;0,"Emitir pedido de "&amp;TEXT($P739,"0")&amp;" un. nesta semana",IF($O739&gt;0,"Programar recebimento de "&amp;TEXT($O739,"0")&amp;" un.","Sem ação imediata")))))))))</f>
        <v/>
      </c>
      <c r="X739" s="24">
        <f>IF($A739="","",INDEX('Cenários'!$M$6:$M$105,INT((ROW()-6)/12)+1))</f>
        <v/>
      </c>
      <c r="Y739" s="24">
        <f>IF($A739="","",INDEX('Cenários'!$Z$6:$Z$105,INT((ROW()-6)/12)+1))</f>
        <v/>
      </c>
    </row>
    <row r="740" ht="19" customHeight="1">
      <c r="A740" s="24">
        <f>IF(INDEX('Cenários'!$A$6:$A$105,INT((ROW()-6)/12)+1)="","",INDEX('Cenários'!$A$6:$A$105,INT((ROW()-6)/12)+1))</f>
        <v/>
      </c>
      <c r="B740" s="24">
        <f>IF($A740="","",INDEX('Cenários'!$B$6:$B$105,INT((ROW()-6)/12)+1))</f>
        <v/>
      </c>
      <c r="C740" s="24">
        <f>IF($A740="","",INDEX('Cenários'!$C$6:$C$105,INT((ROW()-6)/12)+1))</f>
        <v/>
      </c>
      <c r="D740" s="24">
        <f>IF($A740="","",INDEX('Cenários'!$D$6:$D$105,INT((ROW()-6)/12)+1))</f>
        <v/>
      </c>
      <c r="E740" s="25">
        <f>IF($A740="","",MOD(ROW()-6,12)-4)</f>
        <v/>
      </c>
      <c r="F740" s="24">
        <f>IF($A740="","",IF($E740&lt;0,"Antes do pico",IF($E740=0,"Semana de pico","Depois do pico")))</f>
        <v/>
      </c>
      <c r="G740" s="36">
        <f>IF($A740="","",IFERROR(IF(INDEX('Cenários'!$E$6:$E$105,INT((ROW()-6)/12)+1)="","",INDEX('Cenários'!$E$6:$E$105,INT((ROW()-6)/12)+1)+7*$E740),""))</f>
        <v/>
      </c>
      <c r="H740" s="37">
        <f>IF($A740="","",INDEX('Cenários'!$N$6:$Y$105,INT((ROW()-6)/12)+1,$E740+5))</f>
        <v/>
      </c>
      <c r="I740" s="25">
        <f>IF(OR($A740="",$H740=""),"",IFERROR(ROUNDUP(INDEX('Cenários'!$F$6:$F$105,INT((ROW()-6)/12)+1)*$H740,0),""))</f>
        <v/>
      </c>
      <c r="J740" s="19" t="n"/>
      <c r="K740" s="25">
        <f>IF($A740="","",IF($E740=-4,INDEX('Cenários'!$G$6:$G$105,INT((ROW()-6)/12)+1),$S739))</f>
        <v/>
      </c>
      <c r="L740" s="25">
        <f>IF($A740="","",$K740+IF($J740="",0,$J740)-IF($I740="",0,$I740))</f>
        <v/>
      </c>
      <c r="M740" s="25">
        <f>IF($A740="","",IF($E740&lt;=0,INDEX('Cenários'!$H$6:$H$105,INT((ROW()-6)/12)+1)+SUMIFS($I$6:$I$1205,$A$6:$A$1205,$A740,$E$6:$E$1205,"&gt;"&amp;$E740,$E$6:$E$1205,"&lt;="&amp;($E740+INDEX('Cenários'!$J$6:$J$105,INT((ROW()-6)/12)+1))),INDEX('Cenários'!$L$6:$L$105,INT((ROW()-6)/12)+1)+SUMIFS($I$6:$I$1205,$A$6:$A$1205,$A740,$E$6:$E$1205,"&gt;"&amp;$E740,$E$6:$E$1205,"&lt;=7")))</f>
        <v/>
      </c>
      <c r="N740" s="25">
        <f>IF($A740="","",MIN(INDEX('Cenários'!$K$6:$K$105,INT((ROW()-6)/12)+1),MAX(0,$M740)))</f>
        <v/>
      </c>
      <c r="O740" s="25">
        <f>IF($A740="","",IFERROR(IF($L740&gt;=$N740,0,MIN(CEILING(MAX(0,$N740-$L740),INDEX('Cenários'!$I$6:$I$105,INT((ROW()-6)/12)+1)),FLOOR(MAX(0,INDEX('Cenários'!$K$6:$K$105,INT((ROW()-6)/12)+1)-$L740),INDEX('Cenários'!$I$6:$I$105,INT((ROW()-6)/12)+1)))),0))</f>
        <v/>
      </c>
      <c r="P740" s="25">
        <f>IF($A740="","",IFERROR(IF($E740+INDEX('Cenários'!$J$6:$J$105,INT((ROW()-6)/12)+1)&gt;7,0,SUMIFS($O$6:$O$1205,$A$6:$A$1205,$A740,$E$6:$E$1205,$E740+INDEX('Cenários'!$J$6:$J$105,INT((ROW()-6)/12)+1))),0))</f>
        <v/>
      </c>
      <c r="Q740" s="25">
        <f>IF($A740="","",$L740+$O740)</f>
        <v/>
      </c>
      <c r="R740" s="25">
        <f>IF($A740="","",IF($E740&gt;0,MAX(0,$Q740-$N740),0))</f>
        <v/>
      </c>
      <c r="S740" s="25">
        <f>IF($A740="","",$Q740-$R740)</f>
        <v/>
      </c>
      <c r="T740" s="25">
        <f>IF($A740="","",MAX(0,-$S740))</f>
        <v/>
      </c>
      <c r="U740" s="25">
        <f>IF($A740="","",MAX(0,$Q740-INDEX('Cenários'!$K$6:$K$105,INT((ROW()-6)/12)+1)))</f>
        <v/>
      </c>
      <c r="V740" s="24">
        <f>IF($A740="","",IF($Y740&lt;&gt;"OK","Dados inválidos",IF($X740="Pausado","Pausado",IF($T740&gt;0,"Ruptura",IF($U740&gt;0,"Excesso de capacidade",IF($M740&gt;INDEX('Cenários'!$K$6:$K$105,INT((ROW()-6)/12)+1),"Capacidade insuficiente",IF(AND($E740&lt;=0,$S740&lt;INDEX('Cenários'!$H$6:$H$105,INT((ROW()-6)/12)+1)),"Atenção",IF($R740&gt;0,"Desmobilizar","Adequado"))))))))</f>
        <v/>
      </c>
      <c r="W740" s="24">
        <f>IF($A740="","",IF($Y740&lt;&gt;"OK","Corrigir cadastro do cenário",IF($X740="Pausado","",IF($T740&gt;0,"Ruptura projetada de "&amp;TEXT($T740,"0")&amp;" un.",IF($U740&gt;0,"Reduzir entrada ou transferir "&amp;TEXT($U740,"0")&amp;" un.",IF($M740&gt;INDEX('Cenários'!$K$6:$K$105,INT((ROW()-6)/12)+1),"Capacidade abaixo do saldo-alvo em "&amp;TEXT($M740-INDEX('Cenários'!$K$6:$K$105,INT((ROW()-6)/12)+1),"0")&amp;" un.",IF(AND($O740&gt;0,$E740-INDEX('Cenários'!$J$6:$J$105,INT((ROW()-6)/12)+1)&lt;-4),"Recebimento depende de pedido anterior ao horizonte",IF($R740&gt;0,"Desmobilizar "&amp;TEXT($R740,"0")&amp;" un. nesta semana",IF($P740&gt;0,"Emitir pedido de "&amp;TEXT($P740,"0")&amp;" un. nesta semana",IF($O740&gt;0,"Programar recebimento de "&amp;TEXT($O740,"0")&amp;" un.","Sem ação imediata")))))))))</f>
        <v/>
      </c>
      <c r="X740" s="24">
        <f>IF($A740="","",INDEX('Cenários'!$M$6:$M$105,INT((ROW()-6)/12)+1))</f>
        <v/>
      </c>
      <c r="Y740" s="24">
        <f>IF($A740="","",INDEX('Cenários'!$Z$6:$Z$105,INT((ROW()-6)/12)+1))</f>
        <v/>
      </c>
    </row>
    <row r="741" ht="19" customHeight="1">
      <c r="A741" s="24">
        <f>IF(INDEX('Cenários'!$A$6:$A$105,INT((ROW()-6)/12)+1)="","",INDEX('Cenários'!$A$6:$A$105,INT((ROW()-6)/12)+1))</f>
        <v/>
      </c>
      <c r="B741" s="24">
        <f>IF($A741="","",INDEX('Cenários'!$B$6:$B$105,INT((ROW()-6)/12)+1))</f>
        <v/>
      </c>
      <c r="C741" s="24">
        <f>IF($A741="","",INDEX('Cenários'!$C$6:$C$105,INT((ROW()-6)/12)+1))</f>
        <v/>
      </c>
      <c r="D741" s="24">
        <f>IF($A741="","",INDEX('Cenários'!$D$6:$D$105,INT((ROW()-6)/12)+1))</f>
        <v/>
      </c>
      <c r="E741" s="25">
        <f>IF($A741="","",MOD(ROW()-6,12)-4)</f>
        <v/>
      </c>
      <c r="F741" s="24">
        <f>IF($A741="","",IF($E741&lt;0,"Antes do pico",IF($E741=0,"Semana de pico","Depois do pico")))</f>
        <v/>
      </c>
      <c r="G741" s="36">
        <f>IF($A741="","",IFERROR(IF(INDEX('Cenários'!$E$6:$E$105,INT((ROW()-6)/12)+1)="","",INDEX('Cenários'!$E$6:$E$105,INT((ROW()-6)/12)+1)+7*$E741),""))</f>
        <v/>
      </c>
      <c r="H741" s="37">
        <f>IF($A741="","",INDEX('Cenários'!$N$6:$Y$105,INT((ROW()-6)/12)+1,$E741+5))</f>
        <v/>
      </c>
      <c r="I741" s="25">
        <f>IF(OR($A741="",$H741=""),"",IFERROR(ROUNDUP(INDEX('Cenários'!$F$6:$F$105,INT((ROW()-6)/12)+1)*$H741,0),""))</f>
        <v/>
      </c>
      <c r="J741" s="19" t="n"/>
      <c r="K741" s="25">
        <f>IF($A741="","",IF($E741=-4,INDEX('Cenários'!$G$6:$G$105,INT((ROW()-6)/12)+1),$S740))</f>
        <v/>
      </c>
      <c r="L741" s="25">
        <f>IF($A741="","",$K741+IF($J741="",0,$J741)-IF($I741="",0,$I741))</f>
        <v/>
      </c>
      <c r="M741" s="25">
        <f>IF($A741="","",IF($E741&lt;=0,INDEX('Cenários'!$H$6:$H$105,INT((ROW()-6)/12)+1)+SUMIFS($I$6:$I$1205,$A$6:$A$1205,$A741,$E$6:$E$1205,"&gt;"&amp;$E741,$E$6:$E$1205,"&lt;="&amp;($E741+INDEX('Cenários'!$J$6:$J$105,INT((ROW()-6)/12)+1))),INDEX('Cenários'!$L$6:$L$105,INT((ROW()-6)/12)+1)+SUMIFS($I$6:$I$1205,$A$6:$A$1205,$A741,$E$6:$E$1205,"&gt;"&amp;$E741,$E$6:$E$1205,"&lt;=7")))</f>
        <v/>
      </c>
      <c r="N741" s="25">
        <f>IF($A741="","",MIN(INDEX('Cenários'!$K$6:$K$105,INT((ROW()-6)/12)+1),MAX(0,$M741)))</f>
        <v/>
      </c>
      <c r="O741" s="25">
        <f>IF($A741="","",IFERROR(IF($L741&gt;=$N741,0,MIN(CEILING(MAX(0,$N741-$L741),INDEX('Cenários'!$I$6:$I$105,INT((ROW()-6)/12)+1)),FLOOR(MAX(0,INDEX('Cenários'!$K$6:$K$105,INT((ROW()-6)/12)+1)-$L741),INDEX('Cenários'!$I$6:$I$105,INT((ROW()-6)/12)+1)))),0))</f>
        <v/>
      </c>
      <c r="P741" s="25">
        <f>IF($A741="","",IFERROR(IF($E741+INDEX('Cenários'!$J$6:$J$105,INT((ROW()-6)/12)+1)&gt;7,0,SUMIFS($O$6:$O$1205,$A$6:$A$1205,$A741,$E$6:$E$1205,$E741+INDEX('Cenários'!$J$6:$J$105,INT((ROW()-6)/12)+1))),0))</f>
        <v/>
      </c>
      <c r="Q741" s="25">
        <f>IF($A741="","",$L741+$O741)</f>
        <v/>
      </c>
      <c r="R741" s="25">
        <f>IF($A741="","",IF($E741&gt;0,MAX(0,$Q741-$N741),0))</f>
        <v/>
      </c>
      <c r="S741" s="25">
        <f>IF($A741="","",$Q741-$R741)</f>
        <v/>
      </c>
      <c r="T741" s="25">
        <f>IF($A741="","",MAX(0,-$S741))</f>
        <v/>
      </c>
      <c r="U741" s="25">
        <f>IF($A741="","",MAX(0,$Q741-INDEX('Cenários'!$K$6:$K$105,INT((ROW()-6)/12)+1)))</f>
        <v/>
      </c>
      <c r="V741" s="24">
        <f>IF($A741="","",IF($Y741&lt;&gt;"OK","Dados inválidos",IF($X741="Pausado","Pausado",IF($T741&gt;0,"Ruptura",IF($U741&gt;0,"Excesso de capacidade",IF($M741&gt;INDEX('Cenários'!$K$6:$K$105,INT((ROW()-6)/12)+1),"Capacidade insuficiente",IF(AND($E741&lt;=0,$S741&lt;INDEX('Cenários'!$H$6:$H$105,INT((ROW()-6)/12)+1)),"Atenção",IF($R741&gt;0,"Desmobilizar","Adequado"))))))))</f>
        <v/>
      </c>
      <c r="W741" s="24">
        <f>IF($A741="","",IF($Y741&lt;&gt;"OK","Corrigir cadastro do cenário",IF($X741="Pausado","",IF($T741&gt;0,"Ruptura projetada de "&amp;TEXT($T741,"0")&amp;" un.",IF($U741&gt;0,"Reduzir entrada ou transferir "&amp;TEXT($U741,"0")&amp;" un.",IF($M741&gt;INDEX('Cenários'!$K$6:$K$105,INT((ROW()-6)/12)+1),"Capacidade abaixo do saldo-alvo em "&amp;TEXT($M741-INDEX('Cenários'!$K$6:$K$105,INT((ROW()-6)/12)+1),"0")&amp;" un.",IF(AND($O741&gt;0,$E741-INDEX('Cenários'!$J$6:$J$105,INT((ROW()-6)/12)+1)&lt;-4),"Recebimento depende de pedido anterior ao horizonte",IF($R741&gt;0,"Desmobilizar "&amp;TEXT($R741,"0")&amp;" un. nesta semana",IF($P741&gt;0,"Emitir pedido de "&amp;TEXT($P741,"0")&amp;" un. nesta semana",IF($O741&gt;0,"Programar recebimento de "&amp;TEXT($O741,"0")&amp;" un.","Sem ação imediata")))))))))</f>
        <v/>
      </c>
      <c r="X741" s="24">
        <f>IF($A741="","",INDEX('Cenários'!$M$6:$M$105,INT((ROW()-6)/12)+1))</f>
        <v/>
      </c>
      <c r="Y741" s="24">
        <f>IF($A741="","",INDEX('Cenários'!$Z$6:$Z$105,INT((ROW()-6)/12)+1))</f>
        <v/>
      </c>
    </row>
    <row r="742" ht="19" customHeight="1">
      <c r="A742" s="24">
        <f>IF(INDEX('Cenários'!$A$6:$A$105,INT((ROW()-6)/12)+1)="","",INDEX('Cenários'!$A$6:$A$105,INT((ROW()-6)/12)+1))</f>
        <v/>
      </c>
      <c r="B742" s="24">
        <f>IF($A742="","",INDEX('Cenários'!$B$6:$B$105,INT((ROW()-6)/12)+1))</f>
        <v/>
      </c>
      <c r="C742" s="24">
        <f>IF($A742="","",INDEX('Cenários'!$C$6:$C$105,INT((ROW()-6)/12)+1))</f>
        <v/>
      </c>
      <c r="D742" s="24">
        <f>IF($A742="","",INDEX('Cenários'!$D$6:$D$105,INT((ROW()-6)/12)+1))</f>
        <v/>
      </c>
      <c r="E742" s="25">
        <f>IF($A742="","",MOD(ROW()-6,12)-4)</f>
        <v/>
      </c>
      <c r="F742" s="24">
        <f>IF($A742="","",IF($E742&lt;0,"Antes do pico",IF($E742=0,"Semana de pico","Depois do pico")))</f>
        <v/>
      </c>
      <c r="G742" s="36">
        <f>IF($A742="","",IFERROR(IF(INDEX('Cenários'!$E$6:$E$105,INT((ROW()-6)/12)+1)="","",INDEX('Cenários'!$E$6:$E$105,INT((ROW()-6)/12)+1)+7*$E742),""))</f>
        <v/>
      </c>
      <c r="H742" s="37">
        <f>IF($A742="","",INDEX('Cenários'!$N$6:$Y$105,INT((ROW()-6)/12)+1,$E742+5))</f>
        <v/>
      </c>
      <c r="I742" s="25">
        <f>IF(OR($A742="",$H742=""),"",IFERROR(ROUNDUP(INDEX('Cenários'!$F$6:$F$105,INT((ROW()-6)/12)+1)*$H742,0),""))</f>
        <v/>
      </c>
      <c r="J742" s="19" t="n"/>
      <c r="K742" s="25">
        <f>IF($A742="","",IF($E742=-4,INDEX('Cenários'!$G$6:$G$105,INT((ROW()-6)/12)+1),$S741))</f>
        <v/>
      </c>
      <c r="L742" s="25">
        <f>IF($A742="","",$K742+IF($J742="",0,$J742)-IF($I742="",0,$I742))</f>
        <v/>
      </c>
      <c r="M742" s="25">
        <f>IF($A742="","",IF($E742&lt;=0,INDEX('Cenários'!$H$6:$H$105,INT((ROW()-6)/12)+1)+SUMIFS($I$6:$I$1205,$A$6:$A$1205,$A742,$E$6:$E$1205,"&gt;"&amp;$E742,$E$6:$E$1205,"&lt;="&amp;($E742+INDEX('Cenários'!$J$6:$J$105,INT((ROW()-6)/12)+1))),INDEX('Cenários'!$L$6:$L$105,INT((ROW()-6)/12)+1)+SUMIFS($I$6:$I$1205,$A$6:$A$1205,$A742,$E$6:$E$1205,"&gt;"&amp;$E742,$E$6:$E$1205,"&lt;=7")))</f>
        <v/>
      </c>
      <c r="N742" s="25">
        <f>IF($A742="","",MIN(INDEX('Cenários'!$K$6:$K$105,INT((ROW()-6)/12)+1),MAX(0,$M742)))</f>
        <v/>
      </c>
      <c r="O742" s="25">
        <f>IF($A742="","",IFERROR(IF($L742&gt;=$N742,0,MIN(CEILING(MAX(0,$N742-$L742),INDEX('Cenários'!$I$6:$I$105,INT((ROW()-6)/12)+1)),FLOOR(MAX(0,INDEX('Cenários'!$K$6:$K$105,INT((ROW()-6)/12)+1)-$L742),INDEX('Cenários'!$I$6:$I$105,INT((ROW()-6)/12)+1)))),0))</f>
        <v/>
      </c>
      <c r="P742" s="25">
        <f>IF($A742="","",IFERROR(IF($E742+INDEX('Cenários'!$J$6:$J$105,INT((ROW()-6)/12)+1)&gt;7,0,SUMIFS($O$6:$O$1205,$A$6:$A$1205,$A742,$E$6:$E$1205,$E742+INDEX('Cenários'!$J$6:$J$105,INT((ROW()-6)/12)+1))),0))</f>
        <v/>
      </c>
      <c r="Q742" s="25">
        <f>IF($A742="","",$L742+$O742)</f>
        <v/>
      </c>
      <c r="R742" s="25">
        <f>IF($A742="","",IF($E742&gt;0,MAX(0,$Q742-$N742),0))</f>
        <v/>
      </c>
      <c r="S742" s="25">
        <f>IF($A742="","",$Q742-$R742)</f>
        <v/>
      </c>
      <c r="T742" s="25">
        <f>IF($A742="","",MAX(0,-$S742))</f>
        <v/>
      </c>
      <c r="U742" s="25">
        <f>IF($A742="","",MAX(0,$Q742-INDEX('Cenários'!$K$6:$K$105,INT((ROW()-6)/12)+1)))</f>
        <v/>
      </c>
      <c r="V742" s="24">
        <f>IF($A742="","",IF($Y742&lt;&gt;"OK","Dados inválidos",IF($X742="Pausado","Pausado",IF($T742&gt;0,"Ruptura",IF($U742&gt;0,"Excesso de capacidade",IF($M742&gt;INDEX('Cenários'!$K$6:$K$105,INT((ROW()-6)/12)+1),"Capacidade insuficiente",IF(AND($E742&lt;=0,$S742&lt;INDEX('Cenários'!$H$6:$H$105,INT((ROW()-6)/12)+1)),"Atenção",IF($R742&gt;0,"Desmobilizar","Adequado"))))))))</f>
        <v/>
      </c>
      <c r="W742" s="24">
        <f>IF($A742="","",IF($Y742&lt;&gt;"OK","Corrigir cadastro do cenário",IF($X742="Pausado","",IF($T742&gt;0,"Ruptura projetada de "&amp;TEXT($T742,"0")&amp;" un.",IF($U742&gt;0,"Reduzir entrada ou transferir "&amp;TEXT($U742,"0")&amp;" un.",IF($M742&gt;INDEX('Cenários'!$K$6:$K$105,INT((ROW()-6)/12)+1),"Capacidade abaixo do saldo-alvo em "&amp;TEXT($M742-INDEX('Cenários'!$K$6:$K$105,INT((ROW()-6)/12)+1),"0")&amp;" un.",IF(AND($O742&gt;0,$E742-INDEX('Cenários'!$J$6:$J$105,INT((ROW()-6)/12)+1)&lt;-4),"Recebimento depende de pedido anterior ao horizonte",IF($R742&gt;0,"Desmobilizar "&amp;TEXT($R742,"0")&amp;" un. nesta semana",IF($P742&gt;0,"Emitir pedido de "&amp;TEXT($P742,"0")&amp;" un. nesta semana",IF($O742&gt;0,"Programar recebimento de "&amp;TEXT($O742,"0")&amp;" un.","Sem ação imediata")))))))))</f>
        <v/>
      </c>
      <c r="X742" s="24">
        <f>IF($A742="","",INDEX('Cenários'!$M$6:$M$105,INT((ROW()-6)/12)+1))</f>
        <v/>
      </c>
      <c r="Y742" s="24">
        <f>IF($A742="","",INDEX('Cenários'!$Z$6:$Z$105,INT((ROW()-6)/12)+1))</f>
        <v/>
      </c>
    </row>
    <row r="743" ht="19" customHeight="1">
      <c r="A743" s="24">
        <f>IF(INDEX('Cenários'!$A$6:$A$105,INT((ROW()-6)/12)+1)="","",INDEX('Cenários'!$A$6:$A$105,INT((ROW()-6)/12)+1))</f>
        <v/>
      </c>
      <c r="B743" s="24">
        <f>IF($A743="","",INDEX('Cenários'!$B$6:$B$105,INT((ROW()-6)/12)+1))</f>
        <v/>
      </c>
      <c r="C743" s="24">
        <f>IF($A743="","",INDEX('Cenários'!$C$6:$C$105,INT((ROW()-6)/12)+1))</f>
        <v/>
      </c>
      <c r="D743" s="24">
        <f>IF($A743="","",INDEX('Cenários'!$D$6:$D$105,INT((ROW()-6)/12)+1))</f>
        <v/>
      </c>
      <c r="E743" s="25">
        <f>IF($A743="","",MOD(ROW()-6,12)-4)</f>
        <v/>
      </c>
      <c r="F743" s="24">
        <f>IF($A743="","",IF($E743&lt;0,"Antes do pico",IF($E743=0,"Semana de pico","Depois do pico")))</f>
        <v/>
      </c>
      <c r="G743" s="36">
        <f>IF($A743="","",IFERROR(IF(INDEX('Cenários'!$E$6:$E$105,INT((ROW()-6)/12)+1)="","",INDEX('Cenários'!$E$6:$E$105,INT((ROW()-6)/12)+1)+7*$E743),""))</f>
        <v/>
      </c>
      <c r="H743" s="37">
        <f>IF($A743="","",INDEX('Cenários'!$N$6:$Y$105,INT((ROW()-6)/12)+1,$E743+5))</f>
        <v/>
      </c>
      <c r="I743" s="25">
        <f>IF(OR($A743="",$H743=""),"",IFERROR(ROUNDUP(INDEX('Cenários'!$F$6:$F$105,INT((ROW()-6)/12)+1)*$H743,0),""))</f>
        <v/>
      </c>
      <c r="J743" s="19" t="n"/>
      <c r="K743" s="25">
        <f>IF($A743="","",IF($E743=-4,INDEX('Cenários'!$G$6:$G$105,INT((ROW()-6)/12)+1),$S742))</f>
        <v/>
      </c>
      <c r="L743" s="25">
        <f>IF($A743="","",$K743+IF($J743="",0,$J743)-IF($I743="",0,$I743))</f>
        <v/>
      </c>
      <c r="M743" s="25">
        <f>IF($A743="","",IF($E743&lt;=0,INDEX('Cenários'!$H$6:$H$105,INT((ROW()-6)/12)+1)+SUMIFS($I$6:$I$1205,$A$6:$A$1205,$A743,$E$6:$E$1205,"&gt;"&amp;$E743,$E$6:$E$1205,"&lt;="&amp;($E743+INDEX('Cenários'!$J$6:$J$105,INT((ROW()-6)/12)+1))),INDEX('Cenários'!$L$6:$L$105,INT((ROW()-6)/12)+1)+SUMIFS($I$6:$I$1205,$A$6:$A$1205,$A743,$E$6:$E$1205,"&gt;"&amp;$E743,$E$6:$E$1205,"&lt;=7")))</f>
        <v/>
      </c>
      <c r="N743" s="25">
        <f>IF($A743="","",MIN(INDEX('Cenários'!$K$6:$K$105,INT((ROW()-6)/12)+1),MAX(0,$M743)))</f>
        <v/>
      </c>
      <c r="O743" s="25">
        <f>IF($A743="","",IFERROR(IF($L743&gt;=$N743,0,MIN(CEILING(MAX(0,$N743-$L743),INDEX('Cenários'!$I$6:$I$105,INT((ROW()-6)/12)+1)),FLOOR(MAX(0,INDEX('Cenários'!$K$6:$K$105,INT((ROW()-6)/12)+1)-$L743),INDEX('Cenários'!$I$6:$I$105,INT((ROW()-6)/12)+1)))),0))</f>
        <v/>
      </c>
      <c r="P743" s="25">
        <f>IF($A743="","",IFERROR(IF($E743+INDEX('Cenários'!$J$6:$J$105,INT((ROW()-6)/12)+1)&gt;7,0,SUMIFS($O$6:$O$1205,$A$6:$A$1205,$A743,$E$6:$E$1205,$E743+INDEX('Cenários'!$J$6:$J$105,INT((ROW()-6)/12)+1))),0))</f>
        <v/>
      </c>
      <c r="Q743" s="25">
        <f>IF($A743="","",$L743+$O743)</f>
        <v/>
      </c>
      <c r="R743" s="25">
        <f>IF($A743="","",IF($E743&gt;0,MAX(0,$Q743-$N743),0))</f>
        <v/>
      </c>
      <c r="S743" s="25">
        <f>IF($A743="","",$Q743-$R743)</f>
        <v/>
      </c>
      <c r="T743" s="25">
        <f>IF($A743="","",MAX(0,-$S743))</f>
        <v/>
      </c>
      <c r="U743" s="25">
        <f>IF($A743="","",MAX(0,$Q743-INDEX('Cenários'!$K$6:$K$105,INT((ROW()-6)/12)+1)))</f>
        <v/>
      </c>
      <c r="V743" s="24">
        <f>IF($A743="","",IF($Y743&lt;&gt;"OK","Dados inválidos",IF($X743="Pausado","Pausado",IF($T743&gt;0,"Ruptura",IF($U743&gt;0,"Excesso de capacidade",IF($M743&gt;INDEX('Cenários'!$K$6:$K$105,INT((ROW()-6)/12)+1),"Capacidade insuficiente",IF(AND($E743&lt;=0,$S743&lt;INDEX('Cenários'!$H$6:$H$105,INT((ROW()-6)/12)+1)),"Atenção",IF($R743&gt;0,"Desmobilizar","Adequado"))))))))</f>
        <v/>
      </c>
      <c r="W743" s="24">
        <f>IF($A743="","",IF($Y743&lt;&gt;"OK","Corrigir cadastro do cenário",IF($X743="Pausado","",IF($T743&gt;0,"Ruptura projetada de "&amp;TEXT($T743,"0")&amp;" un.",IF($U743&gt;0,"Reduzir entrada ou transferir "&amp;TEXT($U743,"0")&amp;" un.",IF($M743&gt;INDEX('Cenários'!$K$6:$K$105,INT((ROW()-6)/12)+1),"Capacidade abaixo do saldo-alvo em "&amp;TEXT($M743-INDEX('Cenários'!$K$6:$K$105,INT((ROW()-6)/12)+1),"0")&amp;" un.",IF(AND($O743&gt;0,$E743-INDEX('Cenários'!$J$6:$J$105,INT((ROW()-6)/12)+1)&lt;-4),"Recebimento depende de pedido anterior ao horizonte",IF($R743&gt;0,"Desmobilizar "&amp;TEXT($R743,"0")&amp;" un. nesta semana",IF($P743&gt;0,"Emitir pedido de "&amp;TEXT($P743,"0")&amp;" un. nesta semana",IF($O743&gt;0,"Programar recebimento de "&amp;TEXT($O743,"0")&amp;" un.","Sem ação imediata")))))))))</f>
        <v/>
      </c>
      <c r="X743" s="24">
        <f>IF($A743="","",INDEX('Cenários'!$M$6:$M$105,INT((ROW()-6)/12)+1))</f>
        <v/>
      </c>
      <c r="Y743" s="24">
        <f>IF($A743="","",INDEX('Cenários'!$Z$6:$Z$105,INT((ROW()-6)/12)+1))</f>
        <v/>
      </c>
    </row>
    <row r="744" ht="19" customHeight="1">
      <c r="A744" s="24">
        <f>IF(INDEX('Cenários'!$A$6:$A$105,INT((ROW()-6)/12)+1)="","",INDEX('Cenários'!$A$6:$A$105,INT((ROW()-6)/12)+1))</f>
        <v/>
      </c>
      <c r="B744" s="24">
        <f>IF($A744="","",INDEX('Cenários'!$B$6:$B$105,INT((ROW()-6)/12)+1))</f>
        <v/>
      </c>
      <c r="C744" s="24">
        <f>IF($A744="","",INDEX('Cenários'!$C$6:$C$105,INT((ROW()-6)/12)+1))</f>
        <v/>
      </c>
      <c r="D744" s="24">
        <f>IF($A744="","",INDEX('Cenários'!$D$6:$D$105,INT((ROW()-6)/12)+1))</f>
        <v/>
      </c>
      <c r="E744" s="25">
        <f>IF($A744="","",MOD(ROW()-6,12)-4)</f>
        <v/>
      </c>
      <c r="F744" s="24">
        <f>IF($A744="","",IF($E744&lt;0,"Antes do pico",IF($E744=0,"Semana de pico","Depois do pico")))</f>
        <v/>
      </c>
      <c r="G744" s="36">
        <f>IF($A744="","",IFERROR(IF(INDEX('Cenários'!$E$6:$E$105,INT((ROW()-6)/12)+1)="","",INDEX('Cenários'!$E$6:$E$105,INT((ROW()-6)/12)+1)+7*$E744),""))</f>
        <v/>
      </c>
      <c r="H744" s="37">
        <f>IF($A744="","",INDEX('Cenários'!$N$6:$Y$105,INT((ROW()-6)/12)+1,$E744+5))</f>
        <v/>
      </c>
      <c r="I744" s="25">
        <f>IF(OR($A744="",$H744=""),"",IFERROR(ROUNDUP(INDEX('Cenários'!$F$6:$F$105,INT((ROW()-6)/12)+1)*$H744,0),""))</f>
        <v/>
      </c>
      <c r="J744" s="19" t="n"/>
      <c r="K744" s="25">
        <f>IF($A744="","",IF($E744=-4,INDEX('Cenários'!$G$6:$G$105,INT((ROW()-6)/12)+1),$S743))</f>
        <v/>
      </c>
      <c r="L744" s="25">
        <f>IF($A744="","",$K744+IF($J744="",0,$J744)-IF($I744="",0,$I744))</f>
        <v/>
      </c>
      <c r="M744" s="25">
        <f>IF($A744="","",IF($E744&lt;=0,INDEX('Cenários'!$H$6:$H$105,INT((ROW()-6)/12)+1)+SUMIFS($I$6:$I$1205,$A$6:$A$1205,$A744,$E$6:$E$1205,"&gt;"&amp;$E744,$E$6:$E$1205,"&lt;="&amp;($E744+INDEX('Cenários'!$J$6:$J$105,INT((ROW()-6)/12)+1))),INDEX('Cenários'!$L$6:$L$105,INT((ROW()-6)/12)+1)+SUMIFS($I$6:$I$1205,$A$6:$A$1205,$A744,$E$6:$E$1205,"&gt;"&amp;$E744,$E$6:$E$1205,"&lt;=7")))</f>
        <v/>
      </c>
      <c r="N744" s="25">
        <f>IF($A744="","",MIN(INDEX('Cenários'!$K$6:$K$105,INT((ROW()-6)/12)+1),MAX(0,$M744)))</f>
        <v/>
      </c>
      <c r="O744" s="25">
        <f>IF($A744="","",IFERROR(IF($L744&gt;=$N744,0,MIN(CEILING(MAX(0,$N744-$L744),INDEX('Cenários'!$I$6:$I$105,INT((ROW()-6)/12)+1)),FLOOR(MAX(0,INDEX('Cenários'!$K$6:$K$105,INT((ROW()-6)/12)+1)-$L744),INDEX('Cenários'!$I$6:$I$105,INT((ROW()-6)/12)+1)))),0))</f>
        <v/>
      </c>
      <c r="P744" s="25">
        <f>IF($A744="","",IFERROR(IF($E744+INDEX('Cenários'!$J$6:$J$105,INT((ROW()-6)/12)+1)&gt;7,0,SUMIFS($O$6:$O$1205,$A$6:$A$1205,$A744,$E$6:$E$1205,$E744+INDEX('Cenários'!$J$6:$J$105,INT((ROW()-6)/12)+1))),0))</f>
        <v/>
      </c>
      <c r="Q744" s="25">
        <f>IF($A744="","",$L744+$O744)</f>
        <v/>
      </c>
      <c r="R744" s="25">
        <f>IF($A744="","",IF($E744&gt;0,MAX(0,$Q744-$N744),0))</f>
        <v/>
      </c>
      <c r="S744" s="25">
        <f>IF($A744="","",$Q744-$R744)</f>
        <v/>
      </c>
      <c r="T744" s="25">
        <f>IF($A744="","",MAX(0,-$S744))</f>
        <v/>
      </c>
      <c r="U744" s="25">
        <f>IF($A744="","",MAX(0,$Q744-INDEX('Cenários'!$K$6:$K$105,INT((ROW()-6)/12)+1)))</f>
        <v/>
      </c>
      <c r="V744" s="24">
        <f>IF($A744="","",IF($Y744&lt;&gt;"OK","Dados inválidos",IF($X744="Pausado","Pausado",IF($T744&gt;0,"Ruptura",IF($U744&gt;0,"Excesso de capacidade",IF($M744&gt;INDEX('Cenários'!$K$6:$K$105,INT((ROW()-6)/12)+1),"Capacidade insuficiente",IF(AND($E744&lt;=0,$S744&lt;INDEX('Cenários'!$H$6:$H$105,INT((ROW()-6)/12)+1)),"Atenção",IF($R744&gt;0,"Desmobilizar","Adequado"))))))))</f>
        <v/>
      </c>
      <c r="W744" s="24">
        <f>IF($A744="","",IF($Y744&lt;&gt;"OK","Corrigir cadastro do cenário",IF($X744="Pausado","",IF($T744&gt;0,"Ruptura projetada de "&amp;TEXT($T744,"0")&amp;" un.",IF($U744&gt;0,"Reduzir entrada ou transferir "&amp;TEXT($U744,"0")&amp;" un.",IF($M744&gt;INDEX('Cenários'!$K$6:$K$105,INT((ROW()-6)/12)+1),"Capacidade abaixo do saldo-alvo em "&amp;TEXT($M744-INDEX('Cenários'!$K$6:$K$105,INT((ROW()-6)/12)+1),"0")&amp;" un.",IF(AND($O744&gt;0,$E744-INDEX('Cenários'!$J$6:$J$105,INT((ROW()-6)/12)+1)&lt;-4),"Recebimento depende de pedido anterior ao horizonte",IF($R744&gt;0,"Desmobilizar "&amp;TEXT($R744,"0")&amp;" un. nesta semana",IF($P744&gt;0,"Emitir pedido de "&amp;TEXT($P744,"0")&amp;" un. nesta semana",IF($O744&gt;0,"Programar recebimento de "&amp;TEXT($O744,"0")&amp;" un.","Sem ação imediata")))))))))</f>
        <v/>
      </c>
      <c r="X744" s="24">
        <f>IF($A744="","",INDEX('Cenários'!$M$6:$M$105,INT((ROW()-6)/12)+1))</f>
        <v/>
      </c>
      <c r="Y744" s="24">
        <f>IF($A744="","",INDEX('Cenários'!$Z$6:$Z$105,INT((ROW()-6)/12)+1))</f>
        <v/>
      </c>
    </row>
    <row r="745" ht="19" customHeight="1">
      <c r="A745" s="24">
        <f>IF(INDEX('Cenários'!$A$6:$A$105,INT((ROW()-6)/12)+1)="","",INDEX('Cenários'!$A$6:$A$105,INT((ROW()-6)/12)+1))</f>
        <v/>
      </c>
      <c r="B745" s="24">
        <f>IF($A745="","",INDEX('Cenários'!$B$6:$B$105,INT((ROW()-6)/12)+1))</f>
        <v/>
      </c>
      <c r="C745" s="24">
        <f>IF($A745="","",INDEX('Cenários'!$C$6:$C$105,INT((ROW()-6)/12)+1))</f>
        <v/>
      </c>
      <c r="D745" s="24">
        <f>IF($A745="","",INDEX('Cenários'!$D$6:$D$105,INT((ROW()-6)/12)+1))</f>
        <v/>
      </c>
      <c r="E745" s="25">
        <f>IF($A745="","",MOD(ROW()-6,12)-4)</f>
        <v/>
      </c>
      <c r="F745" s="24">
        <f>IF($A745="","",IF($E745&lt;0,"Antes do pico",IF($E745=0,"Semana de pico","Depois do pico")))</f>
        <v/>
      </c>
      <c r="G745" s="36">
        <f>IF($A745="","",IFERROR(IF(INDEX('Cenários'!$E$6:$E$105,INT((ROW()-6)/12)+1)="","",INDEX('Cenários'!$E$6:$E$105,INT((ROW()-6)/12)+1)+7*$E745),""))</f>
        <v/>
      </c>
      <c r="H745" s="37">
        <f>IF($A745="","",INDEX('Cenários'!$N$6:$Y$105,INT((ROW()-6)/12)+1,$E745+5))</f>
        <v/>
      </c>
      <c r="I745" s="25">
        <f>IF(OR($A745="",$H745=""),"",IFERROR(ROUNDUP(INDEX('Cenários'!$F$6:$F$105,INT((ROW()-6)/12)+1)*$H745,0),""))</f>
        <v/>
      </c>
      <c r="J745" s="19" t="n"/>
      <c r="K745" s="25">
        <f>IF($A745="","",IF($E745=-4,INDEX('Cenários'!$G$6:$G$105,INT((ROW()-6)/12)+1),$S744))</f>
        <v/>
      </c>
      <c r="L745" s="25">
        <f>IF($A745="","",$K745+IF($J745="",0,$J745)-IF($I745="",0,$I745))</f>
        <v/>
      </c>
      <c r="M745" s="25">
        <f>IF($A745="","",IF($E745&lt;=0,INDEX('Cenários'!$H$6:$H$105,INT((ROW()-6)/12)+1)+SUMIFS($I$6:$I$1205,$A$6:$A$1205,$A745,$E$6:$E$1205,"&gt;"&amp;$E745,$E$6:$E$1205,"&lt;="&amp;($E745+INDEX('Cenários'!$J$6:$J$105,INT((ROW()-6)/12)+1))),INDEX('Cenários'!$L$6:$L$105,INT((ROW()-6)/12)+1)+SUMIFS($I$6:$I$1205,$A$6:$A$1205,$A745,$E$6:$E$1205,"&gt;"&amp;$E745,$E$6:$E$1205,"&lt;=7")))</f>
        <v/>
      </c>
      <c r="N745" s="25">
        <f>IF($A745="","",MIN(INDEX('Cenários'!$K$6:$K$105,INT((ROW()-6)/12)+1),MAX(0,$M745)))</f>
        <v/>
      </c>
      <c r="O745" s="25">
        <f>IF($A745="","",IFERROR(IF($L745&gt;=$N745,0,MIN(CEILING(MAX(0,$N745-$L745),INDEX('Cenários'!$I$6:$I$105,INT((ROW()-6)/12)+1)),FLOOR(MAX(0,INDEX('Cenários'!$K$6:$K$105,INT((ROW()-6)/12)+1)-$L745),INDEX('Cenários'!$I$6:$I$105,INT((ROW()-6)/12)+1)))),0))</f>
        <v/>
      </c>
      <c r="P745" s="25">
        <f>IF($A745="","",IFERROR(IF($E745+INDEX('Cenários'!$J$6:$J$105,INT((ROW()-6)/12)+1)&gt;7,0,SUMIFS($O$6:$O$1205,$A$6:$A$1205,$A745,$E$6:$E$1205,$E745+INDEX('Cenários'!$J$6:$J$105,INT((ROW()-6)/12)+1))),0))</f>
        <v/>
      </c>
      <c r="Q745" s="25">
        <f>IF($A745="","",$L745+$O745)</f>
        <v/>
      </c>
      <c r="R745" s="25">
        <f>IF($A745="","",IF($E745&gt;0,MAX(0,$Q745-$N745),0))</f>
        <v/>
      </c>
      <c r="S745" s="25">
        <f>IF($A745="","",$Q745-$R745)</f>
        <v/>
      </c>
      <c r="T745" s="25">
        <f>IF($A745="","",MAX(0,-$S745))</f>
        <v/>
      </c>
      <c r="U745" s="25">
        <f>IF($A745="","",MAX(0,$Q745-INDEX('Cenários'!$K$6:$K$105,INT((ROW()-6)/12)+1)))</f>
        <v/>
      </c>
      <c r="V745" s="24">
        <f>IF($A745="","",IF($Y745&lt;&gt;"OK","Dados inválidos",IF($X745="Pausado","Pausado",IF($T745&gt;0,"Ruptura",IF($U745&gt;0,"Excesso de capacidade",IF($M745&gt;INDEX('Cenários'!$K$6:$K$105,INT((ROW()-6)/12)+1),"Capacidade insuficiente",IF(AND($E745&lt;=0,$S745&lt;INDEX('Cenários'!$H$6:$H$105,INT((ROW()-6)/12)+1)),"Atenção",IF($R745&gt;0,"Desmobilizar","Adequado"))))))))</f>
        <v/>
      </c>
      <c r="W745" s="24">
        <f>IF($A745="","",IF($Y745&lt;&gt;"OK","Corrigir cadastro do cenário",IF($X745="Pausado","",IF($T745&gt;0,"Ruptura projetada de "&amp;TEXT($T745,"0")&amp;" un.",IF($U745&gt;0,"Reduzir entrada ou transferir "&amp;TEXT($U745,"0")&amp;" un.",IF($M745&gt;INDEX('Cenários'!$K$6:$K$105,INT((ROW()-6)/12)+1),"Capacidade abaixo do saldo-alvo em "&amp;TEXT($M745-INDEX('Cenários'!$K$6:$K$105,INT((ROW()-6)/12)+1),"0")&amp;" un.",IF(AND($O745&gt;0,$E745-INDEX('Cenários'!$J$6:$J$105,INT((ROW()-6)/12)+1)&lt;-4),"Recebimento depende de pedido anterior ao horizonte",IF($R745&gt;0,"Desmobilizar "&amp;TEXT($R745,"0")&amp;" un. nesta semana",IF($P745&gt;0,"Emitir pedido de "&amp;TEXT($P745,"0")&amp;" un. nesta semana",IF($O745&gt;0,"Programar recebimento de "&amp;TEXT($O745,"0")&amp;" un.","Sem ação imediata")))))))))</f>
        <v/>
      </c>
      <c r="X745" s="24">
        <f>IF($A745="","",INDEX('Cenários'!$M$6:$M$105,INT((ROW()-6)/12)+1))</f>
        <v/>
      </c>
      <c r="Y745" s="24">
        <f>IF($A745="","",INDEX('Cenários'!$Z$6:$Z$105,INT((ROW()-6)/12)+1))</f>
        <v/>
      </c>
    </row>
    <row r="746" ht="19" customHeight="1">
      <c r="A746" s="24">
        <f>IF(INDEX('Cenários'!$A$6:$A$105,INT((ROW()-6)/12)+1)="","",INDEX('Cenários'!$A$6:$A$105,INT((ROW()-6)/12)+1))</f>
        <v/>
      </c>
      <c r="B746" s="24">
        <f>IF($A746="","",INDEX('Cenários'!$B$6:$B$105,INT((ROW()-6)/12)+1))</f>
        <v/>
      </c>
      <c r="C746" s="24">
        <f>IF($A746="","",INDEX('Cenários'!$C$6:$C$105,INT((ROW()-6)/12)+1))</f>
        <v/>
      </c>
      <c r="D746" s="24">
        <f>IF($A746="","",INDEX('Cenários'!$D$6:$D$105,INT((ROW()-6)/12)+1))</f>
        <v/>
      </c>
      <c r="E746" s="25">
        <f>IF($A746="","",MOD(ROW()-6,12)-4)</f>
        <v/>
      </c>
      <c r="F746" s="24">
        <f>IF($A746="","",IF($E746&lt;0,"Antes do pico",IF($E746=0,"Semana de pico","Depois do pico")))</f>
        <v/>
      </c>
      <c r="G746" s="36">
        <f>IF($A746="","",IFERROR(IF(INDEX('Cenários'!$E$6:$E$105,INT((ROW()-6)/12)+1)="","",INDEX('Cenários'!$E$6:$E$105,INT((ROW()-6)/12)+1)+7*$E746),""))</f>
        <v/>
      </c>
      <c r="H746" s="37">
        <f>IF($A746="","",INDEX('Cenários'!$N$6:$Y$105,INT((ROW()-6)/12)+1,$E746+5))</f>
        <v/>
      </c>
      <c r="I746" s="25">
        <f>IF(OR($A746="",$H746=""),"",IFERROR(ROUNDUP(INDEX('Cenários'!$F$6:$F$105,INT((ROW()-6)/12)+1)*$H746,0),""))</f>
        <v/>
      </c>
      <c r="J746" s="19" t="n"/>
      <c r="K746" s="25">
        <f>IF($A746="","",IF($E746=-4,INDEX('Cenários'!$G$6:$G$105,INT((ROW()-6)/12)+1),$S745))</f>
        <v/>
      </c>
      <c r="L746" s="25">
        <f>IF($A746="","",$K746+IF($J746="",0,$J746)-IF($I746="",0,$I746))</f>
        <v/>
      </c>
      <c r="M746" s="25">
        <f>IF($A746="","",IF($E746&lt;=0,INDEX('Cenários'!$H$6:$H$105,INT((ROW()-6)/12)+1)+SUMIFS($I$6:$I$1205,$A$6:$A$1205,$A746,$E$6:$E$1205,"&gt;"&amp;$E746,$E$6:$E$1205,"&lt;="&amp;($E746+INDEX('Cenários'!$J$6:$J$105,INT((ROW()-6)/12)+1))),INDEX('Cenários'!$L$6:$L$105,INT((ROW()-6)/12)+1)+SUMIFS($I$6:$I$1205,$A$6:$A$1205,$A746,$E$6:$E$1205,"&gt;"&amp;$E746,$E$6:$E$1205,"&lt;=7")))</f>
        <v/>
      </c>
      <c r="N746" s="25">
        <f>IF($A746="","",MIN(INDEX('Cenários'!$K$6:$K$105,INT((ROW()-6)/12)+1),MAX(0,$M746)))</f>
        <v/>
      </c>
      <c r="O746" s="25">
        <f>IF($A746="","",IFERROR(IF($L746&gt;=$N746,0,MIN(CEILING(MAX(0,$N746-$L746),INDEX('Cenários'!$I$6:$I$105,INT((ROW()-6)/12)+1)),FLOOR(MAX(0,INDEX('Cenários'!$K$6:$K$105,INT((ROW()-6)/12)+1)-$L746),INDEX('Cenários'!$I$6:$I$105,INT((ROW()-6)/12)+1)))),0))</f>
        <v/>
      </c>
      <c r="P746" s="25">
        <f>IF($A746="","",IFERROR(IF($E746+INDEX('Cenários'!$J$6:$J$105,INT((ROW()-6)/12)+1)&gt;7,0,SUMIFS($O$6:$O$1205,$A$6:$A$1205,$A746,$E$6:$E$1205,$E746+INDEX('Cenários'!$J$6:$J$105,INT((ROW()-6)/12)+1))),0))</f>
        <v/>
      </c>
      <c r="Q746" s="25">
        <f>IF($A746="","",$L746+$O746)</f>
        <v/>
      </c>
      <c r="R746" s="25">
        <f>IF($A746="","",IF($E746&gt;0,MAX(0,$Q746-$N746),0))</f>
        <v/>
      </c>
      <c r="S746" s="25">
        <f>IF($A746="","",$Q746-$R746)</f>
        <v/>
      </c>
      <c r="T746" s="25">
        <f>IF($A746="","",MAX(0,-$S746))</f>
        <v/>
      </c>
      <c r="U746" s="25">
        <f>IF($A746="","",MAX(0,$Q746-INDEX('Cenários'!$K$6:$K$105,INT((ROW()-6)/12)+1)))</f>
        <v/>
      </c>
      <c r="V746" s="24">
        <f>IF($A746="","",IF($Y746&lt;&gt;"OK","Dados inválidos",IF($X746="Pausado","Pausado",IF($T746&gt;0,"Ruptura",IF($U746&gt;0,"Excesso de capacidade",IF($M746&gt;INDEX('Cenários'!$K$6:$K$105,INT((ROW()-6)/12)+1),"Capacidade insuficiente",IF(AND($E746&lt;=0,$S746&lt;INDEX('Cenários'!$H$6:$H$105,INT((ROW()-6)/12)+1)),"Atenção",IF($R746&gt;0,"Desmobilizar","Adequado"))))))))</f>
        <v/>
      </c>
      <c r="W746" s="24">
        <f>IF($A746="","",IF($Y746&lt;&gt;"OK","Corrigir cadastro do cenário",IF($X746="Pausado","",IF($T746&gt;0,"Ruptura projetada de "&amp;TEXT($T746,"0")&amp;" un.",IF($U746&gt;0,"Reduzir entrada ou transferir "&amp;TEXT($U746,"0")&amp;" un.",IF($M746&gt;INDEX('Cenários'!$K$6:$K$105,INT((ROW()-6)/12)+1),"Capacidade abaixo do saldo-alvo em "&amp;TEXT($M746-INDEX('Cenários'!$K$6:$K$105,INT((ROW()-6)/12)+1),"0")&amp;" un.",IF(AND($O746&gt;0,$E746-INDEX('Cenários'!$J$6:$J$105,INT((ROW()-6)/12)+1)&lt;-4),"Recebimento depende de pedido anterior ao horizonte",IF($R746&gt;0,"Desmobilizar "&amp;TEXT($R746,"0")&amp;" un. nesta semana",IF($P746&gt;0,"Emitir pedido de "&amp;TEXT($P746,"0")&amp;" un. nesta semana",IF($O746&gt;0,"Programar recebimento de "&amp;TEXT($O746,"0")&amp;" un.","Sem ação imediata")))))))))</f>
        <v/>
      </c>
      <c r="X746" s="24">
        <f>IF($A746="","",INDEX('Cenários'!$M$6:$M$105,INT((ROW()-6)/12)+1))</f>
        <v/>
      </c>
      <c r="Y746" s="24">
        <f>IF($A746="","",INDEX('Cenários'!$Z$6:$Z$105,INT((ROW()-6)/12)+1))</f>
        <v/>
      </c>
    </row>
    <row r="747" ht="19" customHeight="1">
      <c r="A747" s="24">
        <f>IF(INDEX('Cenários'!$A$6:$A$105,INT((ROW()-6)/12)+1)="","",INDEX('Cenários'!$A$6:$A$105,INT((ROW()-6)/12)+1))</f>
        <v/>
      </c>
      <c r="B747" s="24">
        <f>IF($A747="","",INDEX('Cenários'!$B$6:$B$105,INT((ROW()-6)/12)+1))</f>
        <v/>
      </c>
      <c r="C747" s="24">
        <f>IF($A747="","",INDEX('Cenários'!$C$6:$C$105,INT((ROW()-6)/12)+1))</f>
        <v/>
      </c>
      <c r="D747" s="24">
        <f>IF($A747="","",INDEX('Cenários'!$D$6:$D$105,INT((ROW()-6)/12)+1))</f>
        <v/>
      </c>
      <c r="E747" s="25">
        <f>IF($A747="","",MOD(ROW()-6,12)-4)</f>
        <v/>
      </c>
      <c r="F747" s="24">
        <f>IF($A747="","",IF($E747&lt;0,"Antes do pico",IF($E747=0,"Semana de pico","Depois do pico")))</f>
        <v/>
      </c>
      <c r="G747" s="36">
        <f>IF($A747="","",IFERROR(IF(INDEX('Cenários'!$E$6:$E$105,INT((ROW()-6)/12)+1)="","",INDEX('Cenários'!$E$6:$E$105,INT((ROW()-6)/12)+1)+7*$E747),""))</f>
        <v/>
      </c>
      <c r="H747" s="37">
        <f>IF($A747="","",INDEX('Cenários'!$N$6:$Y$105,INT((ROW()-6)/12)+1,$E747+5))</f>
        <v/>
      </c>
      <c r="I747" s="25">
        <f>IF(OR($A747="",$H747=""),"",IFERROR(ROUNDUP(INDEX('Cenários'!$F$6:$F$105,INT((ROW()-6)/12)+1)*$H747,0),""))</f>
        <v/>
      </c>
      <c r="J747" s="19" t="n"/>
      <c r="K747" s="25">
        <f>IF($A747="","",IF($E747=-4,INDEX('Cenários'!$G$6:$G$105,INT((ROW()-6)/12)+1),$S746))</f>
        <v/>
      </c>
      <c r="L747" s="25">
        <f>IF($A747="","",$K747+IF($J747="",0,$J747)-IF($I747="",0,$I747))</f>
        <v/>
      </c>
      <c r="M747" s="25">
        <f>IF($A747="","",IF($E747&lt;=0,INDEX('Cenários'!$H$6:$H$105,INT((ROW()-6)/12)+1)+SUMIFS($I$6:$I$1205,$A$6:$A$1205,$A747,$E$6:$E$1205,"&gt;"&amp;$E747,$E$6:$E$1205,"&lt;="&amp;($E747+INDEX('Cenários'!$J$6:$J$105,INT((ROW()-6)/12)+1))),INDEX('Cenários'!$L$6:$L$105,INT((ROW()-6)/12)+1)+SUMIFS($I$6:$I$1205,$A$6:$A$1205,$A747,$E$6:$E$1205,"&gt;"&amp;$E747,$E$6:$E$1205,"&lt;=7")))</f>
        <v/>
      </c>
      <c r="N747" s="25">
        <f>IF($A747="","",MIN(INDEX('Cenários'!$K$6:$K$105,INT((ROW()-6)/12)+1),MAX(0,$M747)))</f>
        <v/>
      </c>
      <c r="O747" s="25">
        <f>IF($A747="","",IFERROR(IF($L747&gt;=$N747,0,MIN(CEILING(MAX(0,$N747-$L747),INDEX('Cenários'!$I$6:$I$105,INT((ROW()-6)/12)+1)),FLOOR(MAX(0,INDEX('Cenários'!$K$6:$K$105,INT((ROW()-6)/12)+1)-$L747),INDEX('Cenários'!$I$6:$I$105,INT((ROW()-6)/12)+1)))),0))</f>
        <v/>
      </c>
      <c r="P747" s="25">
        <f>IF($A747="","",IFERROR(IF($E747+INDEX('Cenários'!$J$6:$J$105,INT((ROW()-6)/12)+1)&gt;7,0,SUMIFS($O$6:$O$1205,$A$6:$A$1205,$A747,$E$6:$E$1205,$E747+INDEX('Cenários'!$J$6:$J$105,INT((ROW()-6)/12)+1))),0))</f>
        <v/>
      </c>
      <c r="Q747" s="25">
        <f>IF($A747="","",$L747+$O747)</f>
        <v/>
      </c>
      <c r="R747" s="25">
        <f>IF($A747="","",IF($E747&gt;0,MAX(0,$Q747-$N747),0))</f>
        <v/>
      </c>
      <c r="S747" s="25">
        <f>IF($A747="","",$Q747-$R747)</f>
        <v/>
      </c>
      <c r="T747" s="25">
        <f>IF($A747="","",MAX(0,-$S747))</f>
        <v/>
      </c>
      <c r="U747" s="25">
        <f>IF($A747="","",MAX(0,$Q747-INDEX('Cenários'!$K$6:$K$105,INT((ROW()-6)/12)+1)))</f>
        <v/>
      </c>
      <c r="V747" s="24">
        <f>IF($A747="","",IF($Y747&lt;&gt;"OK","Dados inválidos",IF($X747="Pausado","Pausado",IF($T747&gt;0,"Ruptura",IF($U747&gt;0,"Excesso de capacidade",IF($M747&gt;INDEX('Cenários'!$K$6:$K$105,INT((ROW()-6)/12)+1),"Capacidade insuficiente",IF(AND($E747&lt;=0,$S747&lt;INDEX('Cenários'!$H$6:$H$105,INT((ROW()-6)/12)+1)),"Atenção",IF($R747&gt;0,"Desmobilizar","Adequado"))))))))</f>
        <v/>
      </c>
      <c r="W747" s="24">
        <f>IF($A747="","",IF($Y747&lt;&gt;"OK","Corrigir cadastro do cenário",IF($X747="Pausado","",IF($T747&gt;0,"Ruptura projetada de "&amp;TEXT($T747,"0")&amp;" un.",IF($U747&gt;0,"Reduzir entrada ou transferir "&amp;TEXT($U747,"0")&amp;" un.",IF($M747&gt;INDEX('Cenários'!$K$6:$K$105,INT((ROW()-6)/12)+1),"Capacidade abaixo do saldo-alvo em "&amp;TEXT($M747-INDEX('Cenários'!$K$6:$K$105,INT((ROW()-6)/12)+1),"0")&amp;" un.",IF(AND($O747&gt;0,$E747-INDEX('Cenários'!$J$6:$J$105,INT((ROW()-6)/12)+1)&lt;-4),"Recebimento depende de pedido anterior ao horizonte",IF($R747&gt;0,"Desmobilizar "&amp;TEXT($R747,"0")&amp;" un. nesta semana",IF($P747&gt;0,"Emitir pedido de "&amp;TEXT($P747,"0")&amp;" un. nesta semana",IF($O747&gt;0,"Programar recebimento de "&amp;TEXT($O747,"0")&amp;" un.","Sem ação imediata")))))))))</f>
        <v/>
      </c>
      <c r="X747" s="24">
        <f>IF($A747="","",INDEX('Cenários'!$M$6:$M$105,INT((ROW()-6)/12)+1))</f>
        <v/>
      </c>
      <c r="Y747" s="24">
        <f>IF($A747="","",INDEX('Cenários'!$Z$6:$Z$105,INT((ROW()-6)/12)+1))</f>
        <v/>
      </c>
    </row>
    <row r="748" ht="19" customHeight="1">
      <c r="A748" s="24">
        <f>IF(INDEX('Cenários'!$A$6:$A$105,INT((ROW()-6)/12)+1)="","",INDEX('Cenários'!$A$6:$A$105,INT((ROW()-6)/12)+1))</f>
        <v/>
      </c>
      <c r="B748" s="24">
        <f>IF($A748="","",INDEX('Cenários'!$B$6:$B$105,INT((ROW()-6)/12)+1))</f>
        <v/>
      </c>
      <c r="C748" s="24">
        <f>IF($A748="","",INDEX('Cenários'!$C$6:$C$105,INT((ROW()-6)/12)+1))</f>
        <v/>
      </c>
      <c r="D748" s="24">
        <f>IF($A748="","",INDEX('Cenários'!$D$6:$D$105,INT((ROW()-6)/12)+1))</f>
        <v/>
      </c>
      <c r="E748" s="25">
        <f>IF($A748="","",MOD(ROW()-6,12)-4)</f>
        <v/>
      </c>
      <c r="F748" s="24">
        <f>IF($A748="","",IF($E748&lt;0,"Antes do pico",IF($E748=0,"Semana de pico","Depois do pico")))</f>
        <v/>
      </c>
      <c r="G748" s="36">
        <f>IF($A748="","",IFERROR(IF(INDEX('Cenários'!$E$6:$E$105,INT((ROW()-6)/12)+1)="","",INDEX('Cenários'!$E$6:$E$105,INT((ROW()-6)/12)+1)+7*$E748),""))</f>
        <v/>
      </c>
      <c r="H748" s="37">
        <f>IF($A748="","",INDEX('Cenários'!$N$6:$Y$105,INT((ROW()-6)/12)+1,$E748+5))</f>
        <v/>
      </c>
      <c r="I748" s="25">
        <f>IF(OR($A748="",$H748=""),"",IFERROR(ROUNDUP(INDEX('Cenários'!$F$6:$F$105,INT((ROW()-6)/12)+1)*$H748,0),""))</f>
        <v/>
      </c>
      <c r="J748" s="19" t="n"/>
      <c r="K748" s="25">
        <f>IF($A748="","",IF($E748=-4,INDEX('Cenários'!$G$6:$G$105,INT((ROW()-6)/12)+1),$S747))</f>
        <v/>
      </c>
      <c r="L748" s="25">
        <f>IF($A748="","",$K748+IF($J748="",0,$J748)-IF($I748="",0,$I748))</f>
        <v/>
      </c>
      <c r="M748" s="25">
        <f>IF($A748="","",IF($E748&lt;=0,INDEX('Cenários'!$H$6:$H$105,INT((ROW()-6)/12)+1)+SUMIFS($I$6:$I$1205,$A$6:$A$1205,$A748,$E$6:$E$1205,"&gt;"&amp;$E748,$E$6:$E$1205,"&lt;="&amp;($E748+INDEX('Cenários'!$J$6:$J$105,INT((ROW()-6)/12)+1))),INDEX('Cenários'!$L$6:$L$105,INT((ROW()-6)/12)+1)+SUMIFS($I$6:$I$1205,$A$6:$A$1205,$A748,$E$6:$E$1205,"&gt;"&amp;$E748,$E$6:$E$1205,"&lt;=7")))</f>
        <v/>
      </c>
      <c r="N748" s="25">
        <f>IF($A748="","",MIN(INDEX('Cenários'!$K$6:$K$105,INT((ROW()-6)/12)+1),MAX(0,$M748)))</f>
        <v/>
      </c>
      <c r="O748" s="25">
        <f>IF($A748="","",IFERROR(IF($L748&gt;=$N748,0,MIN(CEILING(MAX(0,$N748-$L748),INDEX('Cenários'!$I$6:$I$105,INT((ROW()-6)/12)+1)),FLOOR(MAX(0,INDEX('Cenários'!$K$6:$K$105,INT((ROW()-6)/12)+1)-$L748),INDEX('Cenários'!$I$6:$I$105,INT((ROW()-6)/12)+1)))),0))</f>
        <v/>
      </c>
      <c r="P748" s="25">
        <f>IF($A748="","",IFERROR(IF($E748+INDEX('Cenários'!$J$6:$J$105,INT((ROW()-6)/12)+1)&gt;7,0,SUMIFS($O$6:$O$1205,$A$6:$A$1205,$A748,$E$6:$E$1205,$E748+INDEX('Cenários'!$J$6:$J$105,INT((ROW()-6)/12)+1))),0))</f>
        <v/>
      </c>
      <c r="Q748" s="25">
        <f>IF($A748="","",$L748+$O748)</f>
        <v/>
      </c>
      <c r="R748" s="25">
        <f>IF($A748="","",IF($E748&gt;0,MAX(0,$Q748-$N748),0))</f>
        <v/>
      </c>
      <c r="S748" s="25">
        <f>IF($A748="","",$Q748-$R748)</f>
        <v/>
      </c>
      <c r="T748" s="25">
        <f>IF($A748="","",MAX(0,-$S748))</f>
        <v/>
      </c>
      <c r="U748" s="25">
        <f>IF($A748="","",MAX(0,$Q748-INDEX('Cenários'!$K$6:$K$105,INT((ROW()-6)/12)+1)))</f>
        <v/>
      </c>
      <c r="V748" s="24">
        <f>IF($A748="","",IF($Y748&lt;&gt;"OK","Dados inválidos",IF($X748="Pausado","Pausado",IF($T748&gt;0,"Ruptura",IF($U748&gt;0,"Excesso de capacidade",IF($M748&gt;INDEX('Cenários'!$K$6:$K$105,INT((ROW()-6)/12)+1),"Capacidade insuficiente",IF(AND($E748&lt;=0,$S748&lt;INDEX('Cenários'!$H$6:$H$105,INT((ROW()-6)/12)+1)),"Atenção",IF($R748&gt;0,"Desmobilizar","Adequado"))))))))</f>
        <v/>
      </c>
      <c r="W748" s="24">
        <f>IF($A748="","",IF($Y748&lt;&gt;"OK","Corrigir cadastro do cenário",IF($X748="Pausado","",IF($T748&gt;0,"Ruptura projetada de "&amp;TEXT($T748,"0")&amp;" un.",IF($U748&gt;0,"Reduzir entrada ou transferir "&amp;TEXT($U748,"0")&amp;" un.",IF($M748&gt;INDEX('Cenários'!$K$6:$K$105,INT((ROW()-6)/12)+1),"Capacidade abaixo do saldo-alvo em "&amp;TEXT($M748-INDEX('Cenários'!$K$6:$K$105,INT((ROW()-6)/12)+1),"0")&amp;" un.",IF(AND($O748&gt;0,$E748-INDEX('Cenários'!$J$6:$J$105,INT((ROW()-6)/12)+1)&lt;-4),"Recebimento depende de pedido anterior ao horizonte",IF($R748&gt;0,"Desmobilizar "&amp;TEXT($R748,"0")&amp;" un. nesta semana",IF($P748&gt;0,"Emitir pedido de "&amp;TEXT($P748,"0")&amp;" un. nesta semana",IF($O748&gt;0,"Programar recebimento de "&amp;TEXT($O748,"0")&amp;" un.","Sem ação imediata")))))))))</f>
        <v/>
      </c>
      <c r="X748" s="24">
        <f>IF($A748="","",INDEX('Cenários'!$M$6:$M$105,INT((ROW()-6)/12)+1))</f>
        <v/>
      </c>
      <c r="Y748" s="24">
        <f>IF($A748="","",INDEX('Cenários'!$Z$6:$Z$105,INT((ROW()-6)/12)+1))</f>
        <v/>
      </c>
    </row>
    <row r="749" ht="19" customHeight="1">
      <c r="A749" s="24">
        <f>IF(INDEX('Cenários'!$A$6:$A$105,INT((ROW()-6)/12)+1)="","",INDEX('Cenários'!$A$6:$A$105,INT((ROW()-6)/12)+1))</f>
        <v/>
      </c>
      <c r="B749" s="24">
        <f>IF($A749="","",INDEX('Cenários'!$B$6:$B$105,INT((ROW()-6)/12)+1))</f>
        <v/>
      </c>
      <c r="C749" s="24">
        <f>IF($A749="","",INDEX('Cenários'!$C$6:$C$105,INT((ROW()-6)/12)+1))</f>
        <v/>
      </c>
      <c r="D749" s="24">
        <f>IF($A749="","",INDEX('Cenários'!$D$6:$D$105,INT((ROW()-6)/12)+1))</f>
        <v/>
      </c>
      <c r="E749" s="25">
        <f>IF($A749="","",MOD(ROW()-6,12)-4)</f>
        <v/>
      </c>
      <c r="F749" s="24">
        <f>IF($A749="","",IF($E749&lt;0,"Antes do pico",IF($E749=0,"Semana de pico","Depois do pico")))</f>
        <v/>
      </c>
      <c r="G749" s="36">
        <f>IF($A749="","",IFERROR(IF(INDEX('Cenários'!$E$6:$E$105,INT((ROW()-6)/12)+1)="","",INDEX('Cenários'!$E$6:$E$105,INT((ROW()-6)/12)+1)+7*$E749),""))</f>
        <v/>
      </c>
      <c r="H749" s="37">
        <f>IF($A749="","",INDEX('Cenários'!$N$6:$Y$105,INT((ROW()-6)/12)+1,$E749+5))</f>
        <v/>
      </c>
      <c r="I749" s="25">
        <f>IF(OR($A749="",$H749=""),"",IFERROR(ROUNDUP(INDEX('Cenários'!$F$6:$F$105,INT((ROW()-6)/12)+1)*$H749,0),""))</f>
        <v/>
      </c>
      <c r="J749" s="19" t="n"/>
      <c r="K749" s="25">
        <f>IF($A749="","",IF($E749=-4,INDEX('Cenários'!$G$6:$G$105,INT((ROW()-6)/12)+1),$S748))</f>
        <v/>
      </c>
      <c r="L749" s="25">
        <f>IF($A749="","",$K749+IF($J749="",0,$J749)-IF($I749="",0,$I749))</f>
        <v/>
      </c>
      <c r="M749" s="25">
        <f>IF($A749="","",IF($E749&lt;=0,INDEX('Cenários'!$H$6:$H$105,INT((ROW()-6)/12)+1)+SUMIFS($I$6:$I$1205,$A$6:$A$1205,$A749,$E$6:$E$1205,"&gt;"&amp;$E749,$E$6:$E$1205,"&lt;="&amp;($E749+INDEX('Cenários'!$J$6:$J$105,INT((ROW()-6)/12)+1))),INDEX('Cenários'!$L$6:$L$105,INT((ROW()-6)/12)+1)+SUMIFS($I$6:$I$1205,$A$6:$A$1205,$A749,$E$6:$E$1205,"&gt;"&amp;$E749,$E$6:$E$1205,"&lt;=7")))</f>
        <v/>
      </c>
      <c r="N749" s="25">
        <f>IF($A749="","",MIN(INDEX('Cenários'!$K$6:$K$105,INT((ROW()-6)/12)+1),MAX(0,$M749)))</f>
        <v/>
      </c>
      <c r="O749" s="25">
        <f>IF($A749="","",IFERROR(IF($L749&gt;=$N749,0,MIN(CEILING(MAX(0,$N749-$L749),INDEX('Cenários'!$I$6:$I$105,INT((ROW()-6)/12)+1)),FLOOR(MAX(0,INDEX('Cenários'!$K$6:$K$105,INT((ROW()-6)/12)+1)-$L749),INDEX('Cenários'!$I$6:$I$105,INT((ROW()-6)/12)+1)))),0))</f>
        <v/>
      </c>
      <c r="P749" s="25">
        <f>IF($A749="","",IFERROR(IF($E749+INDEX('Cenários'!$J$6:$J$105,INT((ROW()-6)/12)+1)&gt;7,0,SUMIFS($O$6:$O$1205,$A$6:$A$1205,$A749,$E$6:$E$1205,$E749+INDEX('Cenários'!$J$6:$J$105,INT((ROW()-6)/12)+1))),0))</f>
        <v/>
      </c>
      <c r="Q749" s="25">
        <f>IF($A749="","",$L749+$O749)</f>
        <v/>
      </c>
      <c r="R749" s="25">
        <f>IF($A749="","",IF($E749&gt;0,MAX(0,$Q749-$N749),0))</f>
        <v/>
      </c>
      <c r="S749" s="25">
        <f>IF($A749="","",$Q749-$R749)</f>
        <v/>
      </c>
      <c r="T749" s="25">
        <f>IF($A749="","",MAX(0,-$S749))</f>
        <v/>
      </c>
      <c r="U749" s="25">
        <f>IF($A749="","",MAX(0,$Q749-INDEX('Cenários'!$K$6:$K$105,INT((ROW()-6)/12)+1)))</f>
        <v/>
      </c>
      <c r="V749" s="24">
        <f>IF($A749="","",IF($Y749&lt;&gt;"OK","Dados inválidos",IF($X749="Pausado","Pausado",IF($T749&gt;0,"Ruptura",IF($U749&gt;0,"Excesso de capacidade",IF($M749&gt;INDEX('Cenários'!$K$6:$K$105,INT((ROW()-6)/12)+1),"Capacidade insuficiente",IF(AND($E749&lt;=0,$S749&lt;INDEX('Cenários'!$H$6:$H$105,INT((ROW()-6)/12)+1)),"Atenção",IF($R749&gt;0,"Desmobilizar","Adequado"))))))))</f>
        <v/>
      </c>
      <c r="W749" s="24">
        <f>IF($A749="","",IF($Y749&lt;&gt;"OK","Corrigir cadastro do cenário",IF($X749="Pausado","",IF($T749&gt;0,"Ruptura projetada de "&amp;TEXT($T749,"0")&amp;" un.",IF($U749&gt;0,"Reduzir entrada ou transferir "&amp;TEXT($U749,"0")&amp;" un.",IF($M749&gt;INDEX('Cenários'!$K$6:$K$105,INT((ROW()-6)/12)+1),"Capacidade abaixo do saldo-alvo em "&amp;TEXT($M749-INDEX('Cenários'!$K$6:$K$105,INT((ROW()-6)/12)+1),"0")&amp;" un.",IF(AND($O749&gt;0,$E749-INDEX('Cenários'!$J$6:$J$105,INT((ROW()-6)/12)+1)&lt;-4),"Recebimento depende de pedido anterior ao horizonte",IF($R749&gt;0,"Desmobilizar "&amp;TEXT($R749,"0")&amp;" un. nesta semana",IF($P749&gt;0,"Emitir pedido de "&amp;TEXT($P749,"0")&amp;" un. nesta semana",IF($O749&gt;0,"Programar recebimento de "&amp;TEXT($O749,"0")&amp;" un.","Sem ação imediata")))))))))</f>
        <v/>
      </c>
      <c r="X749" s="24">
        <f>IF($A749="","",INDEX('Cenários'!$M$6:$M$105,INT((ROW()-6)/12)+1))</f>
        <v/>
      </c>
      <c r="Y749" s="24">
        <f>IF($A749="","",INDEX('Cenários'!$Z$6:$Z$105,INT((ROW()-6)/12)+1))</f>
        <v/>
      </c>
    </row>
    <row r="750" ht="19" customHeight="1">
      <c r="A750" s="24">
        <f>IF(INDEX('Cenários'!$A$6:$A$105,INT((ROW()-6)/12)+1)="","",INDEX('Cenários'!$A$6:$A$105,INT((ROW()-6)/12)+1))</f>
        <v/>
      </c>
      <c r="B750" s="24">
        <f>IF($A750="","",INDEX('Cenários'!$B$6:$B$105,INT((ROW()-6)/12)+1))</f>
        <v/>
      </c>
      <c r="C750" s="24">
        <f>IF($A750="","",INDEX('Cenários'!$C$6:$C$105,INT((ROW()-6)/12)+1))</f>
        <v/>
      </c>
      <c r="D750" s="24">
        <f>IF($A750="","",INDEX('Cenários'!$D$6:$D$105,INT((ROW()-6)/12)+1))</f>
        <v/>
      </c>
      <c r="E750" s="25">
        <f>IF($A750="","",MOD(ROW()-6,12)-4)</f>
        <v/>
      </c>
      <c r="F750" s="24">
        <f>IF($A750="","",IF($E750&lt;0,"Antes do pico",IF($E750=0,"Semana de pico","Depois do pico")))</f>
        <v/>
      </c>
      <c r="G750" s="36">
        <f>IF($A750="","",IFERROR(IF(INDEX('Cenários'!$E$6:$E$105,INT((ROW()-6)/12)+1)="","",INDEX('Cenários'!$E$6:$E$105,INT((ROW()-6)/12)+1)+7*$E750),""))</f>
        <v/>
      </c>
      <c r="H750" s="37">
        <f>IF($A750="","",INDEX('Cenários'!$N$6:$Y$105,INT((ROW()-6)/12)+1,$E750+5))</f>
        <v/>
      </c>
      <c r="I750" s="25">
        <f>IF(OR($A750="",$H750=""),"",IFERROR(ROUNDUP(INDEX('Cenários'!$F$6:$F$105,INT((ROW()-6)/12)+1)*$H750,0),""))</f>
        <v/>
      </c>
      <c r="J750" s="19" t="n"/>
      <c r="K750" s="25">
        <f>IF($A750="","",IF($E750=-4,INDEX('Cenários'!$G$6:$G$105,INT((ROW()-6)/12)+1),$S749))</f>
        <v/>
      </c>
      <c r="L750" s="25">
        <f>IF($A750="","",$K750+IF($J750="",0,$J750)-IF($I750="",0,$I750))</f>
        <v/>
      </c>
      <c r="M750" s="25">
        <f>IF($A750="","",IF($E750&lt;=0,INDEX('Cenários'!$H$6:$H$105,INT((ROW()-6)/12)+1)+SUMIFS($I$6:$I$1205,$A$6:$A$1205,$A750,$E$6:$E$1205,"&gt;"&amp;$E750,$E$6:$E$1205,"&lt;="&amp;($E750+INDEX('Cenários'!$J$6:$J$105,INT((ROW()-6)/12)+1))),INDEX('Cenários'!$L$6:$L$105,INT((ROW()-6)/12)+1)+SUMIFS($I$6:$I$1205,$A$6:$A$1205,$A750,$E$6:$E$1205,"&gt;"&amp;$E750,$E$6:$E$1205,"&lt;=7")))</f>
        <v/>
      </c>
      <c r="N750" s="25">
        <f>IF($A750="","",MIN(INDEX('Cenários'!$K$6:$K$105,INT((ROW()-6)/12)+1),MAX(0,$M750)))</f>
        <v/>
      </c>
      <c r="O750" s="25">
        <f>IF($A750="","",IFERROR(IF($L750&gt;=$N750,0,MIN(CEILING(MAX(0,$N750-$L750),INDEX('Cenários'!$I$6:$I$105,INT((ROW()-6)/12)+1)),FLOOR(MAX(0,INDEX('Cenários'!$K$6:$K$105,INT((ROW()-6)/12)+1)-$L750),INDEX('Cenários'!$I$6:$I$105,INT((ROW()-6)/12)+1)))),0))</f>
        <v/>
      </c>
      <c r="P750" s="25">
        <f>IF($A750="","",IFERROR(IF($E750+INDEX('Cenários'!$J$6:$J$105,INT((ROW()-6)/12)+1)&gt;7,0,SUMIFS($O$6:$O$1205,$A$6:$A$1205,$A750,$E$6:$E$1205,$E750+INDEX('Cenários'!$J$6:$J$105,INT((ROW()-6)/12)+1))),0))</f>
        <v/>
      </c>
      <c r="Q750" s="25">
        <f>IF($A750="","",$L750+$O750)</f>
        <v/>
      </c>
      <c r="R750" s="25">
        <f>IF($A750="","",IF($E750&gt;0,MAX(0,$Q750-$N750),0))</f>
        <v/>
      </c>
      <c r="S750" s="25">
        <f>IF($A750="","",$Q750-$R750)</f>
        <v/>
      </c>
      <c r="T750" s="25">
        <f>IF($A750="","",MAX(0,-$S750))</f>
        <v/>
      </c>
      <c r="U750" s="25">
        <f>IF($A750="","",MAX(0,$Q750-INDEX('Cenários'!$K$6:$K$105,INT((ROW()-6)/12)+1)))</f>
        <v/>
      </c>
      <c r="V750" s="24">
        <f>IF($A750="","",IF($Y750&lt;&gt;"OK","Dados inválidos",IF($X750="Pausado","Pausado",IF($T750&gt;0,"Ruptura",IF($U750&gt;0,"Excesso de capacidade",IF($M750&gt;INDEX('Cenários'!$K$6:$K$105,INT((ROW()-6)/12)+1),"Capacidade insuficiente",IF(AND($E750&lt;=0,$S750&lt;INDEX('Cenários'!$H$6:$H$105,INT((ROW()-6)/12)+1)),"Atenção",IF($R750&gt;0,"Desmobilizar","Adequado"))))))))</f>
        <v/>
      </c>
      <c r="W750" s="24">
        <f>IF($A750="","",IF($Y750&lt;&gt;"OK","Corrigir cadastro do cenário",IF($X750="Pausado","",IF($T750&gt;0,"Ruptura projetada de "&amp;TEXT($T750,"0")&amp;" un.",IF($U750&gt;0,"Reduzir entrada ou transferir "&amp;TEXT($U750,"0")&amp;" un.",IF($M750&gt;INDEX('Cenários'!$K$6:$K$105,INT((ROW()-6)/12)+1),"Capacidade abaixo do saldo-alvo em "&amp;TEXT($M750-INDEX('Cenários'!$K$6:$K$105,INT((ROW()-6)/12)+1),"0")&amp;" un.",IF(AND($O750&gt;0,$E750-INDEX('Cenários'!$J$6:$J$105,INT((ROW()-6)/12)+1)&lt;-4),"Recebimento depende de pedido anterior ao horizonte",IF($R750&gt;0,"Desmobilizar "&amp;TEXT($R750,"0")&amp;" un. nesta semana",IF($P750&gt;0,"Emitir pedido de "&amp;TEXT($P750,"0")&amp;" un. nesta semana",IF($O750&gt;0,"Programar recebimento de "&amp;TEXT($O750,"0")&amp;" un.","Sem ação imediata")))))))))</f>
        <v/>
      </c>
      <c r="X750" s="24">
        <f>IF($A750="","",INDEX('Cenários'!$M$6:$M$105,INT((ROW()-6)/12)+1))</f>
        <v/>
      </c>
      <c r="Y750" s="24">
        <f>IF($A750="","",INDEX('Cenários'!$Z$6:$Z$105,INT((ROW()-6)/12)+1))</f>
        <v/>
      </c>
    </row>
    <row r="751" ht="19" customHeight="1">
      <c r="A751" s="24">
        <f>IF(INDEX('Cenários'!$A$6:$A$105,INT((ROW()-6)/12)+1)="","",INDEX('Cenários'!$A$6:$A$105,INT((ROW()-6)/12)+1))</f>
        <v/>
      </c>
      <c r="B751" s="24">
        <f>IF($A751="","",INDEX('Cenários'!$B$6:$B$105,INT((ROW()-6)/12)+1))</f>
        <v/>
      </c>
      <c r="C751" s="24">
        <f>IF($A751="","",INDEX('Cenários'!$C$6:$C$105,INT((ROW()-6)/12)+1))</f>
        <v/>
      </c>
      <c r="D751" s="24">
        <f>IF($A751="","",INDEX('Cenários'!$D$6:$D$105,INT((ROW()-6)/12)+1))</f>
        <v/>
      </c>
      <c r="E751" s="25">
        <f>IF($A751="","",MOD(ROW()-6,12)-4)</f>
        <v/>
      </c>
      <c r="F751" s="24">
        <f>IF($A751="","",IF($E751&lt;0,"Antes do pico",IF($E751=0,"Semana de pico","Depois do pico")))</f>
        <v/>
      </c>
      <c r="G751" s="36">
        <f>IF($A751="","",IFERROR(IF(INDEX('Cenários'!$E$6:$E$105,INT((ROW()-6)/12)+1)="","",INDEX('Cenários'!$E$6:$E$105,INT((ROW()-6)/12)+1)+7*$E751),""))</f>
        <v/>
      </c>
      <c r="H751" s="37">
        <f>IF($A751="","",INDEX('Cenários'!$N$6:$Y$105,INT((ROW()-6)/12)+1,$E751+5))</f>
        <v/>
      </c>
      <c r="I751" s="25">
        <f>IF(OR($A751="",$H751=""),"",IFERROR(ROUNDUP(INDEX('Cenários'!$F$6:$F$105,INT((ROW()-6)/12)+1)*$H751,0),""))</f>
        <v/>
      </c>
      <c r="J751" s="19" t="n"/>
      <c r="K751" s="25">
        <f>IF($A751="","",IF($E751=-4,INDEX('Cenários'!$G$6:$G$105,INT((ROW()-6)/12)+1),$S750))</f>
        <v/>
      </c>
      <c r="L751" s="25">
        <f>IF($A751="","",$K751+IF($J751="",0,$J751)-IF($I751="",0,$I751))</f>
        <v/>
      </c>
      <c r="M751" s="25">
        <f>IF($A751="","",IF($E751&lt;=0,INDEX('Cenários'!$H$6:$H$105,INT((ROW()-6)/12)+1)+SUMIFS($I$6:$I$1205,$A$6:$A$1205,$A751,$E$6:$E$1205,"&gt;"&amp;$E751,$E$6:$E$1205,"&lt;="&amp;($E751+INDEX('Cenários'!$J$6:$J$105,INT((ROW()-6)/12)+1))),INDEX('Cenários'!$L$6:$L$105,INT((ROW()-6)/12)+1)+SUMIFS($I$6:$I$1205,$A$6:$A$1205,$A751,$E$6:$E$1205,"&gt;"&amp;$E751,$E$6:$E$1205,"&lt;=7")))</f>
        <v/>
      </c>
      <c r="N751" s="25">
        <f>IF($A751="","",MIN(INDEX('Cenários'!$K$6:$K$105,INT((ROW()-6)/12)+1),MAX(0,$M751)))</f>
        <v/>
      </c>
      <c r="O751" s="25">
        <f>IF($A751="","",IFERROR(IF($L751&gt;=$N751,0,MIN(CEILING(MAX(0,$N751-$L751),INDEX('Cenários'!$I$6:$I$105,INT((ROW()-6)/12)+1)),FLOOR(MAX(0,INDEX('Cenários'!$K$6:$K$105,INT((ROW()-6)/12)+1)-$L751),INDEX('Cenários'!$I$6:$I$105,INT((ROW()-6)/12)+1)))),0))</f>
        <v/>
      </c>
      <c r="P751" s="25">
        <f>IF($A751="","",IFERROR(IF($E751+INDEX('Cenários'!$J$6:$J$105,INT((ROW()-6)/12)+1)&gt;7,0,SUMIFS($O$6:$O$1205,$A$6:$A$1205,$A751,$E$6:$E$1205,$E751+INDEX('Cenários'!$J$6:$J$105,INT((ROW()-6)/12)+1))),0))</f>
        <v/>
      </c>
      <c r="Q751" s="25">
        <f>IF($A751="","",$L751+$O751)</f>
        <v/>
      </c>
      <c r="R751" s="25">
        <f>IF($A751="","",IF($E751&gt;0,MAX(0,$Q751-$N751),0))</f>
        <v/>
      </c>
      <c r="S751" s="25">
        <f>IF($A751="","",$Q751-$R751)</f>
        <v/>
      </c>
      <c r="T751" s="25">
        <f>IF($A751="","",MAX(0,-$S751))</f>
        <v/>
      </c>
      <c r="U751" s="25">
        <f>IF($A751="","",MAX(0,$Q751-INDEX('Cenários'!$K$6:$K$105,INT((ROW()-6)/12)+1)))</f>
        <v/>
      </c>
      <c r="V751" s="24">
        <f>IF($A751="","",IF($Y751&lt;&gt;"OK","Dados inválidos",IF($X751="Pausado","Pausado",IF($T751&gt;0,"Ruptura",IF($U751&gt;0,"Excesso de capacidade",IF($M751&gt;INDEX('Cenários'!$K$6:$K$105,INT((ROW()-6)/12)+1),"Capacidade insuficiente",IF(AND($E751&lt;=0,$S751&lt;INDEX('Cenários'!$H$6:$H$105,INT((ROW()-6)/12)+1)),"Atenção",IF($R751&gt;0,"Desmobilizar","Adequado"))))))))</f>
        <v/>
      </c>
      <c r="W751" s="24">
        <f>IF($A751="","",IF($Y751&lt;&gt;"OK","Corrigir cadastro do cenário",IF($X751="Pausado","",IF($T751&gt;0,"Ruptura projetada de "&amp;TEXT($T751,"0")&amp;" un.",IF($U751&gt;0,"Reduzir entrada ou transferir "&amp;TEXT($U751,"0")&amp;" un.",IF($M751&gt;INDEX('Cenários'!$K$6:$K$105,INT((ROW()-6)/12)+1),"Capacidade abaixo do saldo-alvo em "&amp;TEXT($M751-INDEX('Cenários'!$K$6:$K$105,INT((ROW()-6)/12)+1),"0")&amp;" un.",IF(AND($O751&gt;0,$E751-INDEX('Cenários'!$J$6:$J$105,INT((ROW()-6)/12)+1)&lt;-4),"Recebimento depende de pedido anterior ao horizonte",IF($R751&gt;0,"Desmobilizar "&amp;TEXT($R751,"0")&amp;" un. nesta semana",IF($P751&gt;0,"Emitir pedido de "&amp;TEXT($P751,"0")&amp;" un. nesta semana",IF($O751&gt;0,"Programar recebimento de "&amp;TEXT($O751,"0")&amp;" un.","Sem ação imediata")))))))))</f>
        <v/>
      </c>
      <c r="X751" s="24">
        <f>IF($A751="","",INDEX('Cenários'!$M$6:$M$105,INT((ROW()-6)/12)+1))</f>
        <v/>
      </c>
      <c r="Y751" s="24">
        <f>IF($A751="","",INDEX('Cenários'!$Z$6:$Z$105,INT((ROW()-6)/12)+1))</f>
        <v/>
      </c>
    </row>
    <row r="752" ht="19" customHeight="1">
      <c r="A752" s="24">
        <f>IF(INDEX('Cenários'!$A$6:$A$105,INT((ROW()-6)/12)+1)="","",INDEX('Cenários'!$A$6:$A$105,INT((ROW()-6)/12)+1))</f>
        <v/>
      </c>
      <c r="B752" s="24">
        <f>IF($A752="","",INDEX('Cenários'!$B$6:$B$105,INT((ROW()-6)/12)+1))</f>
        <v/>
      </c>
      <c r="C752" s="24">
        <f>IF($A752="","",INDEX('Cenários'!$C$6:$C$105,INT((ROW()-6)/12)+1))</f>
        <v/>
      </c>
      <c r="D752" s="24">
        <f>IF($A752="","",INDEX('Cenários'!$D$6:$D$105,INT((ROW()-6)/12)+1))</f>
        <v/>
      </c>
      <c r="E752" s="25">
        <f>IF($A752="","",MOD(ROW()-6,12)-4)</f>
        <v/>
      </c>
      <c r="F752" s="24">
        <f>IF($A752="","",IF($E752&lt;0,"Antes do pico",IF($E752=0,"Semana de pico","Depois do pico")))</f>
        <v/>
      </c>
      <c r="G752" s="36">
        <f>IF($A752="","",IFERROR(IF(INDEX('Cenários'!$E$6:$E$105,INT((ROW()-6)/12)+1)="","",INDEX('Cenários'!$E$6:$E$105,INT((ROW()-6)/12)+1)+7*$E752),""))</f>
        <v/>
      </c>
      <c r="H752" s="37">
        <f>IF($A752="","",INDEX('Cenários'!$N$6:$Y$105,INT((ROW()-6)/12)+1,$E752+5))</f>
        <v/>
      </c>
      <c r="I752" s="25">
        <f>IF(OR($A752="",$H752=""),"",IFERROR(ROUNDUP(INDEX('Cenários'!$F$6:$F$105,INT((ROW()-6)/12)+1)*$H752,0),""))</f>
        <v/>
      </c>
      <c r="J752" s="19" t="n"/>
      <c r="K752" s="25">
        <f>IF($A752="","",IF($E752=-4,INDEX('Cenários'!$G$6:$G$105,INT((ROW()-6)/12)+1),$S751))</f>
        <v/>
      </c>
      <c r="L752" s="25">
        <f>IF($A752="","",$K752+IF($J752="",0,$J752)-IF($I752="",0,$I752))</f>
        <v/>
      </c>
      <c r="M752" s="25">
        <f>IF($A752="","",IF($E752&lt;=0,INDEX('Cenários'!$H$6:$H$105,INT((ROW()-6)/12)+1)+SUMIFS($I$6:$I$1205,$A$6:$A$1205,$A752,$E$6:$E$1205,"&gt;"&amp;$E752,$E$6:$E$1205,"&lt;="&amp;($E752+INDEX('Cenários'!$J$6:$J$105,INT((ROW()-6)/12)+1))),INDEX('Cenários'!$L$6:$L$105,INT((ROW()-6)/12)+1)+SUMIFS($I$6:$I$1205,$A$6:$A$1205,$A752,$E$6:$E$1205,"&gt;"&amp;$E752,$E$6:$E$1205,"&lt;=7")))</f>
        <v/>
      </c>
      <c r="N752" s="25">
        <f>IF($A752="","",MIN(INDEX('Cenários'!$K$6:$K$105,INT((ROW()-6)/12)+1),MAX(0,$M752)))</f>
        <v/>
      </c>
      <c r="O752" s="25">
        <f>IF($A752="","",IFERROR(IF($L752&gt;=$N752,0,MIN(CEILING(MAX(0,$N752-$L752),INDEX('Cenários'!$I$6:$I$105,INT((ROW()-6)/12)+1)),FLOOR(MAX(0,INDEX('Cenários'!$K$6:$K$105,INT((ROW()-6)/12)+1)-$L752),INDEX('Cenários'!$I$6:$I$105,INT((ROW()-6)/12)+1)))),0))</f>
        <v/>
      </c>
      <c r="P752" s="25">
        <f>IF($A752="","",IFERROR(IF($E752+INDEX('Cenários'!$J$6:$J$105,INT((ROW()-6)/12)+1)&gt;7,0,SUMIFS($O$6:$O$1205,$A$6:$A$1205,$A752,$E$6:$E$1205,$E752+INDEX('Cenários'!$J$6:$J$105,INT((ROW()-6)/12)+1))),0))</f>
        <v/>
      </c>
      <c r="Q752" s="25">
        <f>IF($A752="","",$L752+$O752)</f>
        <v/>
      </c>
      <c r="R752" s="25">
        <f>IF($A752="","",IF($E752&gt;0,MAX(0,$Q752-$N752),0))</f>
        <v/>
      </c>
      <c r="S752" s="25">
        <f>IF($A752="","",$Q752-$R752)</f>
        <v/>
      </c>
      <c r="T752" s="25">
        <f>IF($A752="","",MAX(0,-$S752))</f>
        <v/>
      </c>
      <c r="U752" s="25">
        <f>IF($A752="","",MAX(0,$Q752-INDEX('Cenários'!$K$6:$K$105,INT((ROW()-6)/12)+1)))</f>
        <v/>
      </c>
      <c r="V752" s="24">
        <f>IF($A752="","",IF($Y752&lt;&gt;"OK","Dados inválidos",IF($X752="Pausado","Pausado",IF($T752&gt;0,"Ruptura",IF($U752&gt;0,"Excesso de capacidade",IF($M752&gt;INDEX('Cenários'!$K$6:$K$105,INT((ROW()-6)/12)+1),"Capacidade insuficiente",IF(AND($E752&lt;=0,$S752&lt;INDEX('Cenários'!$H$6:$H$105,INT((ROW()-6)/12)+1)),"Atenção",IF($R752&gt;0,"Desmobilizar","Adequado"))))))))</f>
        <v/>
      </c>
      <c r="W752" s="24">
        <f>IF($A752="","",IF($Y752&lt;&gt;"OK","Corrigir cadastro do cenário",IF($X752="Pausado","",IF($T752&gt;0,"Ruptura projetada de "&amp;TEXT($T752,"0")&amp;" un.",IF($U752&gt;0,"Reduzir entrada ou transferir "&amp;TEXT($U752,"0")&amp;" un.",IF($M752&gt;INDEX('Cenários'!$K$6:$K$105,INT((ROW()-6)/12)+1),"Capacidade abaixo do saldo-alvo em "&amp;TEXT($M752-INDEX('Cenários'!$K$6:$K$105,INT((ROW()-6)/12)+1),"0")&amp;" un.",IF(AND($O752&gt;0,$E752-INDEX('Cenários'!$J$6:$J$105,INT((ROW()-6)/12)+1)&lt;-4),"Recebimento depende de pedido anterior ao horizonte",IF($R752&gt;0,"Desmobilizar "&amp;TEXT($R752,"0")&amp;" un. nesta semana",IF($P752&gt;0,"Emitir pedido de "&amp;TEXT($P752,"0")&amp;" un. nesta semana",IF($O752&gt;0,"Programar recebimento de "&amp;TEXT($O752,"0")&amp;" un.","Sem ação imediata")))))))))</f>
        <v/>
      </c>
      <c r="X752" s="24">
        <f>IF($A752="","",INDEX('Cenários'!$M$6:$M$105,INT((ROW()-6)/12)+1))</f>
        <v/>
      </c>
      <c r="Y752" s="24">
        <f>IF($A752="","",INDEX('Cenários'!$Z$6:$Z$105,INT((ROW()-6)/12)+1))</f>
        <v/>
      </c>
    </row>
    <row r="753" ht="19" customHeight="1">
      <c r="A753" s="24">
        <f>IF(INDEX('Cenários'!$A$6:$A$105,INT((ROW()-6)/12)+1)="","",INDEX('Cenários'!$A$6:$A$105,INT((ROW()-6)/12)+1))</f>
        <v/>
      </c>
      <c r="B753" s="24">
        <f>IF($A753="","",INDEX('Cenários'!$B$6:$B$105,INT((ROW()-6)/12)+1))</f>
        <v/>
      </c>
      <c r="C753" s="24">
        <f>IF($A753="","",INDEX('Cenários'!$C$6:$C$105,INT((ROW()-6)/12)+1))</f>
        <v/>
      </c>
      <c r="D753" s="24">
        <f>IF($A753="","",INDEX('Cenários'!$D$6:$D$105,INT((ROW()-6)/12)+1))</f>
        <v/>
      </c>
      <c r="E753" s="25">
        <f>IF($A753="","",MOD(ROW()-6,12)-4)</f>
        <v/>
      </c>
      <c r="F753" s="24">
        <f>IF($A753="","",IF($E753&lt;0,"Antes do pico",IF($E753=0,"Semana de pico","Depois do pico")))</f>
        <v/>
      </c>
      <c r="G753" s="36">
        <f>IF($A753="","",IFERROR(IF(INDEX('Cenários'!$E$6:$E$105,INT((ROW()-6)/12)+1)="","",INDEX('Cenários'!$E$6:$E$105,INT((ROW()-6)/12)+1)+7*$E753),""))</f>
        <v/>
      </c>
      <c r="H753" s="37">
        <f>IF($A753="","",INDEX('Cenários'!$N$6:$Y$105,INT((ROW()-6)/12)+1,$E753+5))</f>
        <v/>
      </c>
      <c r="I753" s="25">
        <f>IF(OR($A753="",$H753=""),"",IFERROR(ROUNDUP(INDEX('Cenários'!$F$6:$F$105,INT((ROW()-6)/12)+1)*$H753,0),""))</f>
        <v/>
      </c>
      <c r="J753" s="19" t="n"/>
      <c r="K753" s="25">
        <f>IF($A753="","",IF($E753=-4,INDEX('Cenários'!$G$6:$G$105,INT((ROW()-6)/12)+1),$S752))</f>
        <v/>
      </c>
      <c r="L753" s="25">
        <f>IF($A753="","",$K753+IF($J753="",0,$J753)-IF($I753="",0,$I753))</f>
        <v/>
      </c>
      <c r="M753" s="25">
        <f>IF($A753="","",IF($E753&lt;=0,INDEX('Cenários'!$H$6:$H$105,INT((ROW()-6)/12)+1)+SUMIFS($I$6:$I$1205,$A$6:$A$1205,$A753,$E$6:$E$1205,"&gt;"&amp;$E753,$E$6:$E$1205,"&lt;="&amp;($E753+INDEX('Cenários'!$J$6:$J$105,INT((ROW()-6)/12)+1))),INDEX('Cenários'!$L$6:$L$105,INT((ROW()-6)/12)+1)+SUMIFS($I$6:$I$1205,$A$6:$A$1205,$A753,$E$6:$E$1205,"&gt;"&amp;$E753,$E$6:$E$1205,"&lt;=7")))</f>
        <v/>
      </c>
      <c r="N753" s="25">
        <f>IF($A753="","",MIN(INDEX('Cenários'!$K$6:$K$105,INT((ROW()-6)/12)+1),MAX(0,$M753)))</f>
        <v/>
      </c>
      <c r="O753" s="25">
        <f>IF($A753="","",IFERROR(IF($L753&gt;=$N753,0,MIN(CEILING(MAX(0,$N753-$L753),INDEX('Cenários'!$I$6:$I$105,INT((ROW()-6)/12)+1)),FLOOR(MAX(0,INDEX('Cenários'!$K$6:$K$105,INT((ROW()-6)/12)+1)-$L753),INDEX('Cenários'!$I$6:$I$105,INT((ROW()-6)/12)+1)))),0))</f>
        <v/>
      </c>
      <c r="P753" s="25">
        <f>IF($A753="","",IFERROR(IF($E753+INDEX('Cenários'!$J$6:$J$105,INT((ROW()-6)/12)+1)&gt;7,0,SUMIFS($O$6:$O$1205,$A$6:$A$1205,$A753,$E$6:$E$1205,$E753+INDEX('Cenários'!$J$6:$J$105,INT((ROW()-6)/12)+1))),0))</f>
        <v/>
      </c>
      <c r="Q753" s="25">
        <f>IF($A753="","",$L753+$O753)</f>
        <v/>
      </c>
      <c r="R753" s="25">
        <f>IF($A753="","",IF($E753&gt;0,MAX(0,$Q753-$N753),0))</f>
        <v/>
      </c>
      <c r="S753" s="25">
        <f>IF($A753="","",$Q753-$R753)</f>
        <v/>
      </c>
      <c r="T753" s="25">
        <f>IF($A753="","",MAX(0,-$S753))</f>
        <v/>
      </c>
      <c r="U753" s="25">
        <f>IF($A753="","",MAX(0,$Q753-INDEX('Cenários'!$K$6:$K$105,INT((ROW()-6)/12)+1)))</f>
        <v/>
      </c>
      <c r="V753" s="24">
        <f>IF($A753="","",IF($Y753&lt;&gt;"OK","Dados inválidos",IF($X753="Pausado","Pausado",IF($T753&gt;0,"Ruptura",IF($U753&gt;0,"Excesso de capacidade",IF($M753&gt;INDEX('Cenários'!$K$6:$K$105,INT((ROW()-6)/12)+1),"Capacidade insuficiente",IF(AND($E753&lt;=0,$S753&lt;INDEX('Cenários'!$H$6:$H$105,INT((ROW()-6)/12)+1)),"Atenção",IF($R753&gt;0,"Desmobilizar","Adequado"))))))))</f>
        <v/>
      </c>
      <c r="W753" s="24">
        <f>IF($A753="","",IF($Y753&lt;&gt;"OK","Corrigir cadastro do cenário",IF($X753="Pausado","",IF($T753&gt;0,"Ruptura projetada de "&amp;TEXT($T753,"0")&amp;" un.",IF($U753&gt;0,"Reduzir entrada ou transferir "&amp;TEXT($U753,"0")&amp;" un.",IF($M753&gt;INDEX('Cenários'!$K$6:$K$105,INT((ROW()-6)/12)+1),"Capacidade abaixo do saldo-alvo em "&amp;TEXT($M753-INDEX('Cenários'!$K$6:$K$105,INT((ROW()-6)/12)+1),"0")&amp;" un.",IF(AND($O753&gt;0,$E753-INDEX('Cenários'!$J$6:$J$105,INT((ROW()-6)/12)+1)&lt;-4),"Recebimento depende de pedido anterior ao horizonte",IF($R753&gt;0,"Desmobilizar "&amp;TEXT($R753,"0")&amp;" un. nesta semana",IF($P753&gt;0,"Emitir pedido de "&amp;TEXT($P753,"0")&amp;" un. nesta semana",IF($O753&gt;0,"Programar recebimento de "&amp;TEXT($O753,"0")&amp;" un.","Sem ação imediata")))))))))</f>
        <v/>
      </c>
      <c r="X753" s="24">
        <f>IF($A753="","",INDEX('Cenários'!$M$6:$M$105,INT((ROW()-6)/12)+1))</f>
        <v/>
      </c>
      <c r="Y753" s="24">
        <f>IF($A753="","",INDEX('Cenários'!$Z$6:$Z$105,INT((ROW()-6)/12)+1))</f>
        <v/>
      </c>
    </row>
    <row r="754" ht="19" customHeight="1">
      <c r="A754" s="24">
        <f>IF(INDEX('Cenários'!$A$6:$A$105,INT((ROW()-6)/12)+1)="","",INDEX('Cenários'!$A$6:$A$105,INT((ROW()-6)/12)+1))</f>
        <v/>
      </c>
      <c r="B754" s="24">
        <f>IF($A754="","",INDEX('Cenários'!$B$6:$B$105,INT((ROW()-6)/12)+1))</f>
        <v/>
      </c>
      <c r="C754" s="24">
        <f>IF($A754="","",INDEX('Cenários'!$C$6:$C$105,INT((ROW()-6)/12)+1))</f>
        <v/>
      </c>
      <c r="D754" s="24">
        <f>IF($A754="","",INDEX('Cenários'!$D$6:$D$105,INT((ROW()-6)/12)+1))</f>
        <v/>
      </c>
      <c r="E754" s="25">
        <f>IF($A754="","",MOD(ROW()-6,12)-4)</f>
        <v/>
      </c>
      <c r="F754" s="24">
        <f>IF($A754="","",IF($E754&lt;0,"Antes do pico",IF($E754=0,"Semana de pico","Depois do pico")))</f>
        <v/>
      </c>
      <c r="G754" s="36">
        <f>IF($A754="","",IFERROR(IF(INDEX('Cenários'!$E$6:$E$105,INT((ROW()-6)/12)+1)="","",INDEX('Cenários'!$E$6:$E$105,INT((ROW()-6)/12)+1)+7*$E754),""))</f>
        <v/>
      </c>
      <c r="H754" s="37">
        <f>IF($A754="","",INDEX('Cenários'!$N$6:$Y$105,INT((ROW()-6)/12)+1,$E754+5))</f>
        <v/>
      </c>
      <c r="I754" s="25">
        <f>IF(OR($A754="",$H754=""),"",IFERROR(ROUNDUP(INDEX('Cenários'!$F$6:$F$105,INT((ROW()-6)/12)+1)*$H754,0),""))</f>
        <v/>
      </c>
      <c r="J754" s="19" t="n"/>
      <c r="K754" s="25">
        <f>IF($A754="","",IF($E754=-4,INDEX('Cenários'!$G$6:$G$105,INT((ROW()-6)/12)+1),$S753))</f>
        <v/>
      </c>
      <c r="L754" s="25">
        <f>IF($A754="","",$K754+IF($J754="",0,$J754)-IF($I754="",0,$I754))</f>
        <v/>
      </c>
      <c r="M754" s="25">
        <f>IF($A754="","",IF($E754&lt;=0,INDEX('Cenários'!$H$6:$H$105,INT((ROW()-6)/12)+1)+SUMIFS($I$6:$I$1205,$A$6:$A$1205,$A754,$E$6:$E$1205,"&gt;"&amp;$E754,$E$6:$E$1205,"&lt;="&amp;($E754+INDEX('Cenários'!$J$6:$J$105,INT((ROW()-6)/12)+1))),INDEX('Cenários'!$L$6:$L$105,INT((ROW()-6)/12)+1)+SUMIFS($I$6:$I$1205,$A$6:$A$1205,$A754,$E$6:$E$1205,"&gt;"&amp;$E754,$E$6:$E$1205,"&lt;=7")))</f>
        <v/>
      </c>
      <c r="N754" s="25">
        <f>IF($A754="","",MIN(INDEX('Cenários'!$K$6:$K$105,INT((ROW()-6)/12)+1),MAX(0,$M754)))</f>
        <v/>
      </c>
      <c r="O754" s="25">
        <f>IF($A754="","",IFERROR(IF($L754&gt;=$N754,0,MIN(CEILING(MAX(0,$N754-$L754),INDEX('Cenários'!$I$6:$I$105,INT((ROW()-6)/12)+1)),FLOOR(MAX(0,INDEX('Cenários'!$K$6:$K$105,INT((ROW()-6)/12)+1)-$L754),INDEX('Cenários'!$I$6:$I$105,INT((ROW()-6)/12)+1)))),0))</f>
        <v/>
      </c>
      <c r="P754" s="25">
        <f>IF($A754="","",IFERROR(IF($E754+INDEX('Cenários'!$J$6:$J$105,INT((ROW()-6)/12)+1)&gt;7,0,SUMIFS($O$6:$O$1205,$A$6:$A$1205,$A754,$E$6:$E$1205,$E754+INDEX('Cenários'!$J$6:$J$105,INT((ROW()-6)/12)+1))),0))</f>
        <v/>
      </c>
      <c r="Q754" s="25">
        <f>IF($A754="","",$L754+$O754)</f>
        <v/>
      </c>
      <c r="R754" s="25">
        <f>IF($A754="","",IF($E754&gt;0,MAX(0,$Q754-$N754),0))</f>
        <v/>
      </c>
      <c r="S754" s="25">
        <f>IF($A754="","",$Q754-$R754)</f>
        <v/>
      </c>
      <c r="T754" s="25">
        <f>IF($A754="","",MAX(0,-$S754))</f>
        <v/>
      </c>
      <c r="U754" s="25">
        <f>IF($A754="","",MAX(0,$Q754-INDEX('Cenários'!$K$6:$K$105,INT((ROW()-6)/12)+1)))</f>
        <v/>
      </c>
      <c r="V754" s="24">
        <f>IF($A754="","",IF($Y754&lt;&gt;"OK","Dados inválidos",IF($X754="Pausado","Pausado",IF($T754&gt;0,"Ruptura",IF($U754&gt;0,"Excesso de capacidade",IF($M754&gt;INDEX('Cenários'!$K$6:$K$105,INT((ROW()-6)/12)+1),"Capacidade insuficiente",IF(AND($E754&lt;=0,$S754&lt;INDEX('Cenários'!$H$6:$H$105,INT((ROW()-6)/12)+1)),"Atenção",IF($R754&gt;0,"Desmobilizar","Adequado"))))))))</f>
        <v/>
      </c>
      <c r="W754" s="24">
        <f>IF($A754="","",IF($Y754&lt;&gt;"OK","Corrigir cadastro do cenário",IF($X754="Pausado","",IF($T754&gt;0,"Ruptura projetada de "&amp;TEXT($T754,"0")&amp;" un.",IF($U754&gt;0,"Reduzir entrada ou transferir "&amp;TEXT($U754,"0")&amp;" un.",IF($M754&gt;INDEX('Cenários'!$K$6:$K$105,INT((ROW()-6)/12)+1),"Capacidade abaixo do saldo-alvo em "&amp;TEXT($M754-INDEX('Cenários'!$K$6:$K$105,INT((ROW()-6)/12)+1),"0")&amp;" un.",IF(AND($O754&gt;0,$E754-INDEX('Cenários'!$J$6:$J$105,INT((ROW()-6)/12)+1)&lt;-4),"Recebimento depende de pedido anterior ao horizonte",IF($R754&gt;0,"Desmobilizar "&amp;TEXT($R754,"0")&amp;" un. nesta semana",IF($P754&gt;0,"Emitir pedido de "&amp;TEXT($P754,"0")&amp;" un. nesta semana",IF($O754&gt;0,"Programar recebimento de "&amp;TEXT($O754,"0")&amp;" un.","Sem ação imediata")))))))))</f>
        <v/>
      </c>
      <c r="X754" s="24">
        <f>IF($A754="","",INDEX('Cenários'!$M$6:$M$105,INT((ROW()-6)/12)+1))</f>
        <v/>
      </c>
      <c r="Y754" s="24">
        <f>IF($A754="","",INDEX('Cenários'!$Z$6:$Z$105,INT((ROW()-6)/12)+1))</f>
        <v/>
      </c>
    </row>
    <row r="755" ht="19" customHeight="1">
      <c r="A755" s="24">
        <f>IF(INDEX('Cenários'!$A$6:$A$105,INT((ROW()-6)/12)+1)="","",INDEX('Cenários'!$A$6:$A$105,INT((ROW()-6)/12)+1))</f>
        <v/>
      </c>
      <c r="B755" s="24">
        <f>IF($A755="","",INDEX('Cenários'!$B$6:$B$105,INT((ROW()-6)/12)+1))</f>
        <v/>
      </c>
      <c r="C755" s="24">
        <f>IF($A755="","",INDEX('Cenários'!$C$6:$C$105,INT((ROW()-6)/12)+1))</f>
        <v/>
      </c>
      <c r="D755" s="24">
        <f>IF($A755="","",INDEX('Cenários'!$D$6:$D$105,INT((ROW()-6)/12)+1))</f>
        <v/>
      </c>
      <c r="E755" s="25">
        <f>IF($A755="","",MOD(ROW()-6,12)-4)</f>
        <v/>
      </c>
      <c r="F755" s="24">
        <f>IF($A755="","",IF($E755&lt;0,"Antes do pico",IF($E755=0,"Semana de pico","Depois do pico")))</f>
        <v/>
      </c>
      <c r="G755" s="36">
        <f>IF($A755="","",IFERROR(IF(INDEX('Cenários'!$E$6:$E$105,INT((ROW()-6)/12)+1)="","",INDEX('Cenários'!$E$6:$E$105,INT((ROW()-6)/12)+1)+7*$E755),""))</f>
        <v/>
      </c>
      <c r="H755" s="37">
        <f>IF($A755="","",INDEX('Cenários'!$N$6:$Y$105,INT((ROW()-6)/12)+1,$E755+5))</f>
        <v/>
      </c>
      <c r="I755" s="25">
        <f>IF(OR($A755="",$H755=""),"",IFERROR(ROUNDUP(INDEX('Cenários'!$F$6:$F$105,INT((ROW()-6)/12)+1)*$H755,0),""))</f>
        <v/>
      </c>
      <c r="J755" s="19" t="n"/>
      <c r="K755" s="25">
        <f>IF($A755="","",IF($E755=-4,INDEX('Cenários'!$G$6:$G$105,INT((ROW()-6)/12)+1),$S754))</f>
        <v/>
      </c>
      <c r="L755" s="25">
        <f>IF($A755="","",$K755+IF($J755="",0,$J755)-IF($I755="",0,$I755))</f>
        <v/>
      </c>
      <c r="M755" s="25">
        <f>IF($A755="","",IF($E755&lt;=0,INDEX('Cenários'!$H$6:$H$105,INT((ROW()-6)/12)+1)+SUMIFS($I$6:$I$1205,$A$6:$A$1205,$A755,$E$6:$E$1205,"&gt;"&amp;$E755,$E$6:$E$1205,"&lt;="&amp;($E755+INDEX('Cenários'!$J$6:$J$105,INT((ROW()-6)/12)+1))),INDEX('Cenários'!$L$6:$L$105,INT((ROW()-6)/12)+1)+SUMIFS($I$6:$I$1205,$A$6:$A$1205,$A755,$E$6:$E$1205,"&gt;"&amp;$E755,$E$6:$E$1205,"&lt;=7")))</f>
        <v/>
      </c>
      <c r="N755" s="25">
        <f>IF($A755="","",MIN(INDEX('Cenários'!$K$6:$K$105,INT((ROW()-6)/12)+1),MAX(0,$M755)))</f>
        <v/>
      </c>
      <c r="O755" s="25">
        <f>IF($A755="","",IFERROR(IF($L755&gt;=$N755,0,MIN(CEILING(MAX(0,$N755-$L755),INDEX('Cenários'!$I$6:$I$105,INT((ROW()-6)/12)+1)),FLOOR(MAX(0,INDEX('Cenários'!$K$6:$K$105,INT((ROW()-6)/12)+1)-$L755),INDEX('Cenários'!$I$6:$I$105,INT((ROW()-6)/12)+1)))),0))</f>
        <v/>
      </c>
      <c r="P755" s="25">
        <f>IF($A755="","",IFERROR(IF($E755+INDEX('Cenários'!$J$6:$J$105,INT((ROW()-6)/12)+1)&gt;7,0,SUMIFS($O$6:$O$1205,$A$6:$A$1205,$A755,$E$6:$E$1205,$E755+INDEX('Cenários'!$J$6:$J$105,INT((ROW()-6)/12)+1))),0))</f>
        <v/>
      </c>
      <c r="Q755" s="25">
        <f>IF($A755="","",$L755+$O755)</f>
        <v/>
      </c>
      <c r="R755" s="25">
        <f>IF($A755="","",IF($E755&gt;0,MAX(0,$Q755-$N755),0))</f>
        <v/>
      </c>
      <c r="S755" s="25">
        <f>IF($A755="","",$Q755-$R755)</f>
        <v/>
      </c>
      <c r="T755" s="25">
        <f>IF($A755="","",MAX(0,-$S755))</f>
        <v/>
      </c>
      <c r="U755" s="25">
        <f>IF($A755="","",MAX(0,$Q755-INDEX('Cenários'!$K$6:$K$105,INT((ROW()-6)/12)+1)))</f>
        <v/>
      </c>
      <c r="V755" s="24">
        <f>IF($A755="","",IF($Y755&lt;&gt;"OK","Dados inválidos",IF($X755="Pausado","Pausado",IF($T755&gt;0,"Ruptura",IF($U755&gt;0,"Excesso de capacidade",IF($M755&gt;INDEX('Cenários'!$K$6:$K$105,INT((ROW()-6)/12)+1),"Capacidade insuficiente",IF(AND($E755&lt;=0,$S755&lt;INDEX('Cenários'!$H$6:$H$105,INT((ROW()-6)/12)+1)),"Atenção",IF($R755&gt;0,"Desmobilizar","Adequado"))))))))</f>
        <v/>
      </c>
      <c r="W755" s="24">
        <f>IF($A755="","",IF($Y755&lt;&gt;"OK","Corrigir cadastro do cenário",IF($X755="Pausado","",IF($T755&gt;0,"Ruptura projetada de "&amp;TEXT($T755,"0")&amp;" un.",IF($U755&gt;0,"Reduzir entrada ou transferir "&amp;TEXT($U755,"0")&amp;" un.",IF($M755&gt;INDEX('Cenários'!$K$6:$K$105,INT((ROW()-6)/12)+1),"Capacidade abaixo do saldo-alvo em "&amp;TEXT($M755-INDEX('Cenários'!$K$6:$K$105,INT((ROW()-6)/12)+1),"0")&amp;" un.",IF(AND($O755&gt;0,$E755-INDEX('Cenários'!$J$6:$J$105,INT((ROW()-6)/12)+1)&lt;-4),"Recebimento depende de pedido anterior ao horizonte",IF($R755&gt;0,"Desmobilizar "&amp;TEXT($R755,"0")&amp;" un. nesta semana",IF($P755&gt;0,"Emitir pedido de "&amp;TEXT($P755,"0")&amp;" un. nesta semana",IF($O755&gt;0,"Programar recebimento de "&amp;TEXT($O755,"0")&amp;" un.","Sem ação imediata")))))))))</f>
        <v/>
      </c>
      <c r="X755" s="24">
        <f>IF($A755="","",INDEX('Cenários'!$M$6:$M$105,INT((ROW()-6)/12)+1))</f>
        <v/>
      </c>
      <c r="Y755" s="24">
        <f>IF($A755="","",INDEX('Cenários'!$Z$6:$Z$105,INT((ROW()-6)/12)+1))</f>
        <v/>
      </c>
    </row>
    <row r="756" ht="19" customHeight="1">
      <c r="A756" s="24">
        <f>IF(INDEX('Cenários'!$A$6:$A$105,INT((ROW()-6)/12)+1)="","",INDEX('Cenários'!$A$6:$A$105,INT((ROW()-6)/12)+1))</f>
        <v/>
      </c>
      <c r="B756" s="24">
        <f>IF($A756="","",INDEX('Cenários'!$B$6:$B$105,INT((ROW()-6)/12)+1))</f>
        <v/>
      </c>
      <c r="C756" s="24">
        <f>IF($A756="","",INDEX('Cenários'!$C$6:$C$105,INT((ROW()-6)/12)+1))</f>
        <v/>
      </c>
      <c r="D756" s="24">
        <f>IF($A756="","",INDEX('Cenários'!$D$6:$D$105,INT((ROW()-6)/12)+1))</f>
        <v/>
      </c>
      <c r="E756" s="25">
        <f>IF($A756="","",MOD(ROW()-6,12)-4)</f>
        <v/>
      </c>
      <c r="F756" s="24">
        <f>IF($A756="","",IF($E756&lt;0,"Antes do pico",IF($E756=0,"Semana de pico","Depois do pico")))</f>
        <v/>
      </c>
      <c r="G756" s="36">
        <f>IF($A756="","",IFERROR(IF(INDEX('Cenários'!$E$6:$E$105,INT((ROW()-6)/12)+1)="","",INDEX('Cenários'!$E$6:$E$105,INT((ROW()-6)/12)+1)+7*$E756),""))</f>
        <v/>
      </c>
      <c r="H756" s="37">
        <f>IF($A756="","",INDEX('Cenários'!$N$6:$Y$105,INT((ROW()-6)/12)+1,$E756+5))</f>
        <v/>
      </c>
      <c r="I756" s="25">
        <f>IF(OR($A756="",$H756=""),"",IFERROR(ROUNDUP(INDEX('Cenários'!$F$6:$F$105,INT((ROW()-6)/12)+1)*$H756,0),""))</f>
        <v/>
      </c>
      <c r="J756" s="19" t="n"/>
      <c r="K756" s="25">
        <f>IF($A756="","",IF($E756=-4,INDEX('Cenários'!$G$6:$G$105,INT((ROW()-6)/12)+1),$S755))</f>
        <v/>
      </c>
      <c r="L756" s="25">
        <f>IF($A756="","",$K756+IF($J756="",0,$J756)-IF($I756="",0,$I756))</f>
        <v/>
      </c>
      <c r="M756" s="25">
        <f>IF($A756="","",IF($E756&lt;=0,INDEX('Cenários'!$H$6:$H$105,INT((ROW()-6)/12)+1)+SUMIFS($I$6:$I$1205,$A$6:$A$1205,$A756,$E$6:$E$1205,"&gt;"&amp;$E756,$E$6:$E$1205,"&lt;="&amp;($E756+INDEX('Cenários'!$J$6:$J$105,INT((ROW()-6)/12)+1))),INDEX('Cenários'!$L$6:$L$105,INT((ROW()-6)/12)+1)+SUMIFS($I$6:$I$1205,$A$6:$A$1205,$A756,$E$6:$E$1205,"&gt;"&amp;$E756,$E$6:$E$1205,"&lt;=7")))</f>
        <v/>
      </c>
      <c r="N756" s="25">
        <f>IF($A756="","",MIN(INDEX('Cenários'!$K$6:$K$105,INT((ROW()-6)/12)+1),MAX(0,$M756)))</f>
        <v/>
      </c>
      <c r="O756" s="25">
        <f>IF($A756="","",IFERROR(IF($L756&gt;=$N756,0,MIN(CEILING(MAX(0,$N756-$L756),INDEX('Cenários'!$I$6:$I$105,INT((ROW()-6)/12)+1)),FLOOR(MAX(0,INDEX('Cenários'!$K$6:$K$105,INT((ROW()-6)/12)+1)-$L756),INDEX('Cenários'!$I$6:$I$105,INT((ROW()-6)/12)+1)))),0))</f>
        <v/>
      </c>
      <c r="P756" s="25">
        <f>IF($A756="","",IFERROR(IF($E756+INDEX('Cenários'!$J$6:$J$105,INT((ROW()-6)/12)+1)&gt;7,0,SUMIFS($O$6:$O$1205,$A$6:$A$1205,$A756,$E$6:$E$1205,$E756+INDEX('Cenários'!$J$6:$J$105,INT((ROW()-6)/12)+1))),0))</f>
        <v/>
      </c>
      <c r="Q756" s="25">
        <f>IF($A756="","",$L756+$O756)</f>
        <v/>
      </c>
      <c r="R756" s="25">
        <f>IF($A756="","",IF($E756&gt;0,MAX(0,$Q756-$N756),0))</f>
        <v/>
      </c>
      <c r="S756" s="25">
        <f>IF($A756="","",$Q756-$R756)</f>
        <v/>
      </c>
      <c r="T756" s="25">
        <f>IF($A756="","",MAX(0,-$S756))</f>
        <v/>
      </c>
      <c r="U756" s="25">
        <f>IF($A756="","",MAX(0,$Q756-INDEX('Cenários'!$K$6:$K$105,INT((ROW()-6)/12)+1)))</f>
        <v/>
      </c>
      <c r="V756" s="24">
        <f>IF($A756="","",IF($Y756&lt;&gt;"OK","Dados inválidos",IF($X756="Pausado","Pausado",IF($T756&gt;0,"Ruptura",IF($U756&gt;0,"Excesso de capacidade",IF($M756&gt;INDEX('Cenários'!$K$6:$K$105,INT((ROW()-6)/12)+1),"Capacidade insuficiente",IF(AND($E756&lt;=0,$S756&lt;INDEX('Cenários'!$H$6:$H$105,INT((ROW()-6)/12)+1)),"Atenção",IF($R756&gt;0,"Desmobilizar","Adequado"))))))))</f>
        <v/>
      </c>
      <c r="W756" s="24">
        <f>IF($A756="","",IF($Y756&lt;&gt;"OK","Corrigir cadastro do cenário",IF($X756="Pausado","",IF($T756&gt;0,"Ruptura projetada de "&amp;TEXT($T756,"0")&amp;" un.",IF($U756&gt;0,"Reduzir entrada ou transferir "&amp;TEXT($U756,"0")&amp;" un.",IF($M756&gt;INDEX('Cenários'!$K$6:$K$105,INT((ROW()-6)/12)+1),"Capacidade abaixo do saldo-alvo em "&amp;TEXT($M756-INDEX('Cenários'!$K$6:$K$105,INT((ROW()-6)/12)+1),"0")&amp;" un.",IF(AND($O756&gt;0,$E756-INDEX('Cenários'!$J$6:$J$105,INT((ROW()-6)/12)+1)&lt;-4),"Recebimento depende de pedido anterior ao horizonte",IF($R756&gt;0,"Desmobilizar "&amp;TEXT($R756,"0")&amp;" un. nesta semana",IF($P756&gt;0,"Emitir pedido de "&amp;TEXT($P756,"0")&amp;" un. nesta semana",IF($O756&gt;0,"Programar recebimento de "&amp;TEXT($O756,"0")&amp;" un.","Sem ação imediata")))))))))</f>
        <v/>
      </c>
      <c r="X756" s="24">
        <f>IF($A756="","",INDEX('Cenários'!$M$6:$M$105,INT((ROW()-6)/12)+1))</f>
        <v/>
      </c>
      <c r="Y756" s="24">
        <f>IF($A756="","",INDEX('Cenários'!$Z$6:$Z$105,INT((ROW()-6)/12)+1))</f>
        <v/>
      </c>
    </row>
    <row r="757" ht="19" customHeight="1">
      <c r="A757" s="24">
        <f>IF(INDEX('Cenários'!$A$6:$A$105,INT((ROW()-6)/12)+1)="","",INDEX('Cenários'!$A$6:$A$105,INT((ROW()-6)/12)+1))</f>
        <v/>
      </c>
      <c r="B757" s="24">
        <f>IF($A757="","",INDEX('Cenários'!$B$6:$B$105,INT((ROW()-6)/12)+1))</f>
        <v/>
      </c>
      <c r="C757" s="24">
        <f>IF($A757="","",INDEX('Cenários'!$C$6:$C$105,INT((ROW()-6)/12)+1))</f>
        <v/>
      </c>
      <c r="D757" s="24">
        <f>IF($A757="","",INDEX('Cenários'!$D$6:$D$105,INT((ROW()-6)/12)+1))</f>
        <v/>
      </c>
      <c r="E757" s="25">
        <f>IF($A757="","",MOD(ROW()-6,12)-4)</f>
        <v/>
      </c>
      <c r="F757" s="24">
        <f>IF($A757="","",IF($E757&lt;0,"Antes do pico",IF($E757=0,"Semana de pico","Depois do pico")))</f>
        <v/>
      </c>
      <c r="G757" s="36">
        <f>IF($A757="","",IFERROR(IF(INDEX('Cenários'!$E$6:$E$105,INT((ROW()-6)/12)+1)="","",INDEX('Cenários'!$E$6:$E$105,INT((ROW()-6)/12)+1)+7*$E757),""))</f>
        <v/>
      </c>
      <c r="H757" s="37">
        <f>IF($A757="","",INDEX('Cenários'!$N$6:$Y$105,INT((ROW()-6)/12)+1,$E757+5))</f>
        <v/>
      </c>
      <c r="I757" s="25">
        <f>IF(OR($A757="",$H757=""),"",IFERROR(ROUNDUP(INDEX('Cenários'!$F$6:$F$105,INT((ROW()-6)/12)+1)*$H757,0),""))</f>
        <v/>
      </c>
      <c r="J757" s="19" t="n"/>
      <c r="K757" s="25">
        <f>IF($A757="","",IF($E757=-4,INDEX('Cenários'!$G$6:$G$105,INT((ROW()-6)/12)+1),$S756))</f>
        <v/>
      </c>
      <c r="L757" s="25">
        <f>IF($A757="","",$K757+IF($J757="",0,$J757)-IF($I757="",0,$I757))</f>
        <v/>
      </c>
      <c r="M757" s="25">
        <f>IF($A757="","",IF($E757&lt;=0,INDEX('Cenários'!$H$6:$H$105,INT((ROW()-6)/12)+1)+SUMIFS($I$6:$I$1205,$A$6:$A$1205,$A757,$E$6:$E$1205,"&gt;"&amp;$E757,$E$6:$E$1205,"&lt;="&amp;($E757+INDEX('Cenários'!$J$6:$J$105,INT((ROW()-6)/12)+1))),INDEX('Cenários'!$L$6:$L$105,INT((ROW()-6)/12)+1)+SUMIFS($I$6:$I$1205,$A$6:$A$1205,$A757,$E$6:$E$1205,"&gt;"&amp;$E757,$E$6:$E$1205,"&lt;=7")))</f>
        <v/>
      </c>
      <c r="N757" s="25">
        <f>IF($A757="","",MIN(INDEX('Cenários'!$K$6:$K$105,INT((ROW()-6)/12)+1),MAX(0,$M757)))</f>
        <v/>
      </c>
      <c r="O757" s="25">
        <f>IF($A757="","",IFERROR(IF($L757&gt;=$N757,0,MIN(CEILING(MAX(0,$N757-$L757),INDEX('Cenários'!$I$6:$I$105,INT((ROW()-6)/12)+1)),FLOOR(MAX(0,INDEX('Cenários'!$K$6:$K$105,INT((ROW()-6)/12)+1)-$L757),INDEX('Cenários'!$I$6:$I$105,INT((ROW()-6)/12)+1)))),0))</f>
        <v/>
      </c>
      <c r="P757" s="25">
        <f>IF($A757="","",IFERROR(IF($E757+INDEX('Cenários'!$J$6:$J$105,INT((ROW()-6)/12)+1)&gt;7,0,SUMIFS($O$6:$O$1205,$A$6:$A$1205,$A757,$E$6:$E$1205,$E757+INDEX('Cenários'!$J$6:$J$105,INT((ROW()-6)/12)+1))),0))</f>
        <v/>
      </c>
      <c r="Q757" s="25">
        <f>IF($A757="","",$L757+$O757)</f>
        <v/>
      </c>
      <c r="R757" s="25">
        <f>IF($A757="","",IF($E757&gt;0,MAX(0,$Q757-$N757),0))</f>
        <v/>
      </c>
      <c r="S757" s="25">
        <f>IF($A757="","",$Q757-$R757)</f>
        <v/>
      </c>
      <c r="T757" s="25">
        <f>IF($A757="","",MAX(0,-$S757))</f>
        <v/>
      </c>
      <c r="U757" s="25">
        <f>IF($A757="","",MAX(0,$Q757-INDEX('Cenários'!$K$6:$K$105,INT((ROW()-6)/12)+1)))</f>
        <v/>
      </c>
      <c r="V757" s="24">
        <f>IF($A757="","",IF($Y757&lt;&gt;"OK","Dados inválidos",IF($X757="Pausado","Pausado",IF($T757&gt;0,"Ruptura",IF($U757&gt;0,"Excesso de capacidade",IF($M757&gt;INDEX('Cenários'!$K$6:$K$105,INT((ROW()-6)/12)+1),"Capacidade insuficiente",IF(AND($E757&lt;=0,$S757&lt;INDEX('Cenários'!$H$6:$H$105,INT((ROW()-6)/12)+1)),"Atenção",IF($R757&gt;0,"Desmobilizar","Adequado"))))))))</f>
        <v/>
      </c>
      <c r="W757" s="24">
        <f>IF($A757="","",IF($Y757&lt;&gt;"OK","Corrigir cadastro do cenário",IF($X757="Pausado","",IF($T757&gt;0,"Ruptura projetada de "&amp;TEXT($T757,"0")&amp;" un.",IF($U757&gt;0,"Reduzir entrada ou transferir "&amp;TEXT($U757,"0")&amp;" un.",IF($M757&gt;INDEX('Cenários'!$K$6:$K$105,INT((ROW()-6)/12)+1),"Capacidade abaixo do saldo-alvo em "&amp;TEXT($M757-INDEX('Cenários'!$K$6:$K$105,INT((ROW()-6)/12)+1),"0")&amp;" un.",IF(AND($O757&gt;0,$E757-INDEX('Cenários'!$J$6:$J$105,INT((ROW()-6)/12)+1)&lt;-4),"Recebimento depende de pedido anterior ao horizonte",IF($R757&gt;0,"Desmobilizar "&amp;TEXT($R757,"0")&amp;" un. nesta semana",IF($P757&gt;0,"Emitir pedido de "&amp;TEXT($P757,"0")&amp;" un. nesta semana",IF($O757&gt;0,"Programar recebimento de "&amp;TEXT($O757,"0")&amp;" un.","Sem ação imediata")))))))))</f>
        <v/>
      </c>
      <c r="X757" s="24">
        <f>IF($A757="","",INDEX('Cenários'!$M$6:$M$105,INT((ROW()-6)/12)+1))</f>
        <v/>
      </c>
      <c r="Y757" s="24">
        <f>IF($A757="","",INDEX('Cenários'!$Z$6:$Z$105,INT((ROW()-6)/12)+1))</f>
        <v/>
      </c>
    </row>
    <row r="758" ht="19" customHeight="1">
      <c r="A758" s="24">
        <f>IF(INDEX('Cenários'!$A$6:$A$105,INT((ROW()-6)/12)+1)="","",INDEX('Cenários'!$A$6:$A$105,INT((ROW()-6)/12)+1))</f>
        <v/>
      </c>
      <c r="B758" s="24">
        <f>IF($A758="","",INDEX('Cenários'!$B$6:$B$105,INT((ROW()-6)/12)+1))</f>
        <v/>
      </c>
      <c r="C758" s="24">
        <f>IF($A758="","",INDEX('Cenários'!$C$6:$C$105,INT((ROW()-6)/12)+1))</f>
        <v/>
      </c>
      <c r="D758" s="24">
        <f>IF($A758="","",INDEX('Cenários'!$D$6:$D$105,INT((ROW()-6)/12)+1))</f>
        <v/>
      </c>
      <c r="E758" s="25">
        <f>IF($A758="","",MOD(ROW()-6,12)-4)</f>
        <v/>
      </c>
      <c r="F758" s="24">
        <f>IF($A758="","",IF($E758&lt;0,"Antes do pico",IF($E758=0,"Semana de pico","Depois do pico")))</f>
        <v/>
      </c>
      <c r="G758" s="36">
        <f>IF($A758="","",IFERROR(IF(INDEX('Cenários'!$E$6:$E$105,INT((ROW()-6)/12)+1)="","",INDEX('Cenários'!$E$6:$E$105,INT((ROW()-6)/12)+1)+7*$E758),""))</f>
        <v/>
      </c>
      <c r="H758" s="37">
        <f>IF($A758="","",INDEX('Cenários'!$N$6:$Y$105,INT((ROW()-6)/12)+1,$E758+5))</f>
        <v/>
      </c>
      <c r="I758" s="25">
        <f>IF(OR($A758="",$H758=""),"",IFERROR(ROUNDUP(INDEX('Cenários'!$F$6:$F$105,INT((ROW()-6)/12)+1)*$H758,0),""))</f>
        <v/>
      </c>
      <c r="J758" s="19" t="n"/>
      <c r="K758" s="25">
        <f>IF($A758="","",IF($E758=-4,INDEX('Cenários'!$G$6:$G$105,INT((ROW()-6)/12)+1),$S757))</f>
        <v/>
      </c>
      <c r="L758" s="25">
        <f>IF($A758="","",$K758+IF($J758="",0,$J758)-IF($I758="",0,$I758))</f>
        <v/>
      </c>
      <c r="M758" s="25">
        <f>IF($A758="","",IF($E758&lt;=0,INDEX('Cenários'!$H$6:$H$105,INT((ROW()-6)/12)+1)+SUMIFS($I$6:$I$1205,$A$6:$A$1205,$A758,$E$6:$E$1205,"&gt;"&amp;$E758,$E$6:$E$1205,"&lt;="&amp;($E758+INDEX('Cenários'!$J$6:$J$105,INT((ROW()-6)/12)+1))),INDEX('Cenários'!$L$6:$L$105,INT((ROW()-6)/12)+1)+SUMIFS($I$6:$I$1205,$A$6:$A$1205,$A758,$E$6:$E$1205,"&gt;"&amp;$E758,$E$6:$E$1205,"&lt;=7")))</f>
        <v/>
      </c>
      <c r="N758" s="25">
        <f>IF($A758="","",MIN(INDEX('Cenários'!$K$6:$K$105,INT((ROW()-6)/12)+1),MAX(0,$M758)))</f>
        <v/>
      </c>
      <c r="O758" s="25">
        <f>IF($A758="","",IFERROR(IF($L758&gt;=$N758,0,MIN(CEILING(MAX(0,$N758-$L758),INDEX('Cenários'!$I$6:$I$105,INT((ROW()-6)/12)+1)),FLOOR(MAX(0,INDEX('Cenários'!$K$6:$K$105,INT((ROW()-6)/12)+1)-$L758),INDEX('Cenários'!$I$6:$I$105,INT((ROW()-6)/12)+1)))),0))</f>
        <v/>
      </c>
      <c r="P758" s="25">
        <f>IF($A758="","",IFERROR(IF($E758+INDEX('Cenários'!$J$6:$J$105,INT((ROW()-6)/12)+1)&gt;7,0,SUMIFS($O$6:$O$1205,$A$6:$A$1205,$A758,$E$6:$E$1205,$E758+INDEX('Cenários'!$J$6:$J$105,INT((ROW()-6)/12)+1))),0))</f>
        <v/>
      </c>
      <c r="Q758" s="25">
        <f>IF($A758="","",$L758+$O758)</f>
        <v/>
      </c>
      <c r="R758" s="25">
        <f>IF($A758="","",IF($E758&gt;0,MAX(0,$Q758-$N758),0))</f>
        <v/>
      </c>
      <c r="S758" s="25">
        <f>IF($A758="","",$Q758-$R758)</f>
        <v/>
      </c>
      <c r="T758" s="25">
        <f>IF($A758="","",MAX(0,-$S758))</f>
        <v/>
      </c>
      <c r="U758" s="25">
        <f>IF($A758="","",MAX(0,$Q758-INDEX('Cenários'!$K$6:$K$105,INT((ROW()-6)/12)+1)))</f>
        <v/>
      </c>
      <c r="V758" s="24">
        <f>IF($A758="","",IF($Y758&lt;&gt;"OK","Dados inválidos",IF($X758="Pausado","Pausado",IF($T758&gt;0,"Ruptura",IF($U758&gt;0,"Excesso de capacidade",IF($M758&gt;INDEX('Cenários'!$K$6:$K$105,INT((ROW()-6)/12)+1),"Capacidade insuficiente",IF(AND($E758&lt;=0,$S758&lt;INDEX('Cenários'!$H$6:$H$105,INT((ROW()-6)/12)+1)),"Atenção",IF($R758&gt;0,"Desmobilizar","Adequado"))))))))</f>
        <v/>
      </c>
      <c r="W758" s="24">
        <f>IF($A758="","",IF($Y758&lt;&gt;"OK","Corrigir cadastro do cenário",IF($X758="Pausado","",IF($T758&gt;0,"Ruptura projetada de "&amp;TEXT($T758,"0")&amp;" un.",IF($U758&gt;0,"Reduzir entrada ou transferir "&amp;TEXT($U758,"0")&amp;" un.",IF($M758&gt;INDEX('Cenários'!$K$6:$K$105,INT((ROW()-6)/12)+1),"Capacidade abaixo do saldo-alvo em "&amp;TEXT($M758-INDEX('Cenários'!$K$6:$K$105,INT((ROW()-6)/12)+1),"0")&amp;" un.",IF(AND($O758&gt;0,$E758-INDEX('Cenários'!$J$6:$J$105,INT((ROW()-6)/12)+1)&lt;-4),"Recebimento depende de pedido anterior ao horizonte",IF($R758&gt;0,"Desmobilizar "&amp;TEXT($R758,"0")&amp;" un. nesta semana",IF($P758&gt;0,"Emitir pedido de "&amp;TEXT($P758,"0")&amp;" un. nesta semana",IF($O758&gt;0,"Programar recebimento de "&amp;TEXT($O758,"0")&amp;" un.","Sem ação imediata")))))))))</f>
        <v/>
      </c>
      <c r="X758" s="24">
        <f>IF($A758="","",INDEX('Cenários'!$M$6:$M$105,INT((ROW()-6)/12)+1))</f>
        <v/>
      </c>
      <c r="Y758" s="24">
        <f>IF($A758="","",INDEX('Cenários'!$Z$6:$Z$105,INT((ROW()-6)/12)+1))</f>
        <v/>
      </c>
    </row>
    <row r="759" ht="19" customHeight="1">
      <c r="A759" s="24">
        <f>IF(INDEX('Cenários'!$A$6:$A$105,INT((ROW()-6)/12)+1)="","",INDEX('Cenários'!$A$6:$A$105,INT((ROW()-6)/12)+1))</f>
        <v/>
      </c>
      <c r="B759" s="24">
        <f>IF($A759="","",INDEX('Cenários'!$B$6:$B$105,INT((ROW()-6)/12)+1))</f>
        <v/>
      </c>
      <c r="C759" s="24">
        <f>IF($A759="","",INDEX('Cenários'!$C$6:$C$105,INT((ROW()-6)/12)+1))</f>
        <v/>
      </c>
      <c r="D759" s="24">
        <f>IF($A759="","",INDEX('Cenários'!$D$6:$D$105,INT((ROW()-6)/12)+1))</f>
        <v/>
      </c>
      <c r="E759" s="25">
        <f>IF($A759="","",MOD(ROW()-6,12)-4)</f>
        <v/>
      </c>
      <c r="F759" s="24">
        <f>IF($A759="","",IF($E759&lt;0,"Antes do pico",IF($E759=0,"Semana de pico","Depois do pico")))</f>
        <v/>
      </c>
      <c r="G759" s="36">
        <f>IF($A759="","",IFERROR(IF(INDEX('Cenários'!$E$6:$E$105,INT((ROW()-6)/12)+1)="","",INDEX('Cenários'!$E$6:$E$105,INT((ROW()-6)/12)+1)+7*$E759),""))</f>
        <v/>
      </c>
      <c r="H759" s="37">
        <f>IF($A759="","",INDEX('Cenários'!$N$6:$Y$105,INT((ROW()-6)/12)+1,$E759+5))</f>
        <v/>
      </c>
      <c r="I759" s="25">
        <f>IF(OR($A759="",$H759=""),"",IFERROR(ROUNDUP(INDEX('Cenários'!$F$6:$F$105,INT((ROW()-6)/12)+1)*$H759,0),""))</f>
        <v/>
      </c>
      <c r="J759" s="19" t="n"/>
      <c r="K759" s="25">
        <f>IF($A759="","",IF($E759=-4,INDEX('Cenários'!$G$6:$G$105,INT((ROW()-6)/12)+1),$S758))</f>
        <v/>
      </c>
      <c r="L759" s="25">
        <f>IF($A759="","",$K759+IF($J759="",0,$J759)-IF($I759="",0,$I759))</f>
        <v/>
      </c>
      <c r="M759" s="25">
        <f>IF($A759="","",IF($E759&lt;=0,INDEX('Cenários'!$H$6:$H$105,INT((ROW()-6)/12)+1)+SUMIFS($I$6:$I$1205,$A$6:$A$1205,$A759,$E$6:$E$1205,"&gt;"&amp;$E759,$E$6:$E$1205,"&lt;="&amp;($E759+INDEX('Cenários'!$J$6:$J$105,INT((ROW()-6)/12)+1))),INDEX('Cenários'!$L$6:$L$105,INT((ROW()-6)/12)+1)+SUMIFS($I$6:$I$1205,$A$6:$A$1205,$A759,$E$6:$E$1205,"&gt;"&amp;$E759,$E$6:$E$1205,"&lt;=7")))</f>
        <v/>
      </c>
      <c r="N759" s="25">
        <f>IF($A759="","",MIN(INDEX('Cenários'!$K$6:$K$105,INT((ROW()-6)/12)+1),MAX(0,$M759)))</f>
        <v/>
      </c>
      <c r="O759" s="25">
        <f>IF($A759="","",IFERROR(IF($L759&gt;=$N759,0,MIN(CEILING(MAX(0,$N759-$L759),INDEX('Cenários'!$I$6:$I$105,INT((ROW()-6)/12)+1)),FLOOR(MAX(0,INDEX('Cenários'!$K$6:$K$105,INT((ROW()-6)/12)+1)-$L759),INDEX('Cenários'!$I$6:$I$105,INT((ROW()-6)/12)+1)))),0))</f>
        <v/>
      </c>
      <c r="P759" s="25">
        <f>IF($A759="","",IFERROR(IF($E759+INDEX('Cenários'!$J$6:$J$105,INT((ROW()-6)/12)+1)&gt;7,0,SUMIFS($O$6:$O$1205,$A$6:$A$1205,$A759,$E$6:$E$1205,$E759+INDEX('Cenários'!$J$6:$J$105,INT((ROW()-6)/12)+1))),0))</f>
        <v/>
      </c>
      <c r="Q759" s="25">
        <f>IF($A759="","",$L759+$O759)</f>
        <v/>
      </c>
      <c r="R759" s="25">
        <f>IF($A759="","",IF($E759&gt;0,MAX(0,$Q759-$N759),0))</f>
        <v/>
      </c>
      <c r="S759" s="25">
        <f>IF($A759="","",$Q759-$R759)</f>
        <v/>
      </c>
      <c r="T759" s="25">
        <f>IF($A759="","",MAX(0,-$S759))</f>
        <v/>
      </c>
      <c r="U759" s="25">
        <f>IF($A759="","",MAX(0,$Q759-INDEX('Cenários'!$K$6:$K$105,INT((ROW()-6)/12)+1)))</f>
        <v/>
      </c>
      <c r="V759" s="24">
        <f>IF($A759="","",IF($Y759&lt;&gt;"OK","Dados inválidos",IF($X759="Pausado","Pausado",IF($T759&gt;0,"Ruptura",IF($U759&gt;0,"Excesso de capacidade",IF($M759&gt;INDEX('Cenários'!$K$6:$K$105,INT((ROW()-6)/12)+1),"Capacidade insuficiente",IF(AND($E759&lt;=0,$S759&lt;INDEX('Cenários'!$H$6:$H$105,INT((ROW()-6)/12)+1)),"Atenção",IF($R759&gt;0,"Desmobilizar","Adequado"))))))))</f>
        <v/>
      </c>
      <c r="W759" s="24">
        <f>IF($A759="","",IF($Y759&lt;&gt;"OK","Corrigir cadastro do cenário",IF($X759="Pausado","",IF($T759&gt;0,"Ruptura projetada de "&amp;TEXT($T759,"0")&amp;" un.",IF($U759&gt;0,"Reduzir entrada ou transferir "&amp;TEXT($U759,"0")&amp;" un.",IF($M759&gt;INDEX('Cenários'!$K$6:$K$105,INT((ROW()-6)/12)+1),"Capacidade abaixo do saldo-alvo em "&amp;TEXT($M759-INDEX('Cenários'!$K$6:$K$105,INT((ROW()-6)/12)+1),"0")&amp;" un.",IF(AND($O759&gt;0,$E759-INDEX('Cenários'!$J$6:$J$105,INT((ROW()-6)/12)+1)&lt;-4),"Recebimento depende de pedido anterior ao horizonte",IF($R759&gt;0,"Desmobilizar "&amp;TEXT($R759,"0")&amp;" un. nesta semana",IF($P759&gt;0,"Emitir pedido de "&amp;TEXT($P759,"0")&amp;" un. nesta semana",IF($O759&gt;0,"Programar recebimento de "&amp;TEXT($O759,"0")&amp;" un.","Sem ação imediata")))))))))</f>
        <v/>
      </c>
      <c r="X759" s="24">
        <f>IF($A759="","",INDEX('Cenários'!$M$6:$M$105,INT((ROW()-6)/12)+1))</f>
        <v/>
      </c>
      <c r="Y759" s="24">
        <f>IF($A759="","",INDEX('Cenários'!$Z$6:$Z$105,INT((ROW()-6)/12)+1))</f>
        <v/>
      </c>
    </row>
    <row r="760" ht="19" customHeight="1">
      <c r="A760" s="24">
        <f>IF(INDEX('Cenários'!$A$6:$A$105,INT((ROW()-6)/12)+1)="","",INDEX('Cenários'!$A$6:$A$105,INT((ROW()-6)/12)+1))</f>
        <v/>
      </c>
      <c r="B760" s="24">
        <f>IF($A760="","",INDEX('Cenários'!$B$6:$B$105,INT((ROW()-6)/12)+1))</f>
        <v/>
      </c>
      <c r="C760" s="24">
        <f>IF($A760="","",INDEX('Cenários'!$C$6:$C$105,INT((ROW()-6)/12)+1))</f>
        <v/>
      </c>
      <c r="D760" s="24">
        <f>IF($A760="","",INDEX('Cenários'!$D$6:$D$105,INT((ROW()-6)/12)+1))</f>
        <v/>
      </c>
      <c r="E760" s="25">
        <f>IF($A760="","",MOD(ROW()-6,12)-4)</f>
        <v/>
      </c>
      <c r="F760" s="24">
        <f>IF($A760="","",IF($E760&lt;0,"Antes do pico",IF($E760=0,"Semana de pico","Depois do pico")))</f>
        <v/>
      </c>
      <c r="G760" s="36">
        <f>IF($A760="","",IFERROR(IF(INDEX('Cenários'!$E$6:$E$105,INT((ROW()-6)/12)+1)="","",INDEX('Cenários'!$E$6:$E$105,INT((ROW()-6)/12)+1)+7*$E760),""))</f>
        <v/>
      </c>
      <c r="H760" s="37">
        <f>IF($A760="","",INDEX('Cenários'!$N$6:$Y$105,INT((ROW()-6)/12)+1,$E760+5))</f>
        <v/>
      </c>
      <c r="I760" s="25">
        <f>IF(OR($A760="",$H760=""),"",IFERROR(ROUNDUP(INDEX('Cenários'!$F$6:$F$105,INT((ROW()-6)/12)+1)*$H760,0),""))</f>
        <v/>
      </c>
      <c r="J760" s="19" t="n"/>
      <c r="K760" s="25">
        <f>IF($A760="","",IF($E760=-4,INDEX('Cenários'!$G$6:$G$105,INT((ROW()-6)/12)+1),$S759))</f>
        <v/>
      </c>
      <c r="L760" s="25">
        <f>IF($A760="","",$K760+IF($J760="",0,$J760)-IF($I760="",0,$I760))</f>
        <v/>
      </c>
      <c r="M760" s="25">
        <f>IF($A760="","",IF($E760&lt;=0,INDEX('Cenários'!$H$6:$H$105,INT((ROW()-6)/12)+1)+SUMIFS($I$6:$I$1205,$A$6:$A$1205,$A760,$E$6:$E$1205,"&gt;"&amp;$E760,$E$6:$E$1205,"&lt;="&amp;($E760+INDEX('Cenários'!$J$6:$J$105,INT((ROW()-6)/12)+1))),INDEX('Cenários'!$L$6:$L$105,INT((ROW()-6)/12)+1)+SUMIFS($I$6:$I$1205,$A$6:$A$1205,$A760,$E$6:$E$1205,"&gt;"&amp;$E760,$E$6:$E$1205,"&lt;=7")))</f>
        <v/>
      </c>
      <c r="N760" s="25">
        <f>IF($A760="","",MIN(INDEX('Cenários'!$K$6:$K$105,INT((ROW()-6)/12)+1),MAX(0,$M760)))</f>
        <v/>
      </c>
      <c r="O760" s="25">
        <f>IF($A760="","",IFERROR(IF($L760&gt;=$N760,0,MIN(CEILING(MAX(0,$N760-$L760),INDEX('Cenários'!$I$6:$I$105,INT((ROW()-6)/12)+1)),FLOOR(MAX(0,INDEX('Cenários'!$K$6:$K$105,INT((ROW()-6)/12)+1)-$L760),INDEX('Cenários'!$I$6:$I$105,INT((ROW()-6)/12)+1)))),0))</f>
        <v/>
      </c>
      <c r="P760" s="25">
        <f>IF($A760="","",IFERROR(IF($E760+INDEX('Cenários'!$J$6:$J$105,INT((ROW()-6)/12)+1)&gt;7,0,SUMIFS($O$6:$O$1205,$A$6:$A$1205,$A760,$E$6:$E$1205,$E760+INDEX('Cenários'!$J$6:$J$105,INT((ROW()-6)/12)+1))),0))</f>
        <v/>
      </c>
      <c r="Q760" s="25">
        <f>IF($A760="","",$L760+$O760)</f>
        <v/>
      </c>
      <c r="R760" s="25">
        <f>IF($A760="","",IF($E760&gt;0,MAX(0,$Q760-$N760),0))</f>
        <v/>
      </c>
      <c r="S760" s="25">
        <f>IF($A760="","",$Q760-$R760)</f>
        <v/>
      </c>
      <c r="T760" s="25">
        <f>IF($A760="","",MAX(0,-$S760))</f>
        <v/>
      </c>
      <c r="U760" s="25">
        <f>IF($A760="","",MAX(0,$Q760-INDEX('Cenários'!$K$6:$K$105,INT((ROW()-6)/12)+1)))</f>
        <v/>
      </c>
      <c r="V760" s="24">
        <f>IF($A760="","",IF($Y760&lt;&gt;"OK","Dados inválidos",IF($X760="Pausado","Pausado",IF($T760&gt;0,"Ruptura",IF($U760&gt;0,"Excesso de capacidade",IF($M760&gt;INDEX('Cenários'!$K$6:$K$105,INT((ROW()-6)/12)+1),"Capacidade insuficiente",IF(AND($E760&lt;=0,$S760&lt;INDEX('Cenários'!$H$6:$H$105,INT((ROW()-6)/12)+1)),"Atenção",IF($R760&gt;0,"Desmobilizar","Adequado"))))))))</f>
        <v/>
      </c>
      <c r="W760" s="24">
        <f>IF($A760="","",IF($Y760&lt;&gt;"OK","Corrigir cadastro do cenário",IF($X760="Pausado","",IF($T760&gt;0,"Ruptura projetada de "&amp;TEXT($T760,"0")&amp;" un.",IF($U760&gt;0,"Reduzir entrada ou transferir "&amp;TEXT($U760,"0")&amp;" un.",IF($M760&gt;INDEX('Cenários'!$K$6:$K$105,INT((ROW()-6)/12)+1),"Capacidade abaixo do saldo-alvo em "&amp;TEXT($M760-INDEX('Cenários'!$K$6:$K$105,INT((ROW()-6)/12)+1),"0")&amp;" un.",IF(AND($O760&gt;0,$E760-INDEX('Cenários'!$J$6:$J$105,INT((ROW()-6)/12)+1)&lt;-4),"Recebimento depende de pedido anterior ao horizonte",IF($R760&gt;0,"Desmobilizar "&amp;TEXT($R760,"0")&amp;" un. nesta semana",IF($P760&gt;0,"Emitir pedido de "&amp;TEXT($P760,"0")&amp;" un. nesta semana",IF($O760&gt;0,"Programar recebimento de "&amp;TEXT($O760,"0")&amp;" un.","Sem ação imediata")))))))))</f>
        <v/>
      </c>
      <c r="X760" s="24">
        <f>IF($A760="","",INDEX('Cenários'!$M$6:$M$105,INT((ROW()-6)/12)+1))</f>
        <v/>
      </c>
      <c r="Y760" s="24">
        <f>IF($A760="","",INDEX('Cenários'!$Z$6:$Z$105,INT((ROW()-6)/12)+1))</f>
        <v/>
      </c>
    </row>
    <row r="761" ht="19" customHeight="1">
      <c r="A761" s="24">
        <f>IF(INDEX('Cenários'!$A$6:$A$105,INT((ROW()-6)/12)+1)="","",INDEX('Cenários'!$A$6:$A$105,INT((ROW()-6)/12)+1))</f>
        <v/>
      </c>
      <c r="B761" s="24">
        <f>IF($A761="","",INDEX('Cenários'!$B$6:$B$105,INT((ROW()-6)/12)+1))</f>
        <v/>
      </c>
      <c r="C761" s="24">
        <f>IF($A761="","",INDEX('Cenários'!$C$6:$C$105,INT((ROW()-6)/12)+1))</f>
        <v/>
      </c>
      <c r="D761" s="24">
        <f>IF($A761="","",INDEX('Cenários'!$D$6:$D$105,INT((ROW()-6)/12)+1))</f>
        <v/>
      </c>
      <c r="E761" s="25">
        <f>IF($A761="","",MOD(ROW()-6,12)-4)</f>
        <v/>
      </c>
      <c r="F761" s="24">
        <f>IF($A761="","",IF($E761&lt;0,"Antes do pico",IF($E761=0,"Semana de pico","Depois do pico")))</f>
        <v/>
      </c>
      <c r="G761" s="36">
        <f>IF($A761="","",IFERROR(IF(INDEX('Cenários'!$E$6:$E$105,INT((ROW()-6)/12)+1)="","",INDEX('Cenários'!$E$6:$E$105,INT((ROW()-6)/12)+1)+7*$E761),""))</f>
        <v/>
      </c>
      <c r="H761" s="37">
        <f>IF($A761="","",INDEX('Cenários'!$N$6:$Y$105,INT((ROW()-6)/12)+1,$E761+5))</f>
        <v/>
      </c>
      <c r="I761" s="25">
        <f>IF(OR($A761="",$H761=""),"",IFERROR(ROUNDUP(INDEX('Cenários'!$F$6:$F$105,INT((ROW()-6)/12)+1)*$H761,0),""))</f>
        <v/>
      </c>
      <c r="J761" s="19" t="n"/>
      <c r="K761" s="25">
        <f>IF($A761="","",IF($E761=-4,INDEX('Cenários'!$G$6:$G$105,INT((ROW()-6)/12)+1),$S760))</f>
        <v/>
      </c>
      <c r="L761" s="25">
        <f>IF($A761="","",$K761+IF($J761="",0,$J761)-IF($I761="",0,$I761))</f>
        <v/>
      </c>
      <c r="M761" s="25">
        <f>IF($A761="","",IF($E761&lt;=0,INDEX('Cenários'!$H$6:$H$105,INT((ROW()-6)/12)+1)+SUMIFS($I$6:$I$1205,$A$6:$A$1205,$A761,$E$6:$E$1205,"&gt;"&amp;$E761,$E$6:$E$1205,"&lt;="&amp;($E761+INDEX('Cenários'!$J$6:$J$105,INT((ROW()-6)/12)+1))),INDEX('Cenários'!$L$6:$L$105,INT((ROW()-6)/12)+1)+SUMIFS($I$6:$I$1205,$A$6:$A$1205,$A761,$E$6:$E$1205,"&gt;"&amp;$E761,$E$6:$E$1205,"&lt;=7")))</f>
        <v/>
      </c>
      <c r="N761" s="25">
        <f>IF($A761="","",MIN(INDEX('Cenários'!$K$6:$K$105,INT((ROW()-6)/12)+1),MAX(0,$M761)))</f>
        <v/>
      </c>
      <c r="O761" s="25">
        <f>IF($A761="","",IFERROR(IF($L761&gt;=$N761,0,MIN(CEILING(MAX(0,$N761-$L761),INDEX('Cenários'!$I$6:$I$105,INT((ROW()-6)/12)+1)),FLOOR(MAX(0,INDEX('Cenários'!$K$6:$K$105,INT((ROW()-6)/12)+1)-$L761),INDEX('Cenários'!$I$6:$I$105,INT((ROW()-6)/12)+1)))),0))</f>
        <v/>
      </c>
      <c r="P761" s="25">
        <f>IF($A761="","",IFERROR(IF($E761+INDEX('Cenários'!$J$6:$J$105,INT((ROW()-6)/12)+1)&gt;7,0,SUMIFS($O$6:$O$1205,$A$6:$A$1205,$A761,$E$6:$E$1205,$E761+INDEX('Cenários'!$J$6:$J$105,INT((ROW()-6)/12)+1))),0))</f>
        <v/>
      </c>
      <c r="Q761" s="25">
        <f>IF($A761="","",$L761+$O761)</f>
        <v/>
      </c>
      <c r="R761" s="25">
        <f>IF($A761="","",IF($E761&gt;0,MAX(0,$Q761-$N761),0))</f>
        <v/>
      </c>
      <c r="S761" s="25">
        <f>IF($A761="","",$Q761-$R761)</f>
        <v/>
      </c>
      <c r="T761" s="25">
        <f>IF($A761="","",MAX(0,-$S761))</f>
        <v/>
      </c>
      <c r="U761" s="25">
        <f>IF($A761="","",MAX(0,$Q761-INDEX('Cenários'!$K$6:$K$105,INT((ROW()-6)/12)+1)))</f>
        <v/>
      </c>
      <c r="V761" s="24">
        <f>IF($A761="","",IF($Y761&lt;&gt;"OK","Dados inválidos",IF($X761="Pausado","Pausado",IF($T761&gt;0,"Ruptura",IF($U761&gt;0,"Excesso de capacidade",IF($M761&gt;INDEX('Cenários'!$K$6:$K$105,INT((ROW()-6)/12)+1),"Capacidade insuficiente",IF(AND($E761&lt;=0,$S761&lt;INDEX('Cenários'!$H$6:$H$105,INT((ROW()-6)/12)+1)),"Atenção",IF($R761&gt;0,"Desmobilizar","Adequado"))))))))</f>
        <v/>
      </c>
      <c r="W761" s="24">
        <f>IF($A761="","",IF($Y761&lt;&gt;"OK","Corrigir cadastro do cenário",IF($X761="Pausado","",IF($T761&gt;0,"Ruptura projetada de "&amp;TEXT($T761,"0")&amp;" un.",IF($U761&gt;0,"Reduzir entrada ou transferir "&amp;TEXT($U761,"0")&amp;" un.",IF($M761&gt;INDEX('Cenários'!$K$6:$K$105,INT((ROW()-6)/12)+1),"Capacidade abaixo do saldo-alvo em "&amp;TEXT($M761-INDEX('Cenários'!$K$6:$K$105,INT((ROW()-6)/12)+1),"0")&amp;" un.",IF(AND($O761&gt;0,$E761-INDEX('Cenários'!$J$6:$J$105,INT((ROW()-6)/12)+1)&lt;-4),"Recebimento depende de pedido anterior ao horizonte",IF($R761&gt;0,"Desmobilizar "&amp;TEXT($R761,"0")&amp;" un. nesta semana",IF($P761&gt;0,"Emitir pedido de "&amp;TEXT($P761,"0")&amp;" un. nesta semana",IF($O761&gt;0,"Programar recebimento de "&amp;TEXT($O761,"0")&amp;" un.","Sem ação imediata")))))))))</f>
        <v/>
      </c>
      <c r="X761" s="24">
        <f>IF($A761="","",INDEX('Cenários'!$M$6:$M$105,INT((ROW()-6)/12)+1))</f>
        <v/>
      </c>
      <c r="Y761" s="24">
        <f>IF($A761="","",INDEX('Cenários'!$Z$6:$Z$105,INT((ROW()-6)/12)+1))</f>
        <v/>
      </c>
    </row>
    <row r="762" ht="19" customHeight="1">
      <c r="A762" s="24">
        <f>IF(INDEX('Cenários'!$A$6:$A$105,INT((ROW()-6)/12)+1)="","",INDEX('Cenários'!$A$6:$A$105,INT((ROW()-6)/12)+1))</f>
        <v/>
      </c>
      <c r="B762" s="24">
        <f>IF($A762="","",INDEX('Cenários'!$B$6:$B$105,INT((ROW()-6)/12)+1))</f>
        <v/>
      </c>
      <c r="C762" s="24">
        <f>IF($A762="","",INDEX('Cenários'!$C$6:$C$105,INT((ROW()-6)/12)+1))</f>
        <v/>
      </c>
      <c r="D762" s="24">
        <f>IF($A762="","",INDEX('Cenários'!$D$6:$D$105,INT((ROW()-6)/12)+1))</f>
        <v/>
      </c>
      <c r="E762" s="25">
        <f>IF($A762="","",MOD(ROW()-6,12)-4)</f>
        <v/>
      </c>
      <c r="F762" s="24">
        <f>IF($A762="","",IF($E762&lt;0,"Antes do pico",IF($E762=0,"Semana de pico","Depois do pico")))</f>
        <v/>
      </c>
      <c r="G762" s="36">
        <f>IF($A762="","",IFERROR(IF(INDEX('Cenários'!$E$6:$E$105,INT((ROW()-6)/12)+1)="","",INDEX('Cenários'!$E$6:$E$105,INT((ROW()-6)/12)+1)+7*$E762),""))</f>
        <v/>
      </c>
      <c r="H762" s="37">
        <f>IF($A762="","",INDEX('Cenários'!$N$6:$Y$105,INT((ROW()-6)/12)+1,$E762+5))</f>
        <v/>
      </c>
      <c r="I762" s="25">
        <f>IF(OR($A762="",$H762=""),"",IFERROR(ROUNDUP(INDEX('Cenários'!$F$6:$F$105,INT((ROW()-6)/12)+1)*$H762,0),""))</f>
        <v/>
      </c>
      <c r="J762" s="19" t="n"/>
      <c r="K762" s="25">
        <f>IF($A762="","",IF($E762=-4,INDEX('Cenários'!$G$6:$G$105,INT((ROW()-6)/12)+1),$S761))</f>
        <v/>
      </c>
      <c r="L762" s="25">
        <f>IF($A762="","",$K762+IF($J762="",0,$J762)-IF($I762="",0,$I762))</f>
        <v/>
      </c>
      <c r="M762" s="25">
        <f>IF($A762="","",IF($E762&lt;=0,INDEX('Cenários'!$H$6:$H$105,INT((ROW()-6)/12)+1)+SUMIFS($I$6:$I$1205,$A$6:$A$1205,$A762,$E$6:$E$1205,"&gt;"&amp;$E762,$E$6:$E$1205,"&lt;="&amp;($E762+INDEX('Cenários'!$J$6:$J$105,INT((ROW()-6)/12)+1))),INDEX('Cenários'!$L$6:$L$105,INT((ROW()-6)/12)+1)+SUMIFS($I$6:$I$1205,$A$6:$A$1205,$A762,$E$6:$E$1205,"&gt;"&amp;$E762,$E$6:$E$1205,"&lt;=7")))</f>
        <v/>
      </c>
      <c r="N762" s="25">
        <f>IF($A762="","",MIN(INDEX('Cenários'!$K$6:$K$105,INT((ROW()-6)/12)+1),MAX(0,$M762)))</f>
        <v/>
      </c>
      <c r="O762" s="25">
        <f>IF($A762="","",IFERROR(IF($L762&gt;=$N762,0,MIN(CEILING(MAX(0,$N762-$L762),INDEX('Cenários'!$I$6:$I$105,INT((ROW()-6)/12)+1)),FLOOR(MAX(0,INDEX('Cenários'!$K$6:$K$105,INT((ROW()-6)/12)+1)-$L762),INDEX('Cenários'!$I$6:$I$105,INT((ROW()-6)/12)+1)))),0))</f>
        <v/>
      </c>
      <c r="P762" s="25">
        <f>IF($A762="","",IFERROR(IF($E762+INDEX('Cenários'!$J$6:$J$105,INT((ROW()-6)/12)+1)&gt;7,0,SUMIFS($O$6:$O$1205,$A$6:$A$1205,$A762,$E$6:$E$1205,$E762+INDEX('Cenários'!$J$6:$J$105,INT((ROW()-6)/12)+1))),0))</f>
        <v/>
      </c>
      <c r="Q762" s="25">
        <f>IF($A762="","",$L762+$O762)</f>
        <v/>
      </c>
      <c r="R762" s="25">
        <f>IF($A762="","",IF($E762&gt;0,MAX(0,$Q762-$N762),0))</f>
        <v/>
      </c>
      <c r="S762" s="25">
        <f>IF($A762="","",$Q762-$R762)</f>
        <v/>
      </c>
      <c r="T762" s="25">
        <f>IF($A762="","",MAX(0,-$S762))</f>
        <v/>
      </c>
      <c r="U762" s="25">
        <f>IF($A762="","",MAX(0,$Q762-INDEX('Cenários'!$K$6:$K$105,INT((ROW()-6)/12)+1)))</f>
        <v/>
      </c>
      <c r="V762" s="24">
        <f>IF($A762="","",IF($Y762&lt;&gt;"OK","Dados inválidos",IF($X762="Pausado","Pausado",IF($T762&gt;0,"Ruptura",IF($U762&gt;0,"Excesso de capacidade",IF($M762&gt;INDEX('Cenários'!$K$6:$K$105,INT((ROW()-6)/12)+1),"Capacidade insuficiente",IF(AND($E762&lt;=0,$S762&lt;INDEX('Cenários'!$H$6:$H$105,INT((ROW()-6)/12)+1)),"Atenção",IF($R762&gt;0,"Desmobilizar","Adequado"))))))))</f>
        <v/>
      </c>
      <c r="W762" s="24">
        <f>IF($A762="","",IF($Y762&lt;&gt;"OK","Corrigir cadastro do cenário",IF($X762="Pausado","",IF($T762&gt;0,"Ruptura projetada de "&amp;TEXT($T762,"0")&amp;" un.",IF($U762&gt;0,"Reduzir entrada ou transferir "&amp;TEXT($U762,"0")&amp;" un.",IF($M762&gt;INDEX('Cenários'!$K$6:$K$105,INT((ROW()-6)/12)+1),"Capacidade abaixo do saldo-alvo em "&amp;TEXT($M762-INDEX('Cenários'!$K$6:$K$105,INT((ROW()-6)/12)+1),"0")&amp;" un.",IF(AND($O762&gt;0,$E762-INDEX('Cenários'!$J$6:$J$105,INT((ROW()-6)/12)+1)&lt;-4),"Recebimento depende de pedido anterior ao horizonte",IF($R762&gt;0,"Desmobilizar "&amp;TEXT($R762,"0")&amp;" un. nesta semana",IF($P762&gt;0,"Emitir pedido de "&amp;TEXT($P762,"0")&amp;" un. nesta semana",IF($O762&gt;0,"Programar recebimento de "&amp;TEXT($O762,"0")&amp;" un.","Sem ação imediata")))))))))</f>
        <v/>
      </c>
      <c r="X762" s="24">
        <f>IF($A762="","",INDEX('Cenários'!$M$6:$M$105,INT((ROW()-6)/12)+1))</f>
        <v/>
      </c>
      <c r="Y762" s="24">
        <f>IF($A762="","",INDEX('Cenários'!$Z$6:$Z$105,INT((ROW()-6)/12)+1))</f>
        <v/>
      </c>
    </row>
    <row r="763" ht="19" customHeight="1">
      <c r="A763" s="24">
        <f>IF(INDEX('Cenários'!$A$6:$A$105,INT((ROW()-6)/12)+1)="","",INDEX('Cenários'!$A$6:$A$105,INT((ROW()-6)/12)+1))</f>
        <v/>
      </c>
      <c r="B763" s="24">
        <f>IF($A763="","",INDEX('Cenários'!$B$6:$B$105,INT((ROW()-6)/12)+1))</f>
        <v/>
      </c>
      <c r="C763" s="24">
        <f>IF($A763="","",INDEX('Cenários'!$C$6:$C$105,INT((ROW()-6)/12)+1))</f>
        <v/>
      </c>
      <c r="D763" s="24">
        <f>IF($A763="","",INDEX('Cenários'!$D$6:$D$105,INT((ROW()-6)/12)+1))</f>
        <v/>
      </c>
      <c r="E763" s="25">
        <f>IF($A763="","",MOD(ROW()-6,12)-4)</f>
        <v/>
      </c>
      <c r="F763" s="24">
        <f>IF($A763="","",IF($E763&lt;0,"Antes do pico",IF($E763=0,"Semana de pico","Depois do pico")))</f>
        <v/>
      </c>
      <c r="G763" s="36">
        <f>IF($A763="","",IFERROR(IF(INDEX('Cenários'!$E$6:$E$105,INT((ROW()-6)/12)+1)="","",INDEX('Cenários'!$E$6:$E$105,INT((ROW()-6)/12)+1)+7*$E763),""))</f>
        <v/>
      </c>
      <c r="H763" s="37">
        <f>IF($A763="","",INDEX('Cenários'!$N$6:$Y$105,INT((ROW()-6)/12)+1,$E763+5))</f>
        <v/>
      </c>
      <c r="I763" s="25">
        <f>IF(OR($A763="",$H763=""),"",IFERROR(ROUNDUP(INDEX('Cenários'!$F$6:$F$105,INT((ROW()-6)/12)+1)*$H763,0),""))</f>
        <v/>
      </c>
      <c r="J763" s="19" t="n"/>
      <c r="K763" s="25">
        <f>IF($A763="","",IF($E763=-4,INDEX('Cenários'!$G$6:$G$105,INT((ROW()-6)/12)+1),$S762))</f>
        <v/>
      </c>
      <c r="L763" s="25">
        <f>IF($A763="","",$K763+IF($J763="",0,$J763)-IF($I763="",0,$I763))</f>
        <v/>
      </c>
      <c r="M763" s="25">
        <f>IF($A763="","",IF($E763&lt;=0,INDEX('Cenários'!$H$6:$H$105,INT((ROW()-6)/12)+1)+SUMIFS($I$6:$I$1205,$A$6:$A$1205,$A763,$E$6:$E$1205,"&gt;"&amp;$E763,$E$6:$E$1205,"&lt;="&amp;($E763+INDEX('Cenários'!$J$6:$J$105,INT((ROW()-6)/12)+1))),INDEX('Cenários'!$L$6:$L$105,INT((ROW()-6)/12)+1)+SUMIFS($I$6:$I$1205,$A$6:$A$1205,$A763,$E$6:$E$1205,"&gt;"&amp;$E763,$E$6:$E$1205,"&lt;=7")))</f>
        <v/>
      </c>
      <c r="N763" s="25">
        <f>IF($A763="","",MIN(INDEX('Cenários'!$K$6:$K$105,INT((ROW()-6)/12)+1),MAX(0,$M763)))</f>
        <v/>
      </c>
      <c r="O763" s="25">
        <f>IF($A763="","",IFERROR(IF($L763&gt;=$N763,0,MIN(CEILING(MAX(0,$N763-$L763),INDEX('Cenários'!$I$6:$I$105,INT((ROW()-6)/12)+1)),FLOOR(MAX(0,INDEX('Cenários'!$K$6:$K$105,INT((ROW()-6)/12)+1)-$L763),INDEX('Cenários'!$I$6:$I$105,INT((ROW()-6)/12)+1)))),0))</f>
        <v/>
      </c>
      <c r="P763" s="25">
        <f>IF($A763="","",IFERROR(IF($E763+INDEX('Cenários'!$J$6:$J$105,INT((ROW()-6)/12)+1)&gt;7,0,SUMIFS($O$6:$O$1205,$A$6:$A$1205,$A763,$E$6:$E$1205,$E763+INDEX('Cenários'!$J$6:$J$105,INT((ROW()-6)/12)+1))),0))</f>
        <v/>
      </c>
      <c r="Q763" s="25">
        <f>IF($A763="","",$L763+$O763)</f>
        <v/>
      </c>
      <c r="R763" s="25">
        <f>IF($A763="","",IF($E763&gt;0,MAX(0,$Q763-$N763),0))</f>
        <v/>
      </c>
      <c r="S763" s="25">
        <f>IF($A763="","",$Q763-$R763)</f>
        <v/>
      </c>
      <c r="T763" s="25">
        <f>IF($A763="","",MAX(0,-$S763))</f>
        <v/>
      </c>
      <c r="U763" s="25">
        <f>IF($A763="","",MAX(0,$Q763-INDEX('Cenários'!$K$6:$K$105,INT((ROW()-6)/12)+1)))</f>
        <v/>
      </c>
      <c r="V763" s="24">
        <f>IF($A763="","",IF($Y763&lt;&gt;"OK","Dados inválidos",IF($X763="Pausado","Pausado",IF($T763&gt;0,"Ruptura",IF($U763&gt;0,"Excesso de capacidade",IF($M763&gt;INDEX('Cenários'!$K$6:$K$105,INT((ROW()-6)/12)+1),"Capacidade insuficiente",IF(AND($E763&lt;=0,$S763&lt;INDEX('Cenários'!$H$6:$H$105,INT((ROW()-6)/12)+1)),"Atenção",IF($R763&gt;0,"Desmobilizar","Adequado"))))))))</f>
        <v/>
      </c>
      <c r="W763" s="24">
        <f>IF($A763="","",IF($Y763&lt;&gt;"OK","Corrigir cadastro do cenário",IF($X763="Pausado","",IF($T763&gt;0,"Ruptura projetada de "&amp;TEXT($T763,"0")&amp;" un.",IF($U763&gt;0,"Reduzir entrada ou transferir "&amp;TEXT($U763,"0")&amp;" un.",IF($M763&gt;INDEX('Cenários'!$K$6:$K$105,INT((ROW()-6)/12)+1),"Capacidade abaixo do saldo-alvo em "&amp;TEXT($M763-INDEX('Cenários'!$K$6:$K$105,INT((ROW()-6)/12)+1),"0")&amp;" un.",IF(AND($O763&gt;0,$E763-INDEX('Cenários'!$J$6:$J$105,INT((ROW()-6)/12)+1)&lt;-4),"Recebimento depende de pedido anterior ao horizonte",IF($R763&gt;0,"Desmobilizar "&amp;TEXT($R763,"0")&amp;" un. nesta semana",IF($P763&gt;0,"Emitir pedido de "&amp;TEXT($P763,"0")&amp;" un. nesta semana",IF($O763&gt;0,"Programar recebimento de "&amp;TEXT($O763,"0")&amp;" un.","Sem ação imediata")))))))))</f>
        <v/>
      </c>
      <c r="X763" s="24">
        <f>IF($A763="","",INDEX('Cenários'!$M$6:$M$105,INT((ROW()-6)/12)+1))</f>
        <v/>
      </c>
      <c r="Y763" s="24">
        <f>IF($A763="","",INDEX('Cenários'!$Z$6:$Z$105,INT((ROW()-6)/12)+1))</f>
        <v/>
      </c>
    </row>
    <row r="764" ht="19" customHeight="1">
      <c r="A764" s="24">
        <f>IF(INDEX('Cenários'!$A$6:$A$105,INT((ROW()-6)/12)+1)="","",INDEX('Cenários'!$A$6:$A$105,INT((ROW()-6)/12)+1))</f>
        <v/>
      </c>
      <c r="B764" s="24">
        <f>IF($A764="","",INDEX('Cenários'!$B$6:$B$105,INT((ROW()-6)/12)+1))</f>
        <v/>
      </c>
      <c r="C764" s="24">
        <f>IF($A764="","",INDEX('Cenários'!$C$6:$C$105,INT((ROW()-6)/12)+1))</f>
        <v/>
      </c>
      <c r="D764" s="24">
        <f>IF($A764="","",INDEX('Cenários'!$D$6:$D$105,INT((ROW()-6)/12)+1))</f>
        <v/>
      </c>
      <c r="E764" s="25">
        <f>IF($A764="","",MOD(ROW()-6,12)-4)</f>
        <v/>
      </c>
      <c r="F764" s="24">
        <f>IF($A764="","",IF($E764&lt;0,"Antes do pico",IF($E764=0,"Semana de pico","Depois do pico")))</f>
        <v/>
      </c>
      <c r="G764" s="36">
        <f>IF($A764="","",IFERROR(IF(INDEX('Cenários'!$E$6:$E$105,INT((ROW()-6)/12)+1)="","",INDEX('Cenários'!$E$6:$E$105,INT((ROW()-6)/12)+1)+7*$E764),""))</f>
        <v/>
      </c>
      <c r="H764" s="37">
        <f>IF($A764="","",INDEX('Cenários'!$N$6:$Y$105,INT((ROW()-6)/12)+1,$E764+5))</f>
        <v/>
      </c>
      <c r="I764" s="25">
        <f>IF(OR($A764="",$H764=""),"",IFERROR(ROUNDUP(INDEX('Cenários'!$F$6:$F$105,INT((ROW()-6)/12)+1)*$H764,0),""))</f>
        <v/>
      </c>
      <c r="J764" s="19" t="n"/>
      <c r="K764" s="25">
        <f>IF($A764="","",IF($E764=-4,INDEX('Cenários'!$G$6:$G$105,INT((ROW()-6)/12)+1),$S763))</f>
        <v/>
      </c>
      <c r="L764" s="25">
        <f>IF($A764="","",$K764+IF($J764="",0,$J764)-IF($I764="",0,$I764))</f>
        <v/>
      </c>
      <c r="M764" s="25">
        <f>IF($A764="","",IF($E764&lt;=0,INDEX('Cenários'!$H$6:$H$105,INT((ROW()-6)/12)+1)+SUMIFS($I$6:$I$1205,$A$6:$A$1205,$A764,$E$6:$E$1205,"&gt;"&amp;$E764,$E$6:$E$1205,"&lt;="&amp;($E764+INDEX('Cenários'!$J$6:$J$105,INT((ROW()-6)/12)+1))),INDEX('Cenários'!$L$6:$L$105,INT((ROW()-6)/12)+1)+SUMIFS($I$6:$I$1205,$A$6:$A$1205,$A764,$E$6:$E$1205,"&gt;"&amp;$E764,$E$6:$E$1205,"&lt;=7")))</f>
        <v/>
      </c>
      <c r="N764" s="25">
        <f>IF($A764="","",MIN(INDEX('Cenários'!$K$6:$K$105,INT((ROW()-6)/12)+1),MAX(0,$M764)))</f>
        <v/>
      </c>
      <c r="O764" s="25">
        <f>IF($A764="","",IFERROR(IF($L764&gt;=$N764,0,MIN(CEILING(MAX(0,$N764-$L764),INDEX('Cenários'!$I$6:$I$105,INT((ROW()-6)/12)+1)),FLOOR(MAX(0,INDEX('Cenários'!$K$6:$K$105,INT((ROW()-6)/12)+1)-$L764),INDEX('Cenários'!$I$6:$I$105,INT((ROW()-6)/12)+1)))),0))</f>
        <v/>
      </c>
      <c r="P764" s="25">
        <f>IF($A764="","",IFERROR(IF($E764+INDEX('Cenários'!$J$6:$J$105,INT((ROW()-6)/12)+1)&gt;7,0,SUMIFS($O$6:$O$1205,$A$6:$A$1205,$A764,$E$6:$E$1205,$E764+INDEX('Cenários'!$J$6:$J$105,INT((ROW()-6)/12)+1))),0))</f>
        <v/>
      </c>
      <c r="Q764" s="25">
        <f>IF($A764="","",$L764+$O764)</f>
        <v/>
      </c>
      <c r="R764" s="25">
        <f>IF($A764="","",IF($E764&gt;0,MAX(0,$Q764-$N764),0))</f>
        <v/>
      </c>
      <c r="S764" s="25">
        <f>IF($A764="","",$Q764-$R764)</f>
        <v/>
      </c>
      <c r="T764" s="25">
        <f>IF($A764="","",MAX(0,-$S764))</f>
        <v/>
      </c>
      <c r="U764" s="25">
        <f>IF($A764="","",MAX(0,$Q764-INDEX('Cenários'!$K$6:$K$105,INT((ROW()-6)/12)+1)))</f>
        <v/>
      </c>
      <c r="V764" s="24">
        <f>IF($A764="","",IF($Y764&lt;&gt;"OK","Dados inválidos",IF($X764="Pausado","Pausado",IF($T764&gt;0,"Ruptura",IF($U764&gt;0,"Excesso de capacidade",IF($M764&gt;INDEX('Cenários'!$K$6:$K$105,INT((ROW()-6)/12)+1),"Capacidade insuficiente",IF(AND($E764&lt;=0,$S764&lt;INDEX('Cenários'!$H$6:$H$105,INT((ROW()-6)/12)+1)),"Atenção",IF($R764&gt;0,"Desmobilizar","Adequado"))))))))</f>
        <v/>
      </c>
      <c r="W764" s="24">
        <f>IF($A764="","",IF($Y764&lt;&gt;"OK","Corrigir cadastro do cenário",IF($X764="Pausado","",IF($T764&gt;0,"Ruptura projetada de "&amp;TEXT($T764,"0")&amp;" un.",IF($U764&gt;0,"Reduzir entrada ou transferir "&amp;TEXT($U764,"0")&amp;" un.",IF($M764&gt;INDEX('Cenários'!$K$6:$K$105,INT((ROW()-6)/12)+1),"Capacidade abaixo do saldo-alvo em "&amp;TEXT($M764-INDEX('Cenários'!$K$6:$K$105,INT((ROW()-6)/12)+1),"0")&amp;" un.",IF(AND($O764&gt;0,$E764-INDEX('Cenários'!$J$6:$J$105,INT((ROW()-6)/12)+1)&lt;-4),"Recebimento depende de pedido anterior ao horizonte",IF($R764&gt;0,"Desmobilizar "&amp;TEXT($R764,"0")&amp;" un. nesta semana",IF($P764&gt;0,"Emitir pedido de "&amp;TEXT($P764,"0")&amp;" un. nesta semana",IF($O764&gt;0,"Programar recebimento de "&amp;TEXT($O764,"0")&amp;" un.","Sem ação imediata")))))))))</f>
        <v/>
      </c>
      <c r="X764" s="24">
        <f>IF($A764="","",INDEX('Cenários'!$M$6:$M$105,INT((ROW()-6)/12)+1))</f>
        <v/>
      </c>
      <c r="Y764" s="24">
        <f>IF($A764="","",INDEX('Cenários'!$Z$6:$Z$105,INT((ROW()-6)/12)+1))</f>
        <v/>
      </c>
    </row>
    <row r="765" ht="19" customHeight="1">
      <c r="A765" s="24">
        <f>IF(INDEX('Cenários'!$A$6:$A$105,INT((ROW()-6)/12)+1)="","",INDEX('Cenários'!$A$6:$A$105,INT((ROW()-6)/12)+1))</f>
        <v/>
      </c>
      <c r="B765" s="24">
        <f>IF($A765="","",INDEX('Cenários'!$B$6:$B$105,INT((ROW()-6)/12)+1))</f>
        <v/>
      </c>
      <c r="C765" s="24">
        <f>IF($A765="","",INDEX('Cenários'!$C$6:$C$105,INT((ROW()-6)/12)+1))</f>
        <v/>
      </c>
      <c r="D765" s="24">
        <f>IF($A765="","",INDEX('Cenários'!$D$6:$D$105,INT((ROW()-6)/12)+1))</f>
        <v/>
      </c>
      <c r="E765" s="25">
        <f>IF($A765="","",MOD(ROW()-6,12)-4)</f>
        <v/>
      </c>
      <c r="F765" s="24">
        <f>IF($A765="","",IF($E765&lt;0,"Antes do pico",IF($E765=0,"Semana de pico","Depois do pico")))</f>
        <v/>
      </c>
      <c r="G765" s="36">
        <f>IF($A765="","",IFERROR(IF(INDEX('Cenários'!$E$6:$E$105,INT((ROW()-6)/12)+1)="","",INDEX('Cenários'!$E$6:$E$105,INT((ROW()-6)/12)+1)+7*$E765),""))</f>
        <v/>
      </c>
      <c r="H765" s="37">
        <f>IF($A765="","",INDEX('Cenários'!$N$6:$Y$105,INT((ROW()-6)/12)+1,$E765+5))</f>
        <v/>
      </c>
      <c r="I765" s="25">
        <f>IF(OR($A765="",$H765=""),"",IFERROR(ROUNDUP(INDEX('Cenários'!$F$6:$F$105,INT((ROW()-6)/12)+1)*$H765,0),""))</f>
        <v/>
      </c>
      <c r="J765" s="19" t="n"/>
      <c r="K765" s="25">
        <f>IF($A765="","",IF($E765=-4,INDEX('Cenários'!$G$6:$G$105,INT((ROW()-6)/12)+1),$S764))</f>
        <v/>
      </c>
      <c r="L765" s="25">
        <f>IF($A765="","",$K765+IF($J765="",0,$J765)-IF($I765="",0,$I765))</f>
        <v/>
      </c>
      <c r="M765" s="25">
        <f>IF($A765="","",IF($E765&lt;=0,INDEX('Cenários'!$H$6:$H$105,INT((ROW()-6)/12)+1)+SUMIFS($I$6:$I$1205,$A$6:$A$1205,$A765,$E$6:$E$1205,"&gt;"&amp;$E765,$E$6:$E$1205,"&lt;="&amp;($E765+INDEX('Cenários'!$J$6:$J$105,INT((ROW()-6)/12)+1))),INDEX('Cenários'!$L$6:$L$105,INT((ROW()-6)/12)+1)+SUMIFS($I$6:$I$1205,$A$6:$A$1205,$A765,$E$6:$E$1205,"&gt;"&amp;$E765,$E$6:$E$1205,"&lt;=7")))</f>
        <v/>
      </c>
      <c r="N765" s="25">
        <f>IF($A765="","",MIN(INDEX('Cenários'!$K$6:$K$105,INT((ROW()-6)/12)+1),MAX(0,$M765)))</f>
        <v/>
      </c>
      <c r="O765" s="25">
        <f>IF($A765="","",IFERROR(IF($L765&gt;=$N765,0,MIN(CEILING(MAX(0,$N765-$L765),INDEX('Cenários'!$I$6:$I$105,INT((ROW()-6)/12)+1)),FLOOR(MAX(0,INDEX('Cenários'!$K$6:$K$105,INT((ROW()-6)/12)+1)-$L765),INDEX('Cenários'!$I$6:$I$105,INT((ROW()-6)/12)+1)))),0))</f>
        <v/>
      </c>
      <c r="P765" s="25">
        <f>IF($A765="","",IFERROR(IF($E765+INDEX('Cenários'!$J$6:$J$105,INT((ROW()-6)/12)+1)&gt;7,0,SUMIFS($O$6:$O$1205,$A$6:$A$1205,$A765,$E$6:$E$1205,$E765+INDEX('Cenários'!$J$6:$J$105,INT((ROW()-6)/12)+1))),0))</f>
        <v/>
      </c>
      <c r="Q765" s="25">
        <f>IF($A765="","",$L765+$O765)</f>
        <v/>
      </c>
      <c r="R765" s="25">
        <f>IF($A765="","",IF($E765&gt;0,MAX(0,$Q765-$N765),0))</f>
        <v/>
      </c>
      <c r="S765" s="25">
        <f>IF($A765="","",$Q765-$R765)</f>
        <v/>
      </c>
      <c r="T765" s="25">
        <f>IF($A765="","",MAX(0,-$S765))</f>
        <v/>
      </c>
      <c r="U765" s="25">
        <f>IF($A765="","",MAX(0,$Q765-INDEX('Cenários'!$K$6:$K$105,INT((ROW()-6)/12)+1)))</f>
        <v/>
      </c>
      <c r="V765" s="24">
        <f>IF($A765="","",IF($Y765&lt;&gt;"OK","Dados inválidos",IF($X765="Pausado","Pausado",IF($T765&gt;0,"Ruptura",IF($U765&gt;0,"Excesso de capacidade",IF($M765&gt;INDEX('Cenários'!$K$6:$K$105,INT((ROW()-6)/12)+1),"Capacidade insuficiente",IF(AND($E765&lt;=0,$S765&lt;INDEX('Cenários'!$H$6:$H$105,INT((ROW()-6)/12)+1)),"Atenção",IF($R765&gt;0,"Desmobilizar","Adequado"))))))))</f>
        <v/>
      </c>
      <c r="W765" s="24">
        <f>IF($A765="","",IF($Y765&lt;&gt;"OK","Corrigir cadastro do cenário",IF($X765="Pausado","",IF($T765&gt;0,"Ruptura projetada de "&amp;TEXT($T765,"0")&amp;" un.",IF($U765&gt;0,"Reduzir entrada ou transferir "&amp;TEXT($U765,"0")&amp;" un.",IF($M765&gt;INDEX('Cenários'!$K$6:$K$105,INT((ROW()-6)/12)+1),"Capacidade abaixo do saldo-alvo em "&amp;TEXT($M765-INDEX('Cenários'!$K$6:$K$105,INT((ROW()-6)/12)+1),"0")&amp;" un.",IF(AND($O765&gt;0,$E765-INDEX('Cenários'!$J$6:$J$105,INT((ROW()-6)/12)+1)&lt;-4),"Recebimento depende de pedido anterior ao horizonte",IF($R765&gt;0,"Desmobilizar "&amp;TEXT($R765,"0")&amp;" un. nesta semana",IF($P765&gt;0,"Emitir pedido de "&amp;TEXT($P765,"0")&amp;" un. nesta semana",IF($O765&gt;0,"Programar recebimento de "&amp;TEXT($O765,"0")&amp;" un.","Sem ação imediata")))))))))</f>
        <v/>
      </c>
      <c r="X765" s="24">
        <f>IF($A765="","",INDEX('Cenários'!$M$6:$M$105,INT((ROW()-6)/12)+1))</f>
        <v/>
      </c>
      <c r="Y765" s="24">
        <f>IF($A765="","",INDEX('Cenários'!$Z$6:$Z$105,INT((ROW()-6)/12)+1))</f>
        <v/>
      </c>
    </row>
    <row r="766" ht="19" customHeight="1">
      <c r="A766" s="24">
        <f>IF(INDEX('Cenários'!$A$6:$A$105,INT((ROW()-6)/12)+1)="","",INDEX('Cenários'!$A$6:$A$105,INT((ROW()-6)/12)+1))</f>
        <v/>
      </c>
      <c r="B766" s="24">
        <f>IF($A766="","",INDEX('Cenários'!$B$6:$B$105,INT((ROW()-6)/12)+1))</f>
        <v/>
      </c>
      <c r="C766" s="24">
        <f>IF($A766="","",INDEX('Cenários'!$C$6:$C$105,INT((ROW()-6)/12)+1))</f>
        <v/>
      </c>
      <c r="D766" s="24">
        <f>IF($A766="","",INDEX('Cenários'!$D$6:$D$105,INT((ROW()-6)/12)+1))</f>
        <v/>
      </c>
      <c r="E766" s="25">
        <f>IF($A766="","",MOD(ROW()-6,12)-4)</f>
        <v/>
      </c>
      <c r="F766" s="24">
        <f>IF($A766="","",IF($E766&lt;0,"Antes do pico",IF($E766=0,"Semana de pico","Depois do pico")))</f>
        <v/>
      </c>
      <c r="G766" s="36">
        <f>IF($A766="","",IFERROR(IF(INDEX('Cenários'!$E$6:$E$105,INT((ROW()-6)/12)+1)="","",INDEX('Cenários'!$E$6:$E$105,INT((ROW()-6)/12)+1)+7*$E766),""))</f>
        <v/>
      </c>
      <c r="H766" s="37">
        <f>IF($A766="","",INDEX('Cenários'!$N$6:$Y$105,INT((ROW()-6)/12)+1,$E766+5))</f>
        <v/>
      </c>
      <c r="I766" s="25">
        <f>IF(OR($A766="",$H766=""),"",IFERROR(ROUNDUP(INDEX('Cenários'!$F$6:$F$105,INT((ROW()-6)/12)+1)*$H766,0),""))</f>
        <v/>
      </c>
      <c r="J766" s="19" t="n"/>
      <c r="K766" s="25">
        <f>IF($A766="","",IF($E766=-4,INDEX('Cenários'!$G$6:$G$105,INT((ROW()-6)/12)+1),$S765))</f>
        <v/>
      </c>
      <c r="L766" s="25">
        <f>IF($A766="","",$K766+IF($J766="",0,$J766)-IF($I766="",0,$I766))</f>
        <v/>
      </c>
      <c r="M766" s="25">
        <f>IF($A766="","",IF($E766&lt;=0,INDEX('Cenários'!$H$6:$H$105,INT((ROW()-6)/12)+1)+SUMIFS($I$6:$I$1205,$A$6:$A$1205,$A766,$E$6:$E$1205,"&gt;"&amp;$E766,$E$6:$E$1205,"&lt;="&amp;($E766+INDEX('Cenários'!$J$6:$J$105,INT((ROW()-6)/12)+1))),INDEX('Cenários'!$L$6:$L$105,INT((ROW()-6)/12)+1)+SUMIFS($I$6:$I$1205,$A$6:$A$1205,$A766,$E$6:$E$1205,"&gt;"&amp;$E766,$E$6:$E$1205,"&lt;=7")))</f>
        <v/>
      </c>
      <c r="N766" s="25">
        <f>IF($A766="","",MIN(INDEX('Cenários'!$K$6:$K$105,INT((ROW()-6)/12)+1),MAX(0,$M766)))</f>
        <v/>
      </c>
      <c r="O766" s="25">
        <f>IF($A766="","",IFERROR(IF($L766&gt;=$N766,0,MIN(CEILING(MAX(0,$N766-$L766),INDEX('Cenários'!$I$6:$I$105,INT((ROW()-6)/12)+1)),FLOOR(MAX(0,INDEX('Cenários'!$K$6:$K$105,INT((ROW()-6)/12)+1)-$L766),INDEX('Cenários'!$I$6:$I$105,INT((ROW()-6)/12)+1)))),0))</f>
        <v/>
      </c>
      <c r="P766" s="25">
        <f>IF($A766="","",IFERROR(IF($E766+INDEX('Cenários'!$J$6:$J$105,INT((ROW()-6)/12)+1)&gt;7,0,SUMIFS($O$6:$O$1205,$A$6:$A$1205,$A766,$E$6:$E$1205,$E766+INDEX('Cenários'!$J$6:$J$105,INT((ROW()-6)/12)+1))),0))</f>
        <v/>
      </c>
      <c r="Q766" s="25">
        <f>IF($A766="","",$L766+$O766)</f>
        <v/>
      </c>
      <c r="R766" s="25">
        <f>IF($A766="","",IF($E766&gt;0,MAX(0,$Q766-$N766),0))</f>
        <v/>
      </c>
      <c r="S766" s="25">
        <f>IF($A766="","",$Q766-$R766)</f>
        <v/>
      </c>
      <c r="T766" s="25">
        <f>IF($A766="","",MAX(0,-$S766))</f>
        <v/>
      </c>
      <c r="U766" s="25">
        <f>IF($A766="","",MAX(0,$Q766-INDEX('Cenários'!$K$6:$K$105,INT((ROW()-6)/12)+1)))</f>
        <v/>
      </c>
      <c r="V766" s="24">
        <f>IF($A766="","",IF($Y766&lt;&gt;"OK","Dados inválidos",IF($X766="Pausado","Pausado",IF($T766&gt;0,"Ruptura",IF($U766&gt;0,"Excesso de capacidade",IF($M766&gt;INDEX('Cenários'!$K$6:$K$105,INT((ROW()-6)/12)+1),"Capacidade insuficiente",IF(AND($E766&lt;=0,$S766&lt;INDEX('Cenários'!$H$6:$H$105,INT((ROW()-6)/12)+1)),"Atenção",IF($R766&gt;0,"Desmobilizar","Adequado"))))))))</f>
        <v/>
      </c>
      <c r="W766" s="24">
        <f>IF($A766="","",IF($Y766&lt;&gt;"OK","Corrigir cadastro do cenário",IF($X766="Pausado","",IF($T766&gt;0,"Ruptura projetada de "&amp;TEXT($T766,"0")&amp;" un.",IF($U766&gt;0,"Reduzir entrada ou transferir "&amp;TEXT($U766,"0")&amp;" un.",IF($M766&gt;INDEX('Cenários'!$K$6:$K$105,INT((ROW()-6)/12)+1),"Capacidade abaixo do saldo-alvo em "&amp;TEXT($M766-INDEX('Cenários'!$K$6:$K$105,INT((ROW()-6)/12)+1),"0")&amp;" un.",IF(AND($O766&gt;0,$E766-INDEX('Cenários'!$J$6:$J$105,INT((ROW()-6)/12)+1)&lt;-4),"Recebimento depende de pedido anterior ao horizonte",IF($R766&gt;0,"Desmobilizar "&amp;TEXT($R766,"0")&amp;" un. nesta semana",IF($P766&gt;0,"Emitir pedido de "&amp;TEXT($P766,"0")&amp;" un. nesta semana",IF($O766&gt;0,"Programar recebimento de "&amp;TEXT($O766,"0")&amp;" un.","Sem ação imediata")))))))))</f>
        <v/>
      </c>
      <c r="X766" s="24">
        <f>IF($A766="","",INDEX('Cenários'!$M$6:$M$105,INT((ROW()-6)/12)+1))</f>
        <v/>
      </c>
      <c r="Y766" s="24">
        <f>IF($A766="","",INDEX('Cenários'!$Z$6:$Z$105,INT((ROW()-6)/12)+1))</f>
        <v/>
      </c>
    </row>
    <row r="767" ht="19" customHeight="1">
      <c r="A767" s="24">
        <f>IF(INDEX('Cenários'!$A$6:$A$105,INT((ROW()-6)/12)+1)="","",INDEX('Cenários'!$A$6:$A$105,INT((ROW()-6)/12)+1))</f>
        <v/>
      </c>
      <c r="B767" s="24">
        <f>IF($A767="","",INDEX('Cenários'!$B$6:$B$105,INT((ROW()-6)/12)+1))</f>
        <v/>
      </c>
      <c r="C767" s="24">
        <f>IF($A767="","",INDEX('Cenários'!$C$6:$C$105,INT((ROW()-6)/12)+1))</f>
        <v/>
      </c>
      <c r="D767" s="24">
        <f>IF($A767="","",INDEX('Cenários'!$D$6:$D$105,INT((ROW()-6)/12)+1))</f>
        <v/>
      </c>
      <c r="E767" s="25">
        <f>IF($A767="","",MOD(ROW()-6,12)-4)</f>
        <v/>
      </c>
      <c r="F767" s="24">
        <f>IF($A767="","",IF($E767&lt;0,"Antes do pico",IF($E767=0,"Semana de pico","Depois do pico")))</f>
        <v/>
      </c>
      <c r="G767" s="36">
        <f>IF($A767="","",IFERROR(IF(INDEX('Cenários'!$E$6:$E$105,INT((ROW()-6)/12)+1)="","",INDEX('Cenários'!$E$6:$E$105,INT((ROW()-6)/12)+1)+7*$E767),""))</f>
        <v/>
      </c>
      <c r="H767" s="37">
        <f>IF($A767="","",INDEX('Cenários'!$N$6:$Y$105,INT((ROW()-6)/12)+1,$E767+5))</f>
        <v/>
      </c>
      <c r="I767" s="25">
        <f>IF(OR($A767="",$H767=""),"",IFERROR(ROUNDUP(INDEX('Cenários'!$F$6:$F$105,INT((ROW()-6)/12)+1)*$H767,0),""))</f>
        <v/>
      </c>
      <c r="J767" s="19" t="n"/>
      <c r="K767" s="25">
        <f>IF($A767="","",IF($E767=-4,INDEX('Cenários'!$G$6:$G$105,INT((ROW()-6)/12)+1),$S766))</f>
        <v/>
      </c>
      <c r="L767" s="25">
        <f>IF($A767="","",$K767+IF($J767="",0,$J767)-IF($I767="",0,$I767))</f>
        <v/>
      </c>
      <c r="M767" s="25">
        <f>IF($A767="","",IF($E767&lt;=0,INDEX('Cenários'!$H$6:$H$105,INT((ROW()-6)/12)+1)+SUMIFS($I$6:$I$1205,$A$6:$A$1205,$A767,$E$6:$E$1205,"&gt;"&amp;$E767,$E$6:$E$1205,"&lt;="&amp;($E767+INDEX('Cenários'!$J$6:$J$105,INT((ROW()-6)/12)+1))),INDEX('Cenários'!$L$6:$L$105,INT((ROW()-6)/12)+1)+SUMIFS($I$6:$I$1205,$A$6:$A$1205,$A767,$E$6:$E$1205,"&gt;"&amp;$E767,$E$6:$E$1205,"&lt;=7")))</f>
        <v/>
      </c>
      <c r="N767" s="25">
        <f>IF($A767="","",MIN(INDEX('Cenários'!$K$6:$K$105,INT((ROW()-6)/12)+1),MAX(0,$M767)))</f>
        <v/>
      </c>
      <c r="O767" s="25">
        <f>IF($A767="","",IFERROR(IF($L767&gt;=$N767,0,MIN(CEILING(MAX(0,$N767-$L767),INDEX('Cenários'!$I$6:$I$105,INT((ROW()-6)/12)+1)),FLOOR(MAX(0,INDEX('Cenários'!$K$6:$K$105,INT((ROW()-6)/12)+1)-$L767),INDEX('Cenários'!$I$6:$I$105,INT((ROW()-6)/12)+1)))),0))</f>
        <v/>
      </c>
      <c r="P767" s="25">
        <f>IF($A767="","",IFERROR(IF($E767+INDEX('Cenários'!$J$6:$J$105,INT((ROW()-6)/12)+1)&gt;7,0,SUMIFS($O$6:$O$1205,$A$6:$A$1205,$A767,$E$6:$E$1205,$E767+INDEX('Cenários'!$J$6:$J$105,INT((ROW()-6)/12)+1))),0))</f>
        <v/>
      </c>
      <c r="Q767" s="25">
        <f>IF($A767="","",$L767+$O767)</f>
        <v/>
      </c>
      <c r="R767" s="25">
        <f>IF($A767="","",IF($E767&gt;0,MAX(0,$Q767-$N767),0))</f>
        <v/>
      </c>
      <c r="S767" s="25">
        <f>IF($A767="","",$Q767-$R767)</f>
        <v/>
      </c>
      <c r="T767" s="25">
        <f>IF($A767="","",MAX(0,-$S767))</f>
        <v/>
      </c>
      <c r="U767" s="25">
        <f>IF($A767="","",MAX(0,$Q767-INDEX('Cenários'!$K$6:$K$105,INT((ROW()-6)/12)+1)))</f>
        <v/>
      </c>
      <c r="V767" s="24">
        <f>IF($A767="","",IF($Y767&lt;&gt;"OK","Dados inválidos",IF($X767="Pausado","Pausado",IF($T767&gt;0,"Ruptura",IF($U767&gt;0,"Excesso de capacidade",IF($M767&gt;INDEX('Cenários'!$K$6:$K$105,INT((ROW()-6)/12)+1),"Capacidade insuficiente",IF(AND($E767&lt;=0,$S767&lt;INDEX('Cenários'!$H$6:$H$105,INT((ROW()-6)/12)+1)),"Atenção",IF($R767&gt;0,"Desmobilizar","Adequado"))))))))</f>
        <v/>
      </c>
      <c r="W767" s="24">
        <f>IF($A767="","",IF($Y767&lt;&gt;"OK","Corrigir cadastro do cenário",IF($X767="Pausado","",IF($T767&gt;0,"Ruptura projetada de "&amp;TEXT($T767,"0")&amp;" un.",IF($U767&gt;0,"Reduzir entrada ou transferir "&amp;TEXT($U767,"0")&amp;" un.",IF($M767&gt;INDEX('Cenários'!$K$6:$K$105,INT((ROW()-6)/12)+1),"Capacidade abaixo do saldo-alvo em "&amp;TEXT($M767-INDEX('Cenários'!$K$6:$K$105,INT((ROW()-6)/12)+1),"0")&amp;" un.",IF(AND($O767&gt;0,$E767-INDEX('Cenários'!$J$6:$J$105,INT((ROW()-6)/12)+1)&lt;-4),"Recebimento depende de pedido anterior ao horizonte",IF($R767&gt;0,"Desmobilizar "&amp;TEXT($R767,"0")&amp;" un. nesta semana",IF($P767&gt;0,"Emitir pedido de "&amp;TEXT($P767,"0")&amp;" un. nesta semana",IF($O767&gt;0,"Programar recebimento de "&amp;TEXT($O767,"0")&amp;" un.","Sem ação imediata")))))))))</f>
        <v/>
      </c>
      <c r="X767" s="24">
        <f>IF($A767="","",INDEX('Cenários'!$M$6:$M$105,INT((ROW()-6)/12)+1))</f>
        <v/>
      </c>
      <c r="Y767" s="24">
        <f>IF($A767="","",INDEX('Cenários'!$Z$6:$Z$105,INT((ROW()-6)/12)+1))</f>
        <v/>
      </c>
    </row>
    <row r="768" ht="19" customHeight="1">
      <c r="A768" s="24">
        <f>IF(INDEX('Cenários'!$A$6:$A$105,INT((ROW()-6)/12)+1)="","",INDEX('Cenários'!$A$6:$A$105,INT((ROW()-6)/12)+1))</f>
        <v/>
      </c>
      <c r="B768" s="24">
        <f>IF($A768="","",INDEX('Cenários'!$B$6:$B$105,INT((ROW()-6)/12)+1))</f>
        <v/>
      </c>
      <c r="C768" s="24">
        <f>IF($A768="","",INDEX('Cenários'!$C$6:$C$105,INT((ROW()-6)/12)+1))</f>
        <v/>
      </c>
      <c r="D768" s="24">
        <f>IF($A768="","",INDEX('Cenários'!$D$6:$D$105,INT((ROW()-6)/12)+1))</f>
        <v/>
      </c>
      <c r="E768" s="25">
        <f>IF($A768="","",MOD(ROW()-6,12)-4)</f>
        <v/>
      </c>
      <c r="F768" s="24">
        <f>IF($A768="","",IF($E768&lt;0,"Antes do pico",IF($E768=0,"Semana de pico","Depois do pico")))</f>
        <v/>
      </c>
      <c r="G768" s="36">
        <f>IF($A768="","",IFERROR(IF(INDEX('Cenários'!$E$6:$E$105,INT((ROW()-6)/12)+1)="","",INDEX('Cenários'!$E$6:$E$105,INT((ROW()-6)/12)+1)+7*$E768),""))</f>
        <v/>
      </c>
      <c r="H768" s="37">
        <f>IF($A768="","",INDEX('Cenários'!$N$6:$Y$105,INT((ROW()-6)/12)+1,$E768+5))</f>
        <v/>
      </c>
      <c r="I768" s="25">
        <f>IF(OR($A768="",$H768=""),"",IFERROR(ROUNDUP(INDEX('Cenários'!$F$6:$F$105,INT((ROW()-6)/12)+1)*$H768,0),""))</f>
        <v/>
      </c>
      <c r="J768" s="19" t="n"/>
      <c r="K768" s="25">
        <f>IF($A768="","",IF($E768=-4,INDEX('Cenários'!$G$6:$G$105,INT((ROW()-6)/12)+1),$S767))</f>
        <v/>
      </c>
      <c r="L768" s="25">
        <f>IF($A768="","",$K768+IF($J768="",0,$J768)-IF($I768="",0,$I768))</f>
        <v/>
      </c>
      <c r="M768" s="25">
        <f>IF($A768="","",IF($E768&lt;=0,INDEX('Cenários'!$H$6:$H$105,INT((ROW()-6)/12)+1)+SUMIFS($I$6:$I$1205,$A$6:$A$1205,$A768,$E$6:$E$1205,"&gt;"&amp;$E768,$E$6:$E$1205,"&lt;="&amp;($E768+INDEX('Cenários'!$J$6:$J$105,INT((ROW()-6)/12)+1))),INDEX('Cenários'!$L$6:$L$105,INT((ROW()-6)/12)+1)+SUMIFS($I$6:$I$1205,$A$6:$A$1205,$A768,$E$6:$E$1205,"&gt;"&amp;$E768,$E$6:$E$1205,"&lt;=7")))</f>
        <v/>
      </c>
      <c r="N768" s="25">
        <f>IF($A768="","",MIN(INDEX('Cenários'!$K$6:$K$105,INT((ROW()-6)/12)+1),MAX(0,$M768)))</f>
        <v/>
      </c>
      <c r="O768" s="25">
        <f>IF($A768="","",IFERROR(IF($L768&gt;=$N768,0,MIN(CEILING(MAX(0,$N768-$L768),INDEX('Cenários'!$I$6:$I$105,INT((ROW()-6)/12)+1)),FLOOR(MAX(0,INDEX('Cenários'!$K$6:$K$105,INT((ROW()-6)/12)+1)-$L768),INDEX('Cenários'!$I$6:$I$105,INT((ROW()-6)/12)+1)))),0))</f>
        <v/>
      </c>
      <c r="P768" s="25">
        <f>IF($A768="","",IFERROR(IF($E768+INDEX('Cenários'!$J$6:$J$105,INT((ROW()-6)/12)+1)&gt;7,0,SUMIFS($O$6:$O$1205,$A$6:$A$1205,$A768,$E$6:$E$1205,$E768+INDEX('Cenários'!$J$6:$J$105,INT((ROW()-6)/12)+1))),0))</f>
        <v/>
      </c>
      <c r="Q768" s="25">
        <f>IF($A768="","",$L768+$O768)</f>
        <v/>
      </c>
      <c r="R768" s="25">
        <f>IF($A768="","",IF($E768&gt;0,MAX(0,$Q768-$N768),0))</f>
        <v/>
      </c>
      <c r="S768" s="25">
        <f>IF($A768="","",$Q768-$R768)</f>
        <v/>
      </c>
      <c r="T768" s="25">
        <f>IF($A768="","",MAX(0,-$S768))</f>
        <v/>
      </c>
      <c r="U768" s="25">
        <f>IF($A768="","",MAX(0,$Q768-INDEX('Cenários'!$K$6:$K$105,INT((ROW()-6)/12)+1)))</f>
        <v/>
      </c>
      <c r="V768" s="24">
        <f>IF($A768="","",IF($Y768&lt;&gt;"OK","Dados inválidos",IF($X768="Pausado","Pausado",IF($T768&gt;0,"Ruptura",IF($U768&gt;0,"Excesso de capacidade",IF($M768&gt;INDEX('Cenários'!$K$6:$K$105,INT((ROW()-6)/12)+1),"Capacidade insuficiente",IF(AND($E768&lt;=0,$S768&lt;INDEX('Cenários'!$H$6:$H$105,INT((ROW()-6)/12)+1)),"Atenção",IF($R768&gt;0,"Desmobilizar","Adequado"))))))))</f>
        <v/>
      </c>
      <c r="W768" s="24">
        <f>IF($A768="","",IF($Y768&lt;&gt;"OK","Corrigir cadastro do cenário",IF($X768="Pausado","",IF($T768&gt;0,"Ruptura projetada de "&amp;TEXT($T768,"0")&amp;" un.",IF($U768&gt;0,"Reduzir entrada ou transferir "&amp;TEXT($U768,"0")&amp;" un.",IF($M768&gt;INDEX('Cenários'!$K$6:$K$105,INT((ROW()-6)/12)+1),"Capacidade abaixo do saldo-alvo em "&amp;TEXT($M768-INDEX('Cenários'!$K$6:$K$105,INT((ROW()-6)/12)+1),"0")&amp;" un.",IF(AND($O768&gt;0,$E768-INDEX('Cenários'!$J$6:$J$105,INT((ROW()-6)/12)+1)&lt;-4),"Recebimento depende de pedido anterior ao horizonte",IF($R768&gt;0,"Desmobilizar "&amp;TEXT($R768,"0")&amp;" un. nesta semana",IF($P768&gt;0,"Emitir pedido de "&amp;TEXT($P768,"0")&amp;" un. nesta semana",IF($O768&gt;0,"Programar recebimento de "&amp;TEXT($O768,"0")&amp;" un.","Sem ação imediata")))))))))</f>
        <v/>
      </c>
      <c r="X768" s="24">
        <f>IF($A768="","",INDEX('Cenários'!$M$6:$M$105,INT((ROW()-6)/12)+1))</f>
        <v/>
      </c>
      <c r="Y768" s="24">
        <f>IF($A768="","",INDEX('Cenários'!$Z$6:$Z$105,INT((ROW()-6)/12)+1))</f>
        <v/>
      </c>
    </row>
    <row r="769" ht="19" customHeight="1">
      <c r="A769" s="24">
        <f>IF(INDEX('Cenários'!$A$6:$A$105,INT((ROW()-6)/12)+1)="","",INDEX('Cenários'!$A$6:$A$105,INT((ROW()-6)/12)+1))</f>
        <v/>
      </c>
      <c r="B769" s="24">
        <f>IF($A769="","",INDEX('Cenários'!$B$6:$B$105,INT((ROW()-6)/12)+1))</f>
        <v/>
      </c>
      <c r="C769" s="24">
        <f>IF($A769="","",INDEX('Cenários'!$C$6:$C$105,INT((ROW()-6)/12)+1))</f>
        <v/>
      </c>
      <c r="D769" s="24">
        <f>IF($A769="","",INDEX('Cenários'!$D$6:$D$105,INT((ROW()-6)/12)+1))</f>
        <v/>
      </c>
      <c r="E769" s="25">
        <f>IF($A769="","",MOD(ROW()-6,12)-4)</f>
        <v/>
      </c>
      <c r="F769" s="24">
        <f>IF($A769="","",IF($E769&lt;0,"Antes do pico",IF($E769=0,"Semana de pico","Depois do pico")))</f>
        <v/>
      </c>
      <c r="G769" s="36">
        <f>IF($A769="","",IFERROR(IF(INDEX('Cenários'!$E$6:$E$105,INT((ROW()-6)/12)+1)="","",INDEX('Cenários'!$E$6:$E$105,INT((ROW()-6)/12)+1)+7*$E769),""))</f>
        <v/>
      </c>
      <c r="H769" s="37">
        <f>IF($A769="","",INDEX('Cenários'!$N$6:$Y$105,INT((ROW()-6)/12)+1,$E769+5))</f>
        <v/>
      </c>
      <c r="I769" s="25">
        <f>IF(OR($A769="",$H769=""),"",IFERROR(ROUNDUP(INDEX('Cenários'!$F$6:$F$105,INT((ROW()-6)/12)+1)*$H769,0),""))</f>
        <v/>
      </c>
      <c r="J769" s="19" t="n"/>
      <c r="K769" s="25">
        <f>IF($A769="","",IF($E769=-4,INDEX('Cenários'!$G$6:$G$105,INT((ROW()-6)/12)+1),$S768))</f>
        <v/>
      </c>
      <c r="L769" s="25">
        <f>IF($A769="","",$K769+IF($J769="",0,$J769)-IF($I769="",0,$I769))</f>
        <v/>
      </c>
      <c r="M769" s="25">
        <f>IF($A769="","",IF($E769&lt;=0,INDEX('Cenários'!$H$6:$H$105,INT((ROW()-6)/12)+1)+SUMIFS($I$6:$I$1205,$A$6:$A$1205,$A769,$E$6:$E$1205,"&gt;"&amp;$E769,$E$6:$E$1205,"&lt;="&amp;($E769+INDEX('Cenários'!$J$6:$J$105,INT((ROW()-6)/12)+1))),INDEX('Cenários'!$L$6:$L$105,INT((ROW()-6)/12)+1)+SUMIFS($I$6:$I$1205,$A$6:$A$1205,$A769,$E$6:$E$1205,"&gt;"&amp;$E769,$E$6:$E$1205,"&lt;=7")))</f>
        <v/>
      </c>
      <c r="N769" s="25">
        <f>IF($A769="","",MIN(INDEX('Cenários'!$K$6:$K$105,INT((ROW()-6)/12)+1),MAX(0,$M769)))</f>
        <v/>
      </c>
      <c r="O769" s="25">
        <f>IF($A769="","",IFERROR(IF($L769&gt;=$N769,0,MIN(CEILING(MAX(0,$N769-$L769),INDEX('Cenários'!$I$6:$I$105,INT((ROW()-6)/12)+1)),FLOOR(MAX(0,INDEX('Cenários'!$K$6:$K$105,INT((ROW()-6)/12)+1)-$L769),INDEX('Cenários'!$I$6:$I$105,INT((ROW()-6)/12)+1)))),0))</f>
        <v/>
      </c>
      <c r="P769" s="25">
        <f>IF($A769="","",IFERROR(IF($E769+INDEX('Cenários'!$J$6:$J$105,INT((ROW()-6)/12)+1)&gt;7,0,SUMIFS($O$6:$O$1205,$A$6:$A$1205,$A769,$E$6:$E$1205,$E769+INDEX('Cenários'!$J$6:$J$105,INT((ROW()-6)/12)+1))),0))</f>
        <v/>
      </c>
      <c r="Q769" s="25">
        <f>IF($A769="","",$L769+$O769)</f>
        <v/>
      </c>
      <c r="R769" s="25">
        <f>IF($A769="","",IF($E769&gt;0,MAX(0,$Q769-$N769),0))</f>
        <v/>
      </c>
      <c r="S769" s="25">
        <f>IF($A769="","",$Q769-$R769)</f>
        <v/>
      </c>
      <c r="T769" s="25">
        <f>IF($A769="","",MAX(0,-$S769))</f>
        <v/>
      </c>
      <c r="U769" s="25">
        <f>IF($A769="","",MAX(0,$Q769-INDEX('Cenários'!$K$6:$K$105,INT((ROW()-6)/12)+1)))</f>
        <v/>
      </c>
      <c r="V769" s="24">
        <f>IF($A769="","",IF($Y769&lt;&gt;"OK","Dados inválidos",IF($X769="Pausado","Pausado",IF($T769&gt;0,"Ruptura",IF($U769&gt;0,"Excesso de capacidade",IF($M769&gt;INDEX('Cenários'!$K$6:$K$105,INT((ROW()-6)/12)+1),"Capacidade insuficiente",IF(AND($E769&lt;=0,$S769&lt;INDEX('Cenários'!$H$6:$H$105,INT((ROW()-6)/12)+1)),"Atenção",IF($R769&gt;0,"Desmobilizar","Adequado"))))))))</f>
        <v/>
      </c>
      <c r="W769" s="24">
        <f>IF($A769="","",IF($Y769&lt;&gt;"OK","Corrigir cadastro do cenário",IF($X769="Pausado","",IF($T769&gt;0,"Ruptura projetada de "&amp;TEXT($T769,"0")&amp;" un.",IF($U769&gt;0,"Reduzir entrada ou transferir "&amp;TEXT($U769,"0")&amp;" un.",IF($M769&gt;INDEX('Cenários'!$K$6:$K$105,INT((ROW()-6)/12)+1),"Capacidade abaixo do saldo-alvo em "&amp;TEXT($M769-INDEX('Cenários'!$K$6:$K$105,INT((ROW()-6)/12)+1),"0")&amp;" un.",IF(AND($O769&gt;0,$E769-INDEX('Cenários'!$J$6:$J$105,INT((ROW()-6)/12)+1)&lt;-4),"Recebimento depende de pedido anterior ao horizonte",IF($R769&gt;0,"Desmobilizar "&amp;TEXT($R769,"0")&amp;" un. nesta semana",IF($P769&gt;0,"Emitir pedido de "&amp;TEXT($P769,"0")&amp;" un. nesta semana",IF($O769&gt;0,"Programar recebimento de "&amp;TEXT($O769,"0")&amp;" un.","Sem ação imediata")))))))))</f>
        <v/>
      </c>
      <c r="X769" s="24">
        <f>IF($A769="","",INDEX('Cenários'!$M$6:$M$105,INT((ROW()-6)/12)+1))</f>
        <v/>
      </c>
      <c r="Y769" s="24">
        <f>IF($A769="","",INDEX('Cenários'!$Z$6:$Z$105,INT((ROW()-6)/12)+1))</f>
        <v/>
      </c>
    </row>
    <row r="770" ht="19" customHeight="1">
      <c r="A770" s="24">
        <f>IF(INDEX('Cenários'!$A$6:$A$105,INT((ROW()-6)/12)+1)="","",INDEX('Cenários'!$A$6:$A$105,INT((ROW()-6)/12)+1))</f>
        <v/>
      </c>
      <c r="B770" s="24">
        <f>IF($A770="","",INDEX('Cenários'!$B$6:$B$105,INT((ROW()-6)/12)+1))</f>
        <v/>
      </c>
      <c r="C770" s="24">
        <f>IF($A770="","",INDEX('Cenários'!$C$6:$C$105,INT((ROW()-6)/12)+1))</f>
        <v/>
      </c>
      <c r="D770" s="24">
        <f>IF($A770="","",INDEX('Cenários'!$D$6:$D$105,INT((ROW()-6)/12)+1))</f>
        <v/>
      </c>
      <c r="E770" s="25">
        <f>IF($A770="","",MOD(ROW()-6,12)-4)</f>
        <v/>
      </c>
      <c r="F770" s="24">
        <f>IF($A770="","",IF($E770&lt;0,"Antes do pico",IF($E770=0,"Semana de pico","Depois do pico")))</f>
        <v/>
      </c>
      <c r="G770" s="36">
        <f>IF($A770="","",IFERROR(IF(INDEX('Cenários'!$E$6:$E$105,INT((ROW()-6)/12)+1)="","",INDEX('Cenários'!$E$6:$E$105,INT((ROW()-6)/12)+1)+7*$E770),""))</f>
        <v/>
      </c>
      <c r="H770" s="37">
        <f>IF($A770="","",INDEX('Cenários'!$N$6:$Y$105,INT((ROW()-6)/12)+1,$E770+5))</f>
        <v/>
      </c>
      <c r="I770" s="25">
        <f>IF(OR($A770="",$H770=""),"",IFERROR(ROUNDUP(INDEX('Cenários'!$F$6:$F$105,INT((ROW()-6)/12)+1)*$H770,0),""))</f>
        <v/>
      </c>
      <c r="J770" s="19" t="n"/>
      <c r="K770" s="25">
        <f>IF($A770="","",IF($E770=-4,INDEX('Cenários'!$G$6:$G$105,INT((ROW()-6)/12)+1),$S769))</f>
        <v/>
      </c>
      <c r="L770" s="25">
        <f>IF($A770="","",$K770+IF($J770="",0,$J770)-IF($I770="",0,$I770))</f>
        <v/>
      </c>
      <c r="M770" s="25">
        <f>IF($A770="","",IF($E770&lt;=0,INDEX('Cenários'!$H$6:$H$105,INT((ROW()-6)/12)+1)+SUMIFS($I$6:$I$1205,$A$6:$A$1205,$A770,$E$6:$E$1205,"&gt;"&amp;$E770,$E$6:$E$1205,"&lt;="&amp;($E770+INDEX('Cenários'!$J$6:$J$105,INT((ROW()-6)/12)+1))),INDEX('Cenários'!$L$6:$L$105,INT((ROW()-6)/12)+1)+SUMIFS($I$6:$I$1205,$A$6:$A$1205,$A770,$E$6:$E$1205,"&gt;"&amp;$E770,$E$6:$E$1205,"&lt;=7")))</f>
        <v/>
      </c>
      <c r="N770" s="25">
        <f>IF($A770="","",MIN(INDEX('Cenários'!$K$6:$K$105,INT((ROW()-6)/12)+1),MAX(0,$M770)))</f>
        <v/>
      </c>
      <c r="O770" s="25">
        <f>IF($A770="","",IFERROR(IF($L770&gt;=$N770,0,MIN(CEILING(MAX(0,$N770-$L770),INDEX('Cenários'!$I$6:$I$105,INT((ROW()-6)/12)+1)),FLOOR(MAX(0,INDEX('Cenários'!$K$6:$K$105,INT((ROW()-6)/12)+1)-$L770),INDEX('Cenários'!$I$6:$I$105,INT((ROW()-6)/12)+1)))),0))</f>
        <v/>
      </c>
      <c r="P770" s="25">
        <f>IF($A770="","",IFERROR(IF($E770+INDEX('Cenários'!$J$6:$J$105,INT((ROW()-6)/12)+1)&gt;7,0,SUMIFS($O$6:$O$1205,$A$6:$A$1205,$A770,$E$6:$E$1205,$E770+INDEX('Cenários'!$J$6:$J$105,INT((ROW()-6)/12)+1))),0))</f>
        <v/>
      </c>
      <c r="Q770" s="25">
        <f>IF($A770="","",$L770+$O770)</f>
        <v/>
      </c>
      <c r="R770" s="25">
        <f>IF($A770="","",IF($E770&gt;0,MAX(0,$Q770-$N770),0))</f>
        <v/>
      </c>
      <c r="S770" s="25">
        <f>IF($A770="","",$Q770-$R770)</f>
        <v/>
      </c>
      <c r="T770" s="25">
        <f>IF($A770="","",MAX(0,-$S770))</f>
        <v/>
      </c>
      <c r="U770" s="25">
        <f>IF($A770="","",MAX(0,$Q770-INDEX('Cenários'!$K$6:$K$105,INT((ROW()-6)/12)+1)))</f>
        <v/>
      </c>
      <c r="V770" s="24">
        <f>IF($A770="","",IF($Y770&lt;&gt;"OK","Dados inválidos",IF($X770="Pausado","Pausado",IF($T770&gt;0,"Ruptura",IF($U770&gt;0,"Excesso de capacidade",IF($M770&gt;INDEX('Cenários'!$K$6:$K$105,INT((ROW()-6)/12)+1),"Capacidade insuficiente",IF(AND($E770&lt;=0,$S770&lt;INDEX('Cenários'!$H$6:$H$105,INT((ROW()-6)/12)+1)),"Atenção",IF($R770&gt;0,"Desmobilizar","Adequado"))))))))</f>
        <v/>
      </c>
      <c r="W770" s="24">
        <f>IF($A770="","",IF($Y770&lt;&gt;"OK","Corrigir cadastro do cenário",IF($X770="Pausado","",IF($T770&gt;0,"Ruptura projetada de "&amp;TEXT($T770,"0")&amp;" un.",IF($U770&gt;0,"Reduzir entrada ou transferir "&amp;TEXT($U770,"0")&amp;" un.",IF($M770&gt;INDEX('Cenários'!$K$6:$K$105,INT((ROW()-6)/12)+1),"Capacidade abaixo do saldo-alvo em "&amp;TEXT($M770-INDEX('Cenários'!$K$6:$K$105,INT((ROW()-6)/12)+1),"0")&amp;" un.",IF(AND($O770&gt;0,$E770-INDEX('Cenários'!$J$6:$J$105,INT((ROW()-6)/12)+1)&lt;-4),"Recebimento depende de pedido anterior ao horizonte",IF($R770&gt;0,"Desmobilizar "&amp;TEXT($R770,"0")&amp;" un. nesta semana",IF($P770&gt;0,"Emitir pedido de "&amp;TEXT($P770,"0")&amp;" un. nesta semana",IF($O770&gt;0,"Programar recebimento de "&amp;TEXT($O770,"0")&amp;" un.","Sem ação imediata")))))))))</f>
        <v/>
      </c>
      <c r="X770" s="24">
        <f>IF($A770="","",INDEX('Cenários'!$M$6:$M$105,INT((ROW()-6)/12)+1))</f>
        <v/>
      </c>
      <c r="Y770" s="24">
        <f>IF($A770="","",INDEX('Cenários'!$Z$6:$Z$105,INT((ROW()-6)/12)+1))</f>
        <v/>
      </c>
    </row>
    <row r="771" ht="19" customHeight="1">
      <c r="A771" s="24">
        <f>IF(INDEX('Cenários'!$A$6:$A$105,INT((ROW()-6)/12)+1)="","",INDEX('Cenários'!$A$6:$A$105,INT((ROW()-6)/12)+1))</f>
        <v/>
      </c>
      <c r="B771" s="24">
        <f>IF($A771="","",INDEX('Cenários'!$B$6:$B$105,INT((ROW()-6)/12)+1))</f>
        <v/>
      </c>
      <c r="C771" s="24">
        <f>IF($A771="","",INDEX('Cenários'!$C$6:$C$105,INT((ROW()-6)/12)+1))</f>
        <v/>
      </c>
      <c r="D771" s="24">
        <f>IF($A771="","",INDEX('Cenários'!$D$6:$D$105,INT((ROW()-6)/12)+1))</f>
        <v/>
      </c>
      <c r="E771" s="25">
        <f>IF($A771="","",MOD(ROW()-6,12)-4)</f>
        <v/>
      </c>
      <c r="F771" s="24">
        <f>IF($A771="","",IF($E771&lt;0,"Antes do pico",IF($E771=0,"Semana de pico","Depois do pico")))</f>
        <v/>
      </c>
      <c r="G771" s="36">
        <f>IF($A771="","",IFERROR(IF(INDEX('Cenários'!$E$6:$E$105,INT((ROW()-6)/12)+1)="","",INDEX('Cenários'!$E$6:$E$105,INT((ROW()-6)/12)+1)+7*$E771),""))</f>
        <v/>
      </c>
      <c r="H771" s="37">
        <f>IF($A771="","",INDEX('Cenários'!$N$6:$Y$105,INT((ROW()-6)/12)+1,$E771+5))</f>
        <v/>
      </c>
      <c r="I771" s="25">
        <f>IF(OR($A771="",$H771=""),"",IFERROR(ROUNDUP(INDEX('Cenários'!$F$6:$F$105,INT((ROW()-6)/12)+1)*$H771,0),""))</f>
        <v/>
      </c>
      <c r="J771" s="19" t="n"/>
      <c r="K771" s="25">
        <f>IF($A771="","",IF($E771=-4,INDEX('Cenários'!$G$6:$G$105,INT((ROW()-6)/12)+1),$S770))</f>
        <v/>
      </c>
      <c r="L771" s="25">
        <f>IF($A771="","",$K771+IF($J771="",0,$J771)-IF($I771="",0,$I771))</f>
        <v/>
      </c>
      <c r="M771" s="25">
        <f>IF($A771="","",IF($E771&lt;=0,INDEX('Cenários'!$H$6:$H$105,INT((ROW()-6)/12)+1)+SUMIFS($I$6:$I$1205,$A$6:$A$1205,$A771,$E$6:$E$1205,"&gt;"&amp;$E771,$E$6:$E$1205,"&lt;="&amp;($E771+INDEX('Cenários'!$J$6:$J$105,INT((ROW()-6)/12)+1))),INDEX('Cenários'!$L$6:$L$105,INT((ROW()-6)/12)+1)+SUMIFS($I$6:$I$1205,$A$6:$A$1205,$A771,$E$6:$E$1205,"&gt;"&amp;$E771,$E$6:$E$1205,"&lt;=7")))</f>
        <v/>
      </c>
      <c r="N771" s="25">
        <f>IF($A771="","",MIN(INDEX('Cenários'!$K$6:$K$105,INT((ROW()-6)/12)+1),MAX(0,$M771)))</f>
        <v/>
      </c>
      <c r="O771" s="25">
        <f>IF($A771="","",IFERROR(IF($L771&gt;=$N771,0,MIN(CEILING(MAX(0,$N771-$L771),INDEX('Cenários'!$I$6:$I$105,INT((ROW()-6)/12)+1)),FLOOR(MAX(0,INDEX('Cenários'!$K$6:$K$105,INT((ROW()-6)/12)+1)-$L771),INDEX('Cenários'!$I$6:$I$105,INT((ROW()-6)/12)+1)))),0))</f>
        <v/>
      </c>
      <c r="P771" s="25">
        <f>IF($A771="","",IFERROR(IF($E771+INDEX('Cenários'!$J$6:$J$105,INT((ROW()-6)/12)+1)&gt;7,0,SUMIFS($O$6:$O$1205,$A$6:$A$1205,$A771,$E$6:$E$1205,$E771+INDEX('Cenários'!$J$6:$J$105,INT((ROW()-6)/12)+1))),0))</f>
        <v/>
      </c>
      <c r="Q771" s="25">
        <f>IF($A771="","",$L771+$O771)</f>
        <v/>
      </c>
      <c r="R771" s="25">
        <f>IF($A771="","",IF($E771&gt;0,MAX(0,$Q771-$N771),0))</f>
        <v/>
      </c>
      <c r="S771" s="25">
        <f>IF($A771="","",$Q771-$R771)</f>
        <v/>
      </c>
      <c r="T771" s="25">
        <f>IF($A771="","",MAX(0,-$S771))</f>
        <v/>
      </c>
      <c r="U771" s="25">
        <f>IF($A771="","",MAX(0,$Q771-INDEX('Cenários'!$K$6:$K$105,INT((ROW()-6)/12)+1)))</f>
        <v/>
      </c>
      <c r="V771" s="24">
        <f>IF($A771="","",IF($Y771&lt;&gt;"OK","Dados inválidos",IF($X771="Pausado","Pausado",IF($T771&gt;0,"Ruptura",IF($U771&gt;0,"Excesso de capacidade",IF($M771&gt;INDEX('Cenários'!$K$6:$K$105,INT((ROW()-6)/12)+1),"Capacidade insuficiente",IF(AND($E771&lt;=0,$S771&lt;INDEX('Cenários'!$H$6:$H$105,INT((ROW()-6)/12)+1)),"Atenção",IF($R771&gt;0,"Desmobilizar","Adequado"))))))))</f>
        <v/>
      </c>
      <c r="W771" s="24">
        <f>IF($A771="","",IF($Y771&lt;&gt;"OK","Corrigir cadastro do cenário",IF($X771="Pausado","",IF($T771&gt;0,"Ruptura projetada de "&amp;TEXT($T771,"0")&amp;" un.",IF($U771&gt;0,"Reduzir entrada ou transferir "&amp;TEXT($U771,"0")&amp;" un.",IF($M771&gt;INDEX('Cenários'!$K$6:$K$105,INT((ROW()-6)/12)+1),"Capacidade abaixo do saldo-alvo em "&amp;TEXT($M771-INDEX('Cenários'!$K$6:$K$105,INT((ROW()-6)/12)+1),"0")&amp;" un.",IF(AND($O771&gt;0,$E771-INDEX('Cenários'!$J$6:$J$105,INT((ROW()-6)/12)+1)&lt;-4),"Recebimento depende de pedido anterior ao horizonte",IF($R771&gt;0,"Desmobilizar "&amp;TEXT($R771,"0")&amp;" un. nesta semana",IF($P771&gt;0,"Emitir pedido de "&amp;TEXT($P771,"0")&amp;" un. nesta semana",IF($O771&gt;0,"Programar recebimento de "&amp;TEXT($O771,"0")&amp;" un.","Sem ação imediata")))))))))</f>
        <v/>
      </c>
      <c r="X771" s="24">
        <f>IF($A771="","",INDEX('Cenários'!$M$6:$M$105,INT((ROW()-6)/12)+1))</f>
        <v/>
      </c>
      <c r="Y771" s="24">
        <f>IF($A771="","",INDEX('Cenários'!$Z$6:$Z$105,INT((ROW()-6)/12)+1))</f>
        <v/>
      </c>
    </row>
    <row r="772" ht="19" customHeight="1">
      <c r="A772" s="24">
        <f>IF(INDEX('Cenários'!$A$6:$A$105,INT((ROW()-6)/12)+1)="","",INDEX('Cenários'!$A$6:$A$105,INT((ROW()-6)/12)+1))</f>
        <v/>
      </c>
      <c r="B772" s="24">
        <f>IF($A772="","",INDEX('Cenários'!$B$6:$B$105,INT((ROW()-6)/12)+1))</f>
        <v/>
      </c>
      <c r="C772" s="24">
        <f>IF($A772="","",INDEX('Cenários'!$C$6:$C$105,INT((ROW()-6)/12)+1))</f>
        <v/>
      </c>
      <c r="D772" s="24">
        <f>IF($A772="","",INDEX('Cenários'!$D$6:$D$105,INT((ROW()-6)/12)+1))</f>
        <v/>
      </c>
      <c r="E772" s="25">
        <f>IF($A772="","",MOD(ROW()-6,12)-4)</f>
        <v/>
      </c>
      <c r="F772" s="24">
        <f>IF($A772="","",IF($E772&lt;0,"Antes do pico",IF($E772=0,"Semana de pico","Depois do pico")))</f>
        <v/>
      </c>
      <c r="G772" s="36">
        <f>IF($A772="","",IFERROR(IF(INDEX('Cenários'!$E$6:$E$105,INT((ROW()-6)/12)+1)="","",INDEX('Cenários'!$E$6:$E$105,INT((ROW()-6)/12)+1)+7*$E772),""))</f>
        <v/>
      </c>
      <c r="H772" s="37">
        <f>IF($A772="","",INDEX('Cenários'!$N$6:$Y$105,INT((ROW()-6)/12)+1,$E772+5))</f>
        <v/>
      </c>
      <c r="I772" s="25">
        <f>IF(OR($A772="",$H772=""),"",IFERROR(ROUNDUP(INDEX('Cenários'!$F$6:$F$105,INT((ROW()-6)/12)+1)*$H772,0),""))</f>
        <v/>
      </c>
      <c r="J772" s="19" t="n"/>
      <c r="K772" s="25">
        <f>IF($A772="","",IF($E772=-4,INDEX('Cenários'!$G$6:$G$105,INT((ROW()-6)/12)+1),$S771))</f>
        <v/>
      </c>
      <c r="L772" s="25">
        <f>IF($A772="","",$K772+IF($J772="",0,$J772)-IF($I772="",0,$I772))</f>
        <v/>
      </c>
      <c r="M772" s="25">
        <f>IF($A772="","",IF($E772&lt;=0,INDEX('Cenários'!$H$6:$H$105,INT((ROW()-6)/12)+1)+SUMIFS($I$6:$I$1205,$A$6:$A$1205,$A772,$E$6:$E$1205,"&gt;"&amp;$E772,$E$6:$E$1205,"&lt;="&amp;($E772+INDEX('Cenários'!$J$6:$J$105,INT((ROW()-6)/12)+1))),INDEX('Cenários'!$L$6:$L$105,INT((ROW()-6)/12)+1)+SUMIFS($I$6:$I$1205,$A$6:$A$1205,$A772,$E$6:$E$1205,"&gt;"&amp;$E772,$E$6:$E$1205,"&lt;=7")))</f>
        <v/>
      </c>
      <c r="N772" s="25">
        <f>IF($A772="","",MIN(INDEX('Cenários'!$K$6:$K$105,INT((ROW()-6)/12)+1),MAX(0,$M772)))</f>
        <v/>
      </c>
      <c r="O772" s="25">
        <f>IF($A772="","",IFERROR(IF($L772&gt;=$N772,0,MIN(CEILING(MAX(0,$N772-$L772),INDEX('Cenários'!$I$6:$I$105,INT((ROW()-6)/12)+1)),FLOOR(MAX(0,INDEX('Cenários'!$K$6:$K$105,INT((ROW()-6)/12)+1)-$L772),INDEX('Cenários'!$I$6:$I$105,INT((ROW()-6)/12)+1)))),0))</f>
        <v/>
      </c>
      <c r="P772" s="25">
        <f>IF($A772="","",IFERROR(IF($E772+INDEX('Cenários'!$J$6:$J$105,INT((ROW()-6)/12)+1)&gt;7,0,SUMIFS($O$6:$O$1205,$A$6:$A$1205,$A772,$E$6:$E$1205,$E772+INDEX('Cenários'!$J$6:$J$105,INT((ROW()-6)/12)+1))),0))</f>
        <v/>
      </c>
      <c r="Q772" s="25">
        <f>IF($A772="","",$L772+$O772)</f>
        <v/>
      </c>
      <c r="R772" s="25">
        <f>IF($A772="","",IF($E772&gt;0,MAX(0,$Q772-$N772),0))</f>
        <v/>
      </c>
      <c r="S772" s="25">
        <f>IF($A772="","",$Q772-$R772)</f>
        <v/>
      </c>
      <c r="T772" s="25">
        <f>IF($A772="","",MAX(0,-$S772))</f>
        <v/>
      </c>
      <c r="U772" s="25">
        <f>IF($A772="","",MAX(0,$Q772-INDEX('Cenários'!$K$6:$K$105,INT((ROW()-6)/12)+1)))</f>
        <v/>
      </c>
      <c r="V772" s="24">
        <f>IF($A772="","",IF($Y772&lt;&gt;"OK","Dados inválidos",IF($X772="Pausado","Pausado",IF($T772&gt;0,"Ruptura",IF($U772&gt;0,"Excesso de capacidade",IF($M772&gt;INDEX('Cenários'!$K$6:$K$105,INT((ROW()-6)/12)+1),"Capacidade insuficiente",IF(AND($E772&lt;=0,$S772&lt;INDEX('Cenários'!$H$6:$H$105,INT((ROW()-6)/12)+1)),"Atenção",IF($R772&gt;0,"Desmobilizar","Adequado"))))))))</f>
        <v/>
      </c>
      <c r="W772" s="24">
        <f>IF($A772="","",IF($Y772&lt;&gt;"OK","Corrigir cadastro do cenário",IF($X772="Pausado","",IF($T772&gt;0,"Ruptura projetada de "&amp;TEXT($T772,"0")&amp;" un.",IF($U772&gt;0,"Reduzir entrada ou transferir "&amp;TEXT($U772,"0")&amp;" un.",IF($M772&gt;INDEX('Cenários'!$K$6:$K$105,INT((ROW()-6)/12)+1),"Capacidade abaixo do saldo-alvo em "&amp;TEXT($M772-INDEX('Cenários'!$K$6:$K$105,INT((ROW()-6)/12)+1),"0")&amp;" un.",IF(AND($O772&gt;0,$E772-INDEX('Cenários'!$J$6:$J$105,INT((ROW()-6)/12)+1)&lt;-4),"Recebimento depende de pedido anterior ao horizonte",IF($R772&gt;0,"Desmobilizar "&amp;TEXT($R772,"0")&amp;" un. nesta semana",IF($P772&gt;0,"Emitir pedido de "&amp;TEXT($P772,"0")&amp;" un. nesta semana",IF($O772&gt;0,"Programar recebimento de "&amp;TEXT($O772,"0")&amp;" un.","Sem ação imediata")))))))))</f>
        <v/>
      </c>
      <c r="X772" s="24">
        <f>IF($A772="","",INDEX('Cenários'!$M$6:$M$105,INT((ROW()-6)/12)+1))</f>
        <v/>
      </c>
      <c r="Y772" s="24">
        <f>IF($A772="","",INDEX('Cenários'!$Z$6:$Z$105,INT((ROW()-6)/12)+1))</f>
        <v/>
      </c>
    </row>
    <row r="773" ht="19" customHeight="1">
      <c r="A773" s="24">
        <f>IF(INDEX('Cenários'!$A$6:$A$105,INT((ROW()-6)/12)+1)="","",INDEX('Cenários'!$A$6:$A$105,INT((ROW()-6)/12)+1))</f>
        <v/>
      </c>
      <c r="B773" s="24">
        <f>IF($A773="","",INDEX('Cenários'!$B$6:$B$105,INT((ROW()-6)/12)+1))</f>
        <v/>
      </c>
      <c r="C773" s="24">
        <f>IF($A773="","",INDEX('Cenários'!$C$6:$C$105,INT((ROW()-6)/12)+1))</f>
        <v/>
      </c>
      <c r="D773" s="24">
        <f>IF($A773="","",INDEX('Cenários'!$D$6:$D$105,INT((ROW()-6)/12)+1))</f>
        <v/>
      </c>
      <c r="E773" s="25">
        <f>IF($A773="","",MOD(ROW()-6,12)-4)</f>
        <v/>
      </c>
      <c r="F773" s="24">
        <f>IF($A773="","",IF($E773&lt;0,"Antes do pico",IF($E773=0,"Semana de pico","Depois do pico")))</f>
        <v/>
      </c>
      <c r="G773" s="36">
        <f>IF($A773="","",IFERROR(IF(INDEX('Cenários'!$E$6:$E$105,INT((ROW()-6)/12)+1)="","",INDEX('Cenários'!$E$6:$E$105,INT((ROW()-6)/12)+1)+7*$E773),""))</f>
        <v/>
      </c>
      <c r="H773" s="37">
        <f>IF($A773="","",INDEX('Cenários'!$N$6:$Y$105,INT((ROW()-6)/12)+1,$E773+5))</f>
        <v/>
      </c>
      <c r="I773" s="25">
        <f>IF(OR($A773="",$H773=""),"",IFERROR(ROUNDUP(INDEX('Cenários'!$F$6:$F$105,INT((ROW()-6)/12)+1)*$H773,0),""))</f>
        <v/>
      </c>
      <c r="J773" s="19" t="n"/>
      <c r="K773" s="25">
        <f>IF($A773="","",IF($E773=-4,INDEX('Cenários'!$G$6:$G$105,INT((ROW()-6)/12)+1),$S772))</f>
        <v/>
      </c>
      <c r="L773" s="25">
        <f>IF($A773="","",$K773+IF($J773="",0,$J773)-IF($I773="",0,$I773))</f>
        <v/>
      </c>
      <c r="M773" s="25">
        <f>IF($A773="","",IF($E773&lt;=0,INDEX('Cenários'!$H$6:$H$105,INT((ROW()-6)/12)+1)+SUMIFS($I$6:$I$1205,$A$6:$A$1205,$A773,$E$6:$E$1205,"&gt;"&amp;$E773,$E$6:$E$1205,"&lt;="&amp;($E773+INDEX('Cenários'!$J$6:$J$105,INT((ROW()-6)/12)+1))),INDEX('Cenários'!$L$6:$L$105,INT((ROW()-6)/12)+1)+SUMIFS($I$6:$I$1205,$A$6:$A$1205,$A773,$E$6:$E$1205,"&gt;"&amp;$E773,$E$6:$E$1205,"&lt;=7")))</f>
        <v/>
      </c>
      <c r="N773" s="25">
        <f>IF($A773="","",MIN(INDEX('Cenários'!$K$6:$K$105,INT((ROW()-6)/12)+1),MAX(0,$M773)))</f>
        <v/>
      </c>
      <c r="O773" s="25">
        <f>IF($A773="","",IFERROR(IF($L773&gt;=$N773,0,MIN(CEILING(MAX(0,$N773-$L773),INDEX('Cenários'!$I$6:$I$105,INT((ROW()-6)/12)+1)),FLOOR(MAX(0,INDEX('Cenários'!$K$6:$K$105,INT((ROW()-6)/12)+1)-$L773),INDEX('Cenários'!$I$6:$I$105,INT((ROW()-6)/12)+1)))),0))</f>
        <v/>
      </c>
      <c r="P773" s="25">
        <f>IF($A773="","",IFERROR(IF($E773+INDEX('Cenários'!$J$6:$J$105,INT((ROW()-6)/12)+1)&gt;7,0,SUMIFS($O$6:$O$1205,$A$6:$A$1205,$A773,$E$6:$E$1205,$E773+INDEX('Cenários'!$J$6:$J$105,INT((ROW()-6)/12)+1))),0))</f>
        <v/>
      </c>
      <c r="Q773" s="25">
        <f>IF($A773="","",$L773+$O773)</f>
        <v/>
      </c>
      <c r="R773" s="25">
        <f>IF($A773="","",IF($E773&gt;0,MAX(0,$Q773-$N773),0))</f>
        <v/>
      </c>
      <c r="S773" s="25">
        <f>IF($A773="","",$Q773-$R773)</f>
        <v/>
      </c>
      <c r="T773" s="25">
        <f>IF($A773="","",MAX(0,-$S773))</f>
        <v/>
      </c>
      <c r="U773" s="25">
        <f>IF($A773="","",MAX(0,$Q773-INDEX('Cenários'!$K$6:$K$105,INT((ROW()-6)/12)+1)))</f>
        <v/>
      </c>
      <c r="V773" s="24">
        <f>IF($A773="","",IF($Y773&lt;&gt;"OK","Dados inválidos",IF($X773="Pausado","Pausado",IF($T773&gt;0,"Ruptura",IF($U773&gt;0,"Excesso de capacidade",IF($M773&gt;INDEX('Cenários'!$K$6:$K$105,INT((ROW()-6)/12)+1),"Capacidade insuficiente",IF(AND($E773&lt;=0,$S773&lt;INDEX('Cenários'!$H$6:$H$105,INT((ROW()-6)/12)+1)),"Atenção",IF($R773&gt;0,"Desmobilizar","Adequado"))))))))</f>
        <v/>
      </c>
      <c r="W773" s="24">
        <f>IF($A773="","",IF($Y773&lt;&gt;"OK","Corrigir cadastro do cenário",IF($X773="Pausado","",IF($T773&gt;0,"Ruptura projetada de "&amp;TEXT($T773,"0")&amp;" un.",IF($U773&gt;0,"Reduzir entrada ou transferir "&amp;TEXT($U773,"0")&amp;" un.",IF($M773&gt;INDEX('Cenários'!$K$6:$K$105,INT((ROW()-6)/12)+1),"Capacidade abaixo do saldo-alvo em "&amp;TEXT($M773-INDEX('Cenários'!$K$6:$K$105,INT((ROW()-6)/12)+1),"0")&amp;" un.",IF(AND($O773&gt;0,$E773-INDEX('Cenários'!$J$6:$J$105,INT((ROW()-6)/12)+1)&lt;-4),"Recebimento depende de pedido anterior ao horizonte",IF($R773&gt;0,"Desmobilizar "&amp;TEXT($R773,"0")&amp;" un. nesta semana",IF($P773&gt;0,"Emitir pedido de "&amp;TEXT($P773,"0")&amp;" un. nesta semana",IF($O773&gt;0,"Programar recebimento de "&amp;TEXT($O773,"0")&amp;" un.","Sem ação imediata")))))))))</f>
        <v/>
      </c>
      <c r="X773" s="24">
        <f>IF($A773="","",INDEX('Cenários'!$M$6:$M$105,INT((ROW()-6)/12)+1))</f>
        <v/>
      </c>
      <c r="Y773" s="24">
        <f>IF($A773="","",INDEX('Cenários'!$Z$6:$Z$105,INT((ROW()-6)/12)+1))</f>
        <v/>
      </c>
    </row>
    <row r="774" ht="19" customHeight="1">
      <c r="A774" s="24">
        <f>IF(INDEX('Cenários'!$A$6:$A$105,INT((ROW()-6)/12)+1)="","",INDEX('Cenários'!$A$6:$A$105,INT((ROW()-6)/12)+1))</f>
        <v/>
      </c>
      <c r="B774" s="24">
        <f>IF($A774="","",INDEX('Cenários'!$B$6:$B$105,INT((ROW()-6)/12)+1))</f>
        <v/>
      </c>
      <c r="C774" s="24">
        <f>IF($A774="","",INDEX('Cenários'!$C$6:$C$105,INT((ROW()-6)/12)+1))</f>
        <v/>
      </c>
      <c r="D774" s="24">
        <f>IF($A774="","",INDEX('Cenários'!$D$6:$D$105,INT((ROW()-6)/12)+1))</f>
        <v/>
      </c>
      <c r="E774" s="25">
        <f>IF($A774="","",MOD(ROW()-6,12)-4)</f>
        <v/>
      </c>
      <c r="F774" s="24">
        <f>IF($A774="","",IF($E774&lt;0,"Antes do pico",IF($E774=0,"Semana de pico","Depois do pico")))</f>
        <v/>
      </c>
      <c r="G774" s="36">
        <f>IF($A774="","",IFERROR(IF(INDEX('Cenários'!$E$6:$E$105,INT((ROW()-6)/12)+1)="","",INDEX('Cenários'!$E$6:$E$105,INT((ROW()-6)/12)+1)+7*$E774),""))</f>
        <v/>
      </c>
      <c r="H774" s="37">
        <f>IF($A774="","",INDEX('Cenários'!$N$6:$Y$105,INT((ROW()-6)/12)+1,$E774+5))</f>
        <v/>
      </c>
      <c r="I774" s="25">
        <f>IF(OR($A774="",$H774=""),"",IFERROR(ROUNDUP(INDEX('Cenários'!$F$6:$F$105,INT((ROW()-6)/12)+1)*$H774,0),""))</f>
        <v/>
      </c>
      <c r="J774" s="19" t="n"/>
      <c r="K774" s="25">
        <f>IF($A774="","",IF($E774=-4,INDEX('Cenários'!$G$6:$G$105,INT((ROW()-6)/12)+1),$S773))</f>
        <v/>
      </c>
      <c r="L774" s="25">
        <f>IF($A774="","",$K774+IF($J774="",0,$J774)-IF($I774="",0,$I774))</f>
        <v/>
      </c>
      <c r="M774" s="25">
        <f>IF($A774="","",IF($E774&lt;=0,INDEX('Cenários'!$H$6:$H$105,INT((ROW()-6)/12)+1)+SUMIFS($I$6:$I$1205,$A$6:$A$1205,$A774,$E$6:$E$1205,"&gt;"&amp;$E774,$E$6:$E$1205,"&lt;="&amp;($E774+INDEX('Cenários'!$J$6:$J$105,INT((ROW()-6)/12)+1))),INDEX('Cenários'!$L$6:$L$105,INT((ROW()-6)/12)+1)+SUMIFS($I$6:$I$1205,$A$6:$A$1205,$A774,$E$6:$E$1205,"&gt;"&amp;$E774,$E$6:$E$1205,"&lt;=7")))</f>
        <v/>
      </c>
      <c r="N774" s="25">
        <f>IF($A774="","",MIN(INDEX('Cenários'!$K$6:$K$105,INT((ROW()-6)/12)+1),MAX(0,$M774)))</f>
        <v/>
      </c>
      <c r="O774" s="25">
        <f>IF($A774="","",IFERROR(IF($L774&gt;=$N774,0,MIN(CEILING(MAX(0,$N774-$L774),INDEX('Cenários'!$I$6:$I$105,INT((ROW()-6)/12)+1)),FLOOR(MAX(0,INDEX('Cenários'!$K$6:$K$105,INT((ROW()-6)/12)+1)-$L774),INDEX('Cenários'!$I$6:$I$105,INT((ROW()-6)/12)+1)))),0))</f>
        <v/>
      </c>
      <c r="P774" s="25">
        <f>IF($A774="","",IFERROR(IF($E774+INDEX('Cenários'!$J$6:$J$105,INT((ROW()-6)/12)+1)&gt;7,0,SUMIFS($O$6:$O$1205,$A$6:$A$1205,$A774,$E$6:$E$1205,$E774+INDEX('Cenários'!$J$6:$J$105,INT((ROW()-6)/12)+1))),0))</f>
        <v/>
      </c>
      <c r="Q774" s="25">
        <f>IF($A774="","",$L774+$O774)</f>
        <v/>
      </c>
      <c r="R774" s="25">
        <f>IF($A774="","",IF($E774&gt;0,MAX(0,$Q774-$N774),0))</f>
        <v/>
      </c>
      <c r="S774" s="25">
        <f>IF($A774="","",$Q774-$R774)</f>
        <v/>
      </c>
      <c r="T774" s="25">
        <f>IF($A774="","",MAX(0,-$S774))</f>
        <v/>
      </c>
      <c r="U774" s="25">
        <f>IF($A774="","",MAX(0,$Q774-INDEX('Cenários'!$K$6:$K$105,INT((ROW()-6)/12)+1)))</f>
        <v/>
      </c>
      <c r="V774" s="24">
        <f>IF($A774="","",IF($Y774&lt;&gt;"OK","Dados inválidos",IF($X774="Pausado","Pausado",IF($T774&gt;0,"Ruptura",IF($U774&gt;0,"Excesso de capacidade",IF($M774&gt;INDEX('Cenários'!$K$6:$K$105,INT((ROW()-6)/12)+1),"Capacidade insuficiente",IF(AND($E774&lt;=0,$S774&lt;INDEX('Cenários'!$H$6:$H$105,INT((ROW()-6)/12)+1)),"Atenção",IF($R774&gt;0,"Desmobilizar","Adequado"))))))))</f>
        <v/>
      </c>
      <c r="W774" s="24">
        <f>IF($A774="","",IF($Y774&lt;&gt;"OK","Corrigir cadastro do cenário",IF($X774="Pausado","",IF($T774&gt;0,"Ruptura projetada de "&amp;TEXT($T774,"0")&amp;" un.",IF($U774&gt;0,"Reduzir entrada ou transferir "&amp;TEXT($U774,"0")&amp;" un.",IF($M774&gt;INDEX('Cenários'!$K$6:$K$105,INT((ROW()-6)/12)+1),"Capacidade abaixo do saldo-alvo em "&amp;TEXT($M774-INDEX('Cenários'!$K$6:$K$105,INT((ROW()-6)/12)+1),"0")&amp;" un.",IF(AND($O774&gt;0,$E774-INDEX('Cenários'!$J$6:$J$105,INT((ROW()-6)/12)+1)&lt;-4),"Recebimento depende de pedido anterior ao horizonte",IF($R774&gt;0,"Desmobilizar "&amp;TEXT($R774,"0")&amp;" un. nesta semana",IF($P774&gt;0,"Emitir pedido de "&amp;TEXT($P774,"0")&amp;" un. nesta semana",IF($O774&gt;0,"Programar recebimento de "&amp;TEXT($O774,"0")&amp;" un.","Sem ação imediata")))))))))</f>
        <v/>
      </c>
      <c r="X774" s="24">
        <f>IF($A774="","",INDEX('Cenários'!$M$6:$M$105,INT((ROW()-6)/12)+1))</f>
        <v/>
      </c>
      <c r="Y774" s="24">
        <f>IF($A774="","",INDEX('Cenários'!$Z$6:$Z$105,INT((ROW()-6)/12)+1))</f>
        <v/>
      </c>
    </row>
    <row r="775" ht="19" customHeight="1">
      <c r="A775" s="24">
        <f>IF(INDEX('Cenários'!$A$6:$A$105,INT((ROW()-6)/12)+1)="","",INDEX('Cenários'!$A$6:$A$105,INT((ROW()-6)/12)+1))</f>
        <v/>
      </c>
      <c r="B775" s="24">
        <f>IF($A775="","",INDEX('Cenários'!$B$6:$B$105,INT((ROW()-6)/12)+1))</f>
        <v/>
      </c>
      <c r="C775" s="24">
        <f>IF($A775="","",INDEX('Cenários'!$C$6:$C$105,INT((ROW()-6)/12)+1))</f>
        <v/>
      </c>
      <c r="D775" s="24">
        <f>IF($A775="","",INDEX('Cenários'!$D$6:$D$105,INT((ROW()-6)/12)+1))</f>
        <v/>
      </c>
      <c r="E775" s="25">
        <f>IF($A775="","",MOD(ROW()-6,12)-4)</f>
        <v/>
      </c>
      <c r="F775" s="24">
        <f>IF($A775="","",IF($E775&lt;0,"Antes do pico",IF($E775=0,"Semana de pico","Depois do pico")))</f>
        <v/>
      </c>
      <c r="G775" s="36">
        <f>IF($A775="","",IFERROR(IF(INDEX('Cenários'!$E$6:$E$105,INT((ROW()-6)/12)+1)="","",INDEX('Cenários'!$E$6:$E$105,INT((ROW()-6)/12)+1)+7*$E775),""))</f>
        <v/>
      </c>
      <c r="H775" s="37">
        <f>IF($A775="","",INDEX('Cenários'!$N$6:$Y$105,INT((ROW()-6)/12)+1,$E775+5))</f>
        <v/>
      </c>
      <c r="I775" s="25">
        <f>IF(OR($A775="",$H775=""),"",IFERROR(ROUNDUP(INDEX('Cenários'!$F$6:$F$105,INT((ROW()-6)/12)+1)*$H775,0),""))</f>
        <v/>
      </c>
      <c r="J775" s="19" t="n"/>
      <c r="K775" s="25">
        <f>IF($A775="","",IF($E775=-4,INDEX('Cenários'!$G$6:$G$105,INT((ROW()-6)/12)+1),$S774))</f>
        <v/>
      </c>
      <c r="L775" s="25">
        <f>IF($A775="","",$K775+IF($J775="",0,$J775)-IF($I775="",0,$I775))</f>
        <v/>
      </c>
      <c r="M775" s="25">
        <f>IF($A775="","",IF($E775&lt;=0,INDEX('Cenários'!$H$6:$H$105,INT((ROW()-6)/12)+1)+SUMIFS($I$6:$I$1205,$A$6:$A$1205,$A775,$E$6:$E$1205,"&gt;"&amp;$E775,$E$6:$E$1205,"&lt;="&amp;($E775+INDEX('Cenários'!$J$6:$J$105,INT((ROW()-6)/12)+1))),INDEX('Cenários'!$L$6:$L$105,INT((ROW()-6)/12)+1)+SUMIFS($I$6:$I$1205,$A$6:$A$1205,$A775,$E$6:$E$1205,"&gt;"&amp;$E775,$E$6:$E$1205,"&lt;=7")))</f>
        <v/>
      </c>
      <c r="N775" s="25">
        <f>IF($A775="","",MIN(INDEX('Cenários'!$K$6:$K$105,INT((ROW()-6)/12)+1),MAX(0,$M775)))</f>
        <v/>
      </c>
      <c r="O775" s="25">
        <f>IF($A775="","",IFERROR(IF($L775&gt;=$N775,0,MIN(CEILING(MAX(0,$N775-$L775),INDEX('Cenários'!$I$6:$I$105,INT((ROW()-6)/12)+1)),FLOOR(MAX(0,INDEX('Cenários'!$K$6:$K$105,INT((ROW()-6)/12)+1)-$L775),INDEX('Cenários'!$I$6:$I$105,INT((ROW()-6)/12)+1)))),0))</f>
        <v/>
      </c>
      <c r="P775" s="25">
        <f>IF($A775="","",IFERROR(IF($E775+INDEX('Cenários'!$J$6:$J$105,INT((ROW()-6)/12)+1)&gt;7,0,SUMIFS($O$6:$O$1205,$A$6:$A$1205,$A775,$E$6:$E$1205,$E775+INDEX('Cenários'!$J$6:$J$105,INT((ROW()-6)/12)+1))),0))</f>
        <v/>
      </c>
      <c r="Q775" s="25">
        <f>IF($A775="","",$L775+$O775)</f>
        <v/>
      </c>
      <c r="R775" s="25">
        <f>IF($A775="","",IF($E775&gt;0,MAX(0,$Q775-$N775),0))</f>
        <v/>
      </c>
      <c r="S775" s="25">
        <f>IF($A775="","",$Q775-$R775)</f>
        <v/>
      </c>
      <c r="T775" s="25">
        <f>IF($A775="","",MAX(0,-$S775))</f>
        <v/>
      </c>
      <c r="U775" s="25">
        <f>IF($A775="","",MAX(0,$Q775-INDEX('Cenários'!$K$6:$K$105,INT((ROW()-6)/12)+1)))</f>
        <v/>
      </c>
      <c r="V775" s="24">
        <f>IF($A775="","",IF($Y775&lt;&gt;"OK","Dados inválidos",IF($X775="Pausado","Pausado",IF($T775&gt;0,"Ruptura",IF($U775&gt;0,"Excesso de capacidade",IF($M775&gt;INDEX('Cenários'!$K$6:$K$105,INT((ROW()-6)/12)+1),"Capacidade insuficiente",IF(AND($E775&lt;=0,$S775&lt;INDEX('Cenários'!$H$6:$H$105,INT((ROW()-6)/12)+1)),"Atenção",IF($R775&gt;0,"Desmobilizar","Adequado"))))))))</f>
        <v/>
      </c>
      <c r="W775" s="24">
        <f>IF($A775="","",IF($Y775&lt;&gt;"OK","Corrigir cadastro do cenário",IF($X775="Pausado","",IF($T775&gt;0,"Ruptura projetada de "&amp;TEXT($T775,"0")&amp;" un.",IF($U775&gt;0,"Reduzir entrada ou transferir "&amp;TEXT($U775,"0")&amp;" un.",IF($M775&gt;INDEX('Cenários'!$K$6:$K$105,INT((ROW()-6)/12)+1),"Capacidade abaixo do saldo-alvo em "&amp;TEXT($M775-INDEX('Cenários'!$K$6:$K$105,INT((ROW()-6)/12)+1),"0")&amp;" un.",IF(AND($O775&gt;0,$E775-INDEX('Cenários'!$J$6:$J$105,INT((ROW()-6)/12)+1)&lt;-4),"Recebimento depende de pedido anterior ao horizonte",IF($R775&gt;0,"Desmobilizar "&amp;TEXT($R775,"0")&amp;" un. nesta semana",IF($P775&gt;0,"Emitir pedido de "&amp;TEXT($P775,"0")&amp;" un. nesta semana",IF($O775&gt;0,"Programar recebimento de "&amp;TEXT($O775,"0")&amp;" un.","Sem ação imediata")))))))))</f>
        <v/>
      </c>
      <c r="X775" s="24">
        <f>IF($A775="","",INDEX('Cenários'!$M$6:$M$105,INT((ROW()-6)/12)+1))</f>
        <v/>
      </c>
      <c r="Y775" s="24">
        <f>IF($A775="","",INDEX('Cenários'!$Z$6:$Z$105,INT((ROW()-6)/12)+1))</f>
        <v/>
      </c>
    </row>
    <row r="776" ht="19" customHeight="1">
      <c r="A776" s="24">
        <f>IF(INDEX('Cenários'!$A$6:$A$105,INT((ROW()-6)/12)+1)="","",INDEX('Cenários'!$A$6:$A$105,INT((ROW()-6)/12)+1))</f>
        <v/>
      </c>
      <c r="B776" s="24">
        <f>IF($A776="","",INDEX('Cenários'!$B$6:$B$105,INT((ROW()-6)/12)+1))</f>
        <v/>
      </c>
      <c r="C776" s="24">
        <f>IF($A776="","",INDEX('Cenários'!$C$6:$C$105,INT((ROW()-6)/12)+1))</f>
        <v/>
      </c>
      <c r="D776" s="24">
        <f>IF($A776="","",INDEX('Cenários'!$D$6:$D$105,INT((ROW()-6)/12)+1))</f>
        <v/>
      </c>
      <c r="E776" s="25">
        <f>IF($A776="","",MOD(ROW()-6,12)-4)</f>
        <v/>
      </c>
      <c r="F776" s="24">
        <f>IF($A776="","",IF($E776&lt;0,"Antes do pico",IF($E776=0,"Semana de pico","Depois do pico")))</f>
        <v/>
      </c>
      <c r="G776" s="36">
        <f>IF($A776="","",IFERROR(IF(INDEX('Cenários'!$E$6:$E$105,INT((ROW()-6)/12)+1)="","",INDEX('Cenários'!$E$6:$E$105,INT((ROW()-6)/12)+1)+7*$E776),""))</f>
        <v/>
      </c>
      <c r="H776" s="37">
        <f>IF($A776="","",INDEX('Cenários'!$N$6:$Y$105,INT((ROW()-6)/12)+1,$E776+5))</f>
        <v/>
      </c>
      <c r="I776" s="25">
        <f>IF(OR($A776="",$H776=""),"",IFERROR(ROUNDUP(INDEX('Cenários'!$F$6:$F$105,INT((ROW()-6)/12)+1)*$H776,0),""))</f>
        <v/>
      </c>
      <c r="J776" s="19" t="n"/>
      <c r="K776" s="25">
        <f>IF($A776="","",IF($E776=-4,INDEX('Cenários'!$G$6:$G$105,INT((ROW()-6)/12)+1),$S775))</f>
        <v/>
      </c>
      <c r="L776" s="25">
        <f>IF($A776="","",$K776+IF($J776="",0,$J776)-IF($I776="",0,$I776))</f>
        <v/>
      </c>
      <c r="M776" s="25">
        <f>IF($A776="","",IF($E776&lt;=0,INDEX('Cenários'!$H$6:$H$105,INT((ROW()-6)/12)+1)+SUMIFS($I$6:$I$1205,$A$6:$A$1205,$A776,$E$6:$E$1205,"&gt;"&amp;$E776,$E$6:$E$1205,"&lt;="&amp;($E776+INDEX('Cenários'!$J$6:$J$105,INT((ROW()-6)/12)+1))),INDEX('Cenários'!$L$6:$L$105,INT((ROW()-6)/12)+1)+SUMIFS($I$6:$I$1205,$A$6:$A$1205,$A776,$E$6:$E$1205,"&gt;"&amp;$E776,$E$6:$E$1205,"&lt;=7")))</f>
        <v/>
      </c>
      <c r="N776" s="25">
        <f>IF($A776="","",MIN(INDEX('Cenários'!$K$6:$K$105,INT((ROW()-6)/12)+1),MAX(0,$M776)))</f>
        <v/>
      </c>
      <c r="O776" s="25">
        <f>IF($A776="","",IFERROR(IF($L776&gt;=$N776,0,MIN(CEILING(MAX(0,$N776-$L776),INDEX('Cenários'!$I$6:$I$105,INT((ROW()-6)/12)+1)),FLOOR(MAX(0,INDEX('Cenários'!$K$6:$K$105,INT((ROW()-6)/12)+1)-$L776),INDEX('Cenários'!$I$6:$I$105,INT((ROW()-6)/12)+1)))),0))</f>
        <v/>
      </c>
      <c r="P776" s="25">
        <f>IF($A776="","",IFERROR(IF($E776+INDEX('Cenários'!$J$6:$J$105,INT((ROW()-6)/12)+1)&gt;7,0,SUMIFS($O$6:$O$1205,$A$6:$A$1205,$A776,$E$6:$E$1205,$E776+INDEX('Cenários'!$J$6:$J$105,INT((ROW()-6)/12)+1))),0))</f>
        <v/>
      </c>
      <c r="Q776" s="25">
        <f>IF($A776="","",$L776+$O776)</f>
        <v/>
      </c>
      <c r="R776" s="25">
        <f>IF($A776="","",IF($E776&gt;0,MAX(0,$Q776-$N776),0))</f>
        <v/>
      </c>
      <c r="S776" s="25">
        <f>IF($A776="","",$Q776-$R776)</f>
        <v/>
      </c>
      <c r="T776" s="25">
        <f>IF($A776="","",MAX(0,-$S776))</f>
        <v/>
      </c>
      <c r="U776" s="25">
        <f>IF($A776="","",MAX(0,$Q776-INDEX('Cenários'!$K$6:$K$105,INT((ROW()-6)/12)+1)))</f>
        <v/>
      </c>
      <c r="V776" s="24">
        <f>IF($A776="","",IF($Y776&lt;&gt;"OK","Dados inválidos",IF($X776="Pausado","Pausado",IF($T776&gt;0,"Ruptura",IF($U776&gt;0,"Excesso de capacidade",IF($M776&gt;INDEX('Cenários'!$K$6:$K$105,INT((ROW()-6)/12)+1),"Capacidade insuficiente",IF(AND($E776&lt;=0,$S776&lt;INDEX('Cenários'!$H$6:$H$105,INT((ROW()-6)/12)+1)),"Atenção",IF($R776&gt;0,"Desmobilizar","Adequado"))))))))</f>
        <v/>
      </c>
      <c r="W776" s="24">
        <f>IF($A776="","",IF($Y776&lt;&gt;"OK","Corrigir cadastro do cenário",IF($X776="Pausado","",IF($T776&gt;0,"Ruptura projetada de "&amp;TEXT($T776,"0")&amp;" un.",IF($U776&gt;0,"Reduzir entrada ou transferir "&amp;TEXT($U776,"0")&amp;" un.",IF($M776&gt;INDEX('Cenários'!$K$6:$K$105,INT((ROW()-6)/12)+1),"Capacidade abaixo do saldo-alvo em "&amp;TEXT($M776-INDEX('Cenários'!$K$6:$K$105,INT((ROW()-6)/12)+1),"0")&amp;" un.",IF(AND($O776&gt;0,$E776-INDEX('Cenários'!$J$6:$J$105,INT((ROW()-6)/12)+1)&lt;-4),"Recebimento depende de pedido anterior ao horizonte",IF($R776&gt;0,"Desmobilizar "&amp;TEXT($R776,"0")&amp;" un. nesta semana",IF($P776&gt;0,"Emitir pedido de "&amp;TEXT($P776,"0")&amp;" un. nesta semana",IF($O776&gt;0,"Programar recebimento de "&amp;TEXT($O776,"0")&amp;" un.","Sem ação imediata")))))))))</f>
        <v/>
      </c>
      <c r="X776" s="24">
        <f>IF($A776="","",INDEX('Cenários'!$M$6:$M$105,INT((ROW()-6)/12)+1))</f>
        <v/>
      </c>
      <c r="Y776" s="24">
        <f>IF($A776="","",INDEX('Cenários'!$Z$6:$Z$105,INT((ROW()-6)/12)+1))</f>
        <v/>
      </c>
    </row>
    <row r="777" ht="19" customHeight="1">
      <c r="A777" s="24">
        <f>IF(INDEX('Cenários'!$A$6:$A$105,INT((ROW()-6)/12)+1)="","",INDEX('Cenários'!$A$6:$A$105,INT((ROW()-6)/12)+1))</f>
        <v/>
      </c>
      <c r="B777" s="24">
        <f>IF($A777="","",INDEX('Cenários'!$B$6:$B$105,INT((ROW()-6)/12)+1))</f>
        <v/>
      </c>
      <c r="C777" s="24">
        <f>IF($A777="","",INDEX('Cenários'!$C$6:$C$105,INT((ROW()-6)/12)+1))</f>
        <v/>
      </c>
      <c r="D777" s="24">
        <f>IF($A777="","",INDEX('Cenários'!$D$6:$D$105,INT((ROW()-6)/12)+1))</f>
        <v/>
      </c>
      <c r="E777" s="25">
        <f>IF($A777="","",MOD(ROW()-6,12)-4)</f>
        <v/>
      </c>
      <c r="F777" s="24">
        <f>IF($A777="","",IF($E777&lt;0,"Antes do pico",IF($E777=0,"Semana de pico","Depois do pico")))</f>
        <v/>
      </c>
      <c r="G777" s="36">
        <f>IF($A777="","",IFERROR(IF(INDEX('Cenários'!$E$6:$E$105,INT((ROW()-6)/12)+1)="","",INDEX('Cenários'!$E$6:$E$105,INT((ROW()-6)/12)+1)+7*$E777),""))</f>
        <v/>
      </c>
      <c r="H777" s="37">
        <f>IF($A777="","",INDEX('Cenários'!$N$6:$Y$105,INT((ROW()-6)/12)+1,$E777+5))</f>
        <v/>
      </c>
      <c r="I777" s="25">
        <f>IF(OR($A777="",$H777=""),"",IFERROR(ROUNDUP(INDEX('Cenários'!$F$6:$F$105,INT((ROW()-6)/12)+1)*$H777,0),""))</f>
        <v/>
      </c>
      <c r="J777" s="19" t="n"/>
      <c r="K777" s="25">
        <f>IF($A777="","",IF($E777=-4,INDEX('Cenários'!$G$6:$G$105,INT((ROW()-6)/12)+1),$S776))</f>
        <v/>
      </c>
      <c r="L777" s="25">
        <f>IF($A777="","",$K777+IF($J777="",0,$J777)-IF($I777="",0,$I777))</f>
        <v/>
      </c>
      <c r="M777" s="25">
        <f>IF($A777="","",IF($E777&lt;=0,INDEX('Cenários'!$H$6:$H$105,INT((ROW()-6)/12)+1)+SUMIFS($I$6:$I$1205,$A$6:$A$1205,$A777,$E$6:$E$1205,"&gt;"&amp;$E777,$E$6:$E$1205,"&lt;="&amp;($E777+INDEX('Cenários'!$J$6:$J$105,INT((ROW()-6)/12)+1))),INDEX('Cenários'!$L$6:$L$105,INT((ROW()-6)/12)+1)+SUMIFS($I$6:$I$1205,$A$6:$A$1205,$A777,$E$6:$E$1205,"&gt;"&amp;$E777,$E$6:$E$1205,"&lt;=7")))</f>
        <v/>
      </c>
      <c r="N777" s="25">
        <f>IF($A777="","",MIN(INDEX('Cenários'!$K$6:$K$105,INT((ROW()-6)/12)+1),MAX(0,$M777)))</f>
        <v/>
      </c>
      <c r="O777" s="25">
        <f>IF($A777="","",IFERROR(IF($L777&gt;=$N777,0,MIN(CEILING(MAX(0,$N777-$L777),INDEX('Cenários'!$I$6:$I$105,INT((ROW()-6)/12)+1)),FLOOR(MAX(0,INDEX('Cenários'!$K$6:$K$105,INT((ROW()-6)/12)+1)-$L777),INDEX('Cenários'!$I$6:$I$105,INT((ROW()-6)/12)+1)))),0))</f>
        <v/>
      </c>
      <c r="P777" s="25">
        <f>IF($A777="","",IFERROR(IF($E777+INDEX('Cenários'!$J$6:$J$105,INT((ROW()-6)/12)+1)&gt;7,0,SUMIFS($O$6:$O$1205,$A$6:$A$1205,$A777,$E$6:$E$1205,$E777+INDEX('Cenários'!$J$6:$J$105,INT((ROW()-6)/12)+1))),0))</f>
        <v/>
      </c>
      <c r="Q777" s="25">
        <f>IF($A777="","",$L777+$O777)</f>
        <v/>
      </c>
      <c r="R777" s="25">
        <f>IF($A777="","",IF($E777&gt;0,MAX(0,$Q777-$N777),0))</f>
        <v/>
      </c>
      <c r="S777" s="25">
        <f>IF($A777="","",$Q777-$R777)</f>
        <v/>
      </c>
      <c r="T777" s="25">
        <f>IF($A777="","",MAX(0,-$S777))</f>
        <v/>
      </c>
      <c r="U777" s="25">
        <f>IF($A777="","",MAX(0,$Q777-INDEX('Cenários'!$K$6:$K$105,INT((ROW()-6)/12)+1)))</f>
        <v/>
      </c>
      <c r="V777" s="24">
        <f>IF($A777="","",IF($Y777&lt;&gt;"OK","Dados inválidos",IF($X777="Pausado","Pausado",IF($T777&gt;0,"Ruptura",IF($U777&gt;0,"Excesso de capacidade",IF($M777&gt;INDEX('Cenários'!$K$6:$K$105,INT((ROW()-6)/12)+1),"Capacidade insuficiente",IF(AND($E777&lt;=0,$S777&lt;INDEX('Cenários'!$H$6:$H$105,INT((ROW()-6)/12)+1)),"Atenção",IF($R777&gt;0,"Desmobilizar","Adequado"))))))))</f>
        <v/>
      </c>
      <c r="W777" s="24">
        <f>IF($A777="","",IF($Y777&lt;&gt;"OK","Corrigir cadastro do cenário",IF($X777="Pausado","",IF($T777&gt;0,"Ruptura projetada de "&amp;TEXT($T777,"0")&amp;" un.",IF($U777&gt;0,"Reduzir entrada ou transferir "&amp;TEXT($U777,"0")&amp;" un.",IF($M777&gt;INDEX('Cenários'!$K$6:$K$105,INT((ROW()-6)/12)+1),"Capacidade abaixo do saldo-alvo em "&amp;TEXT($M777-INDEX('Cenários'!$K$6:$K$105,INT((ROW()-6)/12)+1),"0")&amp;" un.",IF(AND($O777&gt;0,$E777-INDEX('Cenários'!$J$6:$J$105,INT((ROW()-6)/12)+1)&lt;-4),"Recebimento depende de pedido anterior ao horizonte",IF($R777&gt;0,"Desmobilizar "&amp;TEXT($R777,"0")&amp;" un. nesta semana",IF($P777&gt;0,"Emitir pedido de "&amp;TEXT($P777,"0")&amp;" un. nesta semana",IF($O777&gt;0,"Programar recebimento de "&amp;TEXT($O777,"0")&amp;" un.","Sem ação imediata")))))))))</f>
        <v/>
      </c>
      <c r="X777" s="24">
        <f>IF($A777="","",INDEX('Cenários'!$M$6:$M$105,INT((ROW()-6)/12)+1))</f>
        <v/>
      </c>
      <c r="Y777" s="24">
        <f>IF($A777="","",INDEX('Cenários'!$Z$6:$Z$105,INT((ROW()-6)/12)+1))</f>
        <v/>
      </c>
    </row>
    <row r="778" ht="19" customHeight="1">
      <c r="A778" s="24">
        <f>IF(INDEX('Cenários'!$A$6:$A$105,INT((ROW()-6)/12)+1)="","",INDEX('Cenários'!$A$6:$A$105,INT((ROW()-6)/12)+1))</f>
        <v/>
      </c>
      <c r="B778" s="24">
        <f>IF($A778="","",INDEX('Cenários'!$B$6:$B$105,INT((ROW()-6)/12)+1))</f>
        <v/>
      </c>
      <c r="C778" s="24">
        <f>IF($A778="","",INDEX('Cenários'!$C$6:$C$105,INT((ROW()-6)/12)+1))</f>
        <v/>
      </c>
      <c r="D778" s="24">
        <f>IF($A778="","",INDEX('Cenários'!$D$6:$D$105,INT((ROW()-6)/12)+1))</f>
        <v/>
      </c>
      <c r="E778" s="25">
        <f>IF($A778="","",MOD(ROW()-6,12)-4)</f>
        <v/>
      </c>
      <c r="F778" s="24">
        <f>IF($A778="","",IF($E778&lt;0,"Antes do pico",IF($E778=0,"Semana de pico","Depois do pico")))</f>
        <v/>
      </c>
      <c r="G778" s="36">
        <f>IF($A778="","",IFERROR(IF(INDEX('Cenários'!$E$6:$E$105,INT((ROW()-6)/12)+1)="","",INDEX('Cenários'!$E$6:$E$105,INT((ROW()-6)/12)+1)+7*$E778),""))</f>
        <v/>
      </c>
      <c r="H778" s="37">
        <f>IF($A778="","",INDEX('Cenários'!$N$6:$Y$105,INT((ROW()-6)/12)+1,$E778+5))</f>
        <v/>
      </c>
      <c r="I778" s="25">
        <f>IF(OR($A778="",$H778=""),"",IFERROR(ROUNDUP(INDEX('Cenários'!$F$6:$F$105,INT((ROW()-6)/12)+1)*$H778,0),""))</f>
        <v/>
      </c>
      <c r="J778" s="19" t="n"/>
      <c r="K778" s="25">
        <f>IF($A778="","",IF($E778=-4,INDEX('Cenários'!$G$6:$G$105,INT((ROW()-6)/12)+1),$S777))</f>
        <v/>
      </c>
      <c r="L778" s="25">
        <f>IF($A778="","",$K778+IF($J778="",0,$J778)-IF($I778="",0,$I778))</f>
        <v/>
      </c>
      <c r="M778" s="25">
        <f>IF($A778="","",IF($E778&lt;=0,INDEX('Cenários'!$H$6:$H$105,INT((ROW()-6)/12)+1)+SUMIFS($I$6:$I$1205,$A$6:$A$1205,$A778,$E$6:$E$1205,"&gt;"&amp;$E778,$E$6:$E$1205,"&lt;="&amp;($E778+INDEX('Cenários'!$J$6:$J$105,INT((ROW()-6)/12)+1))),INDEX('Cenários'!$L$6:$L$105,INT((ROW()-6)/12)+1)+SUMIFS($I$6:$I$1205,$A$6:$A$1205,$A778,$E$6:$E$1205,"&gt;"&amp;$E778,$E$6:$E$1205,"&lt;=7")))</f>
        <v/>
      </c>
      <c r="N778" s="25">
        <f>IF($A778="","",MIN(INDEX('Cenários'!$K$6:$K$105,INT((ROW()-6)/12)+1),MAX(0,$M778)))</f>
        <v/>
      </c>
      <c r="O778" s="25">
        <f>IF($A778="","",IFERROR(IF($L778&gt;=$N778,0,MIN(CEILING(MAX(0,$N778-$L778),INDEX('Cenários'!$I$6:$I$105,INT((ROW()-6)/12)+1)),FLOOR(MAX(0,INDEX('Cenários'!$K$6:$K$105,INT((ROW()-6)/12)+1)-$L778),INDEX('Cenários'!$I$6:$I$105,INT((ROW()-6)/12)+1)))),0))</f>
        <v/>
      </c>
      <c r="P778" s="25">
        <f>IF($A778="","",IFERROR(IF($E778+INDEX('Cenários'!$J$6:$J$105,INT((ROW()-6)/12)+1)&gt;7,0,SUMIFS($O$6:$O$1205,$A$6:$A$1205,$A778,$E$6:$E$1205,$E778+INDEX('Cenários'!$J$6:$J$105,INT((ROW()-6)/12)+1))),0))</f>
        <v/>
      </c>
      <c r="Q778" s="25">
        <f>IF($A778="","",$L778+$O778)</f>
        <v/>
      </c>
      <c r="R778" s="25">
        <f>IF($A778="","",IF($E778&gt;0,MAX(0,$Q778-$N778),0))</f>
        <v/>
      </c>
      <c r="S778" s="25">
        <f>IF($A778="","",$Q778-$R778)</f>
        <v/>
      </c>
      <c r="T778" s="25">
        <f>IF($A778="","",MAX(0,-$S778))</f>
        <v/>
      </c>
      <c r="U778" s="25">
        <f>IF($A778="","",MAX(0,$Q778-INDEX('Cenários'!$K$6:$K$105,INT((ROW()-6)/12)+1)))</f>
        <v/>
      </c>
      <c r="V778" s="24">
        <f>IF($A778="","",IF($Y778&lt;&gt;"OK","Dados inválidos",IF($X778="Pausado","Pausado",IF($T778&gt;0,"Ruptura",IF($U778&gt;0,"Excesso de capacidade",IF($M778&gt;INDEX('Cenários'!$K$6:$K$105,INT((ROW()-6)/12)+1),"Capacidade insuficiente",IF(AND($E778&lt;=0,$S778&lt;INDEX('Cenários'!$H$6:$H$105,INT((ROW()-6)/12)+1)),"Atenção",IF($R778&gt;0,"Desmobilizar","Adequado"))))))))</f>
        <v/>
      </c>
      <c r="W778" s="24">
        <f>IF($A778="","",IF($Y778&lt;&gt;"OK","Corrigir cadastro do cenário",IF($X778="Pausado","",IF($T778&gt;0,"Ruptura projetada de "&amp;TEXT($T778,"0")&amp;" un.",IF($U778&gt;0,"Reduzir entrada ou transferir "&amp;TEXT($U778,"0")&amp;" un.",IF($M778&gt;INDEX('Cenários'!$K$6:$K$105,INT((ROW()-6)/12)+1),"Capacidade abaixo do saldo-alvo em "&amp;TEXT($M778-INDEX('Cenários'!$K$6:$K$105,INT((ROW()-6)/12)+1),"0")&amp;" un.",IF(AND($O778&gt;0,$E778-INDEX('Cenários'!$J$6:$J$105,INT((ROW()-6)/12)+1)&lt;-4),"Recebimento depende de pedido anterior ao horizonte",IF($R778&gt;0,"Desmobilizar "&amp;TEXT($R778,"0")&amp;" un. nesta semana",IF($P778&gt;0,"Emitir pedido de "&amp;TEXT($P778,"0")&amp;" un. nesta semana",IF($O778&gt;0,"Programar recebimento de "&amp;TEXT($O778,"0")&amp;" un.","Sem ação imediata")))))))))</f>
        <v/>
      </c>
      <c r="X778" s="24">
        <f>IF($A778="","",INDEX('Cenários'!$M$6:$M$105,INT((ROW()-6)/12)+1))</f>
        <v/>
      </c>
      <c r="Y778" s="24">
        <f>IF($A778="","",INDEX('Cenários'!$Z$6:$Z$105,INT((ROW()-6)/12)+1))</f>
        <v/>
      </c>
    </row>
    <row r="779" ht="19" customHeight="1">
      <c r="A779" s="24">
        <f>IF(INDEX('Cenários'!$A$6:$A$105,INT((ROW()-6)/12)+1)="","",INDEX('Cenários'!$A$6:$A$105,INT((ROW()-6)/12)+1))</f>
        <v/>
      </c>
      <c r="B779" s="24">
        <f>IF($A779="","",INDEX('Cenários'!$B$6:$B$105,INT((ROW()-6)/12)+1))</f>
        <v/>
      </c>
      <c r="C779" s="24">
        <f>IF($A779="","",INDEX('Cenários'!$C$6:$C$105,INT((ROW()-6)/12)+1))</f>
        <v/>
      </c>
      <c r="D779" s="24">
        <f>IF($A779="","",INDEX('Cenários'!$D$6:$D$105,INT((ROW()-6)/12)+1))</f>
        <v/>
      </c>
      <c r="E779" s="25">
        <f>IF($A779="","",MOD(ROW()-6,12)-4)</f>
        <v/>
      </c>
      <c r="F779" s="24">
        <f>IF($A779="","",IF($E779&lt;0,"Antes do pico",IF($E779=0,"Semana de pico","Depois do pico")))</f>
        <v/>
      </c>
      <c r="G779" s="36">
        <f>IF($A779="","",IFERROR(IF(INDEX('Cenários'!$E$6:$E$105,INT((ROW()-6)/12)+1)="","",INDEX('Cenários'!$E$6:$E$105,INT((ROW()-6)/12)+1)+7*$E779),""))</f>
        <v/>
      </c>
      <c r="H779" s="37">
        <f>IF($A779="","",INDEX('Cenários'!$N$6:$Y$105,INT((ROW()-6)/12)+1,$E779+5))</f>
        <v/>
      </c>
      <c r="I779" s="25">
        <f>IF(OR($A779="",$H779=""),"",IFERROR(ROUNDUP(INDEX('Cenários'!$F$6:$F$105,INT((ROW()-6)/12)+1)*$H779,0),""))</f>
        <v/>
      </c>
      <c r="J779" s="19" t="n"/>
      <c r="K779" s="25">
        <f>IF($A779="","",IF($E779=-4,INDEX('Cenários'!$G$6:$G$105,INT((ROW()-6)/12)+1),$S778))</f>
        <v/>
      </c>
      <c r="L779" s="25">
        <f>IF($A779="","",$K779+IF($J779="",0,$J779)-IF($I779="",0,$I779))</f>
        <v/>
      </c>
      <c r="M779" s="25">
        <f>IF($A779="","",IF($E779&lt;=0,INDEX('Cenários'!$H$6:$H$105,INT((ROW()-6)/12)+1)+SUMIFS($I$6:$I$1205,$A$6:$A$1205,$A779,$E$6:$E$1205,"&gt;"&amp;$E779,$E$6:$E$1205,"&lt;="&amp;($E779+INDEX('Cenários'!$J$6:$J$105,INT((ROW()-6)/12)+1))),INDEX('Cenários'!$L$6:$L$105,INT((ROW()-6)/12)+1)+SUMIFS($I$6:$I$1205,$A$6:$A$1205,$A779,$E$6:$E$1205,"&gt;"&amp;$E779,$E$6:$E$1205,"&lt;=7")))</f>
        <v/>
      </c>
      <c r="N779" s="25">
        <f>IF($A779="","",MIN(INDEX('Cenários'!$K$6:$K$105,INT((ROW()-6)/12)+1),MAX(0,$M779)))</f>
        <v/>
      </c>
      <c r="O779" s="25">
        <f>IF($A779="","",IFERROR(IF($L779&gt;=$N779,0,MIN(CEILING(MAX(0,$N779-$L779),INDEX('Cenários'!$I$6:$I$105,INT((ROW()-6)/12)+1)),FLOOR(MAX(0,INDEX('Cenários'!$K$6:$K$105,INT((ROW()-6)/12)+1)-$L779),INDEX('Cenários'!$I$6:$I$105,INT((ROW()-6)/12)+1)))),0))</f>
        <v/>
      </c>
      <c r="P779" s="25">
        <f>IF($A779="","",IFERROR(IF($E779+INDEX('Cenários'!$J$6:$J$105,INT((ROW()-6)/12)+1)&gt;7,0,SUMIFS($O$6:$O$1205,$A$6:$A$1205,$A779,$E$6:$E$1205,$E779+INDEX('Cenários'!$J$6:$J$105,INT((ROW()-6)/12)+1))),0))</f>
        <v/>
      </c>
      <c r="Q779" s="25">
        <f>IF($A779="","",$L779+$O779)</f>
        <v/>
      </c>
      <c r="R779" s="25">
        <f>IF($A779="","",IF($E779&gt;0,MAX(0,$Q779-$N779),0))</f>
        <v/>
      </c>
      <c r="S779" s="25">
        <f>IF($A779="","",$Q779-$R779)</f>
        <v/>
      </c>
      <c r="T779" s="25">
        <f>IF($A779="","",MAX(0,-$S779))</f>
        <v/>
      </c>
      <c r="U779" s="25">
        <f>IF($A779="","",MAX(0,$Q779-INDEX('Cenários'!$K$6:$K$105,INT((ROW()-6)/12)+1)))</f>
        <v/>
      </c>
      <c r="V779" s="24">
        <f>IF($A779="","",IF($Y779&lt;&gt;"OK","Dados inválidos",IF($X779="Pausado","Pausado",IF($T779&gt;0,"Ruptura",IF($U779&gt;0,"Excesso de capacidade",IF($M779&gt;INDEX('Cenários'!$K$6:$K$105,INT((ROW()-6)/12)+1),"Capacidade insuficiente",IF(AND($E779&lt;=0,$S779&lt;INDEX('Cenários'!$H$6:$H$105,INT((ROW()-6)/12)+1)),"Atenção",IF($R779&gt;0,"Desmobilizar","Adequado"))))))))</f>
        <v/>
      </c>
      <c r="W779" s="24">
        <f>IF($A779="","",IF($Y779&lt;&gt;"OK","Corrigir cadastro do cenário",IF($X779="Pausado","",IF($T779&gt;0,"Ruptura projetada de "&amp;TEXT($T779,"0")&amp;" un.",IF($U779&gt;0,"Reduzir entrada ou transferir "&amp;TEXT($U779,"0")&amp;" un.",IF($M779&gt;INDEX('Cenários'!$K$6:$K$105,INT((ROW()-6)/12)+1),"Capacidade abaixo do saldo-alvo em "&amp;TEXT($M779-INDEX('Cenários'!$K$6:$K$105,INT((ROW()-6)/12)+1),"0")&amp;" un.",IF(AND($O779&gt;0,$E779-INDEX('Cenários'!$J$6:$J$105,INT((ROW()-6)/12)+1)&lt;-4),"Recebimento depende de pedido anterior ao horizonte",IF($R779&gt;0,"Desmobilizar "&amp;TEXT($R779,"0")&amp;" un. nesta semana",IF($P779&gt;0,"Emitir pedido de "&amp;TEXT($P779,"0")&amp;" un. nesta semana",IF($O779&gt;0,"Programar recebimento de "&amp;TEXT($O779,"0")&amp;" un.","Sem ação imediata")))))))))</f>
        <v/>
      </c>
      <c r="X779" s="24">
        <f>IF($A779="","",INDEX('Cenários'!$M$6:$M$105,INT((ROW()-6)/12)+1))</f>
        <v/>
      </c>
      <c r="Y779" s="24">
        <f>IF($A779="","",INDEX('Cenários'!$Z$6:$Z$105,INT((ROW()-6)/12)+1))</f>
        <v/>
      </c>
    </row>
    <row r="780" ht="19" customHeight="1">
      <c r="A780" s="24">
        <f>IF(INDEX('Cenários'!$A$6:$A$105,INT((ROW()-6)/12)+1)="","",INDEX('Cenários'!$A$6:$A$105,INT((ROW()-6)/12)+1))</f>
        <v/>
      </c>
      <c r="B780" s="24">
        <f>IF($A780="","",INDEX('Cenários'!$B$6:$B$105,INT((ROW()-6)/12)+1))</f>
        <v/>
      </c>
      <c r="C780" s="24">
        <f>IF($A780="","",INDEX('Cenários'!$C$6:$C$105,INT((ROW()-6)/12)+1))</f>
        <v/>
      </c>
      <c r="D780" s="24">
        <f>IF($A780="","",INDEX('Cenários'!$D$6:$D$105,INT((ROW()-6)/12)+1))</f>
        <v/>
      </c>
      <c r="E780" s="25">
        <f>IF($A780="","",MOD(ROW()-6,12)-4)</f>
        <v/>
      </c>
      <c r="F780" s="24">
        <f>IF($A780="","",IF($E780&lt;0,"Antes do pico",IF($E780=0,"Semana de pico","Depois do pico")))</f>
        <v/>
      </c>
      <c r="G780" s="36">
        <f>IF($A780="","",IFERROR(IF(INDEX('Cenários'!$E$6:$E$105,INT((ROW()-6)/12)+1)="","",INDEX('Cenários'!$E$6:$E$105,INT((ROW()-6)/12)+1)+7*$E780),""))</f>
        <v/>
      </c>
      <c r="H780" s="37">
        <f>IF($A780="","",INDEX('Cenários'!$N$6:$Y$105,INT((ROW()-6)/12)+1,$E780+5))</f>
        <v/>
      </c>
      <c r="I780" s="25">
        <f>IF(OR($A780="",$H780=""),"",IFERROR(ROUNDUP(INDEX('Cenários'!$F$6:$F$105,INT((ROW()-6)/12)+1)*$H780,0),""))</f>
        <v/>
      </c>
      <c r="J780" s="19" t="n"/>
      <c r="K780" s="25">
        <f>IF($A780="","",IF($E780=-4,INDEX('Cenários'!$G$6:$G$105,INT((ROW()-6)/12)+1),$S779))</f>
        <v/>
      </c>
      <c r="L780" s="25">
        <f>IF($A780="","",$K780+IF($J780="",0,$J780)-IF($I780="",0,$I780))</f>
        <v/>
      </c>
      <c r="M780" s="25">
        <f>IF($A780="","",IF($E780&lt;=0,INDEX('Cenários'!$H$6:$H$105,INT((ROW()-6)/12)+1)+SUMIFS($I$6:$I$1205,$A$6:$A$1205,$A780,$E$6:$E$1205,"&gt;"&amp;$E780,$E$6:$E$1205,"&lt;="&amp;($E780+INDEX('Cenários'!$J$6:$J$105,INT((ROW()-6)/12)+1))),INDEX('Cenários'!$L$6:$L$105,INT((ROW()-6)/12)+1)+SUMIFS($I$6:$I$1205,$A$6:$A$1205,$A780,$E$6:$E$1205,"&gt;"&amp;$E780,$E$6:$E$1205,"&lt;=7")))</f>
        <v/>
      </c>
      <c r="N780" s="25">
        <f>IF($A780="","",MIN(INDEX('Cenários'!$K$6:$K$105,INT((ROW()-6)/12)+1),MAX(0,$M780)))</f>
        <v/>
      </c>
      <c r="O780" s="25">
        <f>IF($A780="","",IFERROR(IF($L780&gt;=$N780,0,MIN(CEILING(MAX(0,$N780-$L780),INDEX('Cenários'!$I$6:$I$105,INT((ROW()-6)/12)+1)),FLOOR(MAX(0,INDEX('Cenários'!$K$6:$K$105,INT((ROW()-6)/12)+1)-$L780),INDEX('Cenários'!$I$6:$I$105,INT((ROW()-6)/12)+1)))),0))</f>
        <v/>
      </c>
      <c r="P780" s="25">
        <f>IF($A780="","",IFERROR(IF($E780+INDEX('Cenários'!$J$6:$J$105,INT((ROW()-6)/12)+1)&gt;7,0,SUMIFS($O$6:$O$1205,$A$6:$A$1205,$A780,$E$6:$E$1205,$E780+INDEX('Cenários'!$J$6:$J$105,INT((ROW()-6)/12)+1))),0))</f>
        <v/>
      </c>
      <c r="Q780" s="25">
        <f>IF($A780="","",$L780+$O780)</f>
        <v/>
      </c>
      <c r="R780" s="25">
        <f>IF($A780="","",IF($E780&gt;0,MAX(0,$Q780-$N780),0))</f>
        <v/>
      </c>
      <c r="S780" s="25">
        <f>IF($A780="","",$Q780-$R780)</f>
        <v/>
      </c>
      <c r="T780" s="25">
        <f>IF($A780="","",MAX(0,-$S780))</f>
        <v/>
      </c>
      <c r="U780" s="25">
        <f>IF($A780="","",MAX(0,$Q780-INDEX('Cenários'!$K$6:$K$105,INT((ROW()-6)/12)+1)))</f>
        <v/>
      </c>
      <c r="V780" s="24">
        <f>IF($A780="","",IF($Y780&lt;&gt;"OK","Dados inválidos",IF($X780="Pausado","Pausado",IF($T780&gt;0,"Ruptura",IF($U780&gt;0,"Excesso de capacidade",IF($M780&gt;INDEX('Cenários'!$K$6:$K$105,INT((ROW()-6)/12)+1),"Capacidade insuficiente",IF(AND($E780&lt;=0,$S780&lt;INDEX('Cenários'!$H$6:$H$105,INT((ROW()-6)/12)+1)),"Atenção",IF($R780&gt;0,"Desmobilizar","Adequado"))))))))</f>
        <v/>
      </c>
      <c r="W780" s="24">
        <f>IF($A780="","",IF($Y780&lt;&gt;"OK","Corrigir cadastro do cenário",IF($X780="Pausado","",IF($T780&gt;0,"Ruptura projetada de "&amp;TEXT($T780,"0")&amp;" un.",IF($U780&gt;0,"Reduzir entrada ou transferir "&amp;TEXT($U780,"0")&amp;" un.",IF($M780&gt;INDEX('Cenários'!$K$6:$K$105,INT((ROW()-6)/12)+1),"Capacidade abaixo do saldo-alvo em "&amp;TEXT($M780-INDEX('Cenários'!$K$6:$K$105,INT((ROW()-6)/12)+1),"0")&amp;" un.",IF(AND($O780&gt;0,$E780-INDEX('Cenários'!$J$6:$J$105,INT((ROW()-6)/12)+1)&lt;-4),"Recebimento depende de pedido anterior ao horizonte",IF($R780&gt;0,"Desmobilizar "&amp;TEXT($R780,"0")&amp;" un. nesta semana",IF($P780&gt;0,"Emitir pedido de "&amp;TEXT($P780,"0")&amp;" un. nesta semana",IF($O780&gt;0,"Programar recebimento de "&amp;TEXT($O780,"0")&amp;" un.","Sem ação imediata")))))))))</f>
        <v/>
      </c>
      <c r="X780" s="24">
        <f>IF($A780="","",INDEX('Cenários'!$M$6:$M$105,INT((ROW()-6)/12)+1))</f>
        <v/>
      </c>
      <c r="Y780" s="24">
        <f>IF($A780="","",INDEX('Cenários'!$Z$6:$Z$105,INT((ROW()-6)/12)+1))</f>
        <v/>
      </c>
    </row>
    <row r="781" ht="19" customHeight="1">
      <c r="A781" s="24">
        <f>IF(INDEX('Cenários'!$A$6:$A$105,INT((ROW()-6)/12)+1)="","",INDEX('Cenários'!$A$6:$A$105,INT((ROW()-6)/12)+1))</f>
        <v/>
      </c>
      <c r="B781" s="24">
        <f>IF($A781="","",INDEX('Cenários'!$B$6:$B$105,INT((ROW()-6)/12)+1))</f>
        <v/>
      </c>
      <c r="C781" s="24">
        <f>IF($A781="","",INDEX('Cenários'!$C$6:$C$105,INT((ROW()-6)/12)+1))</f>
        <v/>
      </c>
      <c r="D781" s="24">
        <f>IF($A781="","",INDEX('Cenários'!$D$6:$D$105,INT((ROW()-6)/12)+1))</f>
        <v/>
      </c>
      <c r="E781" s="25">
        <f>IF($A781="","",MOD(ROW()-6,12)-4)</f>
        <v/>
      </c>
      <c r="F781" s="24">
        <f>IF($A781="","",IF($E781&lt;0,"Antes do pico",IF($E781=0,"Semana de pico","Depois do pico")))</f>
        <v/>
      </c>
      <c r="G781" s="36">
        <f>IF($A781="","",IFERROR(IF(INDEX('Cenários'!$E$6:$E$105,INT((ROW()-6)/12)+1)="","",INDEX('Cenários'!$E$6:$E$105,INT((ROW()-6)/12)+1)+7*$E781),""))</f>
        <v/>
      </c>
      <c r="H781" s="37">
        <f>IF($A781="","",INDEX('Cenários'!$N$6:$Y$105,INT((ROW()-6)/12)+1,$E781+5))</f>
        <v/>
      </c>
      <c r="I781" s="25">
        <f>IF(OR($A781="",$H781=""),"",IFERROR(ROUNDUP(INDEX('Cenários'!$F$6:$F$105,INT((ROW()-6)/12)+1)*$H781,0),""))</f>
        <v/>
      </c>
      <c r="J781" s="19" t="n"/>
      <c r="K781" s="25">
        <f>IF($A781="","",IF($E781=-4,INDEX('Cenários'!$G$6:$G$105,INT((ROW()-6)/12)+1),$S780))</f>
        <v/>
      </c>
      <c r="L781" s="25">
        <f>IF($A781="","",$K781+IF($J781="",0,$J781)-IF($I781="",0,$I781))</f>
        <v/>
      </c>
      <c r="M781" s="25">
        <f>IF($A781="","",IF($E781&lt;=0,INDEX('Cenários'!$H$6:$H$105,INT((ROW()-6)/12)+1)+SUMIFS($I$6:$I$1205,$A$6:$A$1205,$A781,$E$6:$E$1205,"&gt;"&amp;$E781,$E$6:$E$1205,"&lt;="&amp;($E781+INDEX('Cenários'!$J$6:$J$105,INT((ROW()-6)/12)+1))),INDEX('Cenários'!$L$6:$L$105,INT((ROW()-6)/12)+1)+SUMIFS($I$6:$I$1205,$A$6:$A$1205,$A781,$E$6:$E$1205,"&gt;"&amp;$E781,$E$6:$E$1205,"&lt;=7")))</f>
        <v/>
      </c>
      <c r="N781" s="25">
        <f>IF($A781="","",MIN(INDEX('Cenários'!$K$6:$K$105,INT((ROW()-6)/12)+1),MAX(0,$M781)))</f>
        <v/>
      </c>
      <c r="O781" s="25">
        <f>IF($A781="","",IFERROR(IF($L781&gt;=$N781,0,MIN(CEILING(MAX(0,$N781-$L781),INDEX('Cenários'!$I$6:$I$105,INT((ROW()-6)/12)+1)),FLOOR(MAX(0,INDEX('Cenários'!$K$6:$K$105,INT((ROW()-6)/12)+1)-$L781),INDEX('Cenários'!$I$6:$I$105,INT((ROW()-6)/12)+1)))),0))</f>
        <v/>
      </c>
      <c r="P781" s="25">
        <f>IF($A781="","",IFERROR(IF($E781+INDEX('Cenários'!$J$6:$J$105,INT((ROW()-6)/12)+1)&gt;7,0,SUMIFS($O$6:$O$1205,$A$6:$A$1205,$A781,$E$6:$E$1205,$E781+INDEX('Cenários'!$J$6:$J$105,INT((ROW()-6)/12)+1))),0))</f>
        <v/>
      </c>
      <c r="Q781" s="25">
        <f>IF($A781="","",$L781+$O781)</f>
        <v/>
      </c>
      <c r="R781" s="25">
        <f>IF($A781="","",IF($E781&gt;0,MAX(0,$Q781-$N781),0))</f>
        <v/>
      </c>
      <c r="S781" s="25">
        <f>IF($A781="","",$Q781-$R781)</f>
        <v/>
      </c>
      <c r="T781" s="25">
        <f>IF($A781="","",MAX(0,-$S781))</f>
        <v/>
      </c>
      <c r="U781" s="25">
        <f>IF($A781="","",MAX(0,$Q781-INDEX('Cenários'!$K$6:$K$105,INT((ROW()-6)/12)+1)))</f>
        <v/>
      </c>
      <c r="V781" s="24">
        <f>IF($A781="","",IF($Y781&lt;&gt;"OK","Dados inválidos",IF($X781="Pausado","Pausado",IF($T781&gt;0,"Ruptura",IF($U781&gt;0,"Excesso de capacidade",IF($M781&gt;INDEX('Cenários'!$K$6:$K$105,INT((ROW()-6)/12)+1),"Capacidade insuficiente",IF(AND($E781&lt;=0,$S781&lt;INDEX('Cenários'!$H$6:$H$105,INT((ROW()-6)/12)+1)),"Atenção",IF($R781&gt;0,"Desmobilizar","Adequado"))))))))</f>
        <v/>
      </c>
      <c r="W781" s="24">
        <f>IF($A781="","",IF($Y781&lt;&gt;"OK","Corrigir cadastro do cenário",IF($X781="Pausado","",IF($T781&gt;0,"Ruptura projetada de "&amp;TEXT($T781,"0")&amp;" un.",IF($U781&gt;0,"Reduzir entrada ou transferir "&amp;TEXT($U781,"0")&amp;" un.",IF($M781&gt;INDEX('Cenários'!$K$6:$K$105,INT((ROW()-6)/12)+1),"Capacidade abaixo do saldo-alvo em "&amp;TEXT($M781-INDEX('Cenários'!$K$6:$K$105,INT((ROW()-6)/12)+1),"0")&amp;" un.",IF(AND($O781&gt;0,$E781-INDEX('Cenários'!$J$6:$J$105,INT((ROW()-6)/12)+1)&lt;-4),"Recebimento depende de pedido anterior ao horizonte",IF($R781&gt;0,"Desmobilizar "&amp;TEXT($R781,"0")&amp;" un. nesta semana",IF($P781&gt;0,"Emitir pedido de "&amp;TEXT($P781,"0")&amp;" un. nesta semana",IF($O781&gt;0,"Programar recebimento de "&amp;TEXT($O781,"0")&amp;" un.","Sem ação imediata")))))))))</f>
        <v/>
      </c>
      <c r="X781" s="24">
        <f>IF($A781="","",INDEX('Cenários'!$M$6:$M$105,INT((ROW()-6)/12)+1))</f>
        <v/>
      </c>
      <c r="Y781" s="24">
        <f>IF($A781="","",INDEX('Cenários'!$Z$6:$Z$105,INT((ROW()-6)/12)+1))</f>
        <v/>
      </c>
    </row>
    <row r="782" ht="19" customHeight="1">
      <c r="A782" s="24">
        <f>IF(INDEX('Cenários'!$A$6:$A$105,INT((ROW()-6)/12)+1)="","",INDEX('Cenários'!$A$6:$A$105,INT((ROW()-6)/12)+1))</f>
        <v/>
      </c>
      <c r="B782" s="24">
        <f>IF($A782="","",INDEX('Cenários'!$B$6:$B$105,INT((ROW()-6)/12)+1))</f>
        <v/>
      </c>
      <c r="C782" s="24">
        <f>IF($A782="","",INDEX('Cenários'!$C$6:$C$105,INT((ROW()-6)/12)+1))</f>
        <v/>
      </c>
      <c r="D782" s="24">
        <f>IF($A782="","",INDEX('Cenários'!$D$6:$D$105,INT((ROW()-6)/12)+1))</f>
        <v/>
      </c>
      <c r="E782" s="25">
        <f>IF($A782="","",MOD(ROW()-6,12)-4)</f>
        <v/>
      </c>
      <c r="F782" s="24">
        <f>IF($A782="","",IF($E782&lt;0,"Antes do pico",IF($E782=0,"Semana de pico","Depois do pico")))</f>
        <v/>
      </c>
      <c r="G782" s="36">
        <f>IF($A782="","",IFERROR(IF(INDEX('Cenários'!$E$6:$E$105,INT((ROW()-6)/12)+1)="","",INDEX('Cenários'!$E$6:$E$105,INT((ROW()-6)/12)+1)+7*$E782),""))</f>
        <v/>
      </c>
      <c r="H782" s="37">
        <f>IF($A782="","",INDEX('Cenários'!$N$6:$Y$105,INT((ROW()-6)/12)+1,$E782+5))</f>
        <v/>
      </c>
      <c r="I782" s="25">
        <f>IF(OR($A782="",$H782=""),"",IFERROR(ROUNDUP(INDEX('Cenários'!$F$6:$F$105,INT((ROW()-6)/12)+1)*$H782,0),""))</f>
        <v/>
      </c>
      <c r="J782" s="19" t="n"/>
      <c r="K782" s="25">
        <f>IF($A782="","",IF($E782=-4,INDEX('Cenários'!$G$6:$G$105,INT((ROW()-6)/12)+1),$S781))</f>
        <v/>
      </c>
      <c r="L782" s="25">
        <f>IF($A782="","",$K782+IF($J782="",0,$J782)-IF($I782="",0,$I782))</f>
        <v/>
      </c>
      <c r="M782" s="25">
        <f>IF($A782="","",IF($E782&lt;=0,INDEX('Cenários'!$H$6:$H$105,INT((ROW()-6)/12)+1)+SUMIFS($I$6:$I$1205,$A$6:$A$1205,$A782,$E$6:$E$1205,"&gt;"&amp;$E782,$E$6:$E$1205,"&lt;="&amp;($E782+INDEX('Cenários'!$J$6:$J$105,INT((ROW()-6)/12)+1))),INDEX('Cenários'!$L$6:$L$105,INT((ROW()-6)/12)+1)+SUMIFS($I$6:$I$1205,$A$6:$A$1205,$A782,$E$6:$E$1205,"&gt;"&amp;$E782,$E$6:$E$1205,"&lt;=7")))</f>
        <v/>
      </c>
      <c r="N782" s="25">
        <f>IF($A782="","",MIN(INDEX('Cenários'!$K$6:$K$105,INT((ROW()-6)/12)+1),MAX(0,$M782)))</f>
        <v/>
      </c>
      <c r="O782" s="25">
        <f>IF($A782="","",IFERROR(IF($L782&gt;=$N782,0,MIN(CEILING(MAX(0,$N782-$L782),INDEX('Cenários'!$I$6:$I$105,INT((ROW()-6)/12)+1)),FLOOR(MAX(0,INDEX('Cenários'!$K$6:$K$105,INT((ROW()-6)/12)+1)-$L782),INDEX('Cenários'!$I$6:$I$105,INT((ROW()-6)/12)+1)))),0))</f>
        <v/>
      </c>
      <c r="P782" s="25">
        <f>IF($A782="","",IFERROR(IF($E782+INDEX('Cenários'!$J$6:$J$105,INT((ROW()-6)/12)+1)&gt;7,0,SUMIFS($O$6:$O$1205,$A$6:$A$1205,$A782,$E$6:$E$1205,$E782+INDEX('Cenários'!$J$6:$J$105,INT((ROW()-6)/12)+1))),0))</f>
        <v/>
      </c>
      <c r="Q782" s="25">
        <f>IF($A782="","",$L782+$O782)</f>
        <v/>
      </c>
      <c r="R782" s="25">
        <f>IF($A782="","",IF($E782&gt;0,MAX(0,$Q782-$N782),0))</f>
        <v/>
      </c>
      <c r="S782" s="25">
        <f>IF($A782="","",$Q782-$R782)</f>
        <v/>
      </c>
      <c r="T782" s="25">
        <f>IF($A782="","",MAX(0,-$S782))</f>
        <v/>
      </c>
      <c r="U782" s="25">
        <f>IF($A782="","",MAX(0,$Q782-INDEX('Cenários'!$K$6:$K$105,INT((ROW()-6)/12)+1)))</f>
        <v/>
      </c>
      <c r="V782" s="24">
        <f>IF($A782="","",IF($Y782&lt;&gt;"OK","Dados inválidos",IF($X782="Pausado","Pausado",IF($T782&gt;0,"Ruptura",IF($U782&gt;0,"Excesso de capacidade",IF($M782&gt;INDEX('Cenários'!$K$6:$K$105,INT((ROW()-6)/12)+1),"Capacidade insuficiente",IF(AND($E782&lt;=0,$S782&lt;INDEX('Cenários'!$H$6:$H$105,INT((ROW()-6)/12)+1)),"Atenção",IF($R782&gt;0,"Desmobilizar","Adequado"))))))))</f>
        <v/>
      </c>
      <c r="W782" s="24">
        <f>IF($A782="","",IF($Y782&lt;&gt;"OK","Corrigir cadastro do cenário",IF($X782="Pausado","",IF($T782&gt;0,"Ruptura projetada de "&amp;TEXT($T782,"0")&amp;" un.",IF($U782&gt;0,"Reduzir entrada ou transferir "&amp;TEXT($U782,"0")&amp;" un.",IF($M782&gt;INDEX('Cenários'!$K$6:$K$105,INT((ROW()-6)/12)+1),"Capacidade abaixo do saldo-alvo em "&amp;TEXT($M782-INDEX('Cenários'!$K$6:$K$105,INT((ROW()-6)/12)+1),"0")&amp;" un.",IF(AND($O782&gt;0,$E782-INDEX('Cenários'!$J$6:$J$105,INT((ROW()-6)/12)+1)&lt;-4),"Recebimento depende de pedido anterior ao horizonte",IF($R782&gt;0,"Desmobilizar "&amp;TEXT($R782,"0")&amp;" un. nesta semana",IF($P782&gt;0,"Emitir pedido de "&amp;TEXT($P782,"0")&amp;" un. nesta semana",IF($O782&gt;0,"Programar recebimento de "&amp;TEXT($O782,"0")&amp;" un.","Sem ação imediata")))))))))</f>
        <v/>
      </c>
      <c r="X782" s="24">
        <f>IF($A782="","",INDEX('Cenários'!$M$6:$M$105,INT((ROW()-6)/12)+1))</f>
        <v/>
      </c>
      <c r="Y782" s="24">
        <f>IF($A782="","",INDEX('Cenários'!$Z$6:$Z$105,INT((ROW()-6)/12)+1))</f>
        <v/>
      </c>
    </row>
    <row r="783" ht="19" customHeight="1">
      <c r="A783" s="24">
        <f>IF(INDEX('Cenários'!$A$6:$A$105,INT((ROW()-6)/12)+1)="","",INDEX('Cenários'!$A$6:$A$105,INT((ROW()-6)/12)+1))</f>
        <v/>
      </c>
      <c r="B783" s="24">
        <f>IF($A783="","",INDEX('Cenários'!$B$6:$B$105,INT((ROW()-6)/12)+1))</f>
        <v/>
      </c>
      <c r="C783" s="24">
        <f>IF($A783="","",INDEX('Cenários'!$C$6:$C$105,INT((ROW()-6)/12)+1))</f>
        <v/>
      </c>
      <c r="D783" s="24">
        <f>IF($A783="","",INDEX('Cenários'!$D$6:$D$105,INT((ROW()-6)/12)+1))</f>
        <v/>
      </c>
      <c r="E783" s="25">
        <f>IF($A783="","",MOD(ROW()-6,12)-4)</f>
        <v/>
      </c>
      <c r="F783" s="24">
        <f>IF($A783="","",IF($E783&lt;0,"Antes do pico",IF($E783=0,"Semana de pico","Depois do pico")))</f>
        <v/>
      </c>
      <c r="G783" s="36">
        <f>IF($A783="","",IFERROR(IF(INDEX('Cenários'!$E$6:$E$105,INT((ROW()-6)/12)+1)="","",INDEX('Cenários'!$E$6:$E$105,INT((ROW()-6)/12)+1)+7*$E783),""))</f>
        <v/>
      </c>
      <c r="H783" s="37">
        <f>IF($A783="","",INDEX('Cenários'!$N$6:$Y$105,INT((ROW()-6)/12)+1,$E783+5))</f>
        <v/>
      </c>
      <c r="I783" s="25">
        <f>IF(OR($A783="",$H783=""),"",IFERROR(ROUNDUP(INDEX('Cenários'!$F$6:$F$105,INT((ROW()-6)/12)+1)*$H783,0),""))</f>
        <v/>
      </c>
      <c r="J783" s="19" t="n"/>
      <c r="K783" s="25">
        <f>IF($A783="","",IF($E783=-4,INDEX('Cenários'!$G$6:$G$105,INT((ROW()-6)/12)+1),$S782))</f>
        <v/>
      </c>
      <c r="L783" s="25">
        <f>IF($A783="","",$K783+IF($J783="",0,$J783)-IF($I783="",0,$I783))</f>
        <v/>
      </c>
      <c r="M783" s="25">
        <f>IF($A783="","",IF($E783&lt;=0,INDEX('Cenários'!$H$6:$H$105,INT((ROW()-6)/12)+1)+SUMIFS($I$6:$I$1205,$A$6:$A$1205,$A783,$E$6:$E$1205,"&gt;"&amp;$E783,$E$6:$E$1205,"&lt;="&amp;($E783+INDEX('Cenários'!$J$6:$J$105,INT((ROW()-6)/12)+1))),INDEX('Cenários'!$L$6:$L$105,INT((ROW()-6)/12)+1)+SUMIFS($I$6:$I$1205,$A$6:$A$1205,$A783,$E$6:$E$1205,"&gt;"&amp;$E783,$E$6:$E$1205,"&lt;=7")))</f>
        <v/>
      </c>
      <c r="N783" s="25">
        <f>IF($A783="","",MIN(INDEX('Cenários'!$K$6:$K$105,INT((ROW()-6)/12)+1),MAX(0,$M783)))</f>
        <v/>
      </c>
      <c r="O783" s="25">
        <f>IF($A783="","",IFERROR(IF($L783&gt;=$N783,0,MIN(CEILING(MAX(0,$N783-$L783),INDEX('Cenários'!$I$6:$I$105,INT((ROW()-6)/12)+1)),FLOOR(MAX(0,INDEX('Cenários'!$K$6:$K$105,INT((ROW()-6)/12)+1)-$L783),INDEX('Cenários'!$I$6:$I$105,INT((ROW()-6)/12)+1)))),0))</f>
        <v/>
      </c>
      <c r="P783" s="25">
        <f>IF($A783="","",IFERROR(IF($E783+INDEX('Cenários'!$J$6:$J$105,INT((ROW()-6)/12)+1)&gt;7,0,SUMIFS($O$6:$O$1205,$A$6:$A$1205,$A783,$E$6:$E$1205,$E783+INDEX('Cenários'!$J$6:$J$105,INT((ROW()-6)/12)+1))),0))</f>
        <v/>
      </c>
      <c r="Q783" s="25">
        <f>IF($A783="","",$L783+$O783)</f>
        <v/>
      </c>
      <c r="R783" s="25">
        <f>IF($A783="","",IF($E783&gt;0,MAX(0,$Q783-$N783),0))</f>
        <v/>
      </c>
      <c r="S783" s="25">
        <f>IF($A783="","",$Q783-$R783)</f>
        <v/>
      </c>
      <c r="T783" s="25">
        <f>IF($A783="","",MAX(0,-$S783))</f>
        <v/>
      </c>
      <c r="U783" s="25">
        <f>IF($A783="","",MAX(0,$Q783-INDEX('Cenários'!$K$6:$K$105,INT((ROW()-6)/12)+1)))</f>
        <v/>
      </c>
      <c r="V783" s="24">
        <f>IF($A783="","",IF($Y783&lt;&gt;"OK","Dados inválidos",IF($X783="Pausado","Pausado",IF($T783&gt;0,"Ruptura",IF($U783&gt;0,"Excesso de capacidade",IF($M783&gt;INDEX('Cenários'!$K$6:$K$105,INT((ROW()-6)/12)+1),"Capacidade insuficiente",IF(AND($E783&lt;=0,$S783&lt;INDEX('Cenários'!$H$6:$H$105,INT((ROW()-6)/12)+1)),"Atenção",IF($R783&gt;0,"Desmobilizar","Adequado"))))))))</f>
        <v/>
      </c>
      <c r="W783" s="24">
        <f>IF($A783="","",IF($Y783&lt;&gt;"OK","Corrigir cadastro do cenário",IF($X783="Pausado","",IF($T783&gt;0,"Ruptura projetada de "&amp;TEXT($T783,"0")&amp;" un.",IF($U783&gt;0,"Reduzir entrada ou transferir "&amp;TEXT($U783,"0")&amp;" un.",IF($M783&gt;INDEX('Cenários'!$K$6:$K$105,INT((ROW()-6)/12)+1),"Capacidade abaixo do saldo-alvo em "&amp;TEXT($M783-INDEX('Cenários'!$K$6:$K$105,INT((ROW()-6)/12)+1),"0")&amp;" un.",IF(AND($O783&gt;0,$E783-INDEX('Cenários'!$J$6:$J$105,INT((ROW()-6)/12)+1)&lt;-4),"Recebimento depende de pedido anterior ao horizonte",IF($R783&gt;0,"Desmobilizar "&amp;TEXT($R783,"0")&amp;" un. nesta semana",IF($P783&gt;0,"Emitir pedido de "&amp;TEXT($P783,"0")&amp;" un. nesta semana",IF($O783&gt;0,"Programar recebimento de "&amp;TEXT($O783,"0")&amp;" un.","Sem ação imediata")))))))))</f>
        <v/>
      </c>
      <c r="X783" s="24">
        <f>IF($A783="","",INDEX('Cenários'!$M$6:$M$105,INT((ROW()-6)/12)+1))</f>
        <v/>
      </c>
      <c r="Y783" s="24">
        <f>IF($A783="","",INDEX('Cenários'!$Z$6:$Z$105,INT((ROW()-6)/12)+1))</f>
        <v/>
      </c>
    </row>
    <row r="784" ht="19" customHeight="1">
      <c r="A784" s="24">
        <f>IF(INDEX('Cenários'!$A$6:$A$105,INT((ROW()-6)/12)+1)="","",INDEX('Cenários'!$A$6:$A$105,INT((ROW()-6)/12)+1))</f>
        <v/>
      </c>
      <c r="B784" s="24">
        <f>IF($A784="","",INDEX('Cenários'!$B$6:$B$105,INT((ROW()-6)/12)+1))</f>
        <v/>
      </c>
      <c r="C784" s="24">
        <f>IF($A784="","",INDEX('Cenários'!$C$6:$C$105,INT((ROW()-6)/12)+1))</f>
        <v/>
      </c>
      <c r="D784" s="24">
        <f>IF($A784="","",INDEX('Cenários'!$D$6:$D$105,INT((ROW()-6)/12)+1))</f>
        <v/>
      </c>
      <c r="E784" s="25">
        <f>IF($A784="","",MOD(ROW()-6,12)-4)</f>
        <v/>
      </c>
      <c r="F784" s="24">
        <f>IF($A784="","",IF($E784&lt;0,"Antes do pico",IF($E784=0,"Semana de pico","Depois do pico")))</f>
        <v/>
      </c>
      <c r="G784" s="36">
        <f>IF($A784="","",IFERROR(IF(INDEX('Cenários'!$E$6:$E$105,INT((ROW()-6)/12)+1)="","",INDEX('Cenários'!$E$6:$E$105,INT((ROW()-6)/12)+1)+7*$E784),""))</f>
        <v/>
      </c>
      <c r="H784" s="37">
        <f>IF($A784="","",INDEX('Cenários'!$N$6:$Y$105,INT((ROW()-6)/12)+1,$E784+5))</f>
        <v/>
      </c>
      <c r="I784" s="25">
        <f>IF(OR($A784="",$H784=""),"",IFERROR(ROUNDUP(INDEX('Cenários'!$F$6:$F$105,INT((ROW()-6)/12)+1)*$H784,0),""))</f>
        <v/>
      </c>
      <c r="J784" s="19" t="n"/>
      <c r="K784" s="25">
        <f>IF($A784="","",IF($E784=-4,INDEX('Cenários'!$G$6:$G$105,INT((ROW()-6)/12)+1),$S783))</f>
        <v/>
      </c>
      <c r="L784" s="25">
        <f>IF($A784="","",$K784+IF($J784="",0,$J784)-IF($I784="",0,$I784))</f>
        <v/>
      </c>
      <c r="M784" s="25">
        <f>IF($A784="","",IF($E784&lt;=0,INDEX('Cenários'!$H$6:$H$105,INT((ROW()-6)/12)+1)+SUMIFS($I$6:$I$1205,$A$6:$A$1205,$A784,$E$6:$E$1205,"&gt;"&amp;$E784,$E$6:$E$1205,"&lt;="&amp;($E784+INDEX('Cenários'!$J$6:$J$105,INT((ROW()-6)/12)+1))),INDEX('Cenários'!$L$6:$L$105,INT((ROW()-6)/12)+1)+SUMIFS($I$6:$I$1205,$A$6:$A$1205,$A784,$E$6:$E$1205,"&gt;"&amp;$E784,$E$6:$E$1205,"&lt;=7")))</f>
        <v/>
      </c>
      <c r="N784" s="25">
        <f>IF($A784="","",MIN(INDEX('Cenários'!$K$6:$K$105,INT((ROW()-6)/12)+1),MAX(0,$M784)))</f>
        <v/>
      </c>
      <c r="O784" s="25">
        <f>IF($A784="","",IFERROR(IF($L784&gt;=$N784,0,MIN(CEILING(MAX(0,$N784-$L784),INDEX('Cenários'!$I$6:$I$105,INT((ROW()-6)/12)+1)),FLOOR(MAX(0,INDEX('Cenários'!$K$6:$K$105,INT((ROW()-6)/12)+1)-$L784),INDEX('Cenários'!$I$6:$I$105,INT((ROW()-6)/12)+1)))),0))</f>
        <v/>
      </c>
      <c r="P784" s="25">
        <f>IF($A784="","",IFERROR(IF($E784+INDEX('Cenários'!$J$6:$J$105,INT((ROW()-6)/12)+1)&gt;7,0,SUMIFS($O$6:$O$1205,$A$6:$A$1205,$A784,$E$6:$E$1205,$E784+INDEX('Cenários'!$J$6:$J$105,INT((ROW()-6)/12)+1))),0))</f>
        <v/>
      </c>
      <c r="Q784" s="25">
        <f>IF($A784="","",$L784+$O784)</f>
        <v/>
      </c>
      <c r="R784" s="25">
        <f>IF($A784="","",IF($E784&gt;0,MAX(0,$Q784-$N784),0))</f>
        <v/>
      </c>
      <c r="S784" s="25">
        <f>IF($A784="","",$Q784-$R784)</f>
        <v/>
      </c>
      <c r="T784" s="25">
        <f>IF($A784="","",MAX(0,-$S784))</f>
        <v/>
      </c>
      <c r="U784" s="25">
        <f>IF($A784="","",MAX(0,$Q784-INDEX('Cenários'!$K$6:$K$105,INT((ROW()-6)/12)+1)))</f>
        <v/>
      </c>
      <c r="V784" s="24">
        <f>IF($A784="","",IF($Y784&lt;&gt;"OK","Dados inválidos",IF($X784="Pausado","Pausado",IF($T784&gt;0,"Ruptura",IF($U784&gt;0,"Excesso de capacidade",IF($M784&gt;INDEX('Cenários'!$K$6:$K$105,INT((ROW()-6)/12)+1),"Capacidade insuficiente",IF(AND($E784&lt;=0,$S784&lt;INDEX('Cenários'!$H$6:$H$105,INT((ROW()-6)/12)+1)),"Atenção",IF($R784&gt;0,"Desmobilizar","Adequado"))))))))</f>
        <v/>
      </c>
      <c r="W784" s="24">
        <f>IF($A784="","",IF($Y784&lt;&gt;"OK","Corrigir cadastro do cenário",IF($X784="Pausado","",IF($T784&gt;0,"Ruptura projetada de "&amp;TEXT($T784,"0")&amp;" un.",IF($U784&gt;0,"Reduzir entrada ou transferir "&amp;TEXT($U784,"0")&amp;" un.",IF($M784&gt;INDEX('Cenários'!$K$6:$K$105,INT((ROW()-6)/12)+1),"Capacidade abaixo do saldo-alvo em "&amp;TEXT($M784-INDEX('Cenários'!$K$6:$K$105,INT((ROW()-6)/12)+1),"0")&amp;" un.",IF(AND($O784&gt;0,$E784-INDEX('Cenários'!$J$6:$J$105,INT((ROW()-6)/12)+1)&lt;-4),"Recebimento depende de pedido anterior ao horizonte",IF($R784&gt;0,"Desmobilizar "&amp;TEXT($R784,"0")&amp;" un. nesta semana",IF($P784&gt;0,"Emitir pedido de "&amp;TEXT($P784,"0")&amp;" un. nesta semana",IF($O784&gt;0,"Programar recebimento de "&amp;TEXT($O784,"0")&amp;" un.","Sem ação imediata")))))))))</f>
        <v/>
      </c>
      <c r="X784" s="24">
        <f>IF($A784="","",INDEX('Cenários'!$M$6:$M$105,INT((ROW()-6)/12)+1))</f>
        <v/>
      </c>
      <c r="Y784" s="24">
        <f>IF($A784="","",INDEX('Cenários'!$Z$6:$Z$105,INT((ROW()-6)/12)+1))</f>
        <v/>
      </c>
    </row>
    <row r="785" ht="19" customHeight="1">
      <c r="A785" s="24">
        <f>IF(INDEX('Cenários'!$A$6:$A$105,INT((ROW()-6)/12)+1)="","",INDEX('Cenários'!$A$6:$A$105,INT((ROW()-6)/12)+1))</f>
        <v/>
      </c>
      <c r="B785" s="24">
        <f>IF($A785="","",INDEX('Cenários'!$B$6:$B$105,INT((ROW()-6)/12)+1))</f>
        <v/>
      </c>
      <c r="C785" s="24">
        <f>IF($A785="","",INDEX('Cenários'!$C$6:$C$105,INT((ROW()-6)/12)+1))</f>
        <v/>
      </c>
      <c r="D785" s="24">
        <f>IF($A785="","",INDEX('Cenários'!$D$6:$D$105,INT((ROW()-6)/12)+1))</f>
        <v/>
      </c>
      <c r="E785" s="25">
        <f>IF($A785="","",MOD(ROW()-6,12)-4)</f>
        <v/>
      </c>
      <c r="F785" s="24">
        <f>IF($A785="","",IF($E785&lt;0,"Antes do pico",IF($E785=0,"Semana de pico","Depois do pico")))</f>
        <v/>
      </c>
      <c r="G785" s="36">
        <f>IF($A785="","",IFERROR(IF(INDEX('Cenários'!$E$6:$E$105,INT((ROW()-6)/12)+1)="","",INDEX('Cenários'!$E$6:$E$105,INT((ROW()-6)/12)+1)+7*$E785),""))</f>
        <v/>
      </c>
      <c r="H785" s="37">
        <f>IF($A785="","",INDEX('Cenários'!$N$6:$Y$105,INT((ROW()-6)/12)+1,$E785+5))</f>
        <v/>
      </c>
      <c r="I785" s="25">
        <f>IF(OR($A785="",$H785=""),"",IFERROR(ROUNDUP(INDEX('Cenários'!$F$6:$F$105,INT((ROW()-6)/12)+1)*$H785,0),""))</f>
        <v/>
      </c>
      <c r="J785" s="19" t="n"/>
      <c r="K785" s="25">
        <f>IF($A785="","",IF($E785=-4,INDEX('Cenários'!$G$6:$G$105,INT((ROW()-6)/12)+1),$S784))</f>
        <v/>
      </c>
      <c r="L785" s="25">
        <f>IF($A785="","",$K785+IF($J785="",0,$J785)-IF($I785="",0,$I785))</f>
        <v/>
      </c>
      <c r="M785" s="25">
        <f>IF($A785="","",IF($E785&lt;=0,INDEX('Cenários'!$H$6:$H$105,INT((ROW()-6)/12)+1)+SUMIFS($I$6:$I$1205,$A$6:$A$1205,$A785,$E$6:$E$1205,"&gt;"&amp;$E785,$E$6:$E$1205,"&lt;="&amp;($E785+INDEX('Cenários'!$J$6:$J$105,INT((ROW()-6)/12)+1))),INDEX('Cenários'!$L$6:$L$105,INT((ROW()-6)/12)+1)+SUMIFS($I$6:$I$1205,$A$6:$A$1205,$A785,$E$6:$E$1205,"&gt;"&amp;$E785,$E$6:$E$1205,"&lt;=7")))</f>
        <v/>
      </c>
      <c r="N785" s="25">
        <f>IF($A785="","",MIN(INDEX('Cenários'!$K$6:$K$105,INT((ROW()-6)/12)+1),MAX(0,$M785)))</f>
        <v/>
      </c>
      <c r="O785" s="25">
        <f>IF($A785="","",IFERROR(IF($L785&gt;=$N785,0,MIN(CEILING(MAX(0,$N785-$L785),INDEX('Cenários'!$I$6:$I$105,INT((ROW()-6)/12)+1)),FLOOR(MAX(0,INDEX('Cenários'!$K$6:$K$105,INT((ROW()-6)/12)+1)-$L785),INDEX('Cenários'!$I$6:$I$105,INT((ROW()-6)/12)+1)))),0))</f>
        <v/>
      </c>
      <c r="P785" s="25">
        <f>IF($A785="","",IFERROR(IF($E785+INDEX('Cenários'!$J$6:$J$105,INT((ROW()-6)/12)+1)&gt;7,0,SUMIFS($O$6:$O$1205,$A$6:$A$1205,$A785,$E$6:$E$1205,$E785+INDEX('Cenários'!$J$6:$J$105,INT((ROW()-6)/12)+1))),0))</f>
        <v/>
      </c>
      <c r="Q785" s="25">
        <f>IF($A785="","",$L785+$O785)</f>
        <v/>
      </c>
      <c r="R785" s="25">
        <f>IF($A785="","",IF($E785&gt;0,MAX(0,$Q785-$N785),0))</f>
        <v/>
      </c>
      <c r="S785" s="25">
        <f>IF($A785="","",$Q785-$R785)</f>
        <v/>
      </c>
      <c r="T785" s="25">
        <f>IF($A785="","",MAX(0,-$S785))</f>
        <v/>
      </c>
      <c r="U785" s="25">
        <f>IF($A785="","",MAX(0,$Q785-INDEX('Cenários'!$K$6:$K$105,INT((ROW()-6)/12)+1)))</f>
        <v/>
      </c>
      <c r="V785" s="24">
        <f>IF($A785="","",IF($Y785&lt;&gt;"OK","Dados inválidos",IF($X785="Pausado","Pausado",IF($T785&gt;0,"Ruptura",IF($U785&gt;0,"Excesso de capacidade",IF($M785&gt;INDEX('Cenários'!$K$6:$K$105,INT((ROW()-6)/12)+1),"Capacidade insuficiente",IF(AND($E785&lt;=0,$S785&lt;INDEX('Cenários'!$H$6:$H$105,INT((ROW()-6)/12)+1)),"Atenção",IF($R785&gt;0,"Desmobilizar","Adequado"))))))))</f>
        <v/>
      </c>
      <c r="W785" s="24">
        <f>IF($A785="","",IF($Y785&lt;&gt;"OK","Corrigir cadastro do cenário",IF($X785="Pausado","",IF($T785&gt;0,"Ruptura projetada de "&amp;TEXT($T785,"0")&amp;" un.",IF($U785&gt;0,"Reduzir entrada ou transferir "&amp;TEXT($U785,"0")&amp;" un.",IF($M785&gt;INDEX('Cenários'!$K$6:$K$105,INT((ROW()-6)/12)+1),"Capacidade abaixo do saldo-alvo em "&amp;TEXT($M785-INDEX('Cenários'!$K$6:$K$105,INT((ROW()-6)/12)+1),"0")&amp;" un.",IF(AND($O785&gt;0,$E785-INDEX('Cenários'!$J$6:$J$105,INT((ROW()-6)/12)+1)&lt;-4),"Recebimento depende de pedido anterior ao horizonte",IF($R785&gt;0,"Desmobilizar "&amp;TEXT($R785,"0")&amp;" un. nesta semana",IF($P785&gt;0,"Emitir pedido de "&amp;TEXT($P785,"0")&amp;" un. nesta semana",IF($O785&gt;0,"Programar recebimento de "&amp;TEXT($O785,"0")&amp;" un.","Sem ação imediata")))))))))</f>
        <v/>
      </c>
      <c r="X785" s="24">
        <f>IF($A785="","",INDEX('Cenários'!$M$6:$M$105,INT((ROW()-6)/12)+1))</f>
        <v/>
      </c>
      <c r="Y785" s="24">
        <f>IF($A785="","",INDEX('Cenários'!$Z$6:$Z$105,INT((ROW()-6)/12)+1))</f>
        <v/>
      </c>
    </row>
    <row r="786" ht="19" customHeight="1">
      <c r="A786" s="24">
        <f>IF(INDEX('Cenários'!$A$6:$A$105,INT((ROW()-6)/12)+1)="","",INDEX('Cenários'!$A$6:$A$105,INT((ROW()-6)/12)+1))</f>
        <v/>
      </c>
      <c r="B786" s="24">
        <f>IF($A786="","",INDEX('Cenários'!$B$6:$B$105,INT((ROW()-6)/12)+1))</f>
        <v/>
      </c>
      <c r="C786" s="24">
        <f>IF($A786="","",INDEX('Cenários'!$C$6:$C$105,INT((ROW()-6)/12)+1))</f>
        <v/>
      </c>
      <c r="D786" s="24">
        <f>IF($A786="","",INDEX('Cenários'!$D$6:$D$105,INT((ROW()-6)/12)+1))</f>
        <v/>
      </c>
      <c r="E786" s="25">
        <f>IF($A786="","",MOD(ROW()-6,12)-4)</f>
        <v/>
      </c>
      <c r="F786" s="24">
        <f>IF($A786="","",IF($E786&lt;0,"Antes do pico",IF($E786=0,"Semana de pico","Depois do pico")))</f>
        <v/>
      </c>
      <c r="G786" s="36">
        <f>IF($A786="","",IFERROR(IF(INDEX('Cenários'!$E$6:$E$105,INT((ROW()-6)/12)+1)="","",INDEX('Cenários'!$E$6:$E$105,INT((ROW()-6)/12)+1)+7*$E786),""))</f>
        <v/>
      </c>
      <c r="H786" s="37">
        <f>IF($A786="","",INDEX('Cenários'!$N$6:$Y$105,INT((ROW()-6)/12)+1,$E786+5))</f>
        <v/>
      </c>
      <c r="I786" s="25">
        <f>IF(OR($A786="",$H786=""),"",IFERROR(ROUNDUP(INDEX('Cenários'!$F$6:$F$105,INT((ROW()-6)/12)+1)*$H786,0),""))</f>
        <v/>
      </c>
      <c r="J786" s="19" t="n"/>
      <c r="K786" s="25">
        <f>IF($A786="","",IF($E786=-4,INDEX('Cenários'!$G$6:$G$105,INT((ROW()-6)/12)+1),$S785))</f>
        <v/>
      </c>
      <c r="L786" s="25">
        <f>IF($A786="","",$K786+IF($J786="",0,$J786)-IF($I786="",0,$I786))</f>
        <v/>
      </c>
      <c r="M786" s="25">
        <f>IF($A786="","",IF($E786&lt;=0,INDEX('Cenários'!$H$6:$H$105,INT((ROW()-6)/12)+1)+SUMIFS($I$6:$I$1205,$A$6:$A$1205,$A786,$E$6:$E$1205,"&gt;"&amp;$E786,$E$6:$E$1205,"&lt;="&amp;($E786+INDEX('Cenários'!$J$6:$J$105,INT((ROW()-6)/12)+1))),INDEX('Cenários'!$L$6:$L$105,INT((ROW()-6)/12)+1)+SUMIFS($I$6:$I$1205,$A$6:$A$1205,$A786,$E$6:$E$1205,"&gt;"&amp;$E786,$E$6:$E$1205,"&lt;=7")))</f>
        <v/>
      </c>
      <c r="N786" s="25">
        <f>IF($A786="","",MIN(INDEX('Cenários'!$K$6:$K$105,INT((ROW()-6)/12)+1),MAX(0,$M786)))</f>
        <v/>
      </c>
      <c r="O786" s="25">
        <f>IF($A786="","",IFERROR(IF($L786&gt;=$N786,0,MIN(CEILING(MAX(0,$N786-$L786),INDEX('Cenários'!$I$6:$I$105,INT((ROW()-6)/12)+1)),FLOOR(MAX(0,INDEX('Cenários'!$K$6:$K$105,INT((ROW()-6)/12)+1)-$L786),INDEX('Cenários'!$I$6:$I$105,INT((ROW()-6)/12)+1)))),0))</f>
        <v/>
      </c>
      <c r="P786" s="25">
        <f>IF($A786="","",IFERROR(IF($E786+INDEX('Cenários'!$J$6:$J$105,INT((ROW()-6)/12)+1)&gt;7,0,SUMIFS($O$6:$O$1205,$A$6:$A$1205,$A786,$E$6:$E$1205,$E786+INDEX('Cenários'!$J$6:$J$105,INT((ROW()-6)/12)+1))),0))</f>
        <v/>
      </c>
      <c r="Q786" s="25">
        <f>IF($A786="","",$L786+$O786)</f>
        <v/>
      </c>
      <c r="R786" s="25">
        <f>IF($A786="","",IF($E786&gt;0,MAX(0,$Q786-$N786),0))</f>
        <v/>
      </c>
      <c r="S786" s="25">
        <f>IF($A786="","",$Q786-$R786)</f>
        <v/>
      </c>
      <c r="T786" s="25">
        <f>IF($A786="","",MAX(0,-$S786))</f>
        <v/>
      </c>
      <c r="U786" s="25">
        <f>IF($A786="","",MAX(0,$Q786-INDEX('Cenários'!$K$6:$K$105,INT((ROW()-6)/12)+1)))</f>
        <v/>
      </c>
      <c r="V786" s="24">
        <f>IF($A786="","",IF($Y786&lt;&gt;"OK","Dados inválidos",IF($X786="Pausado","Pausado",IF($T786&gt;0,"Ruptura",IF($U786&gt;0,"Excesso de capacidade",IF($M786&gt;INDEX('Cenários'!$K$6:$K$105,INT((ROW()-6)/12)+1),"Capacidade insuficiente",IF(AND($E786&lt;=0,$S786&lt;INDEX('Cenários'!$H$6:$H$105,INT((ROW()-6)/12)+1)),"Atenção",IF($R786&gt;0,"Desmobilizar","Adequado"))))))))</f>
        <v/>
      </c>
      <c r="W786" s="24">
        <f>IF($A786="","",IF($Y786&lt;&gt;"OK","Corrigir cadastro do cenário",IF($X786="Pausado","",IF($T786&gt;0,"Ruptura projetada de "&amp;TEXT($T786,"0")&amp;" un.",IF($U786&gt;0,"Reduzir entrada ou transferir "&amp;TEXT($U786,"0")&amp;" un.",IF($M786&gt;INDEX('Cenários'!$K$6:$K$105,INT((ROW()-6)/12)+1),"Capacidade abaixo do saldo-alvo em "&amp;TEXT($M786-INDEX('Cenários'!$K$6:$K$105,INT((ROW()-6)/12)+1),"0")&amp;" un.",IF(AND($O786&gt;0,$E786-INDEX('Cenários'!$J$6:$J$105,INT((ROW()-6)/12)+1)&lt;-4),"Recebimento depende de pedido anterior ao horizonte",IF($R786&gt;0,"Desmobilizar "&amp;TEXT($R786,"0")&amp;" un. nesta semana",IF($P786&gt;0,"Emitir pedido de "&amp;TEXT($P786,"0")&amp;" un. nesta semana",IF($O786&gt;0,"Programar recebimento de "&amp;TEXT($O786,"0")&amp;" un.","Sem ação imediata")))))))))</f>
        <v/>
      </c>
      <c r="X786" s="24">
        <f>IF($A786="","",INDEX('Cenários'!$M$6:$M$105,INT((ROW()-6)/12)+1))</f>
        <v/>
      </c>
      <c r="Y786" s="24">
        <f>IF($A786="","",INDEX('Cenários'!$Z$6:$Z$105,INT((ROW()-6)/12)+1))</f>
        <v/>
      </c>
    </row>
    <row r="787" ht="19" customHeight="1">
      <c r="A787" s="24">
        <f>IF(INDEX('Cenários'!$A$6:$A$105,INT((ROW()-6)/12)+1)="","",INDEX('Cenários'!$A$6:$A$105,INT((ROW()-6)/12)+1))</f>
        <v/>
      </c>
      <c r="B787" s="24">
        <f>IF($A787="","",INDEX('Cenários'!$B$6:$B$105,INT((ROW()-6)/12)+1))</f>
        <v/>
      </c>
      <c r="C787" s="24">
        <f>IF($A787="","",INDEX('Cenários'!$C$6:$C$105,INT((ROW()-6)/12)+1))</f>
        <v/>
      </c>
      <c r="D787" s="24">
        <f>IF($A787="","",INDEX('Cenários'!$D$6:$D$105,INT((ROW()-6)/12)+1))</f>
        <v/>
      </c>
      <c r="E787" s="25">
        <f>IF($A787="","",MOD(ROW()-6,12)-4)</f>
        <v/>
      </c>
      <c r="F787" s="24">
        <f>IF($A787="","",IF($E787&lt;0,"Antes do pico",IF($E787=0,"Semana de pico","Depois do pico")))</f>
        <v/>
      </c>
      <c r="G787" s="36">
        <f>IF($A787="","",IFERROR(IF(INDEX('Cenários'!$E$6:$E$105,INT((ROW()-6)/12)+1)="","",INDEX('Cenários'!$E$6:$E$105,INT((ROW()-6)/12)+1)+7*$E787),""))</f>
        <v/>
      </c>
      <c r="H787" s="37">
        <f>IF($A787="","",INDEX('Cenários'!$N$6:$Y$105,INT((ROW()-6)/12)+1,$E787+5))</f>
        <v/>
      </c>
      <c r="I787" s="25">
        <f>IF(OR($A787="",$H787=""),"",IFERROR(ROUNDUP(INDEX('Cenários'!$F$6:$F$105,INT((ROW()-6)/12)+1)*$H787,0),""))</f>
        <v/>
      </c>
      <c r="J787" s="19" t="n"/>
      <c r="K787" s="25">
        <f>IF($A787="","",IF($E787=-4,INDEX('Cenários'!$G$6:$G$105,INT((ROW()-6)/12)+1),$S786))</f>
        <v/>
      </c>
      <c r="L787" s="25">
        <f>IF($A787="","",$K787+IF($J787="",0,$J787)-IF($I787="",0,$I787))</f>
        <v/>
      </c>
      <c r="M787" s="25">
        <f>IF($A787="","",IF($E787&lt;=0,INDEX('Cenários'!$H$6:$H$105,INT((ROW()-6)/12)+1)+SUMIFS($I$6:$I$1205,$A$6:$A$1205,$A787,$E$6:$E$1205,"&gt;"&amp;$E787,$E$6:$E$1205,"&lt;="&amp;($E787+INDEX('Cenários'!$J$6:$J$105,INT((ROW()-6)/12)+1))),INDEX('Cenários'!$L$6:$L$105,INT((ROW()-6)/12)+1)+SUMIFS($I$6:$I$1205,$A$6:$A$1205,$A787,$E$6:$E$1205,"&gt;"&amp;$E787,$E$6:$E$1205,"&lt;=7")))</f>
        <v/>
      </c>
      <c r="N787" s="25">
        <f>IF($A787="","",MIN(INDEX('Cenários'!$K$6:$K$105,INT((ROW()-6)/12)+1),MAX(0,$M787)))</f>
        <v/>
      </c>
      <c r="O787" s="25">
        <f>IF($A787="","",IFERROR(IF($L787&gt;=$N787,0,MIN(CEILING(MAX(0,$N787-$L787),INDEX('Cenários'!$I$6:$I$105,INT((ROW()-6)/12)+1)),FLOOR(MAX(0,INDEX('Cenários'!$K$6:$K$105,INT((ROW()-6)/12)+1)-$L787),INDEX('Cenários'!$I$6:$I$105,INT((ROW()-6)/12)+1)))),0))</f>
        <v/>
      </c>
      <c r="P787" s="25">
        <f>IF($A787="","",IFERROR(IF($E787+INDEX('Cenários'!$J$6:$J$105,INT((ROW()-6)/12)+1)&gt;7,0,SUMIFS($O$6:$O$1205,$A$6:$A$1205,$A787,$E$6:$E$1205,$E787+INDEX('Cenários'!$J$6:$J$105,INT((ROW()-6)/12)+1))),0))</f>
        <v/>
      </c>
      <c r="Q787" s="25">
        <f>IF($A787="","",$L787+$O787)</f>
        <v/>
      </c>
      <c r="R787" s="25">
        <f>IF($A787="","",IF($E787&gt;0,MAX(0,$Q787-$N787),0))</f>
        <v/>
      </c>
      <c r="S787" s="25">
        <f>IF($A787="","",$Q787-$R787)</f>
        <v/>
      </c>
      <c r="T787" s="25">
        <f>IF($A787="","",MAX(0,-$S787))</f>
        <v/>
      </c>
      <c r="U787" s="25">
        <f>IF($A787="","",MAX(0,$Q787-INDEX('Cenários'!$K$6:$K$105,INT((ROW()-6)/12)+1)))</f>
        <v/>
      </c>
      <c r="V787" s="24">
        <f>IF($A787="","",IF($Y787&lt;&gt;"OK","Dados inválidos",IF($X787="Pausado","Pausado",IF($T787&gt;0,"Ruptura",IF($U787&gt;0,"Excesso de capacidade",IF($M787&gt;INDEX('Cenários'!$K$6:$K$105,INT((ROW()-6)/12)+1),"Capacidade insuficiente",IF(AND($E787&lt;=0,$S787&lt;INDEX('Cenários'!$H$6:$H$105,INT((ROW()-6)/12)+1)),"Atenção",IF($R787&gt;0,"Desmobilizar","Adequado"))))))))</f>
        <v/>
      </c>
      <c r="W787" s="24">
        <f>IF($A787="","",IF($Y787&lt;&gt;"OK","Corrigir cadastro do cenário",IF($X787="Pausado","",IF($T787&gt;0,"Ruptura projetada de "&amp;TEXT($T787,"0")&amp;" un.",IF($U787&gt;0,"Reduzir entrada ou transferir "&amp;TEXT($U787,"0")&amp;" un.",IF($M787&gt;INDEX('Cenários'!$K$6:$K$105,INT((ROW()-6)/12)+1),"Capacidade abaixo do saldo-alvo em "&amp;TEXT($M787-INDEX('Cenários'!$K$6:$K$105,INT((ROW()-6)/12)+1),"0")&amp;" un.",IF(AND($O787&gt;0,$E787-INDEX('Cenários'!$J$6:$J$105,INT((ROW()-6)/12)+1)&lt;-4),"Recebimento depende de pedido anterior ao horizonte",IF($R787&gt;0,"Desmobilizar "&amp;TEXT($R787,"0")&amp;" un. nesta semana",IF($P787&gt;0,"Emitir pedido de "&amp;TEXT($P787,"0")&amp;" un. nesta semana",IF($O787&gt;0,"Programar recebimento de "&amp;TEXT($O787,"0")&amp;" un.","Sem ação imediata")))))))))</f>
        <v/>
      </c>
      <c r="X787" s="24">
        <f>IF($A787="","",INDEX('Cenários'!$M$6:$M$105,INT((ROW()-6)/12)+1))</f>
        <v/>
      </c>
      <c r="Y787" s="24">
        <f>IF($A787="","",INDEX('Cenários'!$Z$6:$Z$105,INT((ROW()-6)/12)+1))</f>
        <v/>
      </c>
    </row>
    <row r="788" ht="19" customHeight="1">
      <c r="A788" s="24">
        <f>IF(INDEX('Cenários'!$A$6:$A$105,INT((ROW()-6)/12)+1)="","",INDEX('Cenários'!$A$6:$A$105,INT((ROW()-6)/12)+1))</f>
        <v/>
      </c>
      <c r="B788" s="24">
        <f>IF($A788="","",INDEX('Cenários'!$B$6:$B$105,INT((ROW()-6)/12)+1))</f>
        <v/>
      </c>
      <c r="C788" s="24">
        <f>IF($A788="","",INDEX('Cenários'!$C$6:$C$105,INT((ROW()-6)/12)+1))</f>
        <v/>
      </c>
      <c r="D788" s="24">
        <f>IF($A788="","",INDEX('Cenários'!$D$6:$D$105,INT((ROW()-6)/12)+1))</f>
        <v/>
      </c>
      <c r="E788" s="25">
        <f>IF($A788="","",MOD(ROW()-6,12)-4)</f>
        <v/>
      </c>
      <c r="F788" s="24">
        <f>IF($A788="","",IF($E788&lt;0,"Antes do pico",IF($E788=0,"Semana de pico","Depois do pico")))</f>
        <v/>
      </c>
      <c r="G788" s="36">
        <f>IF($A788="","",IFERROR(IF(INDEX('Cenários'!$E$6:$E$105,INT((ROW()-6)/12)+1)="","",INDEX('Cenários'!$E$6:$E$105,INT((ROW()-6)/12)+1)+7*$E788),""))</f>
        <v/>
      </c>
      <c r="H788" s="37">
        <f>IF($A788="","",INDEX('Cenários'!$N$6:$Y$105,INT((ROW()-6)/12)+1,$E788+5))</f>
        <v/>
      </c>
      <c r="I788" s="25">
        <f>IF(OR($A788="",$H788=""),"",IFERROR(ROUNDUP(INDEX('Cenários'!$F$6:$F$105,INT((ROW()-6)/12)+1)*$H788,0),""))</f>
        <v/>
      </c>
      <c r="J788" s="19" t="n"/>
      <c r="K788" s="25">
        <f>IF($A788="","",IF($E788=-4,INDEX('Cenários'!$G$6:$G$105,INT((ROW()-6)/12)+1),$S787))</f>
        <v/>
      </c>
      <c r="L788" s="25">
        <f>IF($A788="","",$K788+IF($J788="",0,$J788)-IF($I788="",0,$I788))</f>
        <v/>
      </c>
      <c r="M788" s="25">
        <f>IF($A788="","",IF($E788&lt;=0,INDEX('Cenários'!$H$6:$H$105,INT((ROW()-6)/12)+1)+SUMIFS($I$6:$I$1205,$A$6:$A$1205,$A788,$E$6:$E$1205,"&gt;"&amp;$E788,$E$6:$E$1205,"&lt;="&amp;($E788+INDEX('Cenários'!$J$6:$J$105,INT((ROW()-6)/12)+1))),INDEX('Cenários'!$L$6:$L$105,INT((ROW()-6)/12)+1)+SUMIFS($I$6:$I$1205,$A$6:$A$1205,$A788,$E$6:$E$1205,"&gt;"&amp;$E788,$E$6:$E$1205,"&lt;=7")))</f>
        <v/>
      </c>
      <c r="N788" s="25">
        <f>IF($A788="","",MIN(INDEX('Cenários'!$K$6:$K$105,INT((ROW()-6)/12)+1),MAX(0,$M788)))</f>
        <v/>
      </c>
      <c r="O788" s="25">
        <f>IF($A788="","",IFERROR(IF($L788&gt;=$N788,0,MIN(CEILING(MAX(0,$N788-$L788),INDEX('Cenários'!$I$6:$I$105,INT((ROW()-6)/12)+1)),FLOOR(MAX(0,INDEX('Cenários'!$K$6:$K$105,INT((ROW()-6)/12)+1)-$L788),INDEX('Cenários'!$I$6:$I$105,INT((ROW()-6)/12)+1)))),0))</f>
        <v/>
      </c>
      <c r="P788" s="25">
        <f>IF($A788="","",IFERROR(IF($E788+INDEX('Cenários'!$J$6:$J$105,INT((ROW()-6)/12)+1)&gt;7,0,SUMIFS($O$6:$O$1205,$A$6:$A$1205,$A788,$E$6:$E$1205,$E788+INDEX('Cenários'!$J$6:$J$105,INT((ROW()-6)/12)+1))),0))</f>
        <v/>
      </c>
      <c r="Q788" s="25">
        <f>IF($A788="","",$L788+$O788)</f>
        <v/>
      </c>
      <c r="R788" s="25">
        <f>IF($A788="","",IF($E788&gt;0,MAX(0,$Q788-$N788),0))</f>
        <v/>
      </c>
      <c r="S788" s="25">
        <f>IF($A788="","",$Q788-$R788)</f>
        <v/>
      </c>
      <c r="T788" s="25">
        <f>IF($A788="","",MAX(0,-$S788))</f>
        <v/>
      </c>
      <c r="U788" s="25">
        <f>IF($A788="","",MAX(0,$Q788-INDEX('Cenários'!$K$6:$K$105,INT((ROW()-6)/12)+1)))</f>
        <v/>
      </c>
      <c r="V788" s="24">
        <f>IF($A788="","",IF($Y788&lt;&gt;"OK","Dados inválidos",IF($X788="Pausado","Pausado",IF($T788&gt;0,"Ruptura",IF($U788&gt;0,"Excesso de capacidade",IF($M788&gt;INDEX('Cenários'!$K$6:$K$105,INT((ROW()-6)/12)+1),"Capacidade insuficiente",IF(AND($E788&lt;=0,$S788&lt;INDEX('Cenários'!$H$6:$H$105,INT((ROW()-6)/12)+1)),"Atenção",IF($R788&gt;0,"Desmobilizar","Adequado"))))))))</f>
        <v/>
      </c>
      <c r="W788" s="24">
        <f>IF($A788="","",IF($Y788&lt;&gt;"OK","Corrigir cadastro do cenário",IF($X788="Pausado","",IF($T788&gt;0,"Ruptura projetada de "&amp;TEXT($T788,"0")&amp;" un.",IF($U788&gt;0,"Reduzir entrada ou transferir "&amp;TEXT($U788,"0")&amp;" un.",IF($M788&gt;INDEX('Cenários'!$K$6:$K$105,INT((ROW()-6)/12)+1),"Capacidade abaixo do saldo-alvo em "&amp;TEXT($M788-INDEX('Cenários'!$K$6:$K$105,INT((ROW()-6)/12)+1),"0")&amp;" un.",IF(AND($O788&gt;0,$E788-INDEX('Cenários'!$J$6:$J$105,INT((ROW()-6)/12)+1)&lt;-4),"Recebimento depende de pedido anterior ao horizonte",IF($R788&gt;0,"Desmobilizar "&amp;TEXT($R788,"0")&amp;" un. nesta semana",IF($P788&gt;0,"Emitir pedido de "&amp;TEXT($P788,"0")&amp;" un. nesta semana",IF($O788&gt;0,"Programar recebimento de "&amp;TEXT($O788,"0")&amp;" un.","Sem ação imediata")))))))))</f>
        <v/>
      </c>
      <c r="X788" s="24">
        <f>IF($A788="","",INDEX('Cenários'!$M$6:$M$105,INT((ROW()-6)/12)+1))</f>
        <v/>
      </c>
      <c r="Y788" s="24">
        <f>IF($A788="","",INDEX('Cenários'!$Z$6:$Z$105,INT((ROW()-6)/12)+1))</f>
        <v/>
      </c>
    </row>
    <row r="789" ht="19" customHeight="1">
      <c r="A789" s="24">
        <f>IF(INDEX('Cenários'!$A$6:$A$105,INT((ROW()-6)/12)+1)="","",INDEX('Cenários'!$A$6:$A$105,INT((ROW()-6)/12)+1))</f>
        <v/>
      </c>
      <c r="B789" s="24">
        <f>IF($A789="","",INDEX('Cenários'!$B$6:$B$105,INT((ROW()-6)/12)+1))</f>
        <v/>
      </c>
      <c r="C789" s="24">
        <f>IF($A789="","",INDEX('Cenários'!$C$6:$C$105,INT((ROW()-6)/12)+1))</f>
        <v/>
      </c>
      <c r="D789" s="24">
        <f>IF($A789="","",INDEX('Cenários'!$D$6:$D$105,INT((ROW()-6)/12)+1))</f>
        <v/>
      </c>
      <c r="E789" s="25">
        <f>IF($A789="","",MOD(ROW()-6,12)-4)</f>
        <v/>
      </c>
      <c r="F789" s="24">
        <f>IF($A789="","",IF($E789&lt;0,"Antes do pico",IF($E789=0,"Semana de pico","Depois do pico")))</f>
        <v/>
      </c>
      <c r="G789" s="36">
        <f>IF($A789="","",IFERROR(IF(INDEX('Cenários'!$E$6:$E$105,INT((ROW()-6)/12)+1)="","",INDEX('Cenários'!$E$6:$E$105,INT((ROW()-6)/12)+1)+7*$E789),""))</f>
        <v/>
      </c>
      <c r="H789" s="37">
        <f>IF($A789="","",INDEX('Cenários'!$N$6:$Y$105,INT((ROW()-6)/12)+1,$E789+5))</f>
        <v/>
      </c>
      <c r="I789" s="25">
        <f>IF(OR($A789="",$H789=""),"",IFERROR(ROUNDUP(INDEX('Cenários'!$F$6:$F$105,INT((ROW()-6)/12)+1)*$H789,0),""))</f>
        <v/>
      </c>
      <c r="J789" s="19" t="n"/>
      <c r="K789" s="25">
        <f>IF($A789="","",IF($E789=-4,INDEX('Cenários'!$G$6:$G$105,INT((ROW()-6)/12)+1),$S788))</f>
        <v/>
      </c>
      <c r="L789" s="25">
        <f>IF($A789="","",$K789+IF($J789="",0,$J789)-IF($I789="",0,$I789))</f>
        <v/>
      </c>
      <c r="M789" s="25">
        <f>IF($A789="","",IF($E789&lt;=0,INDEX('Cenários'!$H$6:$H$105,INT((ROW()-6)/12)+1)+SUMIFS($I$6:$I$1205,$A$6:$A$1205,$A789,$E$6:$E$1205,"&gt;"&amp;$E789,$E$6:$E$1205,"&lt;="&amp;($E789+INDEX('Cenários'!$J$6:$J$105,INT((ROW()-6)/12)+1))),INDEX('Cenários'!$L$6:$L$105,INT((ROW()-6)/12)+1)+SUMIFS($I$6:$I$1205,$A$6:$A$1205,$A789,$E$6:$E$1205,"&gt;"&amp;$E789,$E$6:$E$1205,"&lt;=7")))</f>
        <v/>
      </c>
      <c r="N789" s="25">
        <f>IF($A789="","",MIN(INDEX('Cenários'!$K$6:$K$105,INT((ROW()-6)/12)+1),MAX(0,$M789)))</f>
        <v/>
      </c>
      <c r="O789" s="25">
        <f>IF($A789="","",IFERROR(IF($L789&gt;=$N789,0,MIN(CEILING(MAX(0,$N789-$L789),INDEX('Cenários'!$I$6:$I$105,INT((ROW()-6)/12)+1)),FLOOR(MAX(0,INDEX('Cenários'!$K$6:$K$105,INT((ROW()-6)/12)+1)-$L789),INDEX('Cenários'!$I$6:$I$105,INT((ROW()-6)/12)+1)))),0))</f>
        <v/>
      </c>
      <c r="P789" s="25">
        <f>IF($A789="","",IFERROR(IF($E789+INDEX('Cenários'!$J$6:$J$105,INT((ROW()-6)/12)+1)&gt;7,0,SUMIFS($O$6:$O$1205,$A$6:$A$1205,$A789,$E$6:$E$1205,$E789+INDEX('Cenários'!$J$6:$J$105,INT((ROW()-6)/12)+1))),0))</f>
        <v/>
      </c>
      <c r="Q789" s="25">
        <f>IF($A789="","",$L789+$O789)</f>
        <v/>
      </c>
      <c r="R789" s="25">
        <f>IF($A789="","",IF($E789&gt;0,MAX(0,$Q789-$N789),0))</f>
        <v/>
      </c>
      <c r="S789" s="25">
        <f>IF($A789="","",$Q789-$R789)</f>
        <v/>
      </c>
      <c r="T789" s="25">
        <f>IF($A789="","",MAX(0,-$S789))</f>
        <v/>
      </c>
      <c r="U789" s="25">
        <f>IF($A789="","",MAX(0,$Q789-INDEX('Cenários'!$K$6:$K$105,INT((ROW()-6)/12)+1)))</f>
        <v/>
      </c>
      <c r="V789" s="24">
        <f>IF($A789="","",IF($Y789&lt;&gt;"OK","Dados inválidos",IF($X789="Pausado","Pausado",IF($T789&gt;0,"Ruptura",IF($U789&gt;0,"Excesso de capacidade",IF($M789&gt;INDEX('Cenários'!$K$6:$K$105,INT((ROW()-6)/12)+1),"Capacidade insuficiente",IF(AND($E789&lt;=0,$S789&lt;INDEX('Cenários'!$H$6:$H$105,INT((ROW()-6)/12)+1)),"Atenção",IF($R789&gt;0,"Desmobilizar","Adequado"))))))))</f>
        <v/>
      </c>
      <c r="W789" s="24">
        <f>IF($A789="","",IF($Y789&lt;&gt;"OK","Corrigir cadastro do cenário",IF($X789="Pausado","",IF($T789&gt;0,"Ruptura projetada de "&amp;TEXT($T789,"0")&amp;" un.",IF($U789&gt;0,"Reduzir entrada ou transferir "&amp;TEXT($U789,"0")&amp;" un.",IF($M789&gt;INDEX('Cenários'!$K$6:$K$105,INT((ROW()-6)/12)+1),"Capacidade abaixo do saldo-alvo em "&amp;TEXT($M789-INDEX('Cenários'!$K$6:$K$105,INT((ROW()-6)/12)+1),"0")&amp;" un.",IF(AND($O789&gt;0,$E789-INDEX('Cenários'!$J$6:$J$105,INT((ROW()-6)/12)+1)&lt;-4),"Recebimento depende de pedido anterior ao horizonte",IF($R789&gt;0,"Desmobilizar "&amp;TEXT($R789,"0")&amp;" un. nesta semana",IF($P789&gt;0,"Emitir pedido de "&amp;TEXT($P789,"0")&amp;" un. nesta semana",IF($O789&gt;0,"Programar recebimento de "&amp;TEXT($O789,"0")&amp;" un.","Sem ação imediata")))))))))</f>
        <v/>
      </c>
      <c r="X789" s="24">
        <f>IF($A789="","",INDEX('Cenários'!$M$6:$M$105,INT((ROW()-6)/12)+1))</f>
        <v/>
      </c>
      <c r="Y789" s="24">
        <f>IF($A789="","",INDEX('Cenários'!$Z$6:$Z$105,INT((ROW()-6)/12)+1))</f>
        <v/>
      </c>
    </row>
    <row r="790" ht="19" customHeight="1">
      <c r="A790" s="24">
        <f>IF(INDEX('Cenários'!$A$6:$A$105,INT((ROW()-6)/12)+1)="","",INDEX('Cenários'!$A$6:$A$105,INT((ROW()-6)/12)+1))</f>
        <v/>
      </c>
      <c r="B790" s="24">
        <f>IF($A790="","",INDEX('Cenários'!$B$6:$B$105,INT((ROW()-6)/12)+1))</f>
        <v/>
      </c>
      <c r="C790" s="24">
        <f>IF($A790="","",INDEX('Cenários'!$C$6:$C$105,INT((ROW()-6)/12)+1))</f>
        <v/>
      </c>
      <c r="D790" s="24">
        <f>IF($A790="","",INDEX('Cenários'!$D$6:$D$105,INT((ROW()-6)/12)+1))</f>
        <v/>
      </c>
      <c r="E790" s="25">
        <f>IF($A790="","",MOD(ROW()-6,12)-4)</f>
        <v/>
      </c>
      <c r="F790" s="24">
        <f>IF($A790="","",IF($E790&lt;0,"Antes do pico",IF($E790=0,"Semana de pico","Depois do pico")))</f>
        <v/>
      </c>
      <c r="G790" s="36">
        <f>IF($A790="","",IFERROR(IF(INDEX('Cenários'!$E$6:$E$105,INT((ROW()-6)/12)+1)="","",INDEX('Cenários'!$E$6:$E$105,INT((ROW()-6)/12)+1)+7*$E790),""))</f>
        <v/>
      </c>
      <c r="H790" s="37">
        <f>IF($A790="","",INDEX('Cenários'!$N$6:$Y$105,INT((ROW()-6)/12)+1,$E790+5))</f>
        <v/>
      </c>
      <c r="I790" s="25">
        <f>IF(OR($A790="",$H790=""),"",IFERROR(ROUNDUP(INDEX('Cenários'!$F$6:$F$105,INT((ROW()-6)/12)+1)*$H790,0),""))</f>
        <v/>
      </c>
      <c r="J790" s="19" t="n"/>
      <c r="K790" s="25">
        <f>IF($A790="","",IF($E790=-4,INDEX('Cenários'!$G$6:$G$105,INT((ROW()-6)/12)+1),$S789))</f>
        <v/>
      </c>
      <c r="L790" s="25">
        <f>IF($A790="","",$K790+IF($J790="",0,$J790)-IF($I790="",0,$I790))</f>
        <v/>
      </c>
      <c r="M790" s="25">
        <f>IF($A790="","",IF($E790&lt;=0,INDEX('Cenários'!$H$6:$H$105,INT((ROW()-6)/12)+1)+SUMIFS($I$6:$I$1205,$A$6:$A$1205,$A790,$E$6:$E$1205,"&gt;"&amp;$E790,$E$6:$E$1205,"&lt;="&amp;($E790+INDEX('Cenários'!$J$6:$J$105,INT((ROW()-6)/12)+1))),INDEX('Cenários'!$L$6:$L$105,INT((ROW()-6)/12)+1)+SUMIFS($I$6:$I$1205,$A$6:$A$1205,$A790,$E$6:$E$1205,"&gt;"&amp;$E790,$E$6:$E$1205,"&lt;=7")))</f>
        <v/>
      </c>
      <c r="N790" s="25">
        <f>IF($A790="","",MIN(INDEX('Cenários'!$K$6:$K$105,INT((ROW()-6)/12)+1),MAX(0,$M790)))</f>
        <v/>
      </c>
      <c r="O790" s="25">
        <f>IF($A790="","",IFERROR(IF($L790&gt;=$N790,0,MIN(CEILING(MAX(0,$N790-$L790),INDEX('Cenários'!$I$6:$I$105,INT((ROW()-6)/12)+1)),FLOOR(MAX(0,INDEX('Cenários'!$K$6:$K$105,INT((ROW()-6)/12)+1)-$L790),INDEX('Cenários'!$I$6:$I$105,INT((ROW()-6)/12)+1)))),0))</f>
        <v/>
      </c>
      <c r="P790" s="25">
        <f>IF($A790="","",IFERROR(IF($E790+INDEX('Cenários'!$J$6:$J$105,INT((ROW()-6)/12)+1)&gt;7,0,SUMIFS($O$6:$O$1205,$A$6:$A$1205,$A790,$E$6:$E$1205,$E790+INDEX('Cenários'!$J$6:$J$105,INT((ROW()-6)/12)+1))),0))</f>
        <v/>
      </c>
      <c r="Q790" s="25">
        <f>IF($A790="","",$L790+$O790)</f>
        <v/>
      </c>
      <c r="R790" s="25">
        <f>IF($A790="","",IF($E790&gt;0,MAX(0,$Q790-$N790),0))</f>
        <v/>
      </c>
      <c r="S790" s="25">
        <f>IF($A790="","",$Q790-$R790)</f>
        <v/>
      </c>
      <c r="T790" s="25">
        <f>IF($A790="","",MAX(0,-$S790))</f>
        <v/>
      </c>
      <c r="U790" s="25">
        <f>IF($A790="","",MAX(0,$Q790-INDEX('Cenários'!$K$6:$K$105,INT((ROW()-6)/12)+1)))</f>
        <v/>
      </c>
      <c r="V790" s="24">
        <f>IF($A790="","",IF($Y790&lt;&gt;"OK","Dados inválidos",IF($X790="Pausado","Pausado",IF($T790&gt;0,"Ruptura",IF($U790&gt;0,"Excesso de capacidade",IF($M790&gt;INDEX('Cenários'!$K$6:$K$105,INT((ROW()-6)/12)+1),"Capacidade insuficiente",IF(AND($E790&lt;=0,$S790&lt;INDEX('Cenários'!$H$6:$H$105,INT((ROW()-6)/12)+1)),"Atenção",IF($R790&gt;0,"Desmobilizar","Adequado"))))))))</f>
        <v/>
      </c>
      <c r="W790" s="24">
        <f>IF($A790="","",IF($Y790&lt;&gt;"OK","Corrigir cadastro do cenário",IF($X790="Pausado","",IF($T790&gt;0,"Ruptura projetada de "&amp;TEXT($T790,"0")&amp;" un.",IF($U790&gt;0,"Reduzir entrada ou transferir "&amp;TEXT($U790,"0")&amp;" un.",IF($M790&gt;INDEX('Cenários'!$K$6:$K$105,INT((ROW()-6)/12)+1),"Capacidade abaixo do saldo-alvo em "&amp;TEXT($M790-INDEX('Cenários'!$K$6:$K$105,INT((ROW()-6)/12)+1),"0")&amp;" un.",IF(AND($O790&gt;0,$E790-INDEX('Cenários'!$J$6:$J$105,INT((ROW()-6)/12)+1)&lt;-4),"Recebimento depende de pedido anterior ao horizonte",IF($R790&gt;0,"Desmobilizar "&amp;TEXT($R790,"0")&amp;" un. nesta semana",IF($P790&gt;0,"Emitir pedido de "&amp;TEXT($P790,"0")&amp;" un. nesta semana",IF($O790&gt;0,"Programar recebimento de "&amp;TEXT($O790,"0")&amp;" un.","Sem ação imediata")))))))))</f>
        <v/>
      </c>
      <c r="X790" s="24">
        <f>IF($A790="","",INDEX('Cenários'!$M$6:$M$105,INT((ROW()-6)/12)+1))</f>
        <v/>
      </c>
      <c r="Y790" s="24">
        <f>IF($A790="","",INDEX('Cenários'!$Z$6:$Z$105,INT((ROW()-6)/12)+1))</f>
        <v/>
      </c>
    </row>
    <row r="791" ht="19" customHeight="1">
      <c r="A791" s="24">
        <f>IF(INDEX('Cenários'!$A$6:$A$105,INT((ROW()-6)/12)+1)="","",INDEX('Cenários'!$A$6:$A$105,INT((ROW()-6)/12)+1))</f>
        <v/>
      </c>
      <c r="B791" s="24">
        <f>IF($A791="","",INDEX('Cenários'!$B$6:$B$105,INT((ROW()-6)/12)+1))</f>
        <v/>
      </c>
      <c r="C791" s="24">
        <f>IF($A791="","",INDEX('Cenários'!$C$6:$C$105,INT((ROW()-6)/12)+1))</f>
        <v/>
      </c>
      <c r="D791" s="24">
        <f>IF($A791="","",INDEX('Cenários'!$D$6:$D$105,INT((ROW()-6)/12)+1))</f>
        <v/>
      </c>
      <c r="E791" s="25">
        <f>IF($A791="","",MOD(ROW()-6,12)-4)</f>
        <v/>
      </c>
      <c r="F791" s="24">
        <f>IF($A791="","",IF($E791&lt;0,"Antes do pico",IF($E791=0,"Semana de pico","Depois do pico")))</f>
        <v/>
      </c>
      <c r="G791" s="36">
        <f>IF($A791="","",IFERROR(IF(INDEX('Cenários'!$E$6:$E$105,INT((ROW()-6)/12)+1)="","",INDEX('Cenários'!$E$6:$E$105,INT((ROW()-6)/12)+1)+7*$E791),""))</f>
        <v/>
      </c>
      <c r="H791" s="37">
        <f>IF($A791="","",INDEX('Cenários'!$N$6:$Y$105,INT((ROW()-6)/12)+1,$E791+5))</f>
        <v/>
      </c>
      <c r="I791" s="25">
        <f>IF(OR($A791="",$H791=""),"",IFERROR(ROUNDUP(INDEX('Cenários'!$F$6:$F$105,INT((ROW()-6)/12)+1)*$H791,0),""))</f>
        <v/>
      </c>
      <c r="J791" s="19" t="n"/>
      <c r="K791" s="25">
        <f>IF($A791="","",IF($E791=-4,INDEX('Cenários'!$G$6:$G$105,INT((ROW()-6)/12)+1),$S790))</f>
        <v/>
      </c>
      <c r="L791" s="25">
        <f>IF($A791="","",$K791+IF($J791="",0,$J791)-IF($I791="",0,$I791))</f>
        <v/>
      </c>
      <c r="M791" s="25">
        <f>IF($A791="","",IF($E791&lt;=0,INDEX('Cenários'!$H$6:$H$105,INT((ROW()-6)/12)+1)+SUMIFS($I$6:$I$1205,$A$6:$A$1205,$A791,$E$6:$E$1205,"&gt;"&amp;$E791,$E$6:$E$1205,"&lt;="&amp;($E791+INDEX('Cenários'!$J$6:$J$105,INT((ROW()-6)/12)+1))),INDEX('Cenários'!$L$6:$L$105,INT((ROW()-6)/12)+1)+SUMIFS($I$6:$I$1205,$A$6:$A$1205,$A791,$E$6:$E$1205,"&gt;"&amp;$E791,$E$6:$E$1205,"&lt;=7")))</f>
        <v/>
      </c>
      <c r="N791" s="25">
        <f>IF($A791="","",MIN(INDEX('Cenários'!$K$6:$K$105,INT((ROW()-6)/12)+1),MAX(0,$M791)))</f>
        <v/>
      </c>
      <c r="O791" s="25">
        <f>IF($A791="","",IFERROR(IF($L791&gt;=$N791,0,MIN(CEILING(MAX(0,$N791-$L791),INDEX('Cenários'!$I$6:$I$105,INT((ROW()-6)/12)+1)),FLOOR(MAX(0,INDEX('Cenários'!$K$6:$K$105,INT((ROW()-6)/12)+1)-$L791),INDEX('Cenários'!$I$6:$I$105,INT((ROW()-6)/12)+1)))),0))</f>
        <v/>
      </c>
      <c r="P791" s="25">
        <f>IF($A791="","",IFERROR(IF($E791+INDEX('Cenários'!$J$6:$J$105,INT((ROW()-6)/12)+1)&gt;7,0,SUMIFS($O$6:$O$1205,$A$6:$A$1205,$A791,$E$6:$E$1205,$E791+INDEX('Cenários'!$J$6:$J$105,INT((ROW()-6)/12)+1))),0))</f>
        <v/>
      </c>
      <c r="Q791" s="25">
        <f>IF($A791="","",$L791+$O791)</f>
        <v/>
      </c>
      <c r="R791" s="25">
        <f>IF($A791="","",IF($E791&gt;0,MAX(0,$Q791-$N791),0))</f>
        <v/>
      </c>
      <c r="S791" s="25">
        <f>IF($A791="","",$Q791-$R791)</f>
        <v/>
      </c>
      <c r="T791" s="25">
        <f>IF($A791="","",MAX(0,-$S791))</f>
        <v/>
      </c>
      <c r="U791" s="25">
        <f>IF($A791="","",MAX(0,$Q791-INDEX('Cenários'!$K$6:$K$105,INT((ROW()-6)/12)+1)))</f>
        <v/>
      </c>
      <c r="V791" s="24">
        <f>IF($A791="","",IF($Y791&lt;&gt;"OK","Dados inválidos",IF($X791="Pausado","Pausado",IF($T791&gt;0,"Ruptura",IF($U791&gt;0,"Excesso de capacidade",IF($M791&gt;INDEX('Cenários'!$K$6:$K$105,INT((ROW()-6)/12)+1),"Capacidade insuficiente",IF(AND($E791&lt;=0,$S791&lt;INDEX('Cenários'!$H$6:$H$105,INT((ROW()-6)/12)+1)),"Atenção",IF($R791&gt;0,"Desmobilizar","Adequado"))))))))</f>
        <v/>
      </c>
      <c r="W791" s="24">
        <f>IF($A791="","",IF($Y791&lt;&gt;"OK","Corrigir cadastro do cenário",IF($X791="Pausado","",IF($T791&gt;0,"Ruptura projetada de "&amp;TEXT($T791,"0")&amp;" un.",IF($U791&gt;0,"Reduzir entrada ou transferir "&amp;TEXT($U791,"0")&amp;" un.",IF($M791&gt;INDEX('Cenários'!$K$6:$K$105,INT((ROW()-6)/12)+1),"Capacidade abaixo do saldo-alvo em "&amp;TEXT($M791-INDEX('Cenários'!$K$6:$K$105,INT((ROW()-6)/12)+1),"0")&amp;" un.",IF(AND($O791&gt;0,$E791-INDEX('Cenários'!$J$6:$J$105,INT((ROW()-6)/12)+1)&lt;-4),"Recebimento depende de pedido anterior ao horizonte",IF($R791&gt;0,"Desmobilizar "&amp;TEXT($R791,"0")&amp;" un. nesta semana",IF($P791&gt;0,"Emitir pedido de "&amp;TEXT($P791,"0")&amp;" un. nesta semana",IF($O791&gt;0,"Programar recebimento de "&amp;TEXT($O791,"0")&amp;" un.","Sem ação imediata")))))))))</f>
        <v/>
      </c>
      <c r="X791" s="24">
        <f>IF($A791="","",INDEX('Cenários'!$M$6:$M$105,INT((ROW()-6)/12)+1))</f>
        <v/>
      </c>
      <c r="Y791" s="24">
        <f>IF($A791="","",INDEX('Cenários'!$Z$6:$Z$105,INT((ROW()-6)/12)+1))</f>
        <v/>
      </c>
    </row>
    <row r="792" ht="19" customHeight="1">
      <c r="A792" s="24">
        <f>IF(INDEX('Cenários'!$A$6:$A$105,INT((ROW()-6)/12)+1)="","",INDEX('Cenários'!$A$6:$A$105,INT((ROW()-6)/12)+1))</f>
        <v/>
      </c>
      <c r="B792" s="24">
        <f>IF($A792="","",INDEX('Cenários'!$B$6:$B$105,INT((ROW()-6)/12)+1))</f>
        <v/>
      </c>
      <c r="C792" s="24">
        <f>IF($A792="","",INDEX('Cenários'!$C$6:$C$105,INT((ROW()-6)/12)+1))</f>
        <v/>
      </c>
      <c r="D792" s="24">
        <f>IF($A792="","",INDEX('Cenários'!$D$6:$D$105,INT((ROW()-6)/12)+1))</f>
        <v/>
      </c>
      <c r="E792" s="25">
        <f>IF($A792="","",MOD(ROW()-6,12)-4)</f>
        <v/>
      </c>
      <c r="F792" s="24">
        <f>IF($A792="","",IF($E792&lt;0,"Antes do pico",IF($E792=0,"Semana de pico","Depois do pico")))</f>
        <v/>
      </c>
      <c r="G792" s="36">
        <f>IF($A792="","",IFERROR(IF(INDEX('Cenários'!$E$6:$E$105,INT((ROW()-6)/12)+1)="","",INDEX('Cenários'!$E$6:$E$105,INT((ROW()-6)/12)+1)+7*$E792),""))</f>
        <v/>
      </c>
      <c r="H792" s="37">
        <f>IF($A792="","",INDEX('Cenários'!$N$6:$Y$105,INT((ROW()-6)/12)+1,$E792+5))</f>
        <v/>
      </c>
      <c r="I792" s="25">
        <f>IF(OR($A792="",$H792=""),"",IFERROR(ROUNDUP(INDEX('Cenários'!$F$6:$F$105,INT((ROW()-6)/12)+1)*$H792,0),""))</f>
        <v/>
      </c>
      <c r="J792" s="19" t="n"/>
      <c r="K792" s="25">
        <f>IF($A792="","",IF($E792=-4,INDEX('Cenários'!$G$6:$G$105,INT((ROW()-6)/12)+1),$S791))</f>
        <v/>
      </c>
      <c r="L792" s="25">
        <f>IF($A792="","",$K792+IF($J792="",0,$J792)-IF($I792="",0,$I792))</f>
        <v/>
      </c>
      <c r="M792" s="25">
        <f>IF($A792="","",IF($E792&lt;=0,INDEX('Cenários'!$H$6:$H$105,INT((ROW()-6)/12)+1)+SUMIFS($I$6:$I$1205,$A$6:$A$1205,$A792,$E$6:$E$1205,"&gt;"&amp;$E792,$E$6:$E$1205,"&lt;="&amp;($E792+INDEX('Cenários'!$J$6:$J$105,INT((ROW()-6)/12)+1))),INDEX('Cenários'!$L$6:$L$105,INT((ROW()-6)/12)+1)+SUMIFS($I$6:$I$1205,$A$6:$A$1205,$A792,$E$6:$E$1205,"&gt;"&amp;$E792,$E$6:$E$1205,"&lt;=7")))</f>
        <v/>
      </c>
      <c r="N792" s="25">
        <f>IF($A792="","",MIN(INDEX('Cenários'!$K$6:$K$105,INT((ROW()-6)/12)+1),MAX(0,$M792)))</f>
        <v/>
      </c>
      <c r="O792" s="25">
        <f>IF($A792="","",IFERROR(IF($L792&gt;=$N792,0,MIN(CEILING(MAX(0,$N792-$L792),INDEX('Cenários'!$I$6:$I$105,INT((ROW()-6)/12)+1)),FLOOR(MAX(0,INDEX('Cenários'!$K$6:$K$105,INT((ROW()-6)/12)+1)-$L792),INDEX('Cenários'!$I$6:$I$105,INT((ROW()-6)/12)+1)))),0))</f>
        <v/>
      </c>
      <c r="P792" s="25">
        <f>IF($A792="","",IFERROR(IF($E792+INDEX('Cenários'!$J$6:$J$105,INT((ROW()-6)/12)+1)&gt;7,0,SUMIFS($O$6:$O$1205,$A$6:$A$1205,$A792,$E$6:$E$1205,$E792+INDEX('Cenários'!$J$6:$J$105,INT((ROW()-6)/12)+1))),0))</f>
        <v/>
      </c>
      <c r="Q792" s="25">
        <f>IF($A792="","",$L792+$O792)</f>
        <v/>
      </c>
      <c r="R792" s="25">
        <f>IF($A792="","",IF($E792&gt;0,MAX(0,$Q792-$N792),0))</f>
        <v/>
      </c>
      <c r="S792" s="25">
        <f>IF($A792="","",$Q792-$R792)</f>
        <v/>
      </c>
      <c r="T792" s="25">
        <f>IF($A792="","",MAX(0,-$S792))</f>
        <v/>
      </c>
      <c r="U792" s="25">
        <f>IF($A792="","",MAX(0,$Q792-INDEX('Cenários'!$K$6:$K$105,INT((ROW()-6)/12)+1)))</f>
        <v/>
      </c>
      <c r="V792" s="24">
        <f>IF($A792="","",IF($Y792&lt;&gt;"OK","Dados inválidos",IF($X792="Pausado","Pausado",IF($T792&gt;0,"Ruptura",IF($U792&gt;0,"Excesso de capacidade",IF($M792&gt;INDEX('Cenários'!$K$6:$K$105,INT((ROW()-6)/12)+1),"Capacidade insuficiente",IF(AND($E792&lt;=0,$S792&lt;INDEX('Cenários'!$H$6:$H$105,INT((ROW()-6)/12)+1)),"Atenção",IF($R792&gt;0,"Desmobilizar","Adequado"))))))))</f>
        <v/>
      </c>
      <c r="W792" s="24">
        <f>IF($A792="","",IF($Y792&lt;&gt;"OK","Corrigir cadastro do cenário",IF($X792="Pausado","",IF($T792&gt;0,"Ruptura projetada de "&amp;TEXT($T792,"0")&amp;" un.",IF($U792&gt;0,"Reduzir entrada ou transferir "&amp;TEXT($U792,"0")&amp;" un.",IF($M792&gt;INDEX('Cenários'!$K$6:$K$105,INT((ROW()-6)/12)+1),"Capacidade abaixo do saldo-alvo em "&amp;TEXT($M792-INDEX('Cenários'!$K$6:$K$105,INT((ROW()-6)/12)+1),"0")&amp;" un.",IF(AND($O792&gt;0,$E792-INDEX('Cenários'!$J$6:$J$105,INT((ROW()-6)/12)+1)&lt;-4),"Recebimento depende de pedido anterior ao horizonte",IF($R792&gt;0,"Desmobilizar "&amp;TEXT($R792,"0")&amp;" un. nesta semana",IF($P792&gt;0,"Emitir pedido de "&amp;TEXT($P792,"0")&amp;" un. nesta semana",IF($O792&gt;0,"Programar recebimento de "&amp;TEXT($O792,"0")&amp;" un.","Sem ação imediata")))))))))</f>
        <v/>
      </c>
      <c r="X792" s="24">
        <f>IF($A792="","",INDEX('Cenários'!$M$6:$M$105,INT((ROW()-6)/12)+1))</f>
        <v/>
      </c>
      <c r="Y792" s="24">
        <f>IF($A792="","",INDEX('Cenários'!$Z$6:$Z$105,INT((ROW()-6)/12)+1))</f>
        <v/>
      </c>
    </row>
    <row r="793" ht="19" customHeight="1">
      <c r="A793" s="24">
        <f>IF(INDEX('Cenários'!$A$6:$A$105,INT((ROW()-6)/12)+1)="","",INDEX('Cenários'!$A$6:$A$105,INT((ROW()-6)/12)+1))</f>
        <v/>
      </c>
      <c r="B793" s="24">
        <f>IF($A793="","",INDEX('Cenários'!$B$6:$B$105,INT((ROW()-6)/12)+1))</f>
        <v/>
      </c>
      <c r="C793" s="24">
        <f>IF($A793="","",INDEX('Cenários'!$C$6:$C$105,INT((ROW()-6)/12)+1))</f>
        <v/>
      </c>
      <c r="D793" s="24">
        <f>IF($A793="","",INDEX('Cenários'!$D$6:$D$105,INT((ROW()-6)/12)+1))</f>
        <v/>
      </c>
      <c r="E793" s="25">
        <f>IF($A793="","",MOD(ROW()-6,12)-4)</f>
        <v/>
      </c>
      <c r="F793" s="24">
        <f>IF($A793="","",IF($E793&lt;0,"Antes do pico",IF($E793=0,"Semana de pico","Depois do pico")))</f>
        <v/>
      </c>
      <c r="G793" s="36">
        <f>IF($A793="","",IFERROR(IF(INDEX('Cenários'!$E$6:$E$105,INT((ROW()-6)/12)+1)="","",INDEX('Cenários'!$E$6:$E$105,INT((ROW()-6)/12)+1)+7*$E793),""))</f>
        <v/>
      </c>
      <c r="H793" s="37">
        <f>IF($A793="","",INDEX('Cenários'!$N$6:$Y$105,INT((ROW()-6)/12)+1,$E793+5))</f>
        <v/>
      </c>
      <c r="I793" s="25">
        <f>IF(OR($A793="",$H793=""),"",IFERROR(ROUNDUP(INDEX('Cenários'!$F$6:$F$105,INT((ROW()-6)/12)+1)*$H793,0),""))</f>
        <v/>
      </c>
      <c r="J793" s="19" t="n"/>
      <c r="K793" s="25">
        <f>IF($A793="","",IF($E793=-4,INDEX('Cenários'!$G$6:$G$105,INT((ROW()-6)/12)+1),$S792))</f>
        <v/>
      </c>
      <c r="L793" s="25">
        <f>IF($A793="","",$K793+IF($J793="",0,$J793)-IF($I793="",0,$I793))</f>
        <v/>
      </c>
      <c r="M793" s="25">
        <f>IF($A793="","",IF($E793&lt;=0,INDEX('Cenários'!$H$6:$H$105,INT((ROW()-6)/12)+1)+SUMIFS($I$6:$I$1205,$A$6:$A$1205,$A793,$E$6:$E$1205,"&gt;"&amp;$E793,$E$6:$E$1205,"&lt;="&amp;($E793+INDEX('Cenários'!$J$6:$J$105,INT((ROW()-6)/12)+1))),INDEX('Cenários'!$L$6:$L$105,INT((ROW()-6)/12)+1)+SUMIFS($I$6:$I$1205,$A$6:$A$1205,$A793,$E$6:$E$1205,"&gt;"&amp;$E793,$E$6:$E$1205,"&lt;=7")))</f>
        <v/>
      </c>
      <c r="N793" s="25">
        <f>IF($A793="","",MIN(INDEX('Cenários'!$K$6:$K$105,INT((ROW()-6)/12)+1),MAX(0,$M793)))</f>
        <v/>
      </c>
      <c r="O793" s="25">
        <f>IF($A793="","",IFERROR(IF($L793&gt;=$N793,0,MIN(CEILING(MAX(0,$N793-$L793),INDEX('Cenários'!$I$6:$I$105,INT((ROW()-6)/12)+1)),FLOOR(MAX(0,INDEX('Cenários'!$K$6:$K$105,INT((ROW()-6)/12)+1)-$L793),INDEX('Cenários'!$I$6:$I$105,INT((ROW()-6)/12)+1)))),0))</f>
        <v/>
      </c>
      <c r="P793" s="25">
        <f>IF($A793="","",IFERROR(IF($E793+INDEX('Cenários'!$J$6:$J$105,INT((ROW()-6)/12)+1)&gt;7,0,SUMIFS($O$6:$O$1205,$A$6:$A$1205,$A793,$E$6:$E$1205,$E793+INDEX('Cenários'!$J$6:$J$105,INT((ROW()-6)/12)+1))),0))</f>
        <v/>
      </c>
      <c r="Q793" s="25">
        <f>IF($A793="","",$L793+$O793)</f>
        <v/>
      </c>
      <c r="R793" s="25">
        <f>IF($A793="","",IF($E793&gt;0,MAX(0,$Q793-$N793),0))</f>
        <v/>
      </c>
      <c r="S793" s="25">
        <f>IF($A793="","",$Q793-$R793)</f>
        <v/>
      </c>
      <c r="T793" s="25">
        <f>IF($A793="","",MAX(0,-$S793))</f>
        <v/>
      </c>
      <c r="U793" s="25">
        <f>IF($A793="","",MAX(0,$Q793-INDEX('Cenários'!$K$6:$K$105,INT((ROW()-6)/12)+1)))</f>
        <v/>
      </c>
      <c r="V793" s="24">
        <f>IF($A793="","",IF($Y793&lt;&gt;"OK","Dados inválidos",IF($X793="Pausado","Pausado",IF($T793&gt;0,"Ruptura",IF($U793&gt;0,"Excesso de capacidade",IF($M793&gt;INDEX('Cenários'!$K$6:$K$105,INT((ROW()-6)/12)+1),"Capacidade insuficiente",IF(AND($E793&lt;=0,$S793&lt;INDEX('Cenários'!$H$6:$H$105,INT((ROW()-6)/12)+1)),"Atenção",IF($R793&gt;0,"Desmobilizar","Adequado"))))))))</f>
        <v/>
      </c>
      <c r="W793" s="24">
        <f>IF($A793="","",IF($Y793&lt;&gt;"OK","Corrigir cadastro do cenário",IF($X793="Pausado","",IF($T793&gt;0,"Ruptura projetada de "&amp;TEXT($T793,"0")&amp;" un.",IF($U793&gt;0,"Reduzir entrada ou transferir "&amp;TEXT($U793,"0")&amp;" un.",IF($M793&gt;INDEX('Cenários'!$K$6:$K$105,INT((ROW()-6)/12)+1),"Capacidade abaixo do saldo-alvo em "&amp;TEXT($M793-INDEX('Cenários'!$K$6:$K$105,INT((ROW()-6)/12)+1),"0")&amp;" un.",IF(AND($O793&gt;0,$E793-INDEX('Cenários'!$J$6:$J$105,INT((ROW()-6)/12)+1)&lt;-4),"Recebimento depende de pedido anterior ao horizonte",IF($R793&gt;0,"Desmobilizar "&amp;TEXT($R793,"0")&amp;" un. nesta semana",IF($P793&gt;0,"Emitir pedido de "&amp;TEXT($P793,"0")&amp;" un. nesta semana",IF($O793&gt;0,"Programar recebimento de "&amp;TEXT($O793,"0")&amp;" un.","Sem ação imediata")))))))))</f>
        <v/>
      </c>
      <c r="X793" s="24">
        <f>IF($A793="","",INDEX('Cenários'!$M$6:$M$105,INT((ROW()-6)/12)+1))</f>
        <v/>
      </c>
      <c r="Y793" s="24">
        <f>IF($A793="","",INDEX('Cenários'!$Z$6:$Z$105,INT((ROW()-6)/12)+1))</f>
        <v/>
      </c>
    </row>
    <row r="794" ht="19" customHeight="1">
      <c r="A794" s="24">
        <f>IF(INDEX('Cenários'!$A$6:$A$105,INT((ROW()-6)/12)+1)="","",INDEX('Cenários'!$A$6:$A$105,INT((ROW()-6)/12)+1))</f>
        <v/>
      </c>
      <c r="B794" s="24">
        <f>IF($A794="","",INDEX('Cenários'!$B$6:$B$105,INT((ROW()-6)/12)+1))</f>
        <v/>
      </c>
      <c r="C794" s="24">
        <f>IF($A794="","",INDEX('Cenários'!$C$6:$C$105,INT((ROW()-6)/12)+1))</f>
        <v/>
      </c>
      <c r="D794" s="24">
        <f>IF($A794="","",INDEX('Cenários'!$D$6:$D$105,INT((ROW()-6)/12)+1))</f>
        <v/>
      </c>
      <c r="E794" s="25">
        <f>IF($A794="","",MOD(ROW()-6,12)-4)</f>
        <v/>
      </c>
      <c r="F794" s="24">
        <f>IF($A794="","",IF($E794&lt;0,"Antes do pico",IF($E794=0,"Semana de pico","Depois do pico")))</f>
        <v/>
      </c>
      <c r="G794" s="36">
        <f>IF($A794="","",IFERROR(IF(INDEX('Cenários'!$E$6:$E$105,INT((ROW()-6)/12)+1)="","",INDEX('Cenários'!$E$6:$E$105,INT((ROW()-6)/12)+1)+7*$E794),""))</f>
        <v/>
      </c>
      <c r="H794" s="37">
        <f>IF($A794="","",INDEX('Cenários'!$N$6:$Y$105,INT((ROW()-6)/12)+1,$E794+5))</f>
        <v/>
      </c>
      <c r="I794" s="25">
        <f>IF(OR($A794="",$H794=""),"",IFERROR(ROUNDUP(INDEX('Cenários'!$F$6:$F$105,INT((ROW()-6)/12)+1)*$H794,0),""))</f>
        <v/>
      </c>
      <c r="J794" s="19" t="n"/>
      <c r="K794" s="25">
        <f>IF($A794="","",IF($E794=-4,INDEX('Cenários'!$G$6:$G$105,INT((ROW()-6)/12)+1),$S793))</f>
        <v/>
      </c>
      <c r="L794" s="25">
        <f>IF($A794="","",$K794+IF($J794="",0,$J794)-IF($I794="",0,$I794))</f>
        <v/>
      </c>
      <c r="M794" s="25">
        <f>IF($A794="","",IF($E794&lt;=0,INDEX('Cenários'!$H$6:$H$105,INT((ROW()-6)/12)+1)+SUMIFS($I$6:$I$1205,$A$6:$A$1205,$A794,$E$6:$E$1205,"&gt;"&amp;$E794,$E$6:$E$1205,"&lt;="&amp;($E794+INDEX('Cenários'!$J$6:$J$105,INT((ROW()-6)/12)+1))),INDEX('Cenários'!$L$6:$L$105,INT((ROW()-6)/12)+1)+SUMIFS($I$6:$I$1205,$A$6:$A$1205,$A794,$E$6:$E$1205,"&gt;"&amp;$E794,$E$6:$E$1205,"&lt;=7")))</f>
        <v/>
      </c>
      <c r="N794" s="25">
        <f>IF($A794="","",MIN(INDEX('Cenários'!$K$6:$K$105,INT((ROW()-6)/12)+1),MAX(0,$M794)))</f>
        <v/>
      </c>
      <c r="O794" s="25">
        <f>IF($A794="","",IFERROR(IF($L794&gt;=$N794,0,MIN(CEILING(MAX(0,$N794-$L794),INDEX('Cenários'!$I$6:$I$105,INT((ROW()-6)/12)+1)),FLOOR(MAX(0,INDEX('Cenários'!$K$6:$K$105,INT((ROW()-6)/12)+1)-$L794),INDEX('Cenários'!$I$6:$I$105,INT((ROW()-6)/12)+1)))),0))</f>
        <v/>
      </c>
      <c r="P794" s="25">
        <f>IF($A794="","",IFERROR(IF($E794+INDEX('Cenários'!$J$6:$J$105,INT((ROW()-6)/12)+1)&gt;7,0,SUMIFS($O$6:$O$1205,$A$6:$A$1205,$A794,$E$6:$E$1205,$E794+INDEX('Cenários'!$J$6:$J$105,INT((ROW()-6)/12)+1))),0))</f>
        <v/>
      </c>
      <c r="Q794" s="25">
        <f>IF($A794="","",$L794+$O794)</f>
        <v/>
      </c>
      <c r="R794" s="25">
        <f>IF($A794="","",IF($E794&gt;0,MAX(0,$Q794-$N794),0))</f>
        <v/>
      </c>
      <c r="S794" s="25">
        <f>IF($A794="","",$Q794-$R794)</f>
        <v/>
      </c>
      <c r="T794" s="25">
        <f>IF($A794="","",MAX(0,-$S794))</f>
        <v/>
      </c>
      <c r="U794" s="25">
        <f>IF($A794="","",MAX(0,$Q794-INDEX('Cenários'!$K$6:$K$105,INT((ROW()-6)/12)+1)))</f>
        <v/>
      </c>
      <c r="V794" s="24">
        <f>IF($A794="","",IF($Y794&lt;&gt;"OK","Dados inválidos",IF($X794="Pausado","Pausado",IF($T794&gt;0,"Ruptura",IF($U794&gt;0,"Excesso de capacidade",IF($M794&gt;INDEX('Cenários'!$K$6:$K$105,INT((ROW()-6)/12)+1),"Capacidade insuficiente",IF(AND($E794&lt;=0,$S794&lt;INDEX('Cenários'!$H$6:$H$105,INT((ROW()-6)/12)+1)),"Atenção",IF($R794&gt;0,"Desmobilizar","Adequado"))))))))</f>
        <v/>
      </c>
      <c r="W794" s="24">
        <f>IF($A794="","",IF($Y794&lt;&gt;"OK","Corrigir cadastro do cenário",IF($X794="Pausado","",IF($T794&gt;0,"Ruptura projetada de "&amp;TEXT($T794,"0")&amp;" un.",IF($U794&gt;0,"Reduzir entrada ou transferir "&amp;TEXT($U794,"0")&amp;" un.",IF($M794&gt;INDEX('Cenários'!$K$6:$K$105,INT((ROW()-6)/12)+1),"Capacidade abaixo do saldo-alvo em "&amp;TEXT($M794-INDEX('Cenários'!$K$6:$K$105,INT((ROW()-6)/12)+1),"0")&amp;" un.",IF(AND($O794&gt;0,$E794-INDEX('Cenários'!$J$6:$J$105,INT((ROW()-6)/12)+1)&lt;-4),"Recebimento depende de pedido anterior ao horizonte",IF($R794&gt;0,"Desmobilizar "&amp;TEXT($R794,"0")&amp;" un. nesta semana",IF($P794&gt;0,"Emitir pedido de "&amp;TEXT($P794,"0")&amp;" un. nesta semana",IF($O794&gt;0,"Programar recebimento de "&amp;TEXT($O794,"0")&amp;" un.","Sem ação imediata")))))))))</f>
        <v/>
      </c>
      <c r="X794" s="24">
        <f>IF($A794="","",INDEX('Cenários'!$M$6:$M$105,INT((ROW()-6)/12)+1))</f>
        <v/>
      </c>
      <c r="Y794" s="24">
        <f>IF($A794="","",INDEX('Cenários'!$Z$6:$Z$105,INT((ROW()-6)/12)+1))</f>
        <v/>
      </c>
    </row>
    <row r="795" ht="19" customHeight="1">
      <c r="A795" s="24">
        <f>IF(INDEX('Cenários'!$A$6:$A$105,INT((ROW()-6)/12)+1)="","",INDEX('Cenários'!$A$6:$A$105,INT((ROW()-6)/12)+1))</f>
        <v/>
      </c>
      <c r="B795" s="24">
        <f>IF($A795="","",INDEX('Cenários'!$B$6:$B$105,INT((ROW()-6)/12)+1))</f>
        <v/>
      </c>
      <c r="C795" s="24">
        <f>IF($A795="","",INDEX('Cenários'!$C$6:$C$105,INT((ROW()-6)/12)+1))</f>
        <v/>
      </c>
      <c r="D795" s="24">
        <f>IF($A795="","",INDEX('Cenários'!$D$6:$D$105,INT((ROW()-6)/12)+1))</f>
        <v/>
      </c>
      <c r="E795" s="25">
        <f>IF($A795="","",MOD(ROW()-6,12)-4)</f>
        <v/>
      </c>
      <c r="F795" s="24">
        <f>IF($A795="","",IF($E795&lt;0,"Antes do pico",IF($E795=0,"Semana de pico","Depois do pico")))</f>
        <v/>
      </c>
      <c r="G795" s="36">
        <f>IF($A795="","",IFERROR(IF(INDEX('Cenários'!$E$6:$E$105,INT((ROW()-6)/12)+1)="","",INDEX('Cenários'!$E$6:$E$105,INT((ROW()-6)/12)+1)+7*$E795),""))</f>
        <v/>
      </c>
      <c r="H795" s="37">
        <f>IF($A795="","",INDEX('Cenários'!$N$6:$Y$105,INT((ROW()-6)/12)+1,$E795+5))</f>
        <v/>
      </c>
      <c r="I795" s="25">
        <f>IF(OR($A795="",$H795=""),"",IFERROR(ROUNDUP(INDEX('Cenários'!$F$6:$F$105,INT((ROW()-6)/12)+1)*$H795,0),""))</f>
        <v/>
      </c>
      <c r="J795" s="19" t="n"/>
      <c r="K795" s="25">
        <f>IF($A795="","",IF($E795=-4,INDEX('Cenários'!$G$6:$G$105,INT((ROW()-6)/12)+1),$S794))</f>
        <v/>
      </c>
      <c r="L795" s="25">
        <f>IF($A795="","",$K795+IF($J795="",0,$J795)-IF($I795="",0,$I795))</f>
        <v/>
      </c>
      <c r="M795" s="25">
        <f>IF($A795="","",IF($E795&lt;=0,INDEX('Cenários'!$H$6:$H$105,INT((ROW()-6)/12)+1)+SUMIFS($I$6:$I$1205,$A$6:$A$1205,$A795,$E$6:$E$1205,"&gt;"&amp;$E795,$E$6:$E$1205,"&lt;="&amp;($E795+INDEX('Cenários'!$J$6:$J$105,INT((ROW()-6)/12)+1))),INDEX('Cenários'!$L$6:$L$105,INT((ROW()-6)/12)+1)+SUMIFS($I$6:$I$1205,$A$6:$A$1205,$A795,$E$6:$E$1205,"&gt;"&amp;$E795,$E$6:$E$1205,"&lt;=7")))</f>
        <v/>
      </c>
      <c r="N795" s="25">
        <f>IF($A795="","",MIN(INDEX('Cenários'!$K$6:$K$105,INT((ROW()-6)/12)+1),MAX(0,$M795)))</f>
        <v/>
      </c>
      <c r="O795" s="25">
        <f>IF($A795="","",IFERROR(IF($L795&gt;=$N795,0,MIN(CEILING(MAX(0,$N795-$L795),INDEX('Cenários'!$I$6:$I$105,INT((ROW()-6)/12)+1)),FLOOR(MAX(0,INDEX('Cenários'!$K$6:$K$105,INT((ROW()-6)/12)+1)-$L795),INDEX('Cenários'!$I$6:$I$105,INT((ROW()-6)/12)+1)))),0))</f>
        <v/>
      </c>
      <c r="P795" s="25">
        <f>IF($A795="","",IFERROR(IF($E795+INDEX('Cenários'!$J$6:$J$105,INT((ROW()-6)/12)+1)&gt;7,0,SUMIFS($O$6:$O$1205,$A$6:$A$1205,$A795,$E$6:$E$1205,$E795+INDEX('Cenários'!$J$6:$J$105,INT((ROW()-6)/12)+1))),0))</f>
        <v/>
      </c>
      <c r="Q795" s="25">
        <f>IF($A795="","",$L795+$O795)</f>
        <v/>
      </c>
      <c r="R795" s="25">
        <f>IF($A795="","",IF($E795&gt;0,MAX(0,$Q795-$N795),0))</f>
        <v/>
      </c>
      <c r="S795" s="25">
        <f>IF($A795="","",$Q795-$R795)</f>
        <v/>
      </c>
      <c r="T795" s="25">
        <f>IF($A795="","",MAX(0,-$S795))</f>
        <v/>
      </c>
      <c r="U795" s="25">
        <f>IF($A795="","",MAX(0,$Q795-INDEX('Cenários'!$K$6:$K$105,INT((ROW()-6)/12)+1)))</f>
        <v/>
      </c>
      <c r="V795" s="24">
        <f>IF($A795="","",IF($Y795&lt;&gt;"OK","Dados inválidos",IF($X795="Pausado","Pausado",IF($T795&gt;0,"Ruptura",IF($U795&gt;0,"Excesso de capacidade",IF($M795&gt;INDEX('Cenários'!$K$6:$K$105,INT((ROW()-6)/12)+1),"Capacidade insuficiente",IF(AND($E795&lt;=0,$S795&lt;INDEX('Cenários'!$H$6:$H$105,INT((ROW()-6)/12)+1)),"Atenção",IF($R795&gt;0,"Desmobilizar","Adequado"))))))))</f>
        <v/>
      </c>
      <c r="W795" s="24">
        <f>IF($A795="","",IF($Y795&lt;&gt;"OK","Corrigir cadastro do cenário",IF($X795="Pausado","",IF($T795&gt;0,"Ruptura projetada de "&amp;TEXT($T795,"0")&amp;" un.",IF($U795&gt;0,"Reduzir entrada ou transferir "&amp;TEXT($U795,"0")&amp;" un.",IF($M795&gt;INDEX('Cenários'!$K$6:$K$105,INT((ROW()-6)/12)+1),"Capacidade abaixo do saldo-alvo em "&amp;TEXT($M795-INDEX('Cenários'!$K$6:$K$105,INT((ROW()-6)/12)+1),"0")&amp;" un.",IF(AND($O795&gt;0,$E795-INDEX('Cenários'!$J$6:$J$105,INT((ROW()-6)/12)+1)&lt;-4),"Recebimento depende de pedido anterior ao horizonte",IF($R795&gt;0,"Desmobilizar "&amp;TEXT($R795,"0")&amp;" un. nesta semana",IF($P795&gt;0,"Emitir pedido de "&amp;TEXT($P795,"0")&amp;" un. nesta semana",IF($O795&gt;0,"Programar recebimento de "&amp;TEXT($O795,"0")&amp;" un.","Sem ação imediata")))))))))</f>
        <v/>
      </c>
      <c r="X795" s="24">
        <f>IF($A795="","",INDEX('Cenários'!$M$6:$M$105,INT((ROW()-6)/12)+1))</f>
        <v/>
      </c>
      <c r="Y795" s="24">
        <f>IF($A795="","",INDEX('Cenários'!$Z$6:$Z$105,INT((ROW()-6)/12)+1))</f>
        <v/>
      </c>
    </row>
    <row r="796" ht="19" customHeight="1">
      <c r="A796" s="24">
        <f>IF(INDEX('Cenários'!$A$6:$A$105,INT((ROW()-6)/12)+1)="","",INDEX('Cenários'!$A$6:$A$105,INT((ROW()-6)/12)+1))</f>
        <v/>
      </c>
      <c r="B796" s="24">
        <f>IF($A796="","",INDEX('Cenários'!$B$6:$B$105,INT((ROW()-6)/12)+1))</f>
        <v/>
      </c>
      <c r="C796" s="24">
        <f>IF($A796="","",INDEX('Cenários'!$C$6:$C$105,INT((ROW()-6)/12)+1))</f>
        <v/>
      </c>
      <c r="D796" s="24">
        <f>IF($A796="","",INDEX('Cenários'!$D$6:$D$105,INT((ROW()-6)/12)+1))</f>
        <v/>
      </c>
      <c r="E796" s="25">
        <f>IF($A796="","",MOD(ROW()-6,12)-4)</f>
        <v/>
      </c>
      <c r="F796" s="24">
        <f>IF($A796="","",IF($E796&lt;0,"Antes do pico",IF($E796=0,"Semana de pico","Depois do pico")))</f>
        <v/>
      </c>
      <c r="G796" s="36">
        <f>IF($A796="","",IFERROR(IF(INDEX('Cenários'!$E$6:$E$105,INT((ROW()-6)/12)+1)="","",INDEX('Cenários'!$E$6:$E$105,INT((ROW()-6)/12)+1)+7*$E796),""))</f>
        <v/>
      </c>
      <c r="H796" s="37">
        <f>IF($A796="","",INDEX('Cenários'!$N$6:$Y$105,INT((ROW()-6)/12)+1,$E796+5))</f>
        <v/>
      </c>
      <c r="I796" s="25">
        <f>IF(OR($A796="",$H796=""),"",IFERROR(ROUNDUP(INDEX('Cenários'!$F$6:$F$105,INT((ROW()-6)/12)+1)*$H796,0),""))</f>
        <v/>
      </c>
      <c r="J796" s="19" t="n"/>
      <c r="K796" s="25">
        <f>IF($A796="","",IF($E796=-4,INDEX('Cenários'!$G$6:$G$105,INT((ROW()-6)/12)+1),$S795))</f>
        <v/>
      </c>
      <c r="L796" s="25">
        <f>IF($A796="","",$K796+IF($J796="",0,$J796)-IF($I796="",0,$I796))</f>
        <v/>
      </c>
      <c r="M796" s="25">
        <f>IF($A796="","",IF($E796&lt;=0,INDEX('Cenários'!$H$6:$H$105,INT((ROW()-6)/12)+1)+SUMIFS($I$6:$I$1205,$A$6:$A$1205,$A796,$E$6:$E$1205,"&gt;"&amp;$E796,$E$6:$E$1205,"&lt;="&amp;($E796+INDEX('Cenários'!$J$6:$J$105,INT((ROW()-6)/12)+1))),INDEX('Cenários'!$L$6:$L$105,INT((ROW()-6)/12)+1)+SUMIFS($I$6:$I$1205,$A$6:$A$1205,$A796,$E$6:$E$1205,"&gt;"&amp;$E796,$E$6:$E$1205,"&lt;=7")))</f>
        <v/>
      </c>
      <c r="N796" s="25">
        <f>IF($A796="","",MIN(INDEX('Cenários'!$K$6:$K$105,INT((ROW()-6)/12)+1),MAX(0,$M796)))</f>
        <v/>
      </c>
      <c r="O796" s="25">
        <f>IF($A796="","",IFERROR(IF($L796&gt;=$N796,0,MIN(CEILING(MAX(0,$N796-$L796),INDEX('Cenários'!$I$6:$I$105,INT((ROW()-6)/12)+1)),FLOOR(MAX(0,INDEX('Cenários'!$K$6:$K$105,INT((ROW()-6)/12)+1)-$L796),INDEX('Cenários'!$I$6:$I$105,INT((ROW()-6)/12)+1)))),0))</f>
        <v/>
      </c>
      <c r="P796" s="25">
        <f>IF($A796="","",IFERROR(IF($E796+INDEX('Cenários'!$J$6:$J$105,INT((ROW()-6)/12)+1)&gt;7,0,SUMIFS($O$6:$O$1205,$A$6:$A$1205,$A796,$E$6:$E$1205,$E796+INDEX('Cenários'!$J$6:$J$105,INT((ROW()-6)/12)+1))),0))</f>
        <v/>
      </c>
      <c r="Q796" s="25">
        <f>IF($A796="","",$L796+$O796)</f>
        <v/>
      </c>
      <c r="R796" s="25">
        <f>IF($A796="","",IF($E796&gt;0,MAX(0,$Q796-$N796),0))</f>
        <v/>
      </c>
      <c r="S796" s="25">
        <f>IF($A796="","",$Q796-$R796)</f>
        <v/>
      </c>
      <c r="T796" s="25">
        <f>IF($A796="","",MAX(0,-$S796))</f>
        <v/>
      </c>
      <c r="U796" s="25">
        <f>IF($A796="","",MAX(0,$Q796-INDEX('Cenários'!$K$6:$K$105,INT((ROW()-6)/12)+1)))</f>
        <v/>
      </c>
      <c r="V796" s="24">
        <f>IF($A796="","",IF($Y796&lt;&gt;"OK","Dados inválidos",IF($X796="Pausado","Pausado",IF($T796&gt;0,"Ruptura",IF($U796&gt;0,"Excesso de capacidade",IF($M796&gt;INDEX('Cenários'!$K$6:$K$105,INT((ROW()-6)/12)+1),"Capacidade insuficiente",IF(AND($E796&lt;=0,$S796&lt;INDEX('Cenários'!$H$6:$H$105,INT((ROW()-6)/12)+1)),"Atenção",IF($R796&gt;0,"Desmobilizar","Adequado"))))))))</f>
        <v/>
      </c>
      <c r="W796" s="24">
        <f>IF($A796="","",IF($Y796&lt;&gt;"OK","Corrigir cadastro do cenário",IF($X796="Pausado","",IF($T796&gt;0,"Ruptura projetada de "&amp;TEXT($T796,"0")&amp;" un.",IF($U796&gt;0,"Reduzir entrada ou transferir "&amp;TEXT($U796,"0")&amp;" un.",IF($M796&gt;INDEX('Cenários'!$K$6:$K$105,INT((ROW()-6)/12)+1),"Capacidade abaixo do saldo-alvo em "&amp;TEXT($M796-INDEX('Cenários'!$K$6:$K$105,INT((ROW()-6)/12)+1),"0")&amp;" un.",IF(AND($O796&gt;0,$E796-INDEX('Cenários'!$J$6:$J$105,INT((ROW()-6)/12)+1)&lt;-4),"Recebimento depende de pedido anterior ao horizonte",IF($R796&gt;0,"Desmobilizar "&amp;TEXT($R796,"0")&amp;" un. nesta semana",IF($P796&gt;0,"Emitir pedido de "&amp;TEXT($P796,"0")&amp;" un. nesta semana",IF($O796&gt;0,"Programar recebimento de "&amp;TEXT($O796,"0")&amp;" un.","Sem ação imediata")))))))))</f>
        <v/>
      </c>
      <c r="X796" s="24">
        <f>IF($A796="","",INDEX('Cenários'!$M$6:$M$105,INT((ROW()-6)/12)+1))</f>
        <v/>
      </c>
      <c r="Y796" s="24">
        <f>IF($A796="","",INDEX('Cenários'!$Z$6:$Z$105,INT((ROW()-6)/12)+1))</f>
        <v/>
      </c>
    </row>
    <row r="797" ht="19" customHeight="1">
      <c r="A797" s="24">
        <f>IF(INDEX('Cenários'!$A$6:$A$105,INT((ROW()-6)/12)+1)="","",INDEX('Cenários'!$A$6:$A$105,INT((ROW()-6)/12)+1))</f>
        <v/>
      </c>
      <c r="B797" s="24">
        <f>IF($A797="","",INDEX('Cenários'!$B$6:$B$105,INT((ROW()-6)/12)+1))</f>
        <v/>
      </c>
      <c r="C797" s="24">
        <f>IF($A797="","",INDEX('Cenários'!$C$6:$C$105,INT((ROW()-6)/12)+1))</f>
        <v/>
      </c>
      <c r="D797" s="24">
        <f>IF($A797="","",INDEX('Cenários'!$D$6:$D$105,INT((ROW()-6)/12)+1))</f>
        <v/>
      </c>
      <c r="E797" s="25">
        <f>IF($A797="","",MOD(ROW()-6,12)-4)</f>
        <v/>
      </c>
      <c r="F797" s="24">
        <f>IF($A797="","",IF($E797&lt;0,"Antes do pico",IF($E797=0,"Semana de pico","Depois do pico")))</f>
        <v/>
      </c>
      <c r="G797" s="36">
        <f>IF($A797="","",IFERROR(IF(INDEX('Cenários'!$E$6:$E$105,INT((ROW()-6)/12)+1)="","",INDEX('Cenários'!$E$6:$E$105,INT((ROW()-6)/12)+1)+7*$E797),""))</f>
        <v/>
      </c>
      <c r="H797" s="37">
        <f>IF($A797="","",INDEX('Cenários'!$N$6:$Y$105,INT((ROW()-6)/12)+1,$E797+5))</f>
        <v/>
      </c>
      <c r="I797" s="25">
        <f>IF(OR($A797="",$H797=""),"",IFERROR(ROUNDUP(INDEX('Cenários'!$F$6:$F$105,INT((ROW()-6)/12)+1)*$H797,0),""))</f>
        <v/>
      </c>
      <c r="J797" s="19" t="n"/>
      <c r="K797" s="25">
        <f>IF($A797="","",IF($E797=-4,INDEX('Cenários'!$G$6:$G$105,INT((ROW()-6)/12)+1),$S796))</f>
        <v/>
      </c>
      <c r="L797" s="25">
        <f>IF($A797="","",$K797+IF($J797="",0,$J797)-IF($I797="",0,$I797))</f>
        <v/>
      </c>
      <c r="M797" s="25">
        <f>IF($A797="","",IF($E797&lt;=0,INDEX('Cenários'!$H$6:$H$105,INT((ROW()-6)/12)+1)+SUMIFS($I$6:$I$1205,$A$6:$A$1205,$A797,$E$6:$E$1205,"&gt;"&amp;$E797,$E$6:$E$1205,"&lt;="&amp;($E797+INDEX('Cenários'!$J$6:$J$105,INT((ROW()-6)/12)+1))),INDEX('Cenários'!$L$6:$L$105,INT((ROW()-6)/12)+1)+SUMIFS($I$6:$I$1205,$A$6:$A$1205,$A797,$E$6:$E$1205,"&gt;"&amp;$E797,$E$6:$E$1205,"&lt;=7")))</f>
        <v/>
      </c>
      <c r="N797" s="25">
        <f>IF($A797="","",MIN(INDEX('Cenários'!$K$6:$K$105,INT((ROW()-6)/12)+1),MAX(0,$M797)))</f>
        <v/>
      </c>
      <c r="O797" s="25">
        <f>IF($A797="","",IFERROR(IF($L797&gt;=$N797,0,MIN(CEILING(MAX(0,$N797-$L797),INDEX('Cenários'!$I$6:$I$105,INT((ROW()-6)/12)+1)),FLOOR(MAX(0,INDEX('Cenários'!$K$6:$K$105,INT((ROW()-6)/12)+1)-$L797),INDEX('Cenários'!$I$6:$I$105,INT((ROW()-6)/12)+1)))),0))</f>
        <v/>
      </c>
      <c r="P797" s="25">
        <f>IF($A797="","",IFERROR(IF($E797+INDEX('Cenários'!$J$6:$J$105,INT((ROW()-6)/12)+1)&gt;7,0,SUMIFS($O$6:$O$1205,$A$6:$A$1205,$A797,$E$6:$E$1205,$E797+INDEX('Cenários'!$J$6:$J$105,INT((ROW()-6)/12)+1))),0))</f>
        <v/>
      </c>
      <c r="Q797" s="25">
        <f>IF($A797="","",$L797+$O797)</f>
        <v/>
      </c>
      <c r="R797" s="25">
        <f>IF($A797="","",IF($E797&gt;0,MAX(0,$Q797-$N797),0))</f>
        <v/>
      </c>
      <c r="S797" s="25">
        <f>IF($A797="","",$Q797-$R797)</f>
        <v/>
      </c>
      <c r="T797" s="25">
        <f>IF($A797="","",MAX(0,-$S797))</f>
        <v/>
      </c>
      <c r="U797" s="25">
        <f>IF($A797="","",MAX(0,$Q797-INDEX('Cenários'!$K$6:$K$105,INT((ROW()-6)/12)+1)))</f>
        <v/>
      </c>
      <c r="V797" s="24">
        <f>IF($A797="","",IF($Y797&lt;&gt;"OK","Dados inválidos",IF($X797="Pausado","Pausado",IF($T797&gt;0,"Ruptura",IF($U797&gt;0,"Excesso de capacidade",IF($M797&gt;INDEX('Cenários'!$K$6:$K$105,INT((ROW()-6)/12)+1),"Capacidade insuficiente",IF(AND($E797&lt;=0,$S797&lt;INDEX('Cenários'!$H$6:$H$105,INT((ROW()-6)/12)+1)),"Atenção",IF($R797&gt;0,"Desmobilizar","Adequado"))))))))</f>
        <v/>
      </c>
      <c r="W797" s="24">
        <f>IF($A797="","",IF($Y797&lt;&gt;"OK","Corrigir cadastro do cenário",IF($X797="Pausado","",IF($T797&gt;0,"Ruptura projetada de "&amp;TEXT($T797,"0")&amp;" un.",IF($U797&gt;0,"Reduzir entrada ou transferir "&amp;TEXT($U797,"0")&amp;" un.",IF($M797&gt;INDEX('Cenários'!$K$6:$K$105,INT((ROW()-6)/12)+1),"Capacidade abaixo do saldo-alvo em "&amp;TEXT($M797-INDEX('Cenários'!$K$6:$K$105,INT((ROW()-6)/12)+1),"0")&amp;" un.",IF(AND($O797&gt;0,$E797-INDEX('Cenários'!$J$6:$J$105,INT((ROW()-6)/12)+1)&lt;-4),"Recebimento depende de pedido anterior ao horizonte",IF($R797&gt;0,"Desmobilizar "&amp;TEXT($R797,"0")&amp;" un. nesta semana",IF($P797&gt;0,"Emitir pedido de "&amp;TEXT($P797,"0")&amp;" un. nesta semana",IF($O797&gt;0,"Programar recebimento de "&amp;TEXT($O797,"0")&amp;" un.","Sem ação imediata")))))))))</f>
        <v/>
      </c>
      <c r="X797" s="24">
        <f>IF($A797="","",INDEX('Cenários'!$M$6:$M$105,INT((ROW()-6)/12)+1))</f>
        <v/>
      </c>
      <c r="Y797" s="24">
        <f>IF($A797="","",INDEX('Cenários'!$Z$6:$Z$105,INT((ROW()-6)/12)+1))</f>
        <v/>
      </c>
    </row>
    <row r="798" ht="19" customHeight="1">
      <c r="A798" s="24">
        <f>IF(INDEX('Cenários'!$A$6:$A$105,INT((ROW()-6)/12)+1)="","",INDEX('Cenários'!$A$6:$A$105,INT((ROW()-6)/12)+1))</f>
        <v/>
      </c>
      <c r="B798" s="24">
        <f>IF($A798="","",INDEX('Cenários'!$B$6:$B$105,INT((ROW()-6)/12)+1))</f>
        <v/>
      </c>
      <c r="C798" s="24">
        <f>IF($A798="","",INDEX('Cenários'!$C$6:$C$105,INT((ROW()-6)/12)+1))</f>
        <v/>
      </c>
      <c r="D798" s="24">
        <f>IF($A798="","",INDEX('Cenários'!$D$6:$D$105,INT((ROW()-6)/12)+1))</f>
        <v/>
      </c>
      <c r="E798" s="25">
        <f>IF($A798="","",MOD(ROW()-6,12)-4)</f>
        <v/>
      </c>
      <c r="F798" s="24">
        <f>IF($A798="","",IF($E798&lt;0,"Antes do pico",IF($E798=0,"Semana de pico","Depois do pico")))</f>
        <v/>
      </c>
      <c r="G798" s="36">
        <f>IF($A798="","",IFERROR(IF(INDEX('Cenários'!$E$6:$E$105,INT((ROW()-6)/12)+1)="","",INDEX('Cenários'!$E$6:$E$105,INT((ROW()-6)/12)+1)+7*$E798),""))</f>
        <v/>
      </c>
      <c r="H798" s="37">
        <f>IF($A798="","",INDEX('Cenários'!$N$6:$Y$105,INT((ROW()-6)/12)+1,$E798+5))</f>
        <v/>
      </c>
      <c r="I798" s="25">
        <f>IF(OR($A798="",$H798=""),"",IFERROR(ROUNDUP(INDEX('Cenários'!$F$6:$F$105,INT((ROW()-6)/12)+1)*$H798,0),""))</f>
        <v/>
      </c>
      <c r="J798" s="19" t="n"/>
      <c r="K798" s="25">
        <f>IF($A798="","",IF($E798=-4,INDEX('Cenários'!$G$6:$G$105,INT((ROW()-6)/12)+1),$S797))</f>
        <v/>
      </c>
      <c r="L798" s="25">
        <f>IF($A798="","",$K798+IF($J798="",0,$J798)-IF($I798="",0,$I798))</f>
        <v/>
      </c>
      <c r="M798" s="25">
        <f>IF($A798="","",IF($E798&lt;=0,INDEX('Cenários'!$H$6:$H$105,INT((ROW()-6)/12)+1)+SUMIFS($I$6:$I$1205,$A$6:$A$1205,$A798,$E$6:$E$1205,"&gt;"&amp;$E798,$E$6:$E$1205,"&lt;="&amp;($E798+INDEX('Cenários'!$J$6:$J$105,INT((ROW()-6)/12)+1))),INDEX('Cenários'!$L$6:$L$105,INT((ROW()-6)/12)+1)+SUMIFS($I$6:$I$1205,$A$6:$A$1205,$A798,$E$6:$E$1205,"&gt;"&amp;$E798,$E$6:$E$1205,"&lt;=7")))</f>
        <v/>
      </c>
      <c r="N798" s="25">
        <f>IF($A798="","",MIN(INDEX('Cenários'!$K$6:$K$105,INT((ROW()-6)/12)+1),MAX(0,$M798)))</f>
        <v/>
      </c>
      <c r="O798" s="25">
        <f>IF($A798="","",IFERROR(IF($L798&gt;=$N798,0,MIN(CEILING(MAX(0,$N798-$L798),INDEX('Cenários'!$I$6:$I$105,INT((ROW()-6)/12)+1)),FLOOR(MAX(0,INDEX('Cenários'!$K$6:$K$105,INT((ROW()-6)/12)+1)-$L798),INDEX('Cenários'!$I$6:$I$105,INT((ROW()-6)/12)+1)))),0))</f>
        <v/>
      </c>
      <c r="P798" s="25">
        <f>IF($A798="","",IFERROR(IF($E798+INDEX('Cenários'!$J$6:$J$105,INT((ROW()-6)/12)+1)&gt;7,0,SUMIFS($O$6:$O$1205,$A$6:$A$1205,$A798,$E$6:$E$1205,$E798+INDEX('Cenários'!$J$6:$J$105,INT((ROW()-6)/12)+1))),0))</f>
        <v/>
      </c>
      <c r="Q798" s="25">
        <f>IF($A798="","",$L798+$O798)</f>
        <v/>
      </c>
      <c r="R798" s="25">
        <f>IF($A798="","",IF($E798&gt;0,MAX(0,$Q798-$N798),0))</f>
        <v/>
      </c>
      <c r="S798" s="25">
        <f>IF($A798="","",$Q798-$R798)</f>
        <v/>
      </c>
      <c r="T798" s="25">
        <f>IF($A798="","",MAX(0,-$S798))</f>
        <v/>
      </c>
      <c r="U798" s="25">
        <f>IF($A798="","",MAX(0,$Q798-INDEX('Cenários'!$K$6:$K$105,INT((ROW()-6)/12)+1)))</f>
        <v/>
      </c>
      <c r="V798" s="24">
        <f>IF($A798="","",IF($Y798&lt;&gt;"OK","Dados inválidos",IF($X798="Pausado","Pausado",IF($T798&gt;0,"Ruptura",IF($U798&gt;0,"Excesso de capacidade",IF($M798&gt;INDEX('Cenários'!$K$6:$K$105,INT((ROW()-6)/12)+1),"Capacidade insuficiente",IF(AND($E798&lt;=0,$S798&lt;INDEX('Cenários'!$H$6:$H$105,INT((ROW()-6)/12)+1)),"Atenção",IF($R798&gt;0,"Desmobilizar","Adequado"))))))))</f>
        <v/>
      </c>
      <c r="W798" s="24">
        <f>IF($A798="","",IF($Y798&lt;&gt;"OK","Corrigir cadastro do cenário",IF($X798="Pausado","",IF($T798&gt;0,"Ruptura projetada de "&amp;TEXT($T798,"0")&amp;" un.",IF($U798&gt;0,"Reduzir entrada ou transferir "&amp;TEXT($U798,"0")&amp;" un.",IF($M798&gt;INDEX('Cenários'!$K$6:$K$105,INT((ROW()-6)/12)+1),"Capacidade abaixo do saldo-alvo em "&amp;TEXT($M798-INDEX('Cenários'!$K$6:$K$105,INT((ROW()-6)/12)+1),"0")&amp;" un.",IF(AND($O798&gt;0,$E798-INDEX('Cenários'!$J$6:$J$105,INT((ROW()-6)/12)+1)&lt;-4),"Recebimento depende de pedido anterior ao horizonte",IF($R798&gt;0,"Desmobilizar "&amp;TEXT($R798,"0")&amp;" un. nesta semana",IF($P798&gt;0,"Emitir pedido de "&amp;TEXT($P798,"0")&amp;" un. nesta semana",IF($O798&gt;0,"Programar recebimento de "&amp;TEXT($O798,"0")&amp;" un.","Sem ação imediata")))))))))</f>
        <v/>
      </c>
      <c r="X798" s="24">
        <f>IF($A798="","",INDEX('Cenários'!$M$6:$M$105,INT((ROW()-6)/12)+1))</f>
        <v/>
      </c>
      <c r="Y798" s="24">
        <f>IF($A798="","",INDEX('Cenários'!$Z$6:$Z$105,INT((ROW()-6)/12)+1))</f>
        <v/>
      </c>
    </row>
    <row r="799" ht="19" customHeight="1">
      <c r="A799" s="24">
        <f>IF(INDEX('Cenários'!$A$6:$A$105,INT((ROW()-6)/12)+1)="","",INDEX('Cenários'!$A$6:$A$105,INT((ROW()-6)/12)+1))</f>
        <v/>
      </c>
      <c r="B799" s="24">
        <f>IF($A799="","",INDEX('Cenários'!$B$6:$B$105,INT((ROW()-6)/12)+1))</f>
        <v/>
      </c>
      <c r="C799" s="24">
        <f>IF($A799="","",INDEX('Cenários'!$C$6:$C$105,INT((ROW()-6)/12)+1))</f>
        <v/>
      </c>
      <c r="D799" s="24">
        <f>IF($A799="","",INDEX('Cenários'!$D$6:$D$105,INT((ROW()-6)/12)+1))</f>
        <v/>
      </c>
      <c r="E799" s="25">
        <f>IF($A799="","",MOD(ROW()-6,12)-4)</f>
        <v/>
      </c>
      <c r="F799" s="24">
        <f>IF($A799="","",IF($E799&lt;0,"Antes do pico",IF($E799=0,"Semana de pico","Depois do pico")))</f>
        <v/>
      </c>
      <c r="G799" s="36">
        <f>IF($A799="","",IFERROR(IF(INDEX('Cenários'!$E$6:$E$105,INT((ROW()-6)/12)+1)="","",INDEX('Cenários'!$E$6:$E$105,INT((ROW()-6)/12)+1)+7*$E799),""))</f>
        <v/>
      </c>
      <c r="H799" s="37">
        <f>IF($A799="","",INDEX('Cenários'!$N$6:$Y$105,INT((ROW()-6)/12)+1,$E799+5))</f>
        <v/>
      </c>
      <c r="I799" s="25">
        <f>IF(OR($A799="",$H799=""),"",IFERROR(ROUNDUP(INDEX('Cenários'!$F$6:$F$105,INT((ROW()-6)/12)+1)*$H799,0),""))</f>
        <v/>
      </c>
      <c r="J799" s="19" t="n"/>
      <c r="K799" s="25">
        <f>IF($A799="","",IF($E799=-4,INDEX('Cenários'!$G$6:$G$105,INT((ROW()-6)/12)+1),$S798))</f>
        <v/>
      </c>
      <c r="L799" s="25">
        <f>IF($A799="","",$K799+IF($J799="",0,$J799)-IF($I799="",0,$I799))</f>
        <v/>
      </c>
      <c r="M799" s="25">
        <f>IF($A799="","",IF($E799&lt;=0,INDEX('Cenários'!$H$6:$H$105,INT((ROW()-6)/12)+1)+SUMIFS($I$6:$I$1205,$A$6:$A$1205,$A799,$E$6:$E$1205,"&gt;"&amp;$E799,$E$6:$E$1205,"&lt;="&amp;($E799+INDEX('Cenários'!$J$6:$J$105,INT((ROW()-6)/12)+1))),INDEX('Cenários'!$L$6:$L$105,INT((ROW()-6)/12)+1)+SUMIFS($I$6:$I$1205,$A$6:$A$1205,$A799,$E$6:$E$1205,"&gt;"&amp;$E799,$E$6:$E$1205,"&lt;=7")))</f>
        <v/>
      </c>
      <c r="N799" s="25">
        <f>IF($A799="","",MIN(INDEX('Cenários'!$K$6:$K$105,INT((ROW()-6)/12)+1),MAX(0,$M799)))</f>
        <v/>
      </c>
      <c r="O799" s="25">
        <f>IF($A799="","",IFERROR(IF($L799&gt;=$N799,0,MIN(CEILING(MAX(0,$N799-$L799),INDEX('Cenários'!$I$6:$I$105,INT((ROW()-6)/12)+1)),FLOOR(MAX(0,INDEX('Cenários'!$K$6:$K$105,INT((ROW()-6)/12)+1)-$L799),INDEX('Cenários'!$I$6:$I$105,INT((ROW()-6)/12)+1)))),0))</f>
        <v/>
      </c>
      <c r="P799" s="25">
        <f>IF($A799="","",IFERROR(IF($E799+INDEX('Cenários'!$J$6:$J$105,INT((ROW()-6)/12)+1)&gt;7,0,SUMIFS($O$6:$O$1205,$A$6:$A$1205,$A799,$E$6:$E$1205,$E799+INDEX('Cenários'!$J$6:$J$105,INT((ROW()-6)/12)+1))),0))</f>
        <v/>
      </c>
      <c r="Q799" s="25">
        <f>IF($A799="","",$L799+$O799)</f>
        <v/>
      </c>
      <c r="R799" s="25">
        <f>IF($A799="","",IF($E799&gt;0,MAX(0,$Q799-$N799),0))</f>
        <v/>
      </c>
      <c r="S799" s="25">
        <f>IF($A799="","",$Q799-$R799)</f>
        <v/>
      </c>
      <c r="T799" s="25">
        <f>IF($A799="","",MAX(0,-$S799))</f>
        <v/>
      </c>
      <c r="U799" s="25">
        <f>IF($A799="","",MAX(0,$Q799-INDEX('Cenários'!$K$6:$K$105,INT((ROW()-6)/12)+1)))</f>
        <v/>
      </c>
      <c r="V799" s="24">
        <f>IF($A799="","",IF($Y799&lt;&gt;"OK","Dados inválidos",IF($X799="Pausado","Pausado",IF($T799&gt;0,"Ruptura",IF($U799&gt;0,"Excesso de capacidade",IF($M799&gt;INDEX('Cenários'!$K$6:$K$105,INT((ROW()-6)/12)+1),"Capacidade insuficiente",IF(AND($E799&lt;=0,$S799&lt;INDEX('Cenários'!$H$6:$H$105,INT((ROW()-6)/12)+1)),"Atenção",IF($R799&gt;0,"Desmobilizar","Adequado"))))))))</f>
        <v/>
      </c>
      <c r="W799" s="24">
        <f>IF($A799="","",IF($Y799&lt;&gt;"OK","Corrigir cadastro do cenário",IF($X799="Pausado","",IF($T799&gt;0,"Ruptura projetada de "&amp;TEXT($T799,"0")&amp;" un.",IF($U799&gt;0,"Reduzir entrada ou transferir "&amp;TEXT($U799,"0")&amp;" un.",IF($M799&gt;INDEX('Cenários'!$K$6:$K$105,INT((ROW()-6)/12)+1),"Capacidade abaixo do saldo-alvo em "&amp;TEXT($M799-INDEX('Cenários'!$K$6:$K$105,INT((ROW()-6)/12)+1),"0")&amp;" un.",IF(AND($O799&gt;0,$E799-INDEX('Cenários'!$J$6:$J$105,INT((ROW()-6)/12)+1)&lt;-4),"Recebimento depende de pedido anterior ao horizonte",IF($R799&gt;0,"Desmobilizar "&amp;TEXT($R799,"0")&amp;" un. nesta semana",IF($P799&gt;0,"Emitir pedido de "&amp;TEXT($P799,"0")&amp;" un. nesta semana",IF($O799&gt;0,"Programar recebimento de "&amp;TEXT($O799,"0")&amp;" un.","Sem ação imediata")))))))))</f>
        <v/>
      </c>
      <c r="X799" s="24">
        <f>IF($A799="","",INDEX('Cenários'!$M$6:$M$105,INT((ROW()-6)/12)+1))</f>
        <v/>
      </c>
      <c r="Y799" s="24">
        <f>IF($A799="","",INDEX('Cenários'!$Z$6:$Z$105,INT((ROW()-6)/12)+1))</f>
        <v/>
      </c>
    </row>
    <row r="800" ht="19" customHeight="1">
      <c r="A800" s="24">
        <f>IF(INDEX('Cenários'!$A$6:$A$105,INT((ROW()-6)/12)+1)="","",INDEX('Cenários'!$A$6:$A$105,INT((ROW()-6)/12)+1))</f>
        <v/>
      </c>
      <c r="B800" s="24">
        <f>IF($A800="","",INDEX('Cenários'!$B$6:$B$105,INT((ROW()-6)/12)+1))</f>
        <v/>
      </c>
      <c r="C800" s="24">
        <f>IF($A800="","",INDEX('Cenários'!$C$6:$C$105,INT((ROW()-6)/12)+1))</f>
        <v/>
      </c>
      <c r="D800" s="24">
        <f>IF($A800="","",INDEX('Cenários'!$D$6:$D$105,INT((ROW()-6)/12)+1))</f>
        <v/>
      </c>
      <c r="E800" s="25">
        <f>IF($A800="","",MOD(ROW()-6,12)-4)</f>
        <v/>
      </c>
      <c r="F800" s="24">
        <f>IF($A800="","",IF($E800&lt;0,"Antes do pico",IF($E800=0,"Semana de pico","Depois do pico")))</f>
        <v/>
      </c>
      <c r="G800" s="36">
        <f>IF($A800="","",IFERROR(IF(INDEX('Cenários'!$E$6:$E$105,INT((ROW()-6)/12)+1)="","",INDEX('Cenários'!$E$6:$E$105,INT((ROW()-6)/12)+1)+7*$E800),""))</f>
        <v/>
      </c>
      <c r="H800" s="37">
        <f>IF($A800="","",INDEX('Cenários'!$N$6:$Y$105,INT((ROW()-6)/12)+1,$E800+5))</f>
        <v/>
      </c>
      <c r="I800" s="25">
        <f>IF(OR($A800="",$H800=""),"",IFERROR(ROUNDUP(INDEX('Cenários'!$F$6:$F$105,INT((ROW()-6)/12)+1)*$H800,0),""))</f>
        <v/>
      </c>
      <c r="J800" s="19" t="n"/>
      <c r="K800" s="25">
        <f>IF($A800="","",IF($E800=-4,INDEX('Cenários'!$G$6:$G$105,INT((ROW()-6)/12)+1),$S799))</f>
        <v/>
      </c>
      <c r="L800" s="25">
        <f>IF($A800="","",$K800+IF($J800="",0,$J800)-IF($I800="",0,$I800))</f>
        <v/>
      </c>
      <c r="M800" s="25">
        <f>IF($A800="","",IF($E800&lt;=0,INDEX('Cenários'!$H$6:$H$105,INT((ROW()-6)/12)+1)+SUMIFS($I$6:$I$1205,$A$6:$A$1205,$A800,$E$6:$E$1205,"&gt;"&amp;$E800,$E$6:$E$1205,"&lt;="&amp;($E800+INDEX('Cenários'!$J$6:$J$105,INT((ROW()-6)/12)+1))),INDEX('Cenários'!$L$6:$L$105,INT((ROW()-6)/12)+1)+SUMIFS($I$6:$I$1205,$A$6:$A$1205,$A800,$E$6:$E$1205,"&gt;"&amp;$E800,$E$6:$E$1205,"&lt;=7")))</f>
        <v/>
      </c>
      <c r="N800" s="25">
        <f>IF($A800="","",MIN(INDEX('Cenários'!$K$6:$K$105,INT((ROW()-6)/12)+1),MAX(0,$M800)))</f>
        <v/>
      </c>
      <c r="O800" s="25">
        <f>IF($A800="","",IFERROR(IF($L800&gt;=$N800,0,MIN(CEILING(MAX(0,$N800-$L800),INDEX('Cenários'!$I$6:$I$105,INT((ROW()-6)/12)+1)),FLOOR(MAX(0,INDEX('Cenários'!$K$6:$K$105,INT((ROW()-6)/12)+1)-$L800),INDEX('Cenários'!$I$6:$I$105,INT((ROW()-6)/12)+1)))),0))</f>
        <v/>
      </c>
      <c r="P800" s="25">
        <f>IF($A800="","",IFERROR(IF($E800+INDEX('Cenários'!$J$6:$J$105,INT((ROW()-6)/12)+1)&gt;7,0,SUMIFS($O$6:$O$1205,$A$6:$A$1205,$A800,$E$6:$E$1205,$E800+INDEX('Cenários'!$J$6:$J$105,INT((ROW()-6)/12)+1))),0))</f>
        <v/>
      </c>
      <c r="Q800" s="25">
        <f>IF($A800="","",$L800+$O800)</f>
        <v/>
      </c>
      <c r="R800" s="25">
        <f>IF($A800="","",IF($E800&gt;0,MAX(0,$Q800-$N800),0))</f>
        <v/>
      </c>
      <c r="S800" s="25">
        <f>IF($A800="","",$Q800-$R800)</f>
        <v/>
      </c>
      <c r="T800" s="25">
        <f>IF($A800="","",MAX(0,-$S800))</f>
        <v/>
      </c>
      <c r="U800" s="25">
        <f>IF($A800="","",MAX(0,$Q800-INDEX('Cenários'!$K$6:$K$105,INT((ROW()-6)/12)+1)))</f>
        <v/>
      </c>
      <c r="V800" s="24">
        <f>IF($A800="","",IF($Y800&lt;&gt;"OK","Dados inválidos",IF($X800="Pausado","Pausado",IF($T800&gt;0,"Ruptura",IF($U800&gt;0,"Excesso de capacidade",IF($M800&gt;INDEX('Cenários'!$K$6:$K$105,INT((ROW()-6)/12)+1),"Capacidade insuficiente",IF(AND($E800&lt;=0,$S800&lt;INDEX('Cenários'!$H$6:$H$105,INT((ROW()-6)/12)+1)),"Atenção",IF($R800&gt;0,"Desmobilizar","Adequado"))))))))</f>
        <v/>
      </c>
      <c r="W800" s="24">
        <f>IF($A800="","",IF($Y800&lt;&gt;"OK","Corrigir cadastro do cenário",IF($X800="Pausado","",IF($T800&gt;0,"Ruptura projetada de "&amp;TEXT($T800,"0")&amp;" un.",IF($U800&gt;0,"Reduzir entrada ou transferir "&amp;TEXT($U800,"0")&amp;" un.",IF($M800&gt;INDEX('Cenários'!$K$6:$K$105,INT((ROW()-6)/12)+1),"Capacidade abaixo do saldo-alvo em "&amp;TEXT($M800-INDEX('Cenários'!$K$6:$K$105,INT((ROW()-6)/12)+1),"0")&amp;" un.",IF(AND($O800&gt;0,$E800-INDEX('Cenários'!$J$6:$J$105,INT((ROW()-6)/12)+1)&lt;-4),"Recebimento depende de pedido anterior ao horizonte",IF($R800&gt;0,"Desmobilizar "&amp;TEXT($R800,"0")&amp;" un. nesta semana",IF($P800&gt;0,"Emitir pedido de "&amp;TEXT($P800,"0")&amp;" un. nesta semana",IF($O800&gt;0,"Programar recebimento de "&amp;TEXT($O800,"0")&amp;" un.","Sem ação imediata")))))))))</f>
        <v/>
      </c>
      <c r="X800" s="24">
        <f>IF($A800="","",INDEX('Cenários'!$M$6:$M$105,INT((ROW()-6)/12)+1))</f>
        <v/>
      </c>
      <c r="Y800" s="24">
        <f>IF($A800="","",INDEX('Cenários'!$Z$6:$Z$105,INT((ROW()-6)/12)+1))</f>
        <v/>
      </c>
    </row>
    <row r="801" ht="19" customHeight="1">
      <c r="A801" s="24">
        <f>IF(INDEX('Cenários'!$A$6:$A$105,INT((ROW()-6)/12)+1)="","",INDEX('Cenários'!$A$6:$A$105,INT((ROW()-6)/12)+1))</f>
        <v/>
      </c>
      <c r="B801" s="24">
        <f>IF($A801="","",INDEX('Cenários'!$B$6:$B$105,INT((ROW()-6)/12)+1))</f>
        <v/>
      </c>
      <c r="C801" s="24">
        <f>IF($A801="","",INDEX('Cenários'!$C$6:$C$105,INT((ROW()-6)/12)+1))</f>
        <v/>
      </c>
      <c r="D801" s="24">
        <f>IF($A801="","",INDEX('Cenários'!$D$6:$D$105,INT((ROW()-6)/12)+1))</f>
        <v/>
      </c>
      <c r="E801" s="25">
        <f>IF($A801="","",MOD(ROW()-6,12)-4)</f>
        <v/>
      </c>
      <c r="F801" s="24">
        <f>IF($A801="","",IF($E801&lt;0,"Antes do pico",IF($E801=0,"Semana de pico","Depois do pico")))</f>
        <v/>
      </c>
      <c r="G801" s="36">
        <f>IF($A801="","",IFERROR(IF(INDEX('Cenários'!$E$6:$E$105,INT((ROW()-6)/12)+1)="","",INDEX('Cenários'!$E$6:$E$105,INT((ROW()-6)/12)+1)+7*$E801),""))</f>
        <v/>
      </c>
      <c r="H801" s="37">
        <f>IF($A801="","",INDEX('Cenários'!$N$6:$Y$105,INT((ROW()-6)/12)+1,$E801+5))</f>
        <v/>
      </c>
      <c r="I801" s="25">
        <f>IF(OR($A801="",$H801=""),"",IFERROR(ROUNDUP(INDEX('Cenários'!$F$6:$F$105,INT((ROW()-6)/12)+1)*$H801,0),""))</f>
        <v/>
      </c>
      <c r="J801" s="19" t="n"/>
      <c r="K801" s="25">
        <f>IF($A801="","",IF($E801=-4,INDEX('Cenários'!$G$6:$G$105,INT((ROW()-6)/12)+1),$S800))</f>
        <v/>
      </c>
      <c r="L801" s="25">
        <f>IF($A801="","",$K801+IF($J801="",0,$J801)-IF($I801="",0,$I801))</f>
        <v/>
      </c>
      <c r="M801" s="25">
        <f>IF($A801="","",IF($E801&lt;=0,INDEX('Cenários'!$H$6:$H$105,INT((ROW()-6)/12)+1)+SUMIFS($I$6:$I$1205,$A$6:$A$1205,$A801,$E$6:$E$1205,"&gt;"&amp;$E801,$E$6:$E$1205,"&lt;="&amp;($E801+INDEX('Cenários'!$J$6:$J$105,INT((ROW()-6)/12)+1))),INDEX('Cenários'!$L$6:$L$105,INT((ROW()-6)/12)+1)+SUMIFS($I$6:$I$1205,$A$6:$A$1205,$A801,$E$6:$E$1205,"&gt;"&amp;$E801,$E$6:$E$1205,"&lt;=7")))</f>
        <v/>
      </c>
      <c r="N801" s="25">
        <f>IF($A801="","",MIN(INDEX('Cenários'!$K$6:$K$105,INT((ROW()-6)/12)+1),MAX(0,$M801)))</f>
        <v/>
      </c>
      <c r="O801" s="25">
        <f>IF($A801="","",IFERROR(IF($L801&gt;=$N801,0,MIN(CEILING(MAX(0,$N801-$L801),INDEX('Cenários'!$I$6:$I$105,INT((ROW()-6)/12)+1)),FLOOR(MAX(0,INDEX('Cenários'!$K$6:$K$105,INT((ROW()-6)/12)+1)-$L801),INDEX('Cenários'!$I$6:$I$105,INT((ROW()-6)/12)+1)))),0))</f>
        <v/>
      </c>
      <c r="P801" s="25">
        <f>IF($A801="","",IFERROR(IF($E801+INDEX('Cenários'!$J$6:$J$105,INT((ROW()-6)/12)+1)&gt;7,0,SUMIFS($O$6:$O$1205,$A$6:$A$1205,$A801,$E$6:$E$1205,$E801+INDEX('Cenários'!$J$6:$J$105,INT((ROW()-6)/12)+1))),0))</f>
        <v/>
      </c>
      <c r="Q801" s="25">
        <f>IF($A801="","",$L801+$O801)</f>
        <v/>
      </c>
      <c r="R801" s="25">
        <f>IF($A801="","",IF($E801&gt;0,MAX(0,$Q801-$N801),0))</f>
        <v/>
      </c>
      <c r="S801" s="25">
        <f>IF($A801="","",$Q801-$R801)</f>
        <v/>
      </c>
      <c r="T801" s="25">
        <f>IF($A801="","",MAX(0,-$S801))</f>
        <v/>
      </c>
      <c r="U801" s="25">
        <f>IF($A801="","",MAX(0,$Q801-INDEX('Cenários'!$K$6:$K$105,INT((ROW()-6)/12)+1)))</f>
        <v/>
      </c>
      <c r="V801" s="24">
        <f>IF($A801="","",IF($Y801&lt;&gt;"OK","Dados inválidos",IF($X801="Pausado","Pausado",IF($T801&gt;0,"Ruptura",IF($U801&gt;0,"Excesso de capacidade",IF($M801&gt;INDEX('Cenários'!$K$6:$K$105,INT((ROW()-6)/12)+1),"Capacidade insuficiente",IF(AND($E801&lt;=0,$S801&lt;INDEX('Cenários'!$H$6:$H$105,INT((ROW()-6)/12)+1)),"Atenção",IF($R801&gt;0,"Desmobilizar","Adequado"))))))))</f>
        <v/>
      </c>
      <c r="W801" s="24">
        <f>IF($A801="","",IF($Y801&lt;&gt;"OK","Corrigir cadastro do cenário",IF($X801="Pausado","",IF($T801&gt;0,"Ruptura projetada de "&amp;TEXT($T801,"0")&amp;" un.",IF($U801&gt;0,"Reduzir entrada ou transferir "&amp;TEXT($U801,"0")&amp;" un.",IF($M801&gt;INDEX('Cenários'!$K$6:$K$105,INT((ROW()-6)/12)+1),"Capacidade abaixo do saldo-alvo em "&amp;TEXT($M801-INDEX('Cenários'!$K$6:$K$105,INT((ROW()-6)/12)+1),"0")&amp;" un.",IF(AND($O801&gt;0,$E801-INDEX('Cenários'!$J$6:$J$105,INT((ROW()-6)/12)+1)&lt;-4),"Recebimento depende de pedido anterior ao horizonte",IF($R801&gt;0,"Desmobilizar "&amp;TEXT($R801,"0")&amp;" un. nesta semana",IF($P801&gt;0,"Emitir pedido de "&amp;TEXT($P801,"0")&amp;" un. nesta semana",IF($O801&gt;0,"Programar recebimento de "&amp;TEXT($O801,"0")&amp;" un.","Sem ação imediata")))))))))</f>
        <v/>
      </c>
      <c r="X801" s="24">
        <f>IF($A801="","",INDEX('Cenários'!$M$6:$M$105,INT((ROW()-6)/12)+1))</f>
        <v/>
      </c>
      <c r="Y801" s="24">
        <f>IF($A801="","",INDEX('Cenários'!$Z$6:$Z$105,INT((ROW()-6)/12)+1))</f>
        <v/>
      </c>
    </row>
    <row r="802" ht="19" customHeight="1">
      <c r="A802" s="24">
        <f>IF(INDEX('Cenários'!$A$6:$A$105,INT((ROW()-6)/12)+1)="","",INDEX('Cenários'!$A$6:$A$105,INT((ROW()-6)/12)+1))</f>
        <v/>
      </c>
      <c r="B802" s="24">
        <f>IF($A802="","",INDEX('Cenários'!$B$6:$B$105,INT((ROW()-6)/12)+1))</f>
        <v/>
      </c>
      <c r="C802" s="24">
        <f>IF($A802="","",INDEX('Cenários'!$C$6:$C$105,INT((ROW()-6)/12)+1))</f>
        <v/>
      </c>
      <c r="D802" s="24">
        <f>IF($A802="","",INDEX('Cenários'!$D$6:$D$105,INT((ROW()-6)/12)+1))</f>
        <v/>
      </c>
      <c r="E802" s="25">
        <f>IF($A802="","",MOD(ROW()-6,12)-4)</f>
        <v/>
      </c>
      <c r="F802" s="24">
        <f>IF($A802="","",IF($E802&lt;0,"Antes do pico",IF($E802=0,"Semana de pico","Depois do pico")))</f>
        <v/>
      </c>
      <c r="G802" s="36">
        <f>IF($A802="","",IFERROR(IF(INDEX('Cenários'!$E$6:$E$105,INT((ROW()-6)/12)+1)="","",INDEX('Cenários'!$E$6:$E$105,INT((ROW()-6)/12)+1)+7*$E802),""))</f>
        <v/>
      </c>
      <c r="H802" s="37">
        <f>IF($A802="","",INDEX('Cenários'!$N$6:$Y$105,INT((ROW()-6)/12)+1,$E802+5))</f>
        <v/>
      </c>
      <c r="I802" s="25">
        <f>IF(OR($A802="",$H802=""),"",IFERROR(ROUNDUP(INDEX('Cenários'!$F$6:$F$105,INT((ROW()-6)/12)+1)*$H802,0),""))</f>
        <v/>
      </c>
      <c r="J802" s="19" t="n"/>
      <c r="K802" s="25">
        <f>IF($A802="","",IF($E802=-4,INDEX('Cenários'!$G$6:$G$105,INT((ROW()-6)/12)+1),$S801))</f>
        <v/>
      </c>
      <c r="L802" s="25">
        <f>IF($A802="","",$K802+IF($J802="",0,$J802)-IF($I802="",0,$I802))</f>
        <v/>
      </c>
      <c r="M802" s="25">
        <f>IF($A802="","",IF($E802&lt;=0,INDEX('Cenários'!$H$6:$H$105,INT((ROW()-6)/12)+1)+SUMIFS($I$6:$I$1205,$A$6:$A$1205,$A802,$E$6:$E$1205,"&gt;"&amp;$E802,$E$6:$E$1205,"&lt;="&amp;($E802+INDEX('Cenários'!$J$6:$J$105,INT((ROW()-6)/12)+1))),INDEX('Cenários'!$L$6:$L$105,INT((ROW()-6)/12)+1)+SUMIFS($I$6:$I$1205,$A$6:$A$1205,$A802,$E$6:$E$1205,"&gt;"&amp;$E802,$E$6:$E$1205,"&lt;=7")))</f>
        <v/>
      </c>
      <c r="N802" s="25">
        <f>IF($A802="","",MIN(INDEX('Cenários'!$K$6:$K$105,INT((ROW()-6)/12)+1),MAX(0,$M802)))</f>
        <v/>
      </c>
      <c r="O802" s="25">
        <f>IF($A802="","",IFERROR(IF($L802&gt;=$N802,0,MIN(CEILING(MAX(0,$N802-$L802),INDEX('Cenários'!$I$6:$I$105,INT((ROW()-6)/12)+1)),FLOOR(MAX(0,INDEX('Cenários'!$K$6:$K$105,INT((ROW()-6)/12)+1)-$L802),INDEX('Cenários'!$I$6:$I$105,INT((ROW()-6)/12)+1)))),0))</f>
        <v/>
      </c>
      <c r="P802" s="25">
        <f>IF($A802="","",IFERROR(IF($E802+INDEX('Cenários'!$J$6:$J$105,INT((ROW()-6)/12)+1)&gt;7,0,SUMIFS($O$6:$O$1205,$A$6:$A$1205,$A802,$E$6:$E$1205,$E802+INDEX('Cenários'!$J$6:$J$105,INT((ROW()-6)/12)+1))),0))</f>
        <v/>
      </c>
      <c r="Q802" s="25">
        <f>IF($A802="","",$L802+$O802)</f>
        <v/>
      </c>
      <c r="R802" s="25">
        <f>IF($A802="","",IF($E802&gt;0,MAX(0,$Q802-$N802),0))</f>
        <v/>
      </c>
      <c r="S802" s="25">
        <f>IF($A802="","",$Q802-$R802)</f>
        <v/>
      </c>
      <c r="T802" s="25">
        <f>IF($A802="","",MAX(0,-$S802))</f>
        <v/>
      </c>
      <c r="U802" s="25">
        <f>IF($A802="","",MAX(0,$Q802-INDEX('Cenários'!$K$6:$K$105,INT((ROW()-6)/12)+1)))</f>
        <v/>
      </c>
      <c r="V802" s="24">
        <f>IF($A802="","",IF($Y802&lt;&gt;"OK","Dados inválidos",IF($X802="Pausado","Pausado",IF($T802&gt;0,"Ruptura",IF($U802&gt;0,"Excesso de capacidade",IF($M802&gt;INDEX('Cenários'!$K$6:$K$105,INT((ROW()-6)/12)+1),"Capacidade insuficiente",IF(AND($E802&lt;=0,$S802&lt;INDEX('Cenários'!$H$6:$H$105,INT((ROW()-6)/12)+1)),"Atenção",IF($R802&gt;0,"Desmobilizar","Adequado"))))))))</f>
        <v/>
      </c>
      <c r="W802" s="24">
        <f>IF($A802="","",IF($Y802&lt;&gt;"OK","Corrigir cadastro do cenário",IF($X802="Pausado","",IF($T802&gt;0,"Ruptura projetada de "&amp;TEXT($T802,"0")&amp;" un.",IF($U802&gt;0,"Reduzir entrada ou transferir "&amp;TEXT($U802,"0")&amp;" un.",IF($M802&gt;INDEX('Cenários'!$K$6:$K$105,INT((ROW()-6)/12)+1),"Capacidade abaixo do saldo-alvo em "&amp;TEXT($M802-INDEX('Cenários'!$K$6:$K$105,INT((ROW()-6)/12)+1),"0")&amp;" un.",IF(AND($O802&gt;0,$E802-INDEX('Cenários'!$J$6:$J$105,INT((ROW()-6)/12)+1)&lt;-4),"Recebimento depende de pedido anterior ao horizonte",IF($R802&gt;0,"Desmobilizar "&amp;TEXT($R802,"0")&amp;" un. nesta semana",IF($P802&gt;0,"Emitir pedido de "&amp;TEXT($P802,"0")&amp;" un. nesta semana",IF($O802&gt;0,"Programar recebimento de "&amp;TEXT($O802,"0")&amp;" un.","Sem ação imediata")))))))))</f>
        <v/>
      </c>
      <c r="X802" s="24">
        <f>IF($A802="","",INDEX('Cenários'!$M$6:$M$105,INT((ROW()-6)/12)+1))</f>
        <v/>
      </c>
      <c r="Y802" s="24">
        <f>IF($A802="","",INDEX('Cenários'!$Z$6:$Z$105,INT((ROW()-6)/12)+1))</f>
        <v/>
      </c>
    </row>
    <row r="803" ht="19" customHeight="1">
      <c r="A803" s="24">
        <f>IF(INDEX('Cenários'!$A$6:$A$105,INT((ROW()-6)/12)+1)="","",INDEX('Cenários'!$A$6:$A$105,INT((ROW()-6)/12)+1))</f>
        <v/>
      </c>
      <c r="B803" s="24">
        <f>IF($A803="","",INDEX('Cenários'!$B$6:$B$105,INT((ROW()-6)/12)+1))</f>
        <v/>
      </c>
      <c r="C803" s="24">
        <f>IF($A803="","",INDEX('Cenários'!$C$6:$C$105,INT((ROW()-6)/12)+1))</f>
        <v/>
      </c>
      <c r="D803" s="24">
        <f>IF($A803="","",INDEX('Cenários'!$D$6:$D$105,INT((ROW()-6)/12)+1))</f>
        <v/>
      </c>
      <c r="E803" s="25">
        <f>IF($A803="","",MOD(ROW()-6,12)-4)</f>
        <v/>
      </c>
      <c r="F803" s="24">
        <f>IF($A803="","",IF($E803&lt;0,"Antes do pico",IF($E803=0,"Semana de pico","Depois do pico")))</f>
        <v/>
      </c>
      <c r="G803" s="36">
        <f>IF($A803="","",IFERROR(IF(INDEX('Cenários'!$E$6:$E$105,INT((ROW()-6)/12)+1)="","",INDEX('Cenários'!$E$6:$E$105,INT((ROW()-6)/12)+1)+7*$E803),""))</f>
        <v/>
      </c>
      <c r="H803" s="37">
        <f>IF($A803="","",INDEX('Cenários'!$N$6:$Y$105,INT((ROW()-6)/12)+1,$E803+5))</f>
        <v/>
      </c>
      <c r="I803" s="25">
        <f>IF(OR($A803="",$H803=""),"",IFERROR(ROUNDUP(INDEX('Cenários'!$F$6:$F$105,INT((ROW()-6)/12)+1)*$H803,0),""))</f>
        <v/>
      </c>
      <c r="J803" s="19" t="n"/>
      <c r="K803" s="25">
        <f>IF($A803="","",IF($E803=-4,INDEX('Cenários'!$G$6:$G$105,INT((ROW()-6)/12)+1),$S802))</f>
        <v/>
      </c>
      <c r="L803" s="25">
        <f>IF($A803="","",$K803+IF($J803="",0,$J803)-IF($I803="",0,$I803))</f>
        <v/>
      </c>
      <c r="M803" s="25">
        <f>IF($A803="","",IF($E803&lt;=0,INDEX('Cenários'!$H$6:$H$105,INT((ROW()-6)/12)+1)+SUMIFS($I$6:$I$1205,$A$6:$A$1205,$A803,$E$6:$E$1205,"&gt;"&amp;$E803,$E$6:$E$1205,"&lt;="&amp;($E803+INDEX('Cenários'!$J$6:$J$105,INT((ROW()-6)/12)+1))),INDEX('Cenários'!$L$6:$L$105,INT((ROW()-6)/12)+1)+SUMIFS($I$6:$I$1205,$A$6:$A$1205,$A803,$E$6:$E$1205,"&gt;"&amp;$E803,$E$6:$E$1205,"&lt;=7")))</f>
        <v/>
      </c>
      <c r="N803" s="25">
        <f>IF($A803="","",MIN(INDEX('Cenários'!$K$6:$K$105,INT((ROW()-6)/12)+1),MAX(0,$M803)))</f>
        <v/>
      </c>
      <c r="O803" s="25">
        <f>IF($A803="","",IFERROR(IF($L803&gt;=$N803,0,MIN(CEILING(MAX(0,$N803-$L803),INDEX('Cenários'!$I$6:$I$105,INT((ROW()-6)/12)+1)),FLOOR(MAX(0,INDEX('Cenários'!$K$6:$K$105,INT((ROW()-6)/12)+1)-$L803),INDEX('Cenários'!$I$6:$I$105,INT((ROW()-6)/12)+1)))),0))</f>
        <v/>
      </c>
      <c r="P803" s="25">
        <f>IF($A803="","",IFERROR(IF($E803+INDEX('Cenários'!$J$6:$J$105,INT((ROW()-6)/12)+1)&gt;7,0,SUMIFS($O$6:$O$1205,$A$6:$A$1205,$A803,$E$6:$E$1205,$E803+INDEX('Cenários'!$J$6:$J$105,INT((ROW()-6)/12)+1))),0))</f>
        <v/>
      </c>
      <c r="Q803" s="25">
        <f>IF($A803="","",$L803+$O803)</f>
        <v/>
      </c>
      <c r="R803" s="25">
        <f>IF($A803="","",IF($E803&gt;0,MAX(0,$Q803-$N803),0))</f>
        <v/>
      </c>
      <c r="S803" s="25">
        <f>IF($A803="","",$Q803-$R803)</f>
        <v/>
      </c>
      <c r="T803" s="25">
        <f>IF($A803="","",MAX(0,-$S803))</f>
        <v/>
      </c>
      <c r="U803" s="25">
        <f>IF($A803="","",MAX(0,$Q803-INDEX('Cenários'!$K$6:$K$105,INT((ROW()-6)/12)+1)))</f>
        <v/>
      </c>
      <c r="V803" s="24">
        <f>IF($A803="","",IF($Y803&lt;&gt;"OK","Dados inválidos",IF($X803="Pausado","Pausado",IF($T803&gt;0,"Ruptura",IF($U803&gt;0,"Excesso de capacidade",IF($M803&gt;INDEX('Cenários'!$K$6:$K$105,INT((ROW()-6)/12)+1),"Capacidade insuficiente",IF(AND($E803&lt;=0,$S803&lt;INDEX('Cenários'!$H$6:$H$105,INT((ROW()-6)/12)+1)),"Atenção",IF($R803&gt;0,"Desmobilizar","Adequado"))))))))</f>
        <v/>
      </c>
      <c r="W803" s="24">
        <f>IF($A803="","",IF($Y803&lt;&gt;"OK","Corrigir cadastro do cenário",IF($X803="Pausado","",IF($T803&gt;0,"Ruptura projetada de "&amp;TEXT($T803,"0")&amp;" un.",IF($U803&gt;0,"Reduzir entrada ou transferir "&amp;TEXT($U803,"0")&amp;" un.",IF($M803&gt;INDEX('Cenários'!$K$6:$K$105,INT((ROW()-6)/12)+1),"Capacidade abaixo do saldo-alvo em "&amp;TEXT($M803-INDEX('Cenários'!$K$6:$K$105,INT((ROW()-6)/12)+1),"0")&amp;" un.",IF(AND($O803&gt;0,$E803-INDEX('Cenários'!$J$6:$J$105,INT((ROW()-6)/12)+1)&lt;-4),"Recebimento depende de pedido anterior ao horizonte",IF($R803&gt;0,"Desmobilizar "&amp;TEXT($R803,"0")&amp;" un. nesta semana",IF($P803&gt;0,"Emitir pedido de "&amp;TEXT($P803,"0")&amp;" un. nesta semana",IF($O803&gt;0,"Programar recebimento de "&amp;TEXT($O803,"0")&amp;" un.","Sem ação imediata")))))))))</f>
        <v/>
      </c>
      <c r="X803" s="24">
        <f>IF($A803="","",INDEX('Cenários'!$M$6:$M$105,INT((ROW()-6)/12)+1))</f>
        <v/>
      </c>
      <c r="Y803" s="24">
        <f>IF($A803="","",INDEX('Cenários'!$Z$6:$Z$105,INT((ROW()-6)/12)+1))</f>
        <v/>
      </c>
    </row>
    <row r="804" ht="19" customHeight="1">
      <c r="A804" s="24">
        <f>IF(INDEX('Cenários'!$A$6:$A$105,INT((ROW()-6)/12)+1)="","",INDEX('Cenários'!$A$6:$A$105,INT((ROW()-6)/12)+1))</f>
        <v/>
      </c>
      <c r="B804" s="24">
        <f>IF($A804="","",INDEX('Cenários'!$B$6:$B$105,INT((ROW()-6)/12)+1))</f>
        <v/>
      </c>
      <c r="C804" s="24">
        <f>IF($A804="","",INDEX('Cenários'!$C$6:$C$105,INT((ROW()-6)/12)+1))</f>
        <v/>
      </c>
      <c r="D804" s="24">
        <f>IF($A804="","",INDEX('Cenários'!$D$6:$D$105,INT((ROW()-6)/12)+1))</f>
        <v/>
      </c>
      <c r="E804" s="25">
        <f>IF($A804="","",MOD(ROW()-6,12)-4)</f>
        <v/>
      </c>
      <c r="F804" s="24">
        <f>IF($A804="","",IF($E804&lt;0,"Antes do pico",IF($E804=0,"Semana de pico","Depois do pico")))</f>
        <v/>
      </c>
      <c r="G804" s="36">
        <f>IF($A804="","",IFERROR(IF(INDEX('Cenários'!$E$6:$E$105,INT((ROW()-6)/12)+1)="","",INDEX('Cenários'!$E$6:$E$105,INT((ROW()-6)/12)+1)+7*$E804),""))</f>
        <v/>
      </c>
      <c r="H804" s="37">
        <f>IF($A804="","",INDEX('Cenários'!$N$6:$Y$105,INT((ROW()-6)/12)+1,$E804+5))</f>
        <v/>
      </c>
      <c r="I804" s="25">
        <f>IF(OR($A804="",$H804=""),"",IFERROR(ROUNDUP(INDEX('Cenários'!$F$6:$F$105,INT((ROW()-6)/12)+1)*$H804,0),""))</f>
        <v/>
      </c>
      <c r="J804" s="19" t="n"/>
      <c r="K804" s="25">
        <f>IF($A804="","",IF($E804=-4,INDEX('Cenários'!$G$6:$G$105,INT((ROW()-6)/12)+1),$S803))</f>
        <v/>
      </c>
      <c r="L804" s="25">
        <f>IF($A804="","",$K804+IF($J804="",0,$J804)-IF($I804="",0,$I804))</f>
        <v/>
      </c>
      <c r="M804" s="25">
        <f>IF($A804="","",IF($E804&lt;=0,INDEX('Cenários'!$H$6:$H$105,INT((ROW()-6)/12)+1)+SUMIFS($I$6:$I$1205,$A$6:$A$1205,$A804,$E$6:$E$1205,"&gt;"&amp;$E804,$E$6:$E$1205,"&lt;="&amp;($E804+INDEX('Cenários'!$J$6:$J$105,INT((ROW()-6)/12)+1))),INDEX('Cenários'!$L$6:$L$105,INT((ROW()-6)/12)+1)+SUMIFS($I$6:$I$1205,$A$6:$A$1205,$A804,$E$6:$E$1205,"&gt;"&amp;$E804,$E$6:$E$1205,"&lt;=7")))</f>
        <v/>
      </c>
      <c r="N804" s="25">
        <f>IF($A804="","",MIN(INDEX('Cenários'!$K$6:$K$105,INT((ROW()-6)/12)+1),MAX(0,$M804)))</f>
        <v/>
      </c>
      <c r="O804" s="25">
        <f>IF($A804="","",IFERROR(IF($L804&gt;=$N804,0,MIN(CEILING(MAX(0,$N804-$L804),INDEX('Cenários'!$I$6:$I$105,INT((ROW()-6)/12)+1)),FLOOR(MAX(0,INDEX('Cenários'!$K$6:$K$105,INT((ROW()-6)/12)+1)-$L804),INDEX('Cenários'!$I$6:$I$105,INT((ROW()-6)/12)+1)))),0))</f>
        <v/>
      </c>
      <c r="P804" s="25">
        <f>IF($A804="","",IFERROR(IF($E804+INDEX('Cenários'!$J$6:$J$105,INT((ROW()-6)/12)+1)&gt;7,0,SUMIFS($O$6:$O$1205,$A$6:$A$1205,$A804,$E$6:$E$1205,$E804+INDEX('Cenários'!$J$6:$J$105,INT((ROW()-6)/12)+1))),0))</f>
        <v/>
      </c>
      <c r="Q804" s="25">
        <f>IF($A804="","",$L804+$O804)</f>
        <v/>
      </c>
      <c r="R804" s="25">
        <f>IF($A804="","",IF($E804&gt;0,MAX(0,$Q804-$N804),0))</f>
        <v/>
      </c>
      <c r="S804" s="25">
        <f>IF($A804="","",$Q804-$R804)</f>
        <v/>
      </c>
      <c r="T804" s="25">
        <f>IF($A804="","",MAX(0,-$S804))</f>
        <v/>
      </c>
      <c r="U804" s="25">
        <f>IF($A804="","",MAX(0,$Q804-INDEX('Cenários'!$K$6:$K$105,INT((ROW()-6)/12)+1)))</f>
        <v/>
      </c>
      <c r="V804" s="24">
        <f>IF($A804="","",IF($Y804&lt;&gt;"OK","Dados inválidos",IF($X804="Pausado","Pausado",IF($T804&gt;0,"Ruptura",IF($U804&gt;0,"Excesso de capacidade",IF($M804&gt;INDEX('Cenários'!$K$6:$K$105,INT((ROW()-6)/12)+1),"Capacidade insuficiente",IF(AND($E804&lt;=0,$S804&lt;INDEX('Cenários'!$H$6:$H$105,INT((ROW()-6)/12)+1)),"Atenção",IF($R804&gt;0,"Desmobilizar","Adequado"))))))))</f>
        <v/>
      </c>
      <c r="W804" s="24">
        <f>IF($A804="","",IF($Y804&lt;&gt;"OK","Corrigir cadastro do cenário",IF($X804="Pausado","",IF($T804&gt;0,"Ruptura projetada de "&amp;TEXT($T804,"0")&amp;" un.",IF($U804&gt;0,"Reduzir entrada ou transferir "&amp;TEXT($U804,"0")&amp;" un.",IF($M804&gt;INDEX('Cenários'!$K$6:$K$105,INT((ROW()-6)/12)+1),"Capacidade abaixo do saldo-alvo em "&amp;TEXT($M804-INDEX('Cenários'!$K$6:$K$105,INT((ROW()-6)/12)+1),"0")&amp;" un.",IF(AND($O804&gt;0,$E804-INDEX('Cenários'!$J$6:$J$105,INT((ROW()-6)/12)+1)&lt;-4),"Recebimento depende de pedido anterior ao horizonte",IF($R804&gt;0,"Desmobilizar "&amp;TEXT($R804,"0")&amp;" un. nesta semana",IF($P804&gt;0,"Emitir pedido de "&amp;TEXT($P804,"0")&amp;" un. nesta semana",IF($O804&gt;0,"Programar recebimento de "&amp;TEXT($O804,"0")&amp;" un.","Sem ação imediata")))))))))</f>
        <v/>
      </c>
      <c r="X804" s="24">
        <f>IF($A804="","",INDEX('Cenários'!$M$6:$M$105,INT((ROW()-6)/12)+1))</f>
        <v/>
      </c>
      <c r="Y804" s="24">
        <f>IF($A804="","",INDEX('Cenários'!$Z$6:$Z$105,INT((ROW()-6)/12)+1))</f>
        <v/>
      </c>
    </row>
    <row r="805" ht="19" customHeight="1">
      <c r="A805" s="24">
        <f>IF(INDEX('Cenários'!$A$6:$A$105,INT((ROW()-6)/12)+1)="","",INDEX('Cenários'!$A$6:$A$105,INT((ROW()-6)/12)+1))</f>
        <v/>
      </c>
      <c r="B805" s="24">
        <f>IF($A805="","",INDEX('Cenários'!$B$6:$B$105,INT((ROW()-6)/12)+1))</f>
        <v/>
      </c>
      <c r="C805" s="24">
        <f>IF($A805="","",INDEX('Cenários'!$C$6:$C$105,INT((ROW()-6)/12)+1))</f>
        <v/>
      </c>
      <c r="D805" s="24">
        <f>IF($A805="","",INDEX('Cenários'!$D$6:$D$105,INT((ROW()-6)/12)+1))</f>
        <v/>
      </c>
      <c r="E805" s="25">
        <f>IF($A805="","",MOD(ROW()-6,12)-4)</f>
        <v/>
      </c>
      <c r="F805" s="24">
        <f>IF($A805="","",IF($E805&lt;0,"Antes do pico",IF($E805=0,"Semana de pico","Depois do pico")))</f>
        <v/>
      </c>
      <c r="G805" s="36">
        <f>IF($A805="","",IFERROR(IF(INDEX('Cenários'!$E$6:$E$105,INT((ROW()-6)/12)+1)="","",INDEX('Cenários'!$E$6:$E$105,INT((ROW()-6)/12)+1)+7*$E805),""))</f>
        <v/>
      </c>
      <c r="H805" s="37">
        <f>IF($A805="","",INDEX('Cenários'!$N$6:$Y$105,INT((ROW()-6)/12)+1,$E805+5))</f>
        <v/>
      </c>
      <c r="I805" s="25">
        <f>IF(OR($A805="",$H805=""),"",IFERROR(ROUNDUP(INDEX('Cenários'!$F$6:$F$105,INT((ROW()-6)/12)+1)*$H805,0),""))</f>
        <v/>
      </c>
      <c r="J805" s="19" t="n"/>
      <c r="K805" s="25">
        <f>IF($A805="","",IF($E805=-4,INDEX('Cenários'!$G$6:$G$105,INT((ROW()-6)/12)+1),$S804))</f>
        <v/>
      </c>
      <c r="L805" s="25">
        <f>IF($A805="","",$K805+IF($J805="",0,$J805)-IF($I805="",0,$I805))</f>
        <v/>
      </c>
      <c r="M805" s="25">
        <f>IF($A805="","",IF($E805&lt;=0,INDEX('Cenários'!$H$6:$H$105,INT((ROW()-6)/12)+1)+SUMIFS($I$6:$I$1205,$A$6:$A$1205,$A805,$E$6:$E$1205,"&gt;"&amp;$E805,$E$6:$E$1205,"&lt;="&amp;($E805+INDEX('Cenários'!$J$6:$J$105,INT((ROW()-6)/12)+1))),INDEX('Cenários'!$L$6:$L$105,INT((ROW()-6)/12)+1)+SUMIFS($I$6:$I$1205,$A$6:$A$1205,$A805,$E$6:$E$1205,"&gt;"&amp;$E805,$E$6:$E$1205,"&lt;=7")))</f>
        <v/>
      </c>
      <c r="N805" s="25">
        <f>IF($A805="","",MIN(INDEX('Cenários'!$K$6:$K$105,INT((ROW()-6)/12)+1),MAX(0,$M805)))</f>
        <v/>
      </c>
      <c r="O805" s="25">
        <f>IF($A805="","",IFERROR(IF($L805&gt;=$N805,0,MIN(CEILING(MAX(0,$N805-$L805),INDEX('Cenários'!$I$6:$I$105,INT((ROW()-6)/12)+1)),FLOOR(MAX(0,INDEX('Cenários'!$K$6:$K$105,INT((ROW()-6)/12)+1)-$L805),INDEX('Cenários'!$I$6:$I$105,INT((ROW()-6)/12)+1)))),0))</f>
        <v/>
      </c>
      <c r="P805" s="25">
        <f>IF($A805="","",IFERROR(IF($E805+INDEX('Cenários'!$J$6:$J$105,INT((ROW()-6)/12)+1)&gt;7,0,SUMIFS($O$6:$O$1205,$A$6:$A$1205,$A805,$E$6:$E$1205,$E805+INDEX('Cenários'!$J$6:$J$105,INT((ROW()-6)/12)+1))),0))</f>
        <v/>
      </c>
      <c r="Q805" s="25">
        <f>IF($A805="","",$L805+$O805)</f>
        <v/>
      </c>
      <c r="R805" s="25">
        <f>IF($A805="","",IF($E805&gt;0,MAX(0,$Q805-$N805),0))</f>
        <v/>
      </c>
      <c r="S805" s="25">
        <f>IF($A805="","",$Q805-$R805)</f>
        <v/>
      </c>
      <c r="T805" s="25">
        <f>IF($A805="","",MAX(0,-$S805))</f>
        <v/>
      </c>
      <c r="U805" s="25">
        <f>IF($A805="","",MAX(0,$Q805-INDEX('Cenários'!$K$6:$K$105,INT((ROW()-6)/12)+1)))</f>
        <v/>
      </c>
      <c r="V805" s="24">
        <f>IF($A805="","",IF($Y805&lt;&gt;"OK","Dados inválidos",IF($X805="Pausado","Pausado",IF($T805&gt;0,"Ruptura",IF($U805&gt;0,"Excesso de capacidade",IF($M805&gt;INDEX('Cenários'!$K$6:$K$105,INT((ROW()-6)/12)+1),"Capacidade insuficiente",IF(AND($E805&lt;=0,$S805&lt;INDEX('Cenários'!$H$6:$H$105,INT((ROW()-6)/12)+1)),"Atenção",IF($R805&gt;0,"Desmobilizar","Adequado"))))))))</f>
        <v/>
      </c>
      <c r="W805" s="24">
        <f>IF($A805="","",IF($Y805&lt;&gt;"OK","Corrigir cadastro do cenário",IF($X805="Pausado","",IF($T805&gt;0,"Ruptura projetada de "&amp;TEXT($T805,"0")&amp;" un.",IF($U805&gt;0,"Reduzir entrada ou transferir "&amp;TEXT($U805,"0")&amp;" un.",IF($M805&gt;INDEX('Cenários'!$K$6:$K$105,INT((ROW()-6)/12)+1),"Capacidade abaixo do saldo-alvo em "&amp;TEXT($M805-INDEX('Cenários'!$K$6:$K$105,INT((ROW()-6)/12)+1),"0")&amp;" un.",IF(AND($O805&gt;0,$E805-INDEX('Cenários'!$J$6:$J$105,INT((ROW()-6)/12)+1)&lt;-4),"Recebimento depende de pedido anterior ao horizonte",IF($R805&gt;0,"Desmobilizar "&amp;TEXT($R805,"0")&amp;" un. nesta semana",IF($P805&gt;0,"Emitir pedido de "&amp;TEXT($P805,"0")&amp;" un. nesta semana",IF($O805&gt;0,"Programar recebimento de "&amp;TEXT($O805,"0")&amp;" un.","Sem ação imediata")))))))))</f>
        <v/>
      </c>
      <c r="X805" s="24">
        <f>IF($A805="","",INDEX('Cenários'!$M$6:$M$105,INT((ROW()-6)/12)+1))</f>
        <v/>
      </c>
      <c r="Y805" s="24">
        <f>IF($A805="","",INDEX('Cenários'!$Z$6:$Z$105,INT((ROW()-6)/12)+1))</f>
        <v/>
      </c>
    </row>
    <row r="806" ht="19" customHeight="1">
      <c r="A806" s="24">
        <f>IF(INDEX('Cenários'!$A$6:$A$105,INT((ROW()-6)/12)+1)="","",INDEX('Cenários'!$A$6:$A$105,INT((ROW()-6)/12)+1))</f>
        <v/>
      </c>
      <c r="B806" s="24">
        <f>IF($A806="","",INDEX('Cenários'!$B$6:$B$105,INT((ROW()-6)/12)+1))</f>
        <v/>
      </c>
      <c r="C806" s="24">
        <f>IF($A806="","",INDEX('Cenários'!$C$6:$C$105,INT((ROW()-6)/12)+1))</f>
        <v/>
      </c>
      <c r="D806" s="24">
        <f>IF($A806="","",INDEX('Cenários'!$D$6:$D$105,INT((ROW()-6)/12)+1))</f>
        <v/>
      </c>
      <c r="E806" s="25">
        <f>IF($A806="","",MOD(ROW()-6,12)-4)</f>
        <v/>
      </c>
      <c r="F806" s="24">
        <f>IF($A806="","",IF($E806&lt;0,"Antes do pico",IF($E806=0,"Semana de pico","Depois do pico")))</f>
        <v/>
      </c>
      <c r="G806" s="36">
        <f>IF($A806="","",IFERROR(IF(INDEX('Cenários'!$E$6:$E$105,INT((ROW()-6)/12)+1)="","",INDEX('Cenários'!$E$6:$E$105,INT((ROW()-6)/12)+1)+7*$E806),""))</f>
        <v/>
      </c>
      <c r="H806" s="37">
        <f>IF($A806="","",INDEX('Cenários'!$N$6:$Y$105,INT((ROW()-6)/12)+1,$E806+5))</f>
        <v/>
      </c>
      <c r="I806" s="25">
        <f>IF(OR($A806="",$H806=""),"",IFERROR(ROUNDUP(INDEX('Cenários'!$F$6:$F$105,INT((ROW()-6)/12)+1)*$H806,0),""))</f>
        <v/>
      </c>
      <c r="J806" s="19" t="n"/>
      <c r="K806" s="25">
        <f>IF($A806="","",IF($E806=-4,INDEX('Cenários'!$G$6:$G$105,INT((ROW()-6)/12)+1),$S805))</f>
        <v/>
      </c>
      <c r="L806" s="25">
        <f>IF($A806="","",$K806+IF($J806="",0,$J806)-IF($I806="",0,$I806))</f>
        <v/>
      </c>
      <c r="M806" s="25">
        <f>IF($A806="","",IF($E806&lt;=0,INDEX('Cenários'!$H$6:$H$105,INT((ROW()-6)/12)+1)+SUMIFS($I$6:$I$1205,$A$6:$A$1205,$A806,$E$6:$E$1205,"&gt;"&amp;$E806,$E$6:$E$1205,"&lt;="&amp;($E806+INDEX('Cenários'!$J$6:$J$105,INT((ROW()-6)/12)+1))),INDEX('Cenários'!$L$6:$L$105,INT((ROW()-6)/12)+1)+SUMIFS($I$6:$I$1205,$A$6:$A$1205,$A806,$E$6:$E$1205,"&gt;"&amp;$E806,$E$6:$E$1205,"&lt;=7")))</f>
        <v/>
      </c>
      <c r="N806" s="25">
        <f>IF($A806="","",MIN(INDEX('Cenários'!$K$6:$K$105,INT((ROW()-6)/12)+1),MAX(0,$M806)))</f>
        <v/>
      </c>
      <c r="O806" s="25">
        <f>IF($A806="","",IFERROR(IF($L806&gt;=$N806,0,MIN(CEILING(MAX(0,$N806-$L806),INDEX('Cenários'!$I$6:$I$105,INT((ROW()-6)/12)+1)),FLOOR(MAX(0,INDEX('Cenários'!$K$6:$K$105,INT((ROW()-6)/12)+1)-$L806),INDEX('Cenários'!$I$6:$I$105,INT((ROW()-6)/12)+1)))),0))</f>
        <v/>
      </c>
      <c r="P806" s="25">
        <f>IF($A806="","",IFERROR(IF($E806+INDEX('Cenários'!$J$6:$J$105,INT((ROW()-6)/12)+1)&gt;7,0,SUMIFS($O$6:$O$1205,$A$6:$A$1205,$A806,$E$6:$E$1205,$E806+INDEX('Cenários'!$J$6:$J$105,INT((ROW()-6)/12)+1))),0))</f>
        <v/>
      </c>
      <c r="Q806" s="25">
        <f>IF($A806="","",$L806+$O806)</f>
        <v/>
      </c>
      <c r="R806" s="25">
        <f>IF($A806="","",IF($E806&gt;0,MAX(0,$Q806-$N806),0))</f>
        <v/>
      </c>
      <c r="S806" s="25">
        <f>IF($A806="","",$Q806-$R806)</f>
        <v/>
      </c>
      <c r="T806" s="25">
        <f>IF($A806="","",MAX(0,-$S806))</f>
        <v/>
      </c>
      <c r="U806" s="25">
        <f>IF($A806="","",MAX(0,$Q806-INDEX('Cenários'!$K$6:$K$105,INT((ROW()-6)/12)+1)))</f>
        <v/>
      </c>
      <c r="V806" s="24">
        <f>IF($A806="","",IF($Y806&lt;&gt;"OK","Dados inválidos",IF($X806="Pausado","Pausado",IF($T806&gt;0,"Ruptura",IF($U806&gt;0,"Excesso de capacidade",IF($M806&gt;INDEX('Cenários'!$K$6:$K$105,INT((ROW()-6)/12)+1),"Capacidade insuficiente",IF(AND($E806&lt;=0,$S806&lt;INDEX('Cenários'!$H$6:$H$105,INT((ROW()-6)/12)+1)),"Atenção",IF($R806&gt;0,"Desmobilizar","Adequado"))))))))</f>
        <v/>
      </c>
      <c r="W806" s="24">
        <f>IF($A806="","",IF($Y806&lt;&gt;"OK","Corrigir cadastro do cenário",IF($X806="Pausado","",IF($T806&gt;0,"Ruptura projetada de "&amp;TEXT($T806,"0")&amp;" un.",IF($U806&gt;0,"Reduzir entrada ou transferir "&amp;TEXT($U806,"0")&amp;" un.",IF($M806&gt;INDEX('Cenários'!$K$6:$K$105,INT((ROW()-6)/12)+1),"Capacidade abaixo do saldo-alvo em "&amp;TEXT($M806-INDEX('Cenários'!$K$6:$K$105,INT((ROW()-6)/12)+1),"0")&amp;" un.",IF(AND($O806&gt;0,$E806-INDEX('Cenários'!$J$6:$J$105,INT((ROW()-6)/12)+1)&lt;-4),"Recebimento depende de pedido anterior ao horizonte",IF($R806&gt;0,"Desmobilizar "&amp;TEXT($R806,"0")&amp;" un. nesta semana",IF($P806&gt;0,"Emitir pedido de "&amp;TEXT($P806,"0")&amp;" un. nesta semana",IF($O806&gt;0,"Programar recebimento de "&amp;TEXT($O806,"0")&amp;" un.","Sem ação imediata")))))))))</f>
        <v/>
      </c>
      <c r="X806" s="24">
        <f>IF($A806="","",INDEX('Cenários'!$M$6:$M$105,INT((ROW()-6)/12)+1))</f>
        <v/>
      </c>
      <c r="Y806" s="24">
        <f>IF($A806="","",INDEX('Cenários'!$Z$6:$Z$105,INT((ROW()-6)/12)+1))</f>
        <v/>
      </c>
    </row>
    <row r="807" ht="19" customHeight="1">
      <c r="A807" s="24">
        <f>IF(INDEX('Cenários'!$A$6:$A$105,INT((ROW()-6)/12)+1)="","",INDEX('Cenários'!$A$6:$A$105,INT((ROW()-6)/12)+1))</f>
        <v/>
      </c>
      <c r="B807" s="24">
        <f>IF($A807="","",INDEX('Cenários'!$B$6:$B$105,INT((ROW()-6)/12)+1))</f>
        <v/>
      </c>
      <c r="C807" s="24">
        <f>IF($A807="","",INDEX('Cenários'!$C$6:$C$105,INT((ROW()-6)/12)+1))</f>
        <v/>
      </c>
      <c r="D807" s="24">
        <f>IF($A807="","",INDEX('Cenários'!$D$6:$D$105,INT((ROW()-6)/12)+1))</f>
        <v/>
      </c>
      <c r="E807" s="25">
        <f>IF($A807="","",MOD(ROW()-6,12)-4)</f>
        <v/>
      </c>
      <c r="F807" s="24">
        <f>IF($A807="","",IF($E807&lt;0,"Antes do pico",IF($E807=0,"Semana de pico","Depois do pico")))</f>
        <v/>
      </c>
      <c r="G807" s="36">
        <f>IF($A807="","",IFERROR(IF(INDEX('Cenários'!$E$6:$E$105,INT((ROW()-6)/12)+1)="","",INDEX('Cenários'!$E$6:$E$105,INT((ROW()-6)/12)+1)+7*$E807),""))</f>
        <v/>
      </c>
      <c r="H807" s="37">
        <f>IF($A807="","",INDEX('Cenários'!$N$6:$Y$105,INT((ROW()-6)/12)+1,$E807+5))</f>
        <v/>
      </c>
      <c r="I807" s="25">
        <f>IF(OR($A807="",$H807=""),"",IFERROR(ROUNDUP(INDEX('Cenários'!$F$6:$F$105,INT((ROW()-6)/12)+1)*$H807,0),""))</f>
        <v/>
      </c>
      <c r="J807" s="19" t="n"/>
      <c r="K807" s="25">
        <f>IF($A807="","",IF($E807=-4,INDEX('Cenários'!$G$6:$G$105,INT((ROW()-6)/12)+1),$S806))</f>
        <v/>
      </c>
      <c r="L807" s="25">
        <f>IF($A807="","",$K807+IF($J807="",0,$J807)-IF($I807="",0,$I807))</f>
        <v/>
      </c>
      <c r="M807" s="25">
        <f>IF($A807="","",IF($E807&lt;=0,INDEX('Cenários'!$H$6:$H$105,INT((ROW()-6)/12)+1)+SUMIFS($I$6:$I$1205,$A$6:$A$1205,$A807,$E$6:$E$1205,"&gt;"&amp;$E807,$E$6:$E$1205,"&lt;="&amp;($E807+INDEX('Cenários'!$J$6:$J$105,INT((ROW()-6)/12)+1))),INDEX('Cenários'!$L$6:$L$105,INT((ROW()-6)/12)+1)+SUMIFS($I$6:$I$1205,$A$6:$A$1205,$A807,$E$6:$E$1205,"&gt;"&amp;$E807,$E$6:$E$1205,"&lt;=7")))</f>
        <v/>
      </c>
      <c r="N807" s="25">
        <f>IF($A807="","",MIN(INDEX('Cenários'!$K$6:$K$105,INT((ROW()-6)/12)+1),MAX(0,$M807)))</f>
        <v/>
      </c>
      <c r="O807" s="25">
        <f>IF($A807="","",IFERROR(IF($L807&gt;=$N807,0,MIN(CEILING(MAX(0,$N807-$L807),INDEX('Cenários'!$I$6:$I$105,INT((ROW()-6)/12)+1)),FLOOR(MAX(0,INDEX('Cenários'!$K$6:$K$105,INT((ROW()-6)/12)+1)-$L807),INDEX('Cenários'!$I$6:$I$105,INT((ROW()-6)/12)+1)))),0))</f>
        <v/>
      </c>
      <c r="P807" s="25">
        <f>IF($A807="","",IFERROR(IF($E807+INDEX('Cenários'!$J$6:$J$105,INT((ROW()-6)/12)+1)&gt;7,0,SUMIFS($O$6:$O$1205,$A$6:$A$1205,$A807,$E$6:$E$1205,$E807+INDEX('Cenários'!$J$6:$J$105,INT((ROW()-6)/12)+1))),0))</f>
        <v/>
      </c>
      <c r="Q807" s="25">
        <f>IF($A807="","",$L807+$O807)</f>
        <v/>
      </c>
      <c r="R807" s="25">
        <f>IF($A807="","",IF($E807&gt;0,MAX(0,$Q807-$N807),0))</f>
        <v/>
      </c>
      <c r="S807" s="25">
        <f>IF($A807="","",$Q807-$R807)</f>
        <v/>
      </c>
      <c r="T807" s="25">
        <f>IF($A807="","",MAX(0,-$S807))</f>
        <v/>
      </c>
      <c r="U807" s="25">
        <f>IF($A807="","",MAX(0,$Q807-INDEX('Cenários'!$K$6:$K$105,INT((ROW()-6)/12)+1)))</f>
        <v/>
      </c>
      <c r="V807" s="24">
        <f>IF($A807="","",IF($Y807&lt;&gt;"OK","Dados inválidos",IF($X807="Pausado","Pausado",IF($T807&gt;0,"Ruptura",IF($U807&gt;0,"Excesso de capacidade",IF($M807&gt;INDEX('Cenários'!$K$6:$K$105,INT((ROW()-6)/12)+1),"Capacidade insuficiente",IF(AND($E807&lt;=0,$S807&lt;INDEX('Cenários'!$H$6:$H$105,INT((ROW()-6)/12)+1)),"Atenção",IF($R807&gt;0,"Desmobilizar","Adequado"))))))))</f>
        <v/>
      </c>
      <c r="W807" s="24">
        <f>IF($A807="","",IF($Y807&lt;&gt;"OK","Corrigir cadastro do cenário",IF($X807="Pausado","",IF($T807&gt;0,"Ruptura projetada de "&amp;TEXT($T807,"0")&amp;" un.",IF($U807&gt;0,"Reduzir entrada ou transferir "&amp;TEXT($U807,"0")&amp;" un.",IF($M807&gt;INDEX('Cenários'!$K$6:$K$105,INT((ROW()-6)/12)+1),"Capacidade abaixo do saldo-alvo em "&amp;TEXT($M807-INDEX('Cenários'!$K$6:$K$105,INT((ROW()-6)/12)+1),"0")&amp;" un.",IF(AND($O807&gt;0,$E807-INDEX('Cenários'!$J$6:$J$105,INT((ROW()-6)/12)+1)&lt;-4),"Recebimento depende de pedido anterior ao horizonte",IF($R807&gt;0,"Desmobilizar "&amp;TEXT($R807,"0")&amp;" un. nesta semana",IF($P807&gt;0,"Emitir pedido de "&amp;TEXT($P807,"0")&amp;" un. nesta semana",IF($O807&gt;0,"Programar recebimento de "&amp;TEXT($O807,"0")&amp;" un.","Sem ação imediata")))))))))</f>
        <v/>
      </c>
      <c r="X807" s="24">
        <f>IF($A807="","",INDEX('Cenários'!$M$6:$M$105,INT((ROW()-6)/12)+1))</f>
        <v/>
      </c>
      <c r="Y807" s="24">
        <f>IF($A807="","",INDEX('Cenários'!$Z$6:$Z$105,INT((ROW()-6)/12)+1))</f>
        <v/>
      </c>
    </row>
    <row r="808" ht="19" customHeight="1">
      <c r="A808" s="24">
        <f>IF(INDEX('Cenários'!$A$6:$A$105,INT((ROW()-6)/12)+1)="","",INDEX('Cenários'!$A$6:$A$105,INT((ROW()-6)/12)+1))</f>
        <v/>
      </c>
      <c r="B808" s="24">
        <f>IF($A808="","",INDEX('Cenários'!$B$6:$B$105,INT((ROW()-6)/12)+1))</f>
        <v/>
      </c>
      <c r="C808" s="24">
        <f>IF($A808="","",INDEX('Cenários'!$C$6:$C$105,INT((ROW()-6)/12)+1))</f>
        <v/>
      </c>
      <c r="D808" s="24">
        <f>IF($A808="","",INDEX('Cenários'!$D$6:$D$105,INT((ROW()-6)/12)+1))</f>
        <v/>
      </c>
      <c r="E808" s="25">
        <f>IF($A808="","",MOD(ROW()-6,12)-4)</f>
        <v/>
      </c>
      <c r="F808" s="24">
        <f>IF($A808="","",IF($E808&lt;0,"Antes do pico",IF($E808=0,"Semana de pico","Depois do pico")))</f>
        <v/>
      </c>
      <c r="G808" s="36">
        <f>IF($A808="","",IFERROR(IF(INDEX('Cenários'!$E$6:$E$105,INT((ROW()-6)/12)+1)="","",INDEX('Cenários'!$E$6:$E$105,INT((ROW()-6)/12)+1)+7*$E808),""))</f>
        <v/>
      </c>
      <c r="H808" s="37">
        <f>IF($A808="","",INDEX('Cenários'!$N$6:$Y$105,INT((ROW()-6)/12)+1,$E808+5))</f>
        <v/>
      </c>
      <c r="I808" s="25">
        <f>IF(OR($A808="",$H808=""),"",IFERROR(ROUNDUP(INDEX('Cenários'!$F$6:$F$105,INT((ROW()-6)/12)+1)*$H808,0),""))</f>
        <v/>
      </c>
      <c r="J808" s="19" t="n"/>
      <c r="K808" s="25">
        <f>IF($A808="","",IF($E808=-4,INDEX('Cenários'!$G$6:$G$105,INT((ROW()-6)/12)+1),$S807))</f>
        <v/>
      </c>
      <c r="L808" s="25">
        <f>IF($A808="","",$K808+IF($J808="",0,$J808)-IF($I808="",0,$I808))</f>
        <v/>
      </c>
      <c r="M808" s="25">
        <f>IF($A808="","",IF($E808&lt;=0,INDEX('Cenários'!$H$6:$H$105,INT((ROW()-6)/12)+1)+SUMIFS($I$6:$I$1205,$A$6:$A$1205,$A808,$E$6:$E$1205,"&gt;"&amp;$E808,$E$6:$E$1205,"&lt;="&amp;($E808+INDEX('Cenários'!$J$6:$J$105,INT((ROW()-6)/12)+1))),INDEX('Cenários'!$L$6:$L$105,INT((ROW()-6)/12)+1)+SUMIFS($I$6:$I$1205,$A$6:$A$1205,$A808,$E$6:$E$1205,"&gt;"&amp;$E808,$E$6:$E$1205,"&lt;=7")))</f>
        <v/>
      </c>
      <c r="N808" s="25">
        <f>IF($A808="","",MIN(INDEX('Cenários'!$K$6:$K$105,INT((ROW()-6)/12)+1),MAX(0,$M808)))</f>
        <v/>
      </c>
      <c r="O808" s="25">
        <f>IF($A808="","",IFERROR(IF($L808&gt;=$N808,0,MIN(CEILING(MAX(0,$N808-$L808),INDEX('Cenários'!$I$6:$I$105,INT((ROW()-6)/12)+1)),FLOOR(MAX(0,INDEX('Cenários'!$K$6:$K$105,INT((ROW()-6)/12)+1)-$L808),INDEX('Cenários'!$I$6:$I$105,INT((ROW()-6)/12)+1)))),0))</f>
        <v/>
      </c>
      <c r="P808" s="25">
        <f>IF($A808="","",IFERROR(IF($E808+INDEX('Cenários'!$J$6:$J$105,INT((ROW()-6)/12)+1)&gt;7,0,SUMIFS($O$6:$O$1205,$A$6:$A$1205,$A808,$E$6:$E$1205,$E808+INDEX('Cenários'!$J$6:$J$105,INT((ROW()-6)/12)+1))),0))</f>
        <v/>
      </c>
      <c r="Q808" s="25">
        <f>IF($A808="","",$L808+$O808)</f>
        <v/>
      </c>
      <c r="R808" s="25">
        <f>IF($A808="","",IF($E808&gt;0,MAX(0,$Q808-$N808),0))</f>
        <v/>
      </c>
      <c r="S808" s="25">
        <f>IF($A808="","",$Q808-$R808)</f>
        <v/>
      </c>
      <c r="T808" s="25">
        <f>IF($A808="","",MAX(0,-$S808))</f>
        <v/>
      </c>
      <c r="U808" s="25">
        <f>IF($A808="","",MAX(0,$Q808-INDEX('Cenários'!$K$6:$K$105,INT((ROW()-6)/12)+1)))</f>
        <v/>
      </c>
      <c r="V808" s="24">
        <f>IF($A808="","",IF($Y808&lt;&gt;"OK","Dados inválidos",IF($X808="Pausado","Pausado",IF($T808&gt;0,"Ruptura",IF($U808&gt;0,"Excesso de capacidade",IF($M808&gt;INDEX('Cenários'!$K$6:$K$105,INT((ROW()-6)/12)+1),"Capacidade insuficiente",IF(AND($E808&lt;=0,$S808&lt;INDEX('Cenários'!$H$6:$H$105,INT((ROW()-6)/12)+1)),"Atenção",IF($R808&gt;0,"Desmobilizar","Adequado"))))))))</f>
        <v/>
      </c>
      <c r="W808" s="24">
        <f>IF($A808="","",IF($Y808&lt;&gt;"OK","Corrigir cadastro do cenário",IF($X808="Pausado","",IF($T808&gt;0,"Ruptura projetada de "&amp;TEXT($T808,"0")&amp;" un.",IF($U808&gt;0,"Reduzir entrada ou transferir "&amp;TEXT($U808,"0")&amp;" un.",IF($M808&gt;INDEX('Cenários'!$K$6:$K$105,INT((ROW()-6)/12)+1),"Capacidade abaixo do saldo-alvo em "&amp;TEXT($M808-INDEX('Cenários'!$K$6:$K$105,INT((ROW()-6)/12)+1),"0")&amp;" un.",IF(AND($O808&gt;0,$E808-INDEX('Cenários'!$J$6:$J$105,INT((ROW()-6)/12)+1)&lt;-4),"Recebimento depende de pedido anterior ao horizonte",IF($R808&gt;0,"Desmobilizar "&amp;TEXT($R808,"0")&amp;" un. nesta semana",IF($P808&gt;0,"Emitir pedido de "&amp;TEXT($P808,"0")&amp;" un. nesta semana",IF($O808&gt;0,"Programar recebimento de "&amp;TEXT($O808,"0")&amp;" un.","Sem ação imediata")))))))))</f>
        <v/>
      </c>
      <c r="X808" s="24">
        <f>IF($A808="","",INDEX('Cenários'!$M$6:$M$105,INT((ROW()-6)/12)+1))</f>
        <v/>
      </c>
      <c r="Y808" s="24">
        <f>IF($A808="","",INDEX('Cenários'!$Z$6:$Z$105,INT((ROW()-6)/12)+1))</f>
        <v/>
      </c>
    </row>
    <row r="809" ht="19" customHeight="1">
      <c r="A809" s="24">
        <f>IF(INDEX('Cenários'!$A$6:$A$105,INT((ROW()-6)/12)+1)="","",INDEX('Cenários'!$A$6:$A$105,INT((ROW()-6)/12)+1))</f>
        <v/>
      </c>
      <c r="B809" s="24">
        <f>IF($A809="","",INDEX('Cenários'!$B$6:$B$105,INT((ROW()-6)/12)+1))</f>
        <v/>
      </c>
      <c r="C809" s="24">
        <f>IF($A809="","",INDEX('Cenários'!$C$6:$C$105,INT((ROW()-6)/12)+1))</f>
        <v/>
      </c>
      <c r="D809" s="24">
        <f>IF($A809="","",INDEX('Cenários'!$D$6:$D$105,INT((ROW()-6)/12)+1))</f>
        <v/>
      </c>
      <c r="E809" s="25">
        <f>IF($A809="","",MOD(ROW()-6,12)-4)</f>
        <v/>
      </c>
      <c r="F809" s="24">
        <f>IF($A809="","",IF($E809&lt;0,"Antes do pico",IF($E809=0,"Semana de pico","Depois do pico")))</f>
        <v/>
      </c>
      <c r="G809" s="36">
        <f>IF($A809="","",IFERROR(IF(INDEX('Cenários'!$E$6:$E$105,INT((ROW()-6)/12)+1)="","",INDEX('Cenários'!$E$6:$E$105,INT((ROW()-6)/12)+1)+7*$E809),""))</f>
        <v/>
      </c>
      <c r="H809" s="37">
        <f>IF($A809="","",INDEX('Cenários'!$N$6:$Y$105,INT((ROW()-6)/12)+1,$E809+5))</f>
        <v/>
      </c>
      <c r="I809" s="25">
        <f>IF(OR($A809="",$H809=""),"",IFERROR(ROUNDUP(INDEX('Cenários'!$F$6:$F$105,INT((ROW()-6)/12)+1)*$H809,0),""))</f>
        <v/>
      </c>
      <c r="J809" s="19" t="n"/>
      <c r="K809" s="25">
        <f>IF($A809="","",IF($E809=-4,INDEX('Cenários'!$G$6:$G$105,INT((ROW()-6)/12)+1),$S808))</f>
        <v/>
      </c>
      <c r="L809" s="25">
        <f>IF($A809="","",$K809+IF($J809="",0,$J809)-IF($I809="",0,$I809))</f>
        <v/>
      </c>
      <c r="M809" s="25">
        <f>IF($A809="","",IF($E809&lt;=0,INDEX('Cenários'!$H$6:$H$105,INT((ROW()-6)/12)+1)+SUMIFS($I$6:$I$1205,$A$6:$A$1205,$A809,$E$6:$E$1205,"&gt;"&amp;$E809,$E$6:$E$1205,"&lt;="&amp;($E809+INDEX('Cenários'!$J$6:$J$105,INT((ROW()-6)/12)+1))),INDEX('Cenários'!$L$6:$L$105,INT((ROW()-6)/12)+1)+SUMIFS($I$6:$I$1205,$A$6:$A$1205,$A809,$E$6:$E$1205,"&gt;"&amp;$E809,$E$6:$E$1205,"&lt;=7")))</f>
        <v/>
      </c>
      <c r="N809" s="25">
        <f>IF($A809="","",MIN(INDEX('Cenários'!$K$6:$K$105,INT((ROW()-6)/12)+1),MAX(0,$M809)))</f>
        <v/>
      </c>
      <c r="O809" s="25">
        <f>IF($A809="","",IFERROR(IF($L809&gt;=$N809,0,MIN(CEILING(MAX(0,$N809-$L809),INDEX('Cenários'!$I$6:$I$105,INT((ROW()-6)/12)+1)),FLOOR(MAX(0,INDEX('Cenários'!$K$6:$K$105,INT((ROW()-6)/12)+1)-$L809),INDEX('Cenários'!$I$6:$I$105,INT((ROW()-6)/12)+1)))),0))</f>
        <v/>
      </c>
      <c r="P809" s="25">
        <f>IF($A809="","",IFERROR(IF($E809+INDEX('Cenários'!$J$6:$J$105,INT((ROW()-6)/12)+1)&gt;7,0,SUMIFS($O$6:$O$1205,$A$6:$A$1205,$A809,$E$6:$E$1205,$E809+INDEX('Cenários'!$J$6:$J$105,INT((ROW()-6)/12)+1))),0))</f>
        <v/>
      </c>
      <c r="Q809" s="25">
        <f>IF($A809="","",$L809+$O809)</f>
        <v/>
      </c>
      <c r="R809" s="25">
        <f>IF($A809="","",IF($E809&gt;0,MAX(0,$Q809-$N809),0))</f>
        <v/>
      </c>
      <c r="S809" s="25">
        <f>IF($A809="","",$Q809-$R809)</f>
        <v/>
      </c>
      <c r="T809" s="25">
        <f>IF($A809="","",MAX(0,-$S809))</f>
        <v/>
      </c>
      <c r="U809" s="25">
        <f>IF($A809="","",MAX(0,$Q809-INDEX('Cenários'!$K$6:$K$105,INT((ROW()-6)/12)+1)))</f>
        <v/>
      </c>
      <c r="V809" s="24">
        <f>IF($A809="","",IF($Y809&lt;&gt;"OK","Dados inválidos",IF($X809="Pausado","Pausado",IF($T809&gt;0,"Ruptura",IF($U809&gt;0,"Excesso de capacidade",IF($M809&gt;INDEX('Cenários'!$K$6:$K$105,INT((ROW()-6)/12)+1),"Capacidade insuficiente",IF(AND($E809&lt;=0,$S809&lt;INDEX('Cenários'!$H$6:$H$105,INT((ROW()-6)/12)+1)),"Atenção",IF($R809&gt;0,"Desmobilizar","Adequado"))))))))</f>
        <v/>
      </c>
      <c r="W809" s="24">
        <f>IF($A809="","",IF($Y809&lt;&gt;"OK","Corrigir cadastro do cenário",IF($X809="Pausado","",IF($T809&gt;0,"Ruptura projetada de "&amp;TEXT($T809,"0")&amp;" un.",IF($U809&gt;0,"Reduzir entrada ou transferir "&amp;TEXT($U809,"0")&amp;" un.",IF($M809&gt;INDEX('Cenários'!$K$6:$K$105,INT((ROW()-6)/12)+1),"Capacidade abaixo do saldo-alvo em "&amp;TEXT($M809-INDEX('Cenários'!$K$6:$K$105,INT((ROW()-6)/12)+1),"0")&amp;" un.",IF(AND($O809&gt;0,$E809-INDEX('Cenários'!$J$6:$J$105,INT((ROW()-6)/12)+1)&lt;-4),"Recebimento depende de pedido anterior ao horizonte",IF($R809&gt;0,"Desmobilizar "&amp;TEXT($R809,"0")&amp;" un. nesta semana",IF($P809&gt;0,"Emitir pedido de "&amp;TEXT($P809,"0")&amp;" un. nesta semana",IF($O809&gt;0,"Programar recebimento de "&amp;TEXT($O809,"0")&amp;" un.","Sem ação imediata")))))))))</f>
        <v/>
      </c>
      <c r="X809" s="24">
        <f>IF($A809="","",INDEX('Cenários'!$M$6:$M$105,INT((ROW()-6)/12)+1))</f>
        <v/>
      </c>
      <c r="Y809" s="24">
        <f>IF($A809="","",INDEX('Cenários'!$Z$6:$Z$105,INT((ROW()-6)/12)+1))</f>
        <v/>
      </c>
    </row>
    <row r="810" ht="19" customHeight="1">
      <c r="A810" s="24">
        <f>IF(INDEX('Cenários'!$A$6:$A$105,INT((ROW()-6)/12)+1)="","",INDEX('Cenários'!$A$6:$A$105,INT((ROW()-6)/12)+1))</f>
        <v/>
      </c>
      <c r="B810" s="24">
        <f>IF($A810="","",INDEX('Cenários'!$B$6:$B$105,INT((ROW()-6)/12)+1))</f>
        <v/>
      </c>
      <c r="C810" s="24">
        <f>IF($A810="","",INDEX('Cenários'!$C$6:$C$105,INT((ROW()-6)/12)+1))</f>
        <v/>
      </c>
      <c r="D810" s="24">
        <f>IF($A810="","",INDEX('Cenários'!$D$6:$D$105,INT((ROW()-6)/12)+1))</f>
        <v/>
      </c>
      <c r="E810" s="25">
        <f>IF($A810="","",MOD(ROW()-6,12)-4)</f>
        <v/>
      </c>
      <c r="F810" s="24">
        <f>IF($A810="","",IF($E810&lt;0,"Antes do pico",IF($E810=0,"Semana de pico","Depois do pico")))</f>
        <v/>
      </c>
      <c r="G810" s="36">
        <f>IF($A810="","",IFERROR(IF(INDEX('Cenários'!$E$6:$E$105,INT((ROW()-6)/12)+1)="","",INDEX('Cenários'!$E$6:$E$105,INT((ROW()-6)/12)+1)+7*$E810),""))</f>
        <v/>
      </c>
      <c r="H810" s="37">
        <f>IF($A810="","",INDEX('Cenários'!$N$6:$Y$105,INT((ROW()-6)/12)+1,$E810+5))</f>
        <v/>
      </c>
      <c r="I810" s="25">
        <f>IF(OR($A810="",$H810=""),"",IFERROR(ROUNDUP(INDEX('Cenários'!$F$6:$F$105,INT((ROW()-6)/12)+1)*$H810,0),""))</f>
        <v/>
      </c>
      <c r="J810" s="19" t="n"/>
      <c r="K810" s="25">
        <f>IF($A810="","",IF($E810=-4,INDEX('Cenários'!$G$6:$G$105,INT((ROW()-6)/12)+1),$S809))</f>
        <v/>
      </c>
      <c r="L810" s="25">
        <f>IF($A810="","",$K810+IF($J810="",0,$J810)-IF($I810="",0,$I810))</f>
        <v/>
      </c>
      <c r="M810" s="25">
        <f>IF($A810="","",IF($E810&lt;=0,INDEX('Cenários'!$H$6:$H$105,INT((ROW()-6)/12)+1)+SUMIFS($I$6:$I$1205,$A$6:$A$1205,$A810,$E$6:$E$1205,"&gt;"&amp;$E810,$E$6:$E$1205,"&lt;="&amp;($E810+INDEX('Cenários'!$J$6:$J$105,INT((ROW()-6)/12)+1))),INDEX('Cenários'!$L$6:$L$105,INT((ROW()-6)/12)+1)+SUMIFS($I$6:$I$1205,$A$6:$A$1205,$A810,$E$6:$E$1205,"&gt;"&amp;$E810,$E$6:$E$1205,"&lt;=7")))</f>
        <v/>
      </c>
      <c r="N810" s="25">
        <f>IF($A810="","",MIN(INDEX('Cenários'!$K$6:$K$105,INT((ROW()-6)/12)+1),MAX(0,$M810)))</f>
        <v/>
      </c>
      <c r="O810" s="25">
        <f>IF($A810="","",IFERROR(IF($L810&gt;=$N810,0,MIN(CEILING(MAX(0,$N810-$L810),INDEX('Cenários'!$I$6:$I$105,INT((ROW()-6)/12)+1)),FLOOR(MAX(0,INDEX('Cenários'!$K$6:$K$105,INT((ROW()-6)/12)+1)-$L810),INDEX('Cenários'!$I$6:$I$105,INT((ROW()-6)/12)+1)))),0))</f>
        <v/>
      </c>
      <c r="P810" s="25">
        <f>IF($A810="","",IFERROR(IF($E810+INDEX('Cenários'!$J$6:$J$105,INT((ROW()-6)/12)+1)&gt;7,0,SUMIFS($O$6:$O$1205,$A$6:$A$1205,$A810,$E$6:$E$1205,$E810+INDEX('Cenários'!$J$6:$J$105,INT((ROW()-6)/12)+1))),0))</f>
        <v/>
      </c>
      <c r="Q810" s="25">
        <f>IF($A810="","",$L810+$O810)</f>
        <v/>
      </c>
      <c r="R810" s="25">
        <f>IF($A810="","",IF($E810&gt;0,MAX(0,$Q810-$N810),0))</f>
        <v/>
      </c>
      <c r="S810" s="25">
        <f>IF($A810="","",$Q810-$R810)</f>
        <v/>
      </c>
      <c r="T810" s="25">
        <f>IF($A810="","",MAX(0,-$S810))</f>
        <v/>
      </c>
      <c r="U810" s="25">
        <f>IF($A810="","",MAX(0,$Q810-INDEX('Cenários'!$K$6:$K$105,INT((ROW()-6)/12)+1)))</f>
        <v/>
      </c>
      <c r="V810" s="24">
        <f>IF($A810="","",IF($Y810&lt;&gt;"OK","Dados inválidos",IF($X810="Pausado","Pausado",IF($T810&gt;0,"Ruptura",IF($U810&gt;0,"Excesso de capacidade",IF($M810&gt;INDEX('Cenários'!$K$6:$K$105,INT((ROW()-6)/12)+1),"Capacidade insuficiente",IF(AND($E810&lt;=0,$S810&lt;INDEX('Cenários'!$H$6:$H$105,INT((ROW()-6)/12)+1)),"Atenção",IF($R810&gt;0,"Desmobilizar","Adequado"))))))))</f>
        <v/>
      </c>
      <c r="W810" s="24">
        <f>IF($A810="","",IF($Y810&lt;&gt;"OK","Corrigir cadastro do cenário",IF($X810="Pausado","",IF($T810&gt;0,"Ruptura projetada de "&amp;TEXT($T810,"0")&amp;" un.",IF($U810&gt;0,"Reduzir entrada ou transferir "&amp;TEXT($U810,"0")&amp;" un.",IF($M810&gt;INDEX('Cenários'!$K$6:$K$105,INT((ROW()-6)/12)+1),"Capacidade abaixo do saldo-alvo em "&amp;TEXT($M810-INDEX('Cenários'!$K$6:$K$105,INT((ROW()-6)/12)+1),"0")&amp;" un.",IF(AND($O810&gt;0,$E810-INDEX('Cenários'!$J$6:$J$105,INT((ROW()-6)/12)+1)&lt;-4),"Recebimento depende de pedido anterior ao horizonte",IF($R810&gt;0,"Desmobilizar "&amp;TEXT($R810,"0")&amp;" un. nesta semana",IF($P810&gt;0,"Emitir pedido de "&amp;TEXT($P810,"0")&amp;" un. nesta semana",IF($O810&gt;0,"Programar recebimento de "&amp;TEXT($O810,"0")&amp;" un.","Sem ação imediata")))))))))</f>
        <v/>
      </c>
      <c r="X810" s="24">
        <f>IF($A810="","",INDEX('Cenários'!$M$6:$M$105,INT((ROW()-6)/12)+1))</f>
        <v/>
      </c>
      <c r="Y810" s="24">
        <f>IF($A810="","",INDEX('Cenários'!$Z$6:$Z$105,INT((ROW()-6)/12)+1))</f>
        <v/>
      </c>
    </row>
    <row r="811" ht="19" customHeight="1">
      <c r="A811" s="24">
        <f>IF(INDEX('Cenários'!$A$6:$A$105,INT((ROW()-6)/12)+1)="","",INDEX('Cenários'!$A$6:$A$105,INT((ROW()-6)/12)+1))</f>
        <v/>
      </c>
      <c r="B811" s="24">
        <f>IF($A811="","",INDEX('Cenários'!$B$6:$B$105,INT((ROW()-6)/12)+1))</f>
        <v/>
      </c>
      <c r="C811" s="24">
        <f>IF($A811="","",INDEX('Cenários'!$C$6:$C$105,INT((ROW()-6)/12)+1))</f>
        <v/>
      </c>
      <c r="D811" s="24">
        <f>IF($A811="","",INDEX('Cenários'!$D$6:$D$105,INT((ROW()-6)/12)+1))</f>
        <v/>
      </c>
      <c r="E811" s="25">
        <f>IF($A811="","",MOD(ROW()-6,12)-4)</f>
        <v/>
      </c>
      <c r="F811" s="24">
        <f>IF($A811="","",IF($E811&lt;0,"Antes do pico",IF($E811=0,"Semana de pico","Depois do pico")))</f>
        <v/>
      </c>
      <c r="G811" s="36">
        <f>IF($A811="","",IFERROR(IF(INDEX('Cenários'!$E$6:$E$105,INT((ROW()-6)/12)+1)="","",INDEX('Cenários'!$E$6:$E$105,INT((ROW()-6)/12)+1)+7*$E811),""))</f>
        <v/>
      </c>
      <c r="H811" s="37">
        <f>IF($A811="","",INDEX('Cenários'!$N$6:$Y$105,INT((ROW()-6)/12)+1,$E811+5))</f>
        <v/>
      </c>
      <c r="I811" s="25">
        <f>IF(OR($A811="",$H811=""),"",IFERROR(ROUNDUP(INDEX('Cenários'!$F$6:$F$105,INT((ROW()-6)/12)+1)*$H811,0),""))</f>
        <v/>
      </c>
      <c r="J811" s="19" t="n"/>
      <c r="K811" s="25">
        <f>IF($A811="","",IF($E811=-4,INDEX('Cenários'!$G$6:$G$105,INT((ROW()-6)/12)+1),$S810))</f>
        <v/>
      </c>
      <c r="L811" s="25">
        <f>IF($A811="","",$K811+IF($J811="",0,$J811)-IF($I811="",0,$I811))</f>
        <v/>
      </c>
      <c r="M811" s="25">
        <f>IF($A811="","",IF($E811&lt;=0,INDEX('Cenários'!$H$6:$H$105,INT((ROW()-6)/12)+1)+SUMIFS($I$6:$I$1205,$A$6:$A$1205,$A811,$E$6:$E$1205,"&gt;"&amp;$E811,$E$6:$E$1205,"&lt;="&amp;($E811+INDEX('Cenários'!$J$6:$J$105,INT((ROW()-6)/12)+1))),INDEX('Cenários'!$L$6:$L$105,INT((ROW()-6)/12)+1)+SUMIFS($I$6:$I$1205,$A$6:$A$1205,$A811,$E$6:$E$1205,"&gt;"&amp;$E811,$E$6:$E$1205,"&lt;=7")))</f>
        <v/>
      </c>
      <c r="N811" s="25">
        <f>IF($A811="","",MIN(INDEX('Cenários'!$K$6:$K$105,INT((ROW()-6)/12)+1),MAX(0,$M811)))</f>
        <v/>
      </c>
      <c r="O811" s="25">
        <f>IF($A811="","",IFERROR(IF($L811&gt;=$N811,0,MIN(CEILING(MAX(0,$N811-$L811),INDEX('Cenários'!$I$6:$I$105,INT((ROW()-6)/12)+1)),FLOOR(MAX(0,INDEX('Cenários'!$K$6:$K$105,INT((ROW()-6)/12)+1)-$L811),INDEX('Cenários'!$I$6:$I$105,INT((ROW()-6)/12)+1)))),0))</f>
        <v/>
      </c>
      <c r="P811" s="25">
        <f>IF($A811="","",IFERROR(IF($E811+INDEX('Cenários'!$J$6:$J$105,INT((ROW()-6)/12)+1)&gt;7,0,SUMIFS($O$6:$O$1205,$A$6:$A$1205,$A811,$E$6:$E$1205,$E811+INDEX('Cenários'!$J$6:$J$105,INT((ROW()-6)/12)+1))),0))</f>
        <v/>
      </c>
      <c r="Q811" s="25">
        <f>IF($A811="","",$L811+$O811)</f>
        <v/>
      </c>
      <c r="R811" s="25">
        <f>IF($A811="","",IF($E811&gt;0,MAX(0,$Q811-$N811),0))</f>
        <v/>
      </c>
      <c r="S811" s="25">
        <f>IF($A811="","",$Q811-$R811)</f>
        <v/>
      </c>
      <c r="T811" s="25">
        <f>IF($A811="","",MAX(0,-$S811))</f>
        <v/>
      </c>
      <c r="U811" s="25">
        <f>IF($A811="","",MAX(0,$Q811-INDEX('Cenários'!$K$6:$K$105,INT((ROW()-6)/12)+1)))</f>
        <v/>
      </c>
      <c r="V811" s="24">
        <f>IF($A811="","",IF($Y811&lt;&gt;"OK","Dados inválidos",IF($X811="Pausado","Pausado",IF($T811&gt;0,"Ruptura",IF($U811&gt;0,"Excesso de capacidade",IF($M811&gt;INDEX('Cenários'!$K$6:$K$105,INT((ROW()-6)/12)+1),"Capacidade insuficiente",IF(AND($E811&lt;=0,$S811&lt;INDEX('Cenários'!$H$6:$H$105,INT((ROW()-6)/12)+1)),"Atenção",IF($R811&gt;0,"Desmobilizar","Adequado"))))))))</f>
        <v/>
      </c>
      <c r="W811" s="24">
        <f>IF($A811="","",IF($Y811&lt;&gt;"OK","Corrigir cadastro do cenário",IF($X811="Pausado","",IF($T811&gt;0,"Ruptura projetada de "&amp;TEXT($T811,"0")&amp;" un.",IF($U811&gt;0,"Reduzir entrada ou transferir "&amp;TEXT($U811,"0")&amp;" un.",IF($M811&gt;INDEX('Cenários'!$K$6:$K$105,INT((ROW()-6)/12)+1),"Capacidade abaixo do saldo-alvo em "&amp;TEXT($M811-INDEX('Cenários'!$K$6:$K$105,INT((ROW()-6)/12)+1),"0")&amp;" un.",IF(AND($O811&gt;0,$E811-INDEX('Cenários'!$J$6:$J$105,INT((ROW()-6)/12)+1)&lt;-4),"Recebimento depende de pedido anterior ao horizonte",IF($R811&gt;0,"Desmobilizar "&amp;TEXT($R811,"0")&amp;" un. nesta semana",IF($P811&gt;0,"Emitir pedido de "&amp;TEXT($P811,"0")&amp;" un. nesta semana",IF($O811&gt;0,"Programar recebimento de "&amp;TEXT($O811,"0")&amp;" un.","Sem ação imediata")))))))))</f>
        <v/>
      </c>
      <c r="X811" s="24">
        <f>IF($A811="","",INDEX('Cenários'!$M$6:$M$105,INT((ROW()-6)/12)+1))</f>
        <v/>
      </c>
      <c r="Y811" s="24">
        <f>IF($A811="","",INDEX('Cenários'!$Z$6:$Z$105,INT((ROW()-6)/12)+1))</f>
        <v/>
      </c>
    </row>
    <row r="812" ht="19" customHeight="1">
      <c r="A812" s="24">
        <f>IF(INDEX('Cenários'!$A$6:$A$105,INT((ROW()-6)/12)+1)="","",INDEX('Cenários'!$A$6:$A$105,INT((ROW()-6)/12)+1))</f>
        <v/>
      </c>
      <c r="B812" s="24">
        <f>IF($A812="","",INDEX('Cenários'!$B$6:$B$105,INT((ROW()-6)/12)+1))</f>
        <v/>
      </c>
      <c r="C812" s="24">
        <f>IF($A812="","",INDEX('Cenários'!$C$6:$C$105,INT((ROW()-6)/12)+1))</f>
        <v/>
      </c>
      <c r="D812" s="24">
        <f>IF($A812="","",INDEX('Cenários'!$D$6:$D$105,INT((ROW()-6)/12)+1))</f>
        <v/>
      </c>
      <c r="E812" s="25">
        <f>IF($A812="","",MOD(ROW()-6,12)-4)</f>
        <v/>
      </c>
      <c r="F812" s="24">
        <f>IF($A812="","",IF($E812&lt;0,"Antes do pico",IF($E812=0,"Semana de pico","Depois do pico")))</f>
        <v/>
      </c>
      <c r="G812" s="36">
        <f>IF($A812="","",IFERROR(IF(INDEX('Cenários'!$E$6:$E$105,INT((ROW()-6)/12)+1)="","",INDEX('Cenários'!$E$6:$E$105,INT((ROW()-6)/12)+1)+7*$E812),""))</f>
        <v/>
      </c>
      <c r="H812" s="37">
        <f>IF($A812="","",INDEX('Cenários'!$N$6:$Y$105,INT((ROW()-6)/12)+1,$E812+5))</f>
        <v/>
      </c>
      <c r="I812" s="25">
        <f>IF(OR($A812="",$H812=""),"",IFERROR(ROUNDUP(INDEX('Cenários'!$F$6:$F$105,INT((ROW()-6)/12)+1)*$H812,0),""))</f>
        <v/>
      </c>
      <c r="J812" s="19" t="n"/>
      <c r="K812" s="25">
        <f>IF($A812="","",IF($E812=-4,INDEX('Cenários'!$G$6:$G$105,INT((ROW()-6)/12)+1),$S811))</f>
        <v/>
      </c>
      <c r="L812" s="25">
        <f>IF($A812="","",$K812+IF($J812="",0,$J812)-IF($I812="",0,$I812))</f>
        <v/>
      </c>
      <c r="M812" s="25">
        <f>IF($A812="","",IF($E812&lt;=0,INDEX('Cenários'!$H$6:$H$105,INT((ROW()-6)/12)+1)+SUMIFS($I$6:$I$1205,$A$6:$A$1205,$A812,$E$6:$E$1205,"&gt;"&amp;$E812,$E$6:$E$1205,"&lt;="&amp;($E812+INDEX('Cenários'!$J$6:$J$105,INT((ROW()-6)/12)+1))),INDEX('Cenários'!$L$6:$L$105,INT((ROW()-6)/12)+1)+SUMIFS($I$6:$I$1205,$A$6:$A$1205,$A812,$E$6:$E$1205,"&gt;"&amp;$E812,$E$6:$E$1205,"&lt;=7")))</f>
        <v/>
      </c>
      <c r="N812" s="25">
        <f>IF($A812="","",MIN(INDEX('Cenários'!$K$6:$K$105,INT((ROW()-6)/12)+1),MAX(0,$M812)))</f>
        <v/>
      </c>
      <c r="O812" s="25">
        <f>IF($A812="","",IFERROR(IF($L812&gt;=$N812,0,MIN(CEILING(MAX(0,$N812-$L812),INDEX('Cenários'!$I$6:$I$105,INT((ROW()-6)/12)+1)),FLOOR(MAX(0,INDEX('Cenários'!$K$6:$K$105,INT((ROW()-6)/12)+1)-$L812),INDEX('Cenários'!$I$6:$I$105,INT((ROW()-6)/12)+1)))),0))</f>
        <v/>
      </c>
      <c r="P812" s="25">
        <f>IF($A812="","",IFERROR(IF($E812+INDEX('Cenários'!$J$6:$J$105,INT((ROW()-6)/12)+1)&gt;7,0,SUMIFS($O$6:$O$1205,$A$6:$A$1205,$A812,$E$6:$E$1205,$E812+INDEX('Cenários'!$J$6:$J$105,INT((ROW()-6)/12)+1))),0))</f>
        <v/>
      </c>
      <c r="Q812" s="25">
        <f>IF($A812="","",$L812+$O812)</f>
        <v/>
      </c>
      <c r="R812" s="25">
        <f>IF($A812="","",IF($E812&gt;0,MAX(0,$Q812-$N812),0))</f>
        <v/>
      </c>
      <c r="S812" s="25">
        <f>IF($A812="","",$Q812-$R812)</f>
        <v/>
      </c>
      <c r="T812" s="25">
        <f>IF($A812="","",MAX(0,-$S812))</f>
        <v/>
      </c>
      <c r="U812" s="25">
        <f>IF($A812="","",MAX(0,$Q812-INDEX('Cenários'!$K$6:$K$105,INT((ROW()-6)/12)+1)))</f>
        <v/>
      </c>
      <c r="V812" s="24">
        <f>IF($A812="","",IF($Y812&lt;&gt;"OK","Dados inválidos",IF($X812="Pausado","Pausado",IF($T812&gt;0,"Ruptura",IF($U812&gt;0,"Excesso de capacidade",IF($M812&gt;INDEX('Cenários'!$K$6:$K$105,INT((ROW()-6)/12)+1),"Capacidade insuficiente",IF(AND($E812&lt;=0,$S812&lt;INDEX('Cenários'!$H$6:$H$105,INT((ROW()-6)/12)+1)),"Atenção",IF($R812&gt;0,"Desmobilizar","Adequado"))))))))</f>
        <v/>
      </c>
      <c r="W812" s="24">
        <f>IF($A812="","",IF($Y812&lt;&gt;"OK","Corrigir cadastro do cenário",IF($X812="Pausado","",IF($T812&gt;0,"Ruptura projetada de "&amp;TEXT($T812,"0")&amp;" un.",IF($U812&gt;0,"Reduzir entrada ou transferir "&amp;TEXT($U812,"0")&amp;" un.",IF($M812&gt;INDEX('Cenários'!$K$6:$K$105,INT((ROW()-6)/12)+1),"Capacidade abaixo do saldo-alvo em "&amp;TEXT($M812-INDEX('Cenários'!$K$6:$K$105,INT((ROW()-6)/12)+1),"0")&amp;" un.",IF(AND($O812&gt;0,$E812-INDEX('Cenários'!$J$6:$J$105,INT((ROW()-6)/12)+1)&lt;-4),"Recebimento depende de pedido anterior ao horizonte",IF($R812&gt;0,"Desmobilizar "&amp;TEXT($R812,"0")&amp;" un. nesta semana",IF($P812&gt;0,"Emitir pedido de "&amp;TEXT($P812,"0")&amp;" un. nesta semana",IF($O812&gt;0,"Programar recebimento de "&amp;TEXT($O812,"0")&amp;" un.","Sem ação imediata")))))))))</f>
        <v/>
      </c>
      <c r="X812" s="24">
        <f>IF($A812="","",INDEX('Cenários'!$M$6:$M$105,INT((ROW()-6)/12)+1))</f>
        <v/>
      </c>
      <c r="Y812" s="24">
        <f>IF($A812="","",INDEX('Cenários'!$Z$6:$Z$105,INT((ROW()-6)/12)+1))</f>
        <v/>
      </c>
    </row>
    <row r="813" ht="19" customHeight="1">
      <c r="A813" s="24">
        <f>IF(INDEX('Cenários'!$A$6:$A$105,INT((ROW()-6)/12)+1)="","",INDEX('Cenários'!$A$6:$A$105,INT((ROW()-6)/12)+1))</f>
        <v/>
      </c>
      <c r="B813" s="24">
        <f>IF($A813="","",INDEX('Cenários'!$B$6:$B$105,INT((ROW()-6)/12)+1))</f>
        <v/>
      </c>
      <c r="C813" s="24">
        <f>IF($A813="","",INDEX('Cenários'!$C$6:$C$105,INT((ROW()-6)/12)+1))</f>
        <v/>
      </c>
      <c r="D813" s="24">
        <f>IF($A813="","",INDEX('Cenários'!$D$6:$D$105,INT((ROW()-6)/12)+1))</f>
        <v/>
      </c>
      <c r="E813" s="25">
        <f>IF($A813="","",MOD(ROW()-6,12)-4)</f>
        <v/>
      </c>
      <c r="F813" s="24">
        <f>IF($A813="","",IF($E813&lt;0,"Antes do pico",IF($E813=0,"Semana de pico","Depois do pico")))</f>
        <v/>
      </c>
      <c r="G813" s="36">
        <f>IF($A813="","",IFERROR(IF(INDEX('Cenários'!$E$6:$E$105,INT((ROW()-6)/12)+1)="","",INDEX('Cenários'!$E$6:$E$105,INT((ROW()-6)/12)+1)+7*$E813),""))</f>
        <v/>
      </c>
      <c r="H813" s="37">
        <f>IF($A813="","",INDEX('Cenários'!$N$6:$Y$105,INT((ROW()-6)/12)+1,$E813+5))</f>
        <v/>
      </c>
      <c r="I813" s="25">
        <f>IF(OR($A813="",$H813=""),"",IFERROR(ROUNDUP(INDEX('Cenários'!$F$6:$F$105,INT((ROW()-6)/12)+1)*$H813,0),""))</f>
        <v/>
      </c>
      <c r="J813" s="19" t="n"/>
      <c r="K813" s="25">
        <f>IF($A813="","",IF($E813=-4,INDEX('Cenários'!$G$6:$G$105,INT((ROW()-6)/12)+1),$S812))</f>
        <v/>
      </c>
      <c r="L813" s="25">
        <f>IF($A813="","",$K813+IF($J813="",0,$J813)-IF($I813="",0,$I813))</f>
        <v/>
      </c>
      <c r="M813" s="25">
        <f>IF($A813="","",IF($E813&lt;=0,INDEX('Cenários'!$H$6:$H$105,INT((ROW()-6)/12)+1)+SUMIFS($I$6:$I$1205,$A$6:$A$1205,$A813,$E$6:$E$1205,"&gt;"&amp;$E813,$E$6:$E$1205,"&lt;="&amp;($E813+INDEX('Cenários'!$J$6:$J$105,INT((ROW()-6)/12)+1))),INDEX('Cenários'!$L$6:$L$105,INT((ROW()-6)/12)+1)+SUMIFS($I$6:$I$1205,$A$6:$A$1205,$A813,$E$6:$E$1205,"&gt;"&amp;$E813,$E$6:$E$1205,"&lt;=7")))</f>
        <v/>
      </c>
      <c r="N813" s="25">
        <f>IF($A813="","",MIN(INDEX('Cenários'!$K$6:$K$105,INT((ROW()-6)/12)+1),MAX(0,$M813)))</f>
        <v/>
      </c>
      <c r="O813" s="25">
        <f>IF($A813="","",IFERROR(IF($L813&gt;=$N813,0,MIN(CEILING(MAX(0,$N813-$L813),INDEX('Cenários'!$I$6:$I$105,INT((ROW()-6)/12)+1)),FLOOR(MAX(0,INDEX('Cenários'!$K$6:$K$105,INT((ROW()-6)/12)+1)-$L813),INDEX('Cenários'!$I$6:$I$105,INT((ROW()-6)/12)+1)))),0))</f>
        <v/>
      </c>
      <c r="P813" s="25">
        <f>IF($A813="","",IFERROR(IF($E813+INDEX('Cenários'!$J$6:$J$105,INT((ROW()-6)/12)+1)&gt;7,0,SUMIFS($O$6:$O$1205,$A$6:$A$1205,$A813,$E$6:$E$1205,$E813+INDEX('Cenários'!$J$6:$J$105,INT((ROW()-6)/12)+1))),0))</f>
        <v/>
      </c>
      <c r="Q813" s="25">
        <f>IF($A813="","",$L813+$O813)</f>
        <v/>
      </c>
      <c r="R813" s="25">
        <f>IF($A813="","",IF($E813&gt;0,MAX(0,$Q813-$N813),0))</f>
        <v/>
      </c>
      <c r="S813" s="25">
        <f>IF($A813="","",$Q813-$R813)</f>
        <v/>
      </c>
      <c r="T813" s="25">
        <f>IF($A813="","",MAX(0,-$S813))</f>
        <v/>
      </c>
      <c r="U813" s="25">
        <f>IF($A813="","",MAX(0,$Q813-INDEX('Cenários'!$K$6:$K$105,INT((ROW()-6)/12)+1)))</f>
        <v/>
      </c>
      <c r="V813" s="24">
        <f>IF($A813="","",IF($Y813&lt;&gt;"OK","Dados inválidos",IF($X813="Pausado","Pausado",IF($T813&gt;0,"Ruptura",IF($U813&gt;0,"Excesso de capacidade",IF($M813&gt;INDEX('Cenários'!$K$6:$K$105,INT((ROW()-6)/12)+1),"Capacidade insuficiente",IF(AND($E813&lt;=0,$S813&lt;INDEX('Cenários'!$H$6:$H$105,INT((ROW()-6)/12)+1)),"Atenção",IF($R813&gt;0,"Desmobilizar","Adequado"))))))))</f>
        <v/>
      </c>
      <c r="W813" s="24">
        <f>IF($A813="","",IF($Y813&lt;&gt;"OK","Corrigir cadastro do cenário",IF($X813="Pausado","",IF($T813&gt;0,"Ruptura projetada de "&amp;TEXT($T813,"0")&amp;" un.",IF($U813&gt;0,"Reduzir entrada ou transferir "&amp;TEXT($U813,"0")&amp;" un.",IF($M813&gt;INDEX('Cenários'!$K$6:$K$105,INT((ROW()-6)/12)+1),"Capacidade abaixo do saldo-alvo em "&amp;TEXT($M813-INDEX('Cenários'!$K$6:$K$105,INT((ROW()-6)/12)+1),"0")&amp;" un.",IF(AND($O813&gt;0,$E813-INDEX('Cenários'!$J$6:$J$105,INT((ROW()-6)/12)+1)&lt;-4),"Recebimento depende de pedido anterior ao horizonte",IF($R813&gt;0,"Desmobilizar "&amp;TEXT($R813,"0")&amp;" un. nesta semana",IF($P813&gt;0,"Emitir pedido de "&amp;TEXT($P813,"0")&amp;" un. nesta semana",IF($O813&gt;0,"Programar recebimento de "&amp;TEXT($O813,"0")&amp;" un.","Sem ação imediata")))))))))</f>
        <v/>
      </c>
      <c r="X813" s="24">
        <f>IF($A813="","",INDEX('Cenários'!$M$6:$M$105,INT((ROW()-6)/12)+1))</f>
        <v/>
      </c>
      <c r="Y813" s="24">
        <f>IF($A813="","",INDEX('Cenários'!$Z$6:$Z$105,INT((ROW()-6)/12)+1))</f>
        <v/>
      </c>
    </row>
    <row r="814" ht="19" customHeight="1">
      <c r="A814" s="24">
        <f>IF(INDEX('Cenários'!$A$6:$A$105,INT((ROW()-6)/12)+1)="","",INDEX('Cenários'!$A$6:$A$105,INT((ROW()-6)/12)+1))</f>
        <v/>
      </c>
      <c r="B814" s="24">
        <f>IF($A814="","",INDEX('Cenários'!$B$6:$B$105,INT((ROW()-6)/12)+1))</f>
        <v/>
      </c>
      <c r="C814" s="24">
        <f>IF($A814="","",INDEX('Cenários'!$C$6:$C$105,INT((ROW()-6)/12)+1))</f>
        <v/>
      </c>
      <c r="D814" s="24">
        <f>IF($A814="","",INDEX('Cenários'!$D$6:$D$105,INT((ROW()-6)/12)+1))</f>
        <v/>
      </c>
      <c r="E814" s="25">
        <f>IF($A814="","",MOD(ROW()-6,12)-4)</f>
        <v/>
      </c>
      <c r="F814" s="24">
        <f>IF($A814="","",IF($E814&lt;0,"Antes do pico",IF($E814=0,"Semana de pico","Depois do pico")))</f>
        <v/>
      </c>
      <c r="G814" s="36">
        <f>IF($A814="","",IFERROR(IF(INDEX('Cenários'!$E$6:$E$105,INT((ROW()-6)/12)+1)="","",INDEX('Cenários'!$E$6:$E$105,INT((ROW()-6)/12)+1)+7*$E814),""))</f>
        <v/>
      </c>
      <c r="H814" s="37">
        <f>IF($A814="","",INDEX('Cenários'!$N$6:$Y$105,INT((ROW()-6)/12)+1,$E814+5))</f>
        <v/>
      </c>
      <c r="I814" s="25">
        <f>IF(OR($A814="",$H814=""),"",IFERROR(ROUNDUP(INDEX('Cenários'!$F$6:$F$105,INT((ROW()-6)/12)+1)*$H814,0),""))</f>
        <v/>
      </c>
      <c r="J814" s="19" t="n"/>
      <c r="K814" s="25">
        <f>IF($A814="","",IF($E814=-4,INDEX('Cenários'!$G$6:$G$105,INT((ROW()-6)/12)+1),$S813))</f>
        <v/>
      </c>
      <c r="L814" s="25">
        <f>IF($A814="","",$K814+IF($J814="",0,$J814)-IF($I814="",0,$I814))</f>
        <v/>
      </c>
      <c r="M814" s="25">
        <f>IF($A814="","",IF($E814&lt;=0,INDEX('Cenários'!$H$6:$H$105,INT((ROW()-6)/12)+1)+SUMIFS($I$6:$I$1205,$A$6:$A$1205,$A814,$E$6:$E$1205,"&gt;"&amp;$E814,$E$6:$E$1205,"&lt;="&amp;($E814+INDEX('Cenários'!$J$6:$J$105,INT((ROW()-6)/12)+1))),INDEX('Cenários'!$L$6:$L$105,INT((ROW()-6)/12)+1)+SUMIFS($I$6:$I$1205,$A$6:$A$1205,$A814,$E$6:$E$1205,"&gt;"&amp;$E814,$E$6:$E$1205,"&lt;=7")))</f>
        <v/>
      </c>
      <c r="N814" s="25">
        <f>IF($A814="","",MIN(INDEX('Cenários'!$K$6:$K$105,INT((ROW()-6)/12)+1),MAX(0,$M814)))</f>
        <v/>
      </c>
      <c r="O814" s="25">
        <f>IF($A814="","",IFERROR(IF($L814&gt;=$N814,0,MIN(CEILING(MAX(0,$N814-$L814),INDEX('Cenários'!$I$6:$I$105,INT((ROW()-6)/12)+1)),FLOOR(MAX(0,INDEX('Cenários'!$K$6:$K$105,INT((ROW()-6)/12)+1)-$L814),INDEX('Cenários'!$I$6:$I$105,INT((ROW()-6)/12)+1)))),0))</f>
        <v/>
      </c>
      <c r="P814" s="25">
        <f>IF($A814="","",IFERROR(IF($E814+INDEX('Cenários'!$J$6:$J$105,INT((ROW()-6)/12)+1)&gt;7,0,SUMIFS($O$6:$O$1205,$A$6:$A$1205,$A814,$E$6:$E$1205,$E814+INDEX('Cenários'!$J$6:$J$105,INT((ROW()-6)/12)+1))),0))</f>
        <v/>
      </c>
      <c r="Q814" s="25">
        <f>IF($A814="","",$L814+$O814)</f>
        <v/>
      </c>
      <c r="R814" s="25">
        <f>IF($A814="","",IF($E814&gt;0,MAX(0,$Q814-$N814),0))</f>
        <v/>
      </c>
      <c r="S814" s="25">
        <f>IF($A814="","",$Q814-$R814)</f>
        <v/>
      </c>
      <c r="T814" s="25">
        <f>IF($A814="","",MAX(0,-$S814))</f>
        <v/>
      </c>
      <c r="U814" s="25">
        <f>IF($A814="","",MAX(0,$Q814-INDEX('Cenários'!$K$6:$K$105,INT((ROW()-6)/12)+1)))</f>
        <v/>
      </c>
      <c r="V814" s="24">
        <f>IF($A814="","",IF($Y814&lt;&gt;"OK","Dados inválidos",IF($X814="Pausado","Pausado",IF($T814&gt;0,"Ruptura",IF($U814&gt;0,"Excesso de capacidade",IF($M814&gt;INDEX('Cenários'!$K$6:$K$105,INT((ROW()-6)/12)+1),"Capacidade insuficiente",IF(AND($E814&lt;=0,$S814&lt;INDEX('Cenários'!$H$6:$H$105,INT((ROW()-6)/12)+1)),"Atenção",IF($R814&gt;0,"Desmobilizar","Adequado"))))))))</f>
        <v/>
      </c>
      <c r="W814" s="24">
        <f>IF($A814="","",IF($Y814&lt;&gt;"OK","Corrigir cadastro do cenário",IF($X814="Pausado","",IF($T814&gt;0,"Ruptura projetada de "&amp;TEXT($T814,"0")&amp;" un.",IF($U814&gt;0,"Reduzir entrada ou transferir "&amp;TEXT($U814,"0")&amp;" un.",IF($M814&gt;INDEX('Cenários'!$K$6:$K$105,INT((ROW()-6)/12)+1),"Capacidade abaixo do saldo-alvo em "&amp;TEXT($M814-INDEX('Cenários'!$K$6:$K$105,INT((ROW()-6)/12)+1),"0")&amp;" un.",IF(AND($O814&gt;0,$E814-INDEX('Cenários'!$J$6:$J$105,INT((ROW()-6)/12)+1)&lt;-4),"Recebimento depende de pedido anterior ao horizonte",IF($R814&gt;0,"Desmobilizar "&amp;TEXT($R814,"0")&amp;" un. nesta semana",IF($P814&gt;0,"Emitir pedido de "&amp;TEXT($P814,"0")&amp;" un. nesta semana",IF($O814&gt;0,"Programar recebimento de "&amp;TEXT($O814,"0")&amp;" un.","Sem ação imediata")))))))))</f>
        <v/>
      </c>
      <c r="X814" s="24">
        <f>IF($A814="","",INDEX('Cenários'!$M$6:$M$105,INT((ROW()-6)/12)+1))</f>
        <v/>
      </c>
      <c r="Y814" s="24">
        <f>IF($A814="","",INDEX('Cenários'!$Z$6:$Z$105,INT((ROW()-6)/12)+1))</f>
        <v/>
      </c>
    </row>
    <row r="815" ht="19" customHeight="1">
      <c r="A815" s="24">
        <f>IF(INDEX('Cenários'!$A$6:$A$105,INT((ROW()-6)/12)+1)="","",INDEX('Cenários'!$A$6:$A$105,INT((ROW()-6)/12)+1))</f>
        <v/>
      </c>
      <c r="B815" s="24">
        <f>IF($A815="","",INDEX('Cenários'!$B$6:$B$105,INT((ROW()-6)/12)+1))</f>
        <v/>
      </c>
      <c r="C815" s="24">
        <f>IF($A815="","",INDEX('Cenários'!$C$6:$C$105,INT((ROW()-6)/12)+1))</f>
        <v/>
      </c>
      <c r="D815" s="24">
        <f>IF($A815="","",INDEX('Cenários'!$D$6:$D$105,INT((ROW()-6)/12)+1))</f>
        <v/>
      </c>
      <c r="E815" s="25">
        <f>IF($A815="","",MOD(ROW()-6,12)-4)</f>
        <v/>
      </c>
      <c r="F815" s="24">
        <f>IF($A815="","",IF($E815&lt;0,"Antes do pico",IF($E815=0,"Semana de pico","Depois do pico")))</f>
        <v/>
      </c>
      <c r="G815" s="36">
        <f>IF($A815="","",IFERROR(IF(INDEX('Cenários'!$E$6:$E$105,INT((ROW()-6)/12)+1)="","",INDEX('Cenários'!$E$6:$E$105,INT((ROW()-6)/12)+1)+7*$E815),""))</f>
        <v/>
      </c>
      <c r="H815" s="37">
        <f>IF($A815="","",INDEX('Cenários'!$N$6:$Y$105,INT((ROW()-6)/12)+1,$E815+5))</f>
        <v/>
      </c>
      <c r="I815" s="25">
        <f>IF(OR($A815="",$H815=""),"",IFERROR(ROUNDUP(INDEX('Cenários'!$F$6:$F$105,INT((ROW()-6)/12)+1)*$H815,0),""))</f>
        <v/>
      </c>
      <c r="J815" s="19" t="n"/>
      <c r="K815" s="25">
        <f>IF($A815="","",IF($E815=-4,INDEX('Cenários'!$G$6:$G$105,INT((ROW()-6)/12)+1),$S814))</f>
        <v/>
      </c>
      <c r="L815" s="25">
        <f>IF($A815="","",$K815+IF($J815="",0,$J815)-IF($I815="",0,$I815))</f>
        <v/>
      </c>
      <c r="M815" s="25">
        <f>IF($A815="","",IF($E815&lt;=0,INDEX('Cenários'!$H$6:$H$105,INT((ROW()-6)/12)+1)+SUMIFS($I$6:$I$1205,$A$6:$A$1205,$A815,$E$6:$E$1205,"&gt;"&amp;$E815,$E$6:$E$1205,"&lt;="&amp;($E815+INDEX('Cenários'!$J$6:$J$105,INT((ROW()-6)/12)+1))),INDEX('Cenários'!$L$6:$L$105,INT((ROW()-6)/12)+1)+SUMIFS($I$6:$I$1205,$A$6:$A$1205,$A815,$E$6:$E$1205,"&gt;"&amp;$E815,$E$6:$E$1205,"&lt;=7")))</f>
        <v/>
      </c>
      <c r="N815" s="25">
        <f>IF($A815="","",MIN(INDEX('Cenários'!$K$6:$K$105,INT((ROW()-6)/12)+1),MAX(0,$M815)))</f>
        <v/>
      </c>
      <c r="O815" s="25">
        <f>IF($A815="","",IFERROR(IF($L815&gt;=$N815,0,MIN(CEILING(MAX(0,$N815-$L815),INDEX('Cenários'!$I$6:$I$105,INT((ROW()-6)/12)+1)),FLOOR(MAX(0,INDEX('Cenários'!$K$6:$K$105,INT((ROW()-6)/12)+1)-$L815),INDEX('Cenários'!$I$6:$I$105,INT((ROW()-6)/12)+1)))),0))</f>
        <v/>
      </c>
      <c r="P815" s="25">
        <f>IF($A815="","",IFERROR(IF($E815+INDEX('Cenários'!$J$6:$J$105,INT((ROW()-6)/12)+1)&gt;7,0,SUMIFS($O$6:$O$1205,$A$6:$A$1205,$A815,$E$6:$E$1205,$E815+INDEX('Cenários'!$J$6:$J$105,INT((ROW()-6)/12)+1))),0))</f>
        <v/>
      </c>
      <c r="Q815" s="25">
        <f>IF($A815="","",$L815+$O815)</f>
        <v/>
      </c>
      <c r="R815" s="25">
        <f>IF($A815="","",IF($E815&gt;0,MAX(0,$Q815-$N815),0))</f>
        <v/>
      </c>
      <c r="S815" s="25">
        <f>IF($A815="","",$Q815-$R815)</f>
        <v/>
      </c>
      <c r="T815" s="25">
        <f>IF($A815="","",MAX(0,-$S815))</f>
        <v/>
      </c>
      <c r="U815" s="25">
        <f>IF($A815="","",MAX(0,$Q815-INDEX('Cenários'!$K$6:$K$105,INT((ROW()-6)/12)+1)))</f>
        <v/>
      </c>
      <c r="V815" s="24">
        <f>IF($A815="","",IF($Y815&lt;&gt;"OK","Dados inválidos",IF($X815="Pausado","Pausado",IF($T815&gt;0,"Ruptura",IF($U815&gt;0,"Excesso de capacidade",IF($M815&gt;INDEX('Cenários'!$K$6:$K$105,INT((ROW()-6)/12)+1),"Capacidade insuficiente",IF(AND($E815&lt;=0,$S815&lt;INDEX('Cenários'!$H$6:$H$105,INT((ROW()-6)/12)+1)),"Atenção",IF($R815&gt;0,"Desmobilizar","Adequado"))))))))</f>
        <v/>
      </c>
      <c r="W815" s="24">
        <f>IF($A815="","",IF($Y815&lt;&gt;"OK","Corrigir cadastro do cenário",IF($X815="Pausado","",IF($T815&gt;0,"Ruptura projetada de "&amp;TEXT($T815,"0")&amp;" un.",IF($U815&gt;0,"Reduzir entrada ou transferir "&amp;TEXT($U815,"0")&amp;" un.",IF($M815&gt;INDEX('Cenários'!$K$6:$K$105,INT((ROW()-6)/12)+1),"Capacidade abaixo do saldo-alvo em "&amp;TEXT($M815-INDEX('Cenários'!$K$6:$K$105,INT((ROW()-6)/12)+1),"0")&amp;" un.",IF(AND($O815&gt;0,$E815-INDEX('Cenários'!$J$6:$J$105,INT((ROW()-6)/12)+1)&lt;-4),"Recebimento depende de pedido anterior ao horizonte",IF($R815&gt;0,"Desmobilizar "&amp;TEXT($R815,"0")&amp;" un. nesta semana",IF($P815&gt;0,"Emitir pedido de "&amp;TEXT($P815,"0")&amp;" un. nesta semana",IF($O815&gt;0,"Programar recebimento de "&amp;TEXT($O815,"0")&amp;" un.","Sem ação imediata")))))))))</f>
        <v/>
      </c>
      <c r="X815" s="24">
        <f>IF($A815="","",INDEX('Cenários'!$M$6:$M$105,INT((ROW()-6)/12)+1))</f>
        <v/>
      </c>
      <c r="Y815" s="24">
        <f>IF($A815="","",INDEX('Cenários'!$Z$6:$Z$105,INT((ROW()-6)/12)+1))</f>
        <v/>
      </c>
    </row>
    <row r="816" ht="19" customHeight="1">
      <c r="A816" s="24">
        <f>IF(INDEX('Cenários'!$A$6:$A$105,INT((ROW()-6)/12)+1)="","",INDEX('Cenários'!$A$6:$A$105,INT((ROW()-6)/12)+1))</f>
        <v/>
      </c>
      <c r="B816" s="24">
        <f>IF($A816="","",INDEX('Cenários'!$B$6:$B$105,INT((ROW()-6)/12)+1))</f>
        <v/>
      </c>
      <c r="C816" s="24">
        <f>IF($A816="","",INDEX('Cenários'!$C$6:$C$105,INT((ROW()-6)/12)+1))</f>
        <v/>
      </c>
      <c r="D816" s="24">
        <f>IF($A816="","",INDEX('Cenários'!$D$6:$D$105,INT((ROW()-6)/12)+1))</f>
        <v/>
      </c>
      <c r="E816" s="25">
        <f>IF($A816="","",MOD(ROW()-6,12)-4)</f>
        <v/>
      </c>
      <c r="F816" s="24">
        <f>IF($A816="","",IF($E816&lt;0,"Antes do pico",IF($E816=0,"Semana de pico","Depois do pico")))</f>
        <v/>
      </c>
      <c r="G816" s="36">
        <f>IF($A816="","",IFERROR(IF(INDEX('Cenários'!$E$6:$E$105,INT((ROW()-6)/12)+1)="","",INDEX('Cenários'!$E$6:$E$105,INT((ROW()-6)/12)+1)+7*$E816),""))</f>
        <v/>
      </c>
      <c r="H816" s="37">
        <f>IF($A816="","",INDEX('Cenários'!$N$6:$Y$105,INT((ROW()-6)/12)+1,$E816+5))</f>
        <v/>
      </c>
      <c r="I816" s="25">
        <f>IF(OR($A816="",$H816=""),"",IFERROR(ROUNDUP(INDEX('Cenários'!$F$6:$F$105,INT((ROW()-6)/12)+1)*$H816,0),""))</f>
        <v/>
      </c>
      <c r="J816" s="19" t="n"/>
      <c r="K816" s="25">
        <f>IF($A816="","",IF($E816=-4,INDEX('Cenários'!$G$6:$G$105,INT((ROW()-6)/12)+1),$S815))</f>
        <v/>
      </c>
      <c r="L816" s="25">
        <f>IF($A816="","",$K816+IF($J816="",0,$J816)-IF($I816="",0,$I816))</f>
        <v/>
      </c>
      <c r="M816" s="25">
        <f>IF($A816="","",IF($E816&lt;=0,INDEX('Cenários'!$H$6:$H$105,INT((ROW()-6)/12)+1)+SUMIFS($I$6:$I$1205,$A$6:$A$1205,$A816,$E$6:$E$1205,"&gt;"&amp;$E816,$E$6:$E$1205,"&lt;="&amp;($E816+INDEX('Cenários'!$J$6:$J$105,INT((ROW()-6)/12)+1))),INDEX('Cenários'!$L$6:$L$105,INT((ROW()-6)/12)+1)+SUMIFS($I$6:$I$1205,$A$6:$A$1205,$A816,$E$6:$E$1205,"&gt;"&amp;$E816,$E$6:$E$1205,"&lt;=7")))</f>
        <v/>
      </c>
      <c r="N816" s="25">
        <f>IF($A816="","",MIN(INDEX('Cenários'!$K$6:$K$105,INT((ROW()-6)/12)+1),MAX(0,$M816)))</f>
        <v/>
      </c>
      <c r="O816" s="25">
        <f>IF($A816="","",IFERROR(IF($L816&gt;=$N816,0,MIN(CEILING(MAX(0,$N816-$L816),INDEX('Cenários'!$I$6:$I$105,INT((ROW()-6)/12)+1)),FLOOR(MAX(0,INDEX('Cenários'!$K$6:$K$105,INT((ROW()-6)/12)+1)-$L816),INDEX('Cenários'!$I$6:$I$105,INT((ROW()-6)/12)+1)))),0))</f>
        <v/>
      </c>
      <c r="P816" s="25">
        <f>IF($A816="","",IFERROR(IF($E816+INDEX('Cenários'!$J$6:$J$105,INT((ROW()-6)/12)+1)&gt;7,0,SUMIFS($O$6:$O$1205,$A$6:$A$1205,$A816,$E$6:$E$1205,$E816+INDEX('Cenários'!$J$6:$J$105,INT((ROW()-6)/12)+1))),0))</f>
        <v/>
      </c>
      <c r="Q816" s="25">
        <f>IF($A816="","",$L816+$O816)</f>
        <v/>
      </c>
      <c r="R816" s="25">
        <f>IF($A816="","",IF($E816&gt;0,MAX(0,$Q816-$N816),0))</f>
        <v/>
      </c>
      <c r="S816" s="25">
        <f>IF($A816="","",$Q816-$R816)</f>
        <v/>
      </c>
      <c r="T816" s="25">
        <f>IF($A816="","",MAX(0,-$S816))</f>
        <v/>
      </c>
      <c r="U816" s="25">
        <f>IF($A816="","",MAX(0,$Q816-INDEX('Cenários'!$K$6:$K$105,INT((ROW()-6)/12)+1)))</f>
        <v/>
      </c>
      <c r="V816" s="24">
        <f>IF($A816="","",IF($Y816&lt;&gt;"OK","Dados inválidos",IF($X816="Pausado","Pausado",IF($T816&gt;0,"Ruptura",IF($U816&gt;0,"Excesso de capacidade",IF($M816&gt;INDEX('Cenários'!$K$6:$K$105,INT((ROW()-6)/12)+1),"Capacidade insuficiente",IF(AND($E816&lt;=0,$S816&lt;INDEX('Cenários'!$H$6:$H$105,INT((ROW()-6)/12)+1)),"Atenção",IF($R816&gt;0,"Desmobilizar","Adequado"))))))))</f>
        <v/>
      </c>
      <c r="W816" s="24">
        <f>IF($A816="","",IF($Y816&lt;&gt;"OK","Corrigir cadastro do cenário",IF($X816="Pausado","",IF($T816&gt;0,"Ruptura projetada de "&amp;TEXT($T816,"0")&amp;" un.",IF($U816&gt;0,"Reduzir entrada ou transferir "&amp;TEXT($U816,"0")&amp;" un.",IF($M816&gt;INDEX('Cenários'!$K$6:$K$105,INT((ROW()-6)/12)+1),"Capacidade abaixo do saldo-alvo em "&amp;TEXT($M816-INDEX('Cenários'!$K$6:$K$105,INT((ROW()-6)/12)+1),"0")&amp;" un.",IF(AND($O816&gt;0,$E816-INDEX('Cenários'!$J$6:$J$105,INT((ROW()-6)/12)+1)&lt;-4),"Recebimento depende de pedido anterior ao horizonte",IF($R816&gt;0,"Desmobilizar "&amp;TEXT($R816,"0")&amp;" un. nesta semana",IF($P816&gt;0,"Emitir pedido de "&amp;TEXT($P816,"0")&amp;" un. nesta semana",IF($O816&gt;0,"Programar recebimento de "&amp;TEXT($O816,"0")&amp;" un.","Sem ação imediata")))))))))</f>
        <v/>
      </c>
      <c r="X816" s="24">
        <f>IF($A816="","",INDEX('Cenários'!$M$6:$M$105,INT((ROW()-6)/12)+1))</f>
        <v/>
      </c>
      <c r="Y816" s="24">
        <f>IF($A816="","",INDEX('Cenários'!$Z$6:$Z$105,INT((ROW()-6)/12)+1))</f>
        <v/>
      </c>
    </row>
    <row r="817" ht="19" customHeight="1">
      <c r="A817" s="24">
        <f>IF(INDEX('Cenários'!$A$6:$A$105,INT((ROW()-6)/12)+1)="","",INDEX('Cenários'!$A$6:$A$105,INT((ROW()-6)/12)+1))</f>
        <v/>
      </c>
      <c r="B817" s="24">
        <f>IF($A817="","",INDEX('Cenários'!$B$6:$B$105,INT((ROW()-6)/12)+1))</f>
        <v/>
      </c>
      <c r="C817" s="24">
        <f>IF($A817="","",INDEX('Cenários'!$C$6:$C$105,INT((ROW()-6)/12)+1))</f>
        <v/>
      </c>
      <c r="D817" s="24">
        <f>IF($A817="","",INDEX('Cenários'!$D$6:$D$105,INT((ROW()-6)/12)+1))</f>
        <v/>
      </c>
      <c r="E817" s="25">
        <f>IF($A817="","",MOD(ROW()-6,12)-4)</f>
        <v/>
      </c>
      <c r="F817" s="24">
        <f>IF($A817="","",IF($E817&lt;0,"Antes do pico",IF($E817=0,"Semana de pico","Depois do pico")))</f>
        <v/>
      </c>
      <c r="G817" s="36">
        <f>IF($A817="","",IFERROR(IF(INDEX('Cenários'!$E$6:$E$105,INT((ROW()-6)/12)+1)="","",INDEX('Cenários'!$E$6:$E$105,INT((ROW()-6)/12)+1)+7*$E817),""))</f>
        <v/>
      </c>
      <c r="H817" s="37">
        <f>IF($A817="","",INDEX('Cenários'!$N$6:$Y$105,INT((ROW()-6)/12)+1,$E817+5))</f>
        <v/>
      </c>
      <c r="I817" s="25">
        <f>IF(OR($A817="",$H817=""),"",IFERROR(ROUNDUP(INDEX('Cenários'!$F$6:$F$105,INT((ROW()-6)/12)+1)*$H817,0),""))</f>
        <v/>
      </c>
      <c r="J817" s="19" t="n"/>
      <c r="K817" s="25">
        <f>IF($A817="","",IF($E817=-4,INDEX('Cenários'!$G$6:$G$105,INT((ROW()-6)/12)+1),$S816))</f>
        <v/>
      </c>
      <c r="L817" s="25">
        <f>IF($A817="","",$K817+IF($J817="",0,$J817)-IF($I817="",0,$I817))</f>
        <v/>
      </c>
      <c r="M817" s="25">
        <f>IF($A817="","",IF($E817&lt;=0,INDEX('Cenários'!$H$6:$H$105,INT((ROW()-6)/12)+1)+SUMIFS($I$6:$I$1205,$A$6:$A$1205,$A817,$E$6:$E$1205,"&gt;"&amp;$E817,$E$6:$E$1205,"&lt;="&amp;($E817+INDEX('Cenários'!$J$6:$J$105,INT((ROW()-6)/12)+1))),INDEX('Cenários'!$L$6:$L$105,INT((ROW()-6)/12)+1)+SUMIFS($I$6:$I$1205,$A$6:$A$1205,$A817,$E$6:$E$1205,"&gt;"&amp;$E817,$E$6:$E$1205,"&lt;=7")))</f>
        <v/>
      </c>
      <c r="N817" s="25">
        <f>IF($A817="","",MIN(INDEX('Cenários'!$K$6:$K$105,INT((ROW()-6)/12)+1),MAX(0,$M817)))</f>
        <v/>
      </c>
      <c r="O817" s="25">
        <f>IF($A817="","",IFERROR(IF($L817&gt;=$N817,0,MIN(CEILING(MAX(0,$N817-$L817),INDEX('Cenários'!$I$6:$I$105,INT((ROW()-6)/12)+1)),FLOOR(MAX(0,INDEX('Cenários'!$K$6:$K$105,INT((ROW()-6)/12)+1)-$L817),INDEX('Cenários'!$I$6:$I$105,INT((ROW()-6)/12)+1)))),0))</f>
        <v/>
      </c>
      <c r="P817" s="25">
        <f>IF($A817="","",IFERROR(IF($E817+INDEX('Cenários'!$J$6:$J$105,INT((ROW()-6)/12)+1)&gt;7,0,SUMIFS($O$6:$O$1205,$A$6:$A$1205,$A817,$E$6:$E$1205,$E817+INDEX('Cenários'!$J$6:$J$105,INT((ROW()-6)/12)+1))),0))</f>
        <v/>
      </c>
      <c r="Q817" s="25">
        <f>IF($A817="","",$L817+$O817)</f>
        <v/>
      </c>
      <c r="R817" s="25">
        <f>IF($A817="","",IF($E817&gt;0,MAX(0,$Q817-$N817),0))</f>
        <v/>
      </c>
      <c r="S817" s="25">
        <f>IF($A817="","",$Q817-$R817)</f>
        <v/>
      </c>
      <c r="T817" s="25">
        <f>IF($A817="","",MAX(0,-$S817))</f>
        <v/>
      </c>
      <c r="U817" s="25">
        <f>IF($A817="","",MAX(0,$Q817-INDEX('Cenários'!$K$6:$K$105,INT((ROW()-6)/12)+1)))</f>
        <v/>
      </c>
      <c r="V817" s="24">
        <f>IF($A817="","",IF($Y817&lt;&gt;"OK","Dados inválidos",IF($X817="Pausado","Pausado",IF($T817&gt;0,"Ruptura",IF($U817&gt;0,"Excesso de capacidade",IF($M817&gt;INDEX('Cenários'!$K$6:$K$105,INT((ROW()-6)/12)+1),"Capacidade insuficiente",IF(AND($E817&lt;=0,$S817&lt;INDEX('Cenários'!$H$6:$H$105,INT((ROW()-6)/12)+1)),"Atenção",IF($R817&gt;0,"Desmobilizar","Adequado"))))))))</f>
        <v/>
      </c>
      <c r="W817" s="24">
        <f>IF($A817="","",IF($Y817&lt;&gt;"OK","Corrigir cadastro do cenário",IF($X817="Pausado","",IF($T817&gt;0,"Ruptura projetada de "&amp;TEXT($T817,"0")&amp;" un.",IF($U817&gt;0,"Reduzir entrada ou transferir "&amp;TEXT($U817,"0")&amp;" un.",IF($M817&gt;INDEX('Cenários'!$K$6:$K$105,INT((ROW()-6)/12)+1),"Capacidade abaixo do saldo-alvo em "&amp;TEXT($M817-INDEX('Cenários'!$K$6:$K$105,INT((ROW()-6)/12)+1),"0")&amp;" un.",IF(AND($O817&gt;0,$E817-INDEX('Cenários'!$J$6:$J$105,INT((ROW()-6)/12)+1)&lt;-4),"Recebimento depende de pedido anterior ao horizonte",IF($R817&gt;0,"Desmobilizar "&amp;TEXT($R817,"0")&amp;" un. nesta semana",IF($P817&gt;0,"Emitir pedido de "&amp;TEXT($P817,"0")&amp;" un. nesta semana",IF($O817&gt;0,"Programar recebimento de "&amp;TEXT($O817,"0")&amp;" un.","Sem ação imediata")))))))))</f>
        <v/>
      </c>
      <c r="X817" s="24">
        <f>IF($A817="","",INDEX('Cenários'!$M$6:$M$105,INT((ROW()-6)/12)+1))</f>
        <v/>
      </c>
      <c r="Y817" s="24">
        <f>IF($A817="","",INDEX('Cenários'!$Z$6:$Z$105,INT((ROW()-6)/12)+1))</f>
        <v/>
      </c>
    </row>
    <row r="818" ht="19" customHeight="1">
      <c r="A818" s="24">
        <f>IF(INDEX('Cenários'!$A$6:$A$105,INT((ROW()-6)/12)+1)="","",INDEX('Cenários'!$A$6:$A$105,INT((ROW()-6)/12)+1))</f>
        <v/>
      </c>
      <c r="B818" s="24">
        <f>IF($A818="","",INDEX('Cenários'!$B$6:$B$105,INT((ROW()-6)/12)+1))</f>
        <v/>
      </c>
      <c r="C818" s="24">
        <f>IF($A818="","",INDEX('Cenários'!$C$6:$C$105,INT((ROW()-6)/12)+1))</f>
        <v/>
      </c>
      <c r="D818" s="24">
        <f>IF($A818="","",INDEX('Cenários'!$D$6:$D$105,INT((ROW()-6)/12)+1))</f>
        <v/>
      </c>
      <c r="E818" s="25">
        <f>IF($A818="","",MOD(ROW()-6,12)-4)</f>
        <v/>
      </c>
      <c r="F818" s="24">
        <f>IF($A818="","",IF($E818&lt;0,"Antes do pico",IF($E818=0,"Semana de pico","Depois do pico")))</f>
        <v/>
      </c>
      <c r="G818" s="36">
        <f>IF($A818="","",IFERROR(IF(INDEX('Cenários'!$E$6:$E$105,INT((ROW()-6)/12)+1)="","",INDEX('Cenários'!$E$6:$E$105,INT((ROW()-6)/12)+1)+7*$E818),""))</f>
        <v/>
      </c>
      <c r="H818" s="37">
        <f>IF($A818="","",INDEX('Cenários'!$N$6:$Y$105,INT((ROW()-6)/12)+1,$E818+5))</f>
        <v/>
      </c>
      <c r="I818" s="25">
        <f>IF(OR($A818="",$H818=""),"",IFERROR(ROUNDUP(INDEX('Cenários'!$F$6:$F$105,INT((ROW()-6)/12)+1)*$H818,0),""))</f>
        <v/>
      </c>
      <c r="J818" s="19" t="n"/>
      <c r="K818" s="25">
        <f>IF($A818="","",IF($E818=-4,INDEX('Cenários'!$G$6:$G$105,INT((ROW()-6)/12)+1),$S817))</f>
        <v/>
      </c>
      <c r="L818" s="25">
        <f>IF($A818="","",$K818+IF($J818="",0,$J818)-IF($I818="",0,$I818))</f>
        <v/>
      </c>
      <c r="M818" s="25">
        <f>IF($A818="","",IF($E818&lt;=0,INDEX('Cenários'!$H$6:$H$105,INT((ROW()-6)/12)+1)+SUMIFS($I$6:$I$1205,$A$6:$A$1205,$A818,$E$6:$E$1205,"&gt;"&amp;$E818,$E$6:$E$1205,"&lt;="&amp;($E818+INDEX('Cenários'!$J$6:$J$105,INT((ROW()-6)/12)+1))),INDEX('Cenários'!$L$6:$L$105,INT((ROW()-6)/12)+1)+SUMIFS($I$6:$I$1205,$A$6:$A$1205,$A818,$E$6:$E$1205,"&gt;"&amp;$E818,$E$6:$E$1205,"&lt;=7")))</f>
        <v/>
      </c>
      <c r="N818" s="25">
        <f>IF($A818="","",MIN(INDEX('Cenários'!$K$6:$K$105,INT((ROW()-6)/12)+1),MAX(0,$M818)))</f>
        <v/>
      </c>
      <c r="O818" s="25">
        <f>IF($A818="","",IFERROR(IF($L818&gt;=$N818,0,MIN(CEILING(MAX(0,$N818-$L818),INDEX('Cenários'!$I$6:$I$105,INT((ROW()-6)/12)+1)),FLOOR(MAX(0,INDEX('Cenários'!$K$6:$K$105,INT((ROW()-6)/12)+1)-$L818),INDEX('Cenários'!$I$6:$I$105,INT((ROW()-6)/12)+1)))),0))</f>
        <v/>
      </c>
      <c r="P818" s="25">
        <f>IF($A818="","",IFERROR(IF($E818+INDEX('Cenários'!$J$6:$J$105,INT((ROW()-6)/12)+1)&gt;7,0,SUMIFS($O$6:$O$1205,$A$6:$A$1205,$A818,$E$6:$E$1205,$E818+INDEX('Cenários'!$J$6:$J$105,INT((ROW()-6)/12)+1))),0))</f>
        <v/>
      </c>
      <c r="Q818" s="25">
        <f>IF($A818="","",$L818+$O818)</f>
        <v/>
      </c>
      <c r="R818" s="25">
        <f>IF($A818="","",IF($E818&gt;0,MAX(0,$Q818-$N818),0))</f>
        <v/>
      </c>
      <c r="S818" s="25">
        <f>IF($A818="","",$Q818-$R818)</f>
        <v/>
      </c>
      <c r="T818" s="25">
        <f>IF($A818="","",MAX(0,-$S818))</f>
        <v/>
      </c>
      <c r="U818" s="25">
        <f>IF($A818="","",MAX(0,$Q818-INDEX('Cenários'!$K$6:$K$105,INT((ROW()-6)/12)+1)))</f>
        <v/>
      </c>
      <c r="V818" s="24">
        <f>IF($A818="","",IF($Y818&lt;&gt;"OK","Dados inválidos",IF($X818="Pausado","Pausado",IF($T818&gt;0,"Ruptura",IF($U818&gt;0,"Excesso de capacidade",IF($M818&gt;INDEX('Cenários'!$K$6:$K$105,INT((ROW()-6)/12)+1),"Capacidade insuficiente",IF(AND($E818&lt;=0,$S818&lt;INDEX('Cenários'!$H$6:$H$105,INT((ROW()-6)/12)+1)),"Atenção",IF($R818&gt;0,"Desmobilizar","Adequado"))))))))</f>
        <v/>
      </c>
      <c r="W818" s="24">
        <f>IF($A818="","",IF($Y818&lt;&gt;"OK","Corrigir cadastro do cenário",IF($X818="Pausado","",IF($T818&gt;0,"Ruptura projetada de "&amp;TEXT($T818,"0")&amp;" un.",IF($U818&gt;0,"Reduzir entrada ou transferir "&amp;TEXT($U818,"0")&amp;" un.",IF($M818&gt;INDEX('Cenários'!$K$6:$K$105,INT((ROW()-6)/12)+1),"Capacidade abaixo do saldo-alvo em "&amp;TEXT($M818-INDEX('Cenários'!$K$6:$K$105,INT((ROW()-6)/12)+1),"0")&amp;" un.",IF(AND($O818&gt;0,$E818-INDEX('Cenários'!$J$6:$J$105,INT((ROW()-6)/12)+1)&lt;-4),"Recebimento depende de pedido anterior ao horizonte",IF($R818&gt;0,"Desmobilizar "&amp;TEXT($R818,"0")&amp;" un. nesta semana",IF($P818&gt;0,"Emitir pedido de "&amp;TEXT($P818,"0")&amp;" un. nesta semana",IF($O818&gt;0,"Programar recebimento de "&amp;TEXT($O818,"0")&amp;" un.","Sem ação imediata")))))))))</f>
        <v/>
      </c>
      <c r="X818" s="24">
        <f>IF($A818="","",INDEX('Cenários'!$M$6:$M$105,INT((ROW()-6)/12)+1))</f>
        <v/>
      </c>
      <c r="Y818" s="24">
        <f>IF($A818="","",INDEX('Cenários'!$Z$6:$Z$105,INT((ROW()-6)/12)+1))</f>
        <v/>
      </c>
    </row>
    <row r="819" ht="19" customHeight="1">
      <c r="A819" s="24">
        <f>IF(INDEX('Cenários'!$A$6:$A$105,INT((ROW()-6)/12)+1)="","",INDEX('Cenários'!$A$6:$A$105,INT((ROW()-6)/12)+1))</f>
        <v/>
      </c>
      <c r="B819" s="24">
        <f>IF($A819="","",INDEX('Cenários'!$B$6:$B$105,INT((ROW()-6)/12)+1))</f>
        <v/>
      </c>
      <c r="C819" s="24">
        <f>IF($A819="","",INDEX('Cenários'!$C$6:$C$105,INT((ROW()-6)/12)+1))</f>
        <v/>
      </c>
      <c r="D819" s="24">
        <f>IF($A819="","",INDEX('Cenários'!$D$6:$D$105,INT((ROW()-6)/12)+1))</f>
        <v/>
      </c>
      <c r="E819" s="25">
        <f>IF($A819="","",MOD(ROW()-6,12)-4)</f>
        <v/>
      </c>
      <c r="F819" s="24">
        <f>IF($A819="","",IF($E819&lt;0,"Antes do pico",IF($E819=0,"Semana de pico","Depois do pico")))</f>
        <v/>
      </c>
      <c r="G819" s="36">
        <f>IF($A819="","",IFERROR(IF(INDEX('Cenários'!$E$6:$E$105,INT((ROW()-6)/12)+1)="","",INDEX('Cenários'!$E$6:$E$105,INT((ROW()-6)/12)+1)+7*$E819),""))</f>
        <v/>
      </c>
      <c r="H819" s="37">
        <f>IF($A819="","",INDEX('Cenários'!$N$6:$Y$105,INT((ROW()-6)/12)+1,$E819+5))</f>
        <v/>
      </c>
      <c r="I819" s="25">
        <f>IF(OR($A819="",$H819=""),"",IFERROR(ROUNDUP(INDEX('Cenários'!$F$6:$F$105,INT((ROW()-6)/12)+1)*$H819,0),""))</f>
        <v/>
      </c>
      <c r="J819" s="19" t="n"/>
      <c r="K819" s="25">
        <f>IF($A819="","",IF($E819=-4,INDEX('Cenários'!$G$6:$G$105,INT((ROW()-6)/12)+1),$S818))</f>
        <v/>
      </c>
      <c r="L819" s="25">
        <f>IF($A819="","",$K819+IF($J819="",0,$J819)-IF($I819="",0,$I819))</f>
        <v/>
      </c>
      <c r="M819" s="25">
        <f>IF($A819="","",IF($E819&lt;=0,INDEX('Cenários'!$H$6:$H$105,INT((ROW()-6)/12)+1)+SUMIFS($I$6:$I$1205,$A$6:$A$1205,$A819,$E$6:$E$1205,"&gt;"&amp;$E819,$E$6:$E$1205,"&lt;="&amp;($E819+INDEX('Cenários'!$J$6:$J$105,INT((ROW()-6)/12)+1))),INDEX('Cenários'!$L$6:$L$105,INT((ROW()-6)/12)+1)+SUMIFS($I$6:$I$1205,$A$6:$A$1205,$A819,$E$6:$E$1205,"&gt;"&amp;$E819,$E$6:$E$1205,"&lt;=7")))</f>
        <v/>
      </c>
      <c r="N819" s="25">
        <f>IF($A819="","",MIN(INDEX('Cenários'!$K$6:$K$105,INT((ROW()-6)/12)+1),MAX(0,$M819)))</f>
        <v/>
      </c>
      <c r="O819" s="25">
        <f>IF($A819="","",IFERROR(IF($L819&gt;=$N819,0,MIN(CEILING(MAX(0,$N819-$L819),INDEX('Cenários'!$I$6:$I$105,INT((ROW()-6)/12)+1)),FLOOR(MAX(0,INDEX('Cenários'!$K$6:$K$105,INT((ROW()-6)/12)+1)-$L819),INDEX('Cenários'!$I$6:$I$105,INT((ROW()-6)/12)+1)))),0))</f>
        <v/>
      </c>
      <c r="P819" s="25">
        <f>IF($A819="","",IFERROR(IF($E819+INDEX('Cenários'!$J$6:$J$105,INT((ROW()-6)/12)+1)&gt;7,0,SUMIFS($O$6:$O$1205,$A$6:$A$1205,$A819,$E$6:$E$1205,$E819+INDEX('Cenários'!$J$6:$J$105,INT((ROW()-6)/12)+1))),0))</f>
        <v/>
      </c>
      <c r="Q819" s="25">
        <f>IF($A819="","",$L819+$O819)</f>
        <v/>
      </c>
      <c r="R819" s="25">
        <f>IF($A819="","",IF($E819&gt;0,MAX(0,$Q819-$N819),0))</f>
        <v/>
      </c>
      <c r="S819" s="25">
        <f>IF($A819="","",$Q819-$R819)</f>
        <v/>
      </c>
      <c r="T819" s="25">
        <f>IF($A819="","",MAX(0,-$S819))</f>
        <v/>
      </c>
      <c r="U819" s="25">
        <f>IF($A819="","",MAX(0,$Q819-INDEX('Cenários'!$K$6:$K$105,INT((ROW()-6)/12)+1)))</f>
        <v/>
      </c>
      <c r="V819" s="24">
        <f>IF($A819="","",IF($Y819&lt;&gt;"OK","Dados inválidos",IF($X819="Pausado","Pausado",IF($T819&gt;0,"Ruptura",IF($U819&gt;0,"Excesso de capacidade",IF($M819&gt;INDEX('Cenários'!$K$6:$K$105,INT((ROW()-6)/12)+1),"Capacidade insuficiente",IF(AND($E819&lt;=0,$S819&lt;INDEX('Cenários'!$H$6:$H$105,INT((ROW()-6)/12)+1)),"Atenção",IF($R819&gt;0,"Desmobilizar","Adequado"))))))))</f>
        <v/>
      </c>
      <c r="W819" s="24">
        <f>IF($A819="","",IF($Y819&lt;&gt;"OK","Corrigir cadastro do cenário",IF($X819="Pausado","",IF($T819&gt;0,"Ruptura projetada de "&amp;TEXT($T819,"0")&amp;" un.",IF($U819&gt;0,"Reduzir entrada ou transferir "&amp;TEXT($U819,"0")&amp;" un.",IF($M819&gt;INDEX('Cenários'!$K$6:$K$105,INT((ROW()-6)/12)+1),"Capacidade abaixo do saldo-alvo em "&amp;TEXT($M819-INDEX('Cenários'!$K$6:$K$105,INT((ROW()-6)/12)+1),"0")&amp;" un.",IF(AND($O819&gt;0,$E819-INDEX('Cenários'!$J$6:$J$105,INT((ROW()-6)/12)+1)&lt;-4),"Recebimento depende de pedido anterior ao horizonte",IF($R819&gt;0,"Desmobilizar "&amp;TEXT($R819,"0")&amp;" un. nesta semana",IF($P819&gt;0,"Emitir pedido de "&amp;TEXT($P819,"0")&amp;" un. nesta semana",IF($O819&gt;0,"Programar recebimento de "&amp;TEXT($O819,"0")&amp;" un.","Sem ação imediata")))))))))</f>
        <v/>
      </c>
      <c r="X819" s="24">
        <f>IF($A819="","",INDEX('Cenários'!$M$6:$M$105,INT((ROW()-6)/12)+1))</f>
        <v/>
      </c>
      <c r="Y819" s="24">
        <f>IF($A819="","",INDEX('Cenários'!$Z$6:$Z$105,INT((ROW()-6)/12)+1))</f>
        <v/>
      </c>
    </row>
    <row r="820" ht="19" customHeight="1">
      <c r="A820" s="24">
        <f>IF(INDEX('Cenários'!$A$6:$A$105,INT((ROW()-6)/12)+1)="","",INDEX('Cenários'!$A$6:$A$105,INT((ROW()-6)/12)+1))</f>
        <v/>
      </c>
      <c r="B820" s="24">
        <f>IF($A820="","",INDEX('Cenários'!$B$6:$B$105,INT((ROW()-6)/12)+1))</f>
        <v/>
      </c>
      <c r="C820" s="24">
        <f>IF($A820="","",INDEX('Cenários'!$C$6:$C$105,INT((ROW()-6)/12)+1))</f>
        <v/>
      </c>
      <c r="D820" s="24">
        <f>IF($A820="","",INDEX('Cenários'!$D$6:$D$105,INT((ROW()-6)/12)+1))</f>
        <v/>
      </c>
      <c r="E820" s="25">
        <f>IF($A820="","",MOD(ROW()-6,12)-4)</f>
        <v/>
      </c>
      <c r="F820" s="24">
        <f>IF($A820="","",IF($E820&lt;0,"Antes do pico",IF($E820=0,"Semana de pico","Depois do pico")))</f>
        <v/>
      </c>
      <c r="G820" s="36">
        <f>IF($A820="","",IFERROR(IF(INDEX('Cenários'!$E$6:$E$105,INT((ROW()-6)/12)+1)="","",INDEX('Cenários'!$E$6:$E$105,INT((ROW()-6)/12)+1)+7*$E820),""))</f>
        <v/>
      </c>
      <c r="H820" s="37">
        <f>IF($A820="","",INDEX('Cenários'!$N$6:$Y$105,INT((ROW()-6)/12)+1,$E820+5))</f>
        <v/>
      </c>
      <c r="I820" s="25">
        <f>IF(OR($A820="",$H820=""),"",IFERROR(ROUNDUP(INDEX('Cenários'!$F$6:$F$105,INT((ROW()-6)/12)+1)*$H820,0),""))</f>
        <v/>
      </c>
      <c r="J820" s="19" t="n"/>
      <c r="K820" s="25">
        <f>IF($A820="","",IF($E820=-4,INDEX('Cenários'!$G$6:$G$105,INT((ROW()-6)/12)+1),$S819))</f>
        <v/>
      </c>
      <c r="L820" s="25">
        <f>IF($A820="","",$K820+IF($J820="",0,$J820)-IF($I820="",0,$I820))</f>
        <v/>
      </c>
      <c r="M820" s="25">
        <f>IF($A820="","",IF($E820&lt;=0,INDEX('Cenários'!$H$6:$H$105,INT((ROW()-6)/12)+1)+SUMIFS($I$6:$I$1205,$A$6:$A$1205,$A820,$E$6:$E$1205,"&gt;"&amp;$E820,$E$6:$E$1205,"&lt;="&amp;($E820+INDEX('Cenários'!$J$6:$J$105,INT((ROW()-6)/12)+1))),INDEX('Cenários'!$L$6:$L$105,INT((ROW()-6)/12)+1)+SUMIFS($I$6:$I$1205,$A$6:$A$1205,$A820,$E$6:$E$1205,"&gt;"&amp;$E820,$E$6:$E$1205,"&lt;=7")))</f>
        <v/>
      </c>
      <c r="N820" s="25">
        <f>IF($A820="","",MIN(INDEX('Cenários'!$K$6:$K$105,INT((ROW()-6)/12)+1),MAX(0,$M820)))</f>
        <v/>
      </c>
      <c r="O820" s="25">
        <f>IF($A820="","",IFERROR(IF($L820&gt;=$N820,0,MIN(CEILING(MAX(0,$N820-$L820),INDEX('Cenários'!$I$6:$I$105,INT((ROW()-6)/12)+1)),FLOOR(MAX(0,INDEX('Cenários'!$K$6:$K$105,INT((ROW()-6)/12)+1)-$L820),INDEX('Cenários'!$I$6:$I$105,INT((ROW()-6)/12)+1)))),0))</f>
        <v/>
      </c>
      <c r="P820" s="25">
        <f>IF($A820="","",IFERROR(IF($E820+INDEX('Cenários'!$J$6:$J$105,INT((ROW()-6)/12)+1)&gt;7,0,SUMIFS($O$6:$O$1205,$A$6:$A$1205,$A820,$E$6:$E$1205,$E820+INDEX('Cenários'!$J$6:$J$105,INT((ROW()-6)/12)+1))),0))</f>
        <v/>
      </c>
      <c r="Q820" s="25">
        <f>IF($A820="","",$L820+$O820)</f>
        <v/>
      </c>
      <c r="R820" s="25">
        <f>IF($A820="","",IF($E820&gt;0,MAX(0,$Q820-$N820),0))</f>
        <v/>
      </c>
      <c r="S820" s="25">
        <f>IF($A820="","",$Q820-$R820)</f>
        <v/>
      </c>
      <c r="T820" s="25">
        <f>IF($A820="","",MAX(0,-$S820))</f>
        <v/>
      </c>
      <c r="U820" s="25">
        <f>IF($A820="","",MAX(0,$Q820-INDEX('Cenários'!$K$6:$K$105,INT((ROW()-6)/12)+1)))</f>
        <v/>
      </c>
      <c r="V820" s="24">
        <f>IF($A820="","",IF($Y820&lt;&gt;"OK","Dados inválidos",IF($X820="Pausado","Pausado",IF($T820&gt;0,"Ruptura",IF($U820&gt;0,"Excesso de capacidade",IF($M820&gt;INDEX('Cenários'!$K$6:$K$105,INT((ROW()-6)/12)+1),"Capacidade insuficiente",IF(AND($E820&lt;=0,$S820&lt;INDEX('Cenários'!$H$6:$H$105,INT((ROW()-6)/12)+1)),"Atenção",IF($R820&gt;0,"Desmobilizar","Adequado"))))))))</f>
        <v/>
      </c>
      <c r="W820" s="24">
        <f>IF($A820="","",IF($Y820&lt;&gt;"OK","Corrigir cadastro do cenário",IF($X820="Pausado","",IF($T820&gt;0,"Ruptura projetada de "&amp;TEXT($T820,"0")&amp;" un.",IF($U820&gt;0,"Reduzir entrada ou transferir "&amp;TEXT($U820,"0")&amp;" un.",IF($M820&gt;INDEX('Cenários'!$K$6:$K$105,INT((ROW()-6)/12)+1),"Capacidade abaixo do saldo-alvo em "&amp;TEXT($M820-INDEX('Cenários'!$K$6:$K$105,INT((ROW()-6)/12)+1),"0")&amp;" un.",IF(AND($O820&gt;0,$E820-INDEX('Cenários'!$J$6:$J$105,INT((ROW()-6)/12)+1)&lt;-4),"Recebimento depende de pedido anterior ao horizonte",IF($R820&gt;0,"Desmobilizar "&amp;TEXT($R820,"0")&amp;" un. nesta semana",IF($P820&gt;0,"Emitir pedido de "&amp;TEXT($P820,"0")&amp;" un. nesta semana",IF($O820&gt;0,"Programar recebimento de "&amp;TEXT($O820,"0")&amp;" un.","Sem ação imediata")))))))))</f>
        <v/>
      </c>
      <c r="X820" s="24">
        <f>IF($A820="","",INDEX('Cenários'!$M$6:$M$105,INT((ROW()-6)/12)+1))</f>
        <v/>
      </c>
      <c r="Y820" s="24">
        <f>IF($A820="","",INDEX('Cenários'!$Z$6:$Z$105,INT((ROW()-6)/12)+1))</f>
        <v/>
      </c>
    </row>
    <row r="821" ht="19" customHeight="1">
      <c r="A821" s="24">
        <f>IF(INDEX('Cenários'!$A$6:$A$105,INT((ROW()-6)/12)+1)="","",INDEX('Cenários'!$A$6:$A$105,INT((ROW()-6)/12)+1))</f>
        <v/>
      </c>
      <c r="B821" s="24">
        <f>IF($A821="","",INDEX('Cenários'!$B$6:$B$105,INT((ROW()-6)/12)+1))</f>
        <v/>
      </c>
      <c r="C821" s="24">
        <f>IF($A821="","",INDEX('Cenários'!$C$6:$C$105,INT((ROW()-6)/12)+1))</f>
        <v/>
      </c>
      <c r="D821" s="24">
        <f>IF($A821="","",INDEX('Cenários'!$D$6:$D$105,INT((ROW()-6)/12)+1))</f>
        <v/>
      </c>
      <c r="E821" s="25">
        <f>IF($A821="","",MOD(ROW()-6,12)-4)</f>
        <v/>
      </c>
      <c r="F821" s="24">
        <f>IF($A821="","",IF($E821&lt;0,"Antes do pico",IF($E821=0,"Semana de pico","Depois do pico")))</f>
        <v/>
      </c>
      <c r="G821" s="36">
        <f>IF($A821="","",IFERROR(IF(INDEX('Cenários'!$E$6:$E$105,INT((ROW()-6)/12)+1)="","",INDEX('Cenários'!$E$6:$E$105,INT((ROW()-6)/12)+1)+7*$E821),""))</f>
        <v/>
      </c>
      <c r="H821" s="37">
        <f>IF($A821="","",INDEX('Cenários'!$N$6:$Y$105,INT((ROW()-6)/12)+1,$E821+5))</f>
        <v/>
      </c>
      <c r="I821" s="25">
        <f>IF(OR($A821="",$H821=""),"",IFERROR(ROUNDUP(INDEX('Cenários'!$F$6:$F$105,INT((ROW()-6)/12)+1)*$H821,0),""))</f>
        <v/>
      </c>
      <c r="J821" s="19" t="n"/>
      <c r="K821" s="25">
        <f>IF($A821="","",IF($E821=-4,INDEX('Cenários'!$G$6:$G$105,INT((ROW()-6)/12)+1),$S820))</f>
        <v/>
      </c>
      <c r="L821" s="25">
        <f>IF($A821="","",$K821+IF($J821="",0,$J821)-IF($I821="",0,$I821))</f>
        <v/>
      </c>
      <c r="M821" s="25">
        <f>IF($A821="","",IF($E821&lt;=0,INDEX('Cenários'!$H$6:$H$105,INT((ROW()-6)/12)+1)+SUMIFS($I$6:$I$1205,$A$6:$A$1205,$A821,$E$6:$E$1205,"&gt;"&amp;$E821,$E$6:$E$1205,"&lt;="&amp;($E821+INDEX('Cenários'!$J$6:$J$105,INT((ROW()-6)/12)+1))),INDEX('Cenários'!$L$6:$L$105,INT((ROW()-6)/12)+1)+SUMIFS($I$6:$I$1205,$A$6:$A$1205,$A821,$E$6:$E$1205,"&gt;"&amp;$E821,$E$6:$E$1205,"&lt;=7")))</f>
        <v/>
      </c>
      <c r="N821" s="25">
        <f>IF($A821="","",MIN(INDEX('Cenários'!$K$6:$K$105,INT((ROW()-6)/12)+1),MAX(0,$M821)))</f>
        <v/>
      </c>
      <c r="O821" s="25">
        <f>IF($A821="","",IFERROR(IF($L821&gt;=$N821,0,MIN(CEILING(MAX(0,$N821-$L821),INDEX('Cenários'!$I$6:$I$105,INT((ROW()-6)/12)+1)),FLOOR(MAX(0,INDEX('Cenários'!$K$6:$K$105,INT((ROW()-6)/12)+1)-$L821),INDEX('Cenários'!$I$6:$I$105,INT((ROW()-6)/12)+1)))),0))</f>
        <v/>
      </c>
      <c r="P821" s="25">
        <f>IF($A821="","",IFERROR(IF($E821+INDEX('Cenários'!$J$6:$J$105,INT((ROW()-6)/12)+1)&gt;7,0,SUMIFS($O$6:$O$1205,$A$6:$A$1205,$A821,$E$6:$E$1205,$E821+INDEX('Cenários'!$J$6:$J$105,INT((ROW()-6)/12)+1))),0))</f>
        <v/>
      </c>
      <c r="Q821" s="25">
        <f>IF($A821="","",$L821+$O821)</f>
        <v/>
      </c>
      <c r="R821" s="25">
        <f>IF($A821="","",IF($E821&gt;0,MAX(0,$Q821-$N821),0))</f>
        <v/>
      </c>
      <c r="S821" s="25">
        <f>IF($A821="","",$Q821-$R821)</f>
        <v/>
      </c>
      <c r="T821" s="25">
        <f>IF($A821="","",MAX(0,-$S821))</f>
        <v/>
      </c>
      <c r="U821" s="25">
        <f>IF($A821="","",MAX(0,$Q821-INDEX('Cenários'!$K$6:$K$105,INT((ROW()-6)/12)+1)))</f>
        <v/>
      </c>
      <c r="V821" s="24">
        <f>IF($A821="","",IF($Y821&lt;&gt;"OK","Dados inválidos",IF($X821="Pausado","Pausado",IF($T821&gt;0,"Ruptura",IF($U821&gt;0,"Excesso de capacidade",IF($M821&gt;INDEX('Cenários'!$K$6:$K$105,INT((ROW()-6)/12)+1),"Capacidade insuficiente",IF(AND($E821&lt;=0,$S821&lt;INDEX('Cenários'!$H$6:$H$105,INT((ROW()-6)/12)+1)),"Atenção",IF($R821&gt;0,"Desmobilizar","Adequado"))))))))</f>
        <v/>
      </c>
      <c r="W821" s="24">
        <f>IF($A821="","",IF($Y821&lt;&gt;"OK","Corrigir cadastro do cenário",IF($X821="Pausado","",IF($T821&gt;0,"Ruptura projetada de "&amp;TEXT($T821,"0")&amp;" un.",IF($U821&gt;0,"Reduzir entrada ou transferir "&amp;TEXT($U821,"0")&amp;" un.",IF($M821&gt;INDEX('Cenários'!$K$6:$K$105,INT((ROW()-6)/12)+1),"Capacidade abaixo do saldo-alvo em "&amp;TEXT($M821-INDEX('Cenários'!$K$6:$K$105,INT((ROW()-6)/12)+1),"0")&amp;" un.",IF(AND($O821&gt;0,$E821-INDEX('Cenários'!$J$6:$J$105,INT((ROW()-6)/12)+1)&lt;-4),"Recebimento depende de pedido anterior ao horizonte",IF($R821&gt;0,"Desmobilizar "&amp;TEXT($R821,"0")&amp;" un. nesta semana",IF($P821&gt;0,"Emitir pedido de "&amp;TEXT($P821,"0")&amp;" un. nesta semana",IF($O821&gt;0,"Programar recebimento de "&amp;TEXT($O821,"0")&amp;" un.","Sem ação imediata")))))))))</f>
        <v/>
      </c>
      <c r="X821" s="24">
        <f>IF($A821="","",INDEX('Cenários'!$M$6:$M$105,INT((ROW()-6)/12)+1))</f>
        <v/>
      </c>
      <c r="Y821" s="24">
        <f>IF($A821="","",INDEX('Cenários'!$Z$6:$Z$105,INT((ROW()-6)/12)+1))</f>
        <v/>
      </c>
    </row>
    <row r="822" ht="19" customHeight="1">
      <c r="A822" s="24">
        <f>IF(INDEX('Cenários'!$A$6:$A$105,INT((ROW()-6)/12)+1)="","",INDEX('Cenários'!$A$6:$A$105,INT((ROW()-6)/12)+1))</f>
        <v/>
      </c>
      <c r="B822" s="24">
        <f>IF($A822="","",INDEX('Cenários'!$B$6:$B$105,INT((ROW()-6)/12)+1))</f>
        <v/>
      </c>
      <c r="C822" s="24">
        <f>IF($A822="","",INDEX('Cenários'!$C$6:$C$105,INT((ROW()-6)/12)+1))</f>
        <v/>
      </c>
      <c r="D822" s="24">
        <f>IF($A822="","",INDEX('Cenários'!$D$6:$D$105,INT((ROW()-6)/12)+1))</f>
        <v/>
      </c>
      <c r="E822" s="25">
        <f>IF($A822="","",MOD(ROW()-6,12)-4)</f>
        <v/>
      </c>
      <c r="F822" s="24">
        <f>IF($A822="","",IF($E822&lt;0,"Antes do pico",IF($E822=0,"Semana de pico","Depois do pico")))</f>
        <v/>
      </c>
      <c r="G822" s="36">
        <f>IF($A822="","",IFERROR(IF(INDEX('Cenários'!$E$6:$E$105,INT((ROW()-6)/12)+1)="","",INDEX('Cenários'!$E$6:$E$105,INT((ROW()-6)/12)+1)+7*$E822),""))</f>
        <v/>
      </c>
      <c r="H822" s="37">
        <f>IF($A822="","",INDEX('Cenários'!$N$6:$Y$105,INT((ROW()-6)/12)+1,$E822+5))</f>
        <v/>
      </c>
      <c r="I822" s="25">
        <f>IF(OR($A822="",$H822=""),"",IFERROR(ROUNDUP(INDEX('Cenários'!$F$6:$F$105,INT((ROW()-6)/12)+1)*$H822,0),""))</f>
        <v/>
      </c>
      <c r="J822" s="19" t="n"/>
      <c r="K822" s="25">
        <f>IF($A822="","",IF($E822=-4,INDEX('Cenários'!$G$6:$G$105,INT((ROW()-6)/12)+1),$S821))</f>
        <v/>
      </c>
      <c r="L822" s="25">
        <f>IF($A822="","",$K822+IF($J822="",0,$J822)-IF($I822="",0,$I822))</f>
        <v/>
      </c>
      <c r="M822" s="25">
        <f>IF($A822="","",IF($E822&lt;=0,INDEX('Cenários'!$H$6:$H$105,INT((ROW()-6)/12)+1)+SUMIFS($I$6:$I$1205,$A$6:$A$1205,$A822,$E$6:$E$1205,"&gt;"&amp;$E822,$E$6:$E$1205,"&lt;="&amp;($E822+INDEX('Cenários'!$J$6:$J$105,INT((ROW()-6)/12)+1))),INDEX('Cenários'!$L$6:$L$105,INT((ROW()-6)/12)+1)+SUMIFS($I$6:$I$1205,$A$6:$A$1205,$A822,$E$6:$E$1205,"&gt;"&amp;$E822,$E$6:$E$1205,"&lt;=7")))</f>
        <v/>
      </c>
      <c r="N822" s="25">
        <f>IF($A822="","",MIN(INDEX('Cenários'!$K$6:$K$105,INT((ROW()-6)/12)+1),MAX(0,$M822)))</f>
        <v/>
      </c>
      <c r="O822" s="25">
        <f>IF($A822="","",IFERROR(IF($L822&gt;=$N822,0,MIN(CEILING(MAX(0,$N822-$L822),INDEX('Cenários'!$I$6:$I$105,INT((ROW()-6)/12)+1)),FLOOR(MAX(0,INDEX('Cenários'!$K$6:$K$105,INT((ROW()-6)/12)+1)-$L822),INDEX('Cenários'!$I$6:$I$105,INT((ROW()-6)/12)+1)))),0))</f>
        <v/>
      </c>
      <c r="P822" s="25">
        <f>IF($A822="","",IFERROR(IF($E822+INDEX('Cenários'!$J$6:$J$105,INT((ROW()-6)/12)+1)&gt;7,0,SUMIFS($O$6:$O$1205,$A$6:$A$1205,$A822,$E$6:$E$1205,$E822+INDEX('Cenários'!$J$6:$J$105,INT((ROW()-6)/12)+1))),0))</f>
        <v/>
      </c>
      <c r="Q822" s="25">
        <f>IF($A822="","",$L822+$O822)</f>
        <v/>
      </c>
      <c r="R822" s="25">
        <f>IF($A822="","",IF($E822&gt;0,MAX(0,$Q822-$N822),0))</f>
        <v/>
      </c>
      <c r="S822" s="25">
        <f>IF($A822="","",$Q822-$R822)</f>
        <v/>
      </c>
      <c r="T822" s="25">
        <f>IF($A822="","",MAX(0,-$S822))</f>
        <v/>
      </c>
      <c r="U822" s="25">
        <f>IF($A822="","",MAX(0,$Q822-INDEX('Cenários'!$K$6:$K$105,INT((ROW()-6)/12)+1)))</f>
        <v/>
      </c>
      <c r="V822" s="24">
        <f>IF($A822="","",IF($Y822&lt;&gt;"OK","Dados inválidos",IF($X822="Pausado","Pausado",IF($T822&gt;0,"Ruptura",IF($U822&gt;0,"Excesso de capacidade",IF($M822&gt;INDEX('Cenários'!$K$6:$K$105,INT((ROW()-6)/12)+1),"Capacidade insuficiente",IF(AND($E822&lt;=0,$S822&lt;INDEX('Cenários'!$H$6:$H$105,INT((ROW()-6)/12)+1)),"Atenção",IF($R822&gt;0,"Desmobilizar","Adequado"))))))))</f>
        <v/>
      </c>
      <c r="W822" s="24">
        <f>IF($A822="","",IF($Y822&lt;&gt;"OK","Corrigir cadastro do cenário",IF($X822="Pausado","",IF($T822&gt;0,"Ruptura projetada de "&amp;TEXT($T822,"0")&amp;" un.",IF($U822&gt;0,"Reduzir entrada ou transferir "&amp;TEXT($U822,"0")&amp;" un.",IF($M822&gt;INDEX('Cenários'!$K$6:$K$105,INT((ROW()-6)/12)+1),"Capacidade abaixo do saldo-alvo em "&amp;TEXT($M822-INDEX('Cenários'!$K$6:$K$105,INT((ROW()-6)/12)+1),"0")&amp;" un.",IF(AND($O822&gt;0,$E822-INDEX('Cenários'!$J$6:$J$105,INT((ROW()-6)/12)+1)&lt;-4),"Recebimento depende de pedido anterior ao horizonte",IF($R822&gt;0,"Desmobilizar "&amp;TEXT($R822,"0")&amp;" un. nesta semana",IF($P822&gt;0,"Emitir pedido de "&amp;TEXT($P822,"0")&amp;" un. nesta semana",IF($O822&gt;0,"Programar recebimento de "&amp;TEXT($O822,"0")&amp;" un.","Sem ação imediata")))))))))</f>
        <v/>
      </c>
      <c r="X822" s="24">
        <f>IF($A822="","",INDEX('Cenários'!$M$6:$M$105,INT((ROW()-6)/12)+1))</f>
        <v/>
      </c>
      <c r="Y822" s="24">
        <f>IF($A822="","",INDEX('Cenários'!$Z$6:$Z$105,INT((ROW()-6)/12)+1))</f>
        <v/>
      </c>
    </row>
    <row r="823" ht="19" customHeight="1">
      <c r="A823" s="24">
        <f>IF(INDEX('Cenários'!$A$6:$A$105,INT((ROW()-6)/12)+1)="","",INDEX('Cenários'!$A$6:$A$105,INT((ROW()-6)/12)+1))</f>
        <v/>
      </c>
      <c r="B823" s="24">
        <f>IF($A823="","",INDEX('Cenários'!$B$6:$B$105,INT((ROW()-6)/12)+1))</f>
        <v/>
      </c>
      <c r="C823" s="24">
        <f>IF($A823="","",INDEX('Cenários'!$C$6:$C$105,INT((ROW()-6)/12)+1))</f>
        <v/>
      </c>
      <c r="D823" s="24">
        <f>IF($A823="","",INDEX('Cenários'!$D$6:$D$105,INT((ROW()-6)/12)+1))</f>
        <v/>
      </c>
      <c r="E823" s="25">
        <f>IF($A823="","",MOD(ROW()-6,12)-4)</f>
        <v/>
      </c>
      <c r="F823" s="24">
        <f>IF($A823="","",IF($E823&lt;0,"Antes do pico",IF($E823=0,"Semana de pico","Depois do pico")))</f>
        <v/>
      </c>
      <c r="G823" s="36">
        <f>IF($A823="","",IFERROR(IF(INDEX('Cenários'!$E$6:$E$105,INT((ROW()-6)/12)+1)="","",INDEX('Cenários'!$E$6:$E$105,INT((ROW()-6)/12)+1)+7*$E823),""))</f>
        <v/>
      </c>
      <c r="H823" s="37">
        <f>IF($A823="","",INDEX('Cenários'!$N$6:$Y$105,INT((ROW()-6)/12)+1,$E823+5))</f>
        <v/>
      </c>
      <c r="I823" s="25">
        <f>IF(OR($A823="",$H823=""),"",IFERROR(ROUNDUP(INDEX('Cenários'!$F$6:$F$105,INT((ROW()-6)/12)+1)*$H823,0),""))</f>
        <v/>
      </c>
      <c r="J823" s="19" t="n"/>
      <c r="K823" s="25">
        <f>IF($A823="","",IF($E823=-4,INDEX('Cenários'!$G$6:$G$105,INT((ROW()-6)/12)+1),$S822))</f>
        <v/>
      </c>
      <c r="L823" s="25">
        <f>IF($A823="","",$K823+IF($J823="",0,$J823)-IF($I823="",0,$I823))</f>
        <v/>
      </c>
      <c r="M823" s="25">
        <f>IF($A823="","",IF($E823&lt;=0,INDEX('Cenários'!$H$6:$H$105,INT((ROW()-6)/12)+1)+SUMIFS($I$6:$I$1205,$A$6:$A$1205,$A823,$E$6:$E$1205,"&gt;"&amp;$E823,$E$6:$E$1205,"&lt;="&amp;($E823+INDEX('Cenários'!$J$6:$J$105,INT((ROW()-6)/12)+1))),INDEX('Cenários'!$L$6:$L$105,INT((ROW()-6)/12)+1)+SUMIFS($I$6:$I$1205,$A$6:$A$1205,$A823,$E$6:$E$1205,"&gt;"&amp;$E823,$E$6:$E$1205,"&lt;=7")))</f>
        <v/>
      </c>
      <c r="N823" s="25">
        <f>IF($A823="","",MIN(INDEX('Cenários'!$K$6:$K$105,INT((ROW()-6)/12)+1),MAX(0,$M823)))</f>
        <v/>
      </c>
      <c r="O823" s="25">
        <f>IF($A823="","",IFERROR(IF($L823&gt;=$N823,0,MIN(CEILING(MAX(0,$N823-$L823),INDEX('Cenários'!$I$6:$I$105,INT((ROW()-6)/12)+1)),FLOOR(MAX(0,INDEX('Cenários'!$K$6:$K$105,INT((ROW()-6)/12)+1)-$L823),INDEX('Cenários'!$I$6:$I$105,INT((ROW()-6)/12)+1)))),0))</f>
        <v/>
      </c>
      <c r="P823" s="25">
        <f>IF($A823="","",IFERROR(IF($E823+INDEX('Cenários'!$J$6:$J$105,INT((ROW()-6)/12)+1)&gt;7,0,SUMIFS($O$6:$O$1205,$A$6:$A$1205,$A823,$E$6:$E$1205,$E823+INDEX('Cenários'!$J$6:$J$105,INT((ROW()-6)/12)+1))),0))</f>
        <v/>
      </c>
      <c r="Q823" s="25">
        <f>IF($A823="","",$L823+$O823)</f>
        <v/>
      </c>
      <c r="R823" s="25">
        <f>IF($A823="","",IF($E823&gt;0,MAX(0,$Q823-$N823),0))</f>
        <v/>
      </c>
      <c r="S823" s="25">
        <f>IF($A823="","",$Q823-$R823)</f>
        <v/>
      </c>
      <c r="T823" s="25">
        <f>IF($A823="","",MAX(0,-$S823))</f>
        <v/>
      </c>
      <c r="U823" s="25">
        <f>IF($A823="","",MAX(0,$Q823-INDEX('Cenários'!$K$6:$K$105,INT((ROW()-6)/12)+1)))</f>
        <v/>
      </c>
      <c r="V823" s="24">
        <f>IF($A823="","",IF($Y823&lt;&gt;"OK","Dados inválidos",IF($X823="Pausado","Pausado",IF($T823&gt;0,"Ruptura",IF($U823&gt;0,"Excesso de capacidade",IF($M823&gt;INDEX('Cenários'!$K$6:$K$105,INT((ROW()-6)/12)+1),"Capacidade insuficiente",IF(AND($E823&lt;=0,$S823&lt;INDEX('Cenários'!$H$6:$H$105,INT((ROW()-6)/12)+1)),"Atenção",IF($R823&gt;0,"Desmobilizar","Adequado"))))))))</f>
        <v/>
      </c>
      <c r="W823" s="24">
        <f>IF($A823="","",IF($Y823&lt;&gt;"OK","Corrigir cadastro do cenário",IF($X823="Pausado","",IF($T823&gt;0,"Ruptura projetada de "&amp;TEXT($T823,"0")&amp;" un.",IF($U823&gt;0,"Reduzir entrada ou transferir "&amp;TEXT($U823,"0")&amp;" un.",IF($M823&gt;INDEX('Cenários'!$K$6:$K$105,INT((ROW()-6)/12)+1),"Capacidade abaixo do saldo-alvo em "&amp;TEXT($M823-INDEX('Cenários'!$K$6:$K$105,INT((ROW()-6)/12)+1),"0")&amp;" un.",IF(AND($O823&gt;0,$E823-INDEX('Cenários'!$J$6:$J$105,INT((ROW()-6)/12)+1)&lt;-4),"Recebimento depende de pedido anterior ao horizonte",IF($R823&gt;0,"Desmobilizar "&amp;TEXT($R823,"0")&amp;" un. nesta semana",IF($P823&gt;0,"Emitir pedido de "&amp;TEXT($P823,"0")&amp;" un. nesta semana",IF($O823&gt;0,"Programar recebimento de "&amp;TEXT($O823,"0")&amp;" un.","Sem ação imediata")))))))))</f>
        <v/>
      </c>
      <c r="X823" s="24">
        <f>IF($A823="","",INDEX('Cenários'!$M$6:$M$105,INT((ROW()-6)/12)+1))</f>
        <v/>
      </c>
      <c r="Y823" s="24">
        <f>IF($A823="","",INDEX('Cenários'!$Z$6:$Z$105,INT((ROW()-6)/12)+1))</f>
        <v/>
      </c>
    </row>
    <row r="824" ht="19" customHeight="1">
      <c r="A824" s="24">
        <f>IF(INDEX('Cenários'!$A$6:$A$105,INT((ROW()-6)/12)+1)="","",INDEX('Cenários'!$A$6:$A$105,INT((ROW()-6)/12)+1))</f>
        <v/>
      </c>
      <c r="B824" s="24">
        <f>IF($A824="","",INDEX('Cenários'!$B$6:$B$105,INT((ROW()-6)/12)+1))</f>
        <v/>
      </c>
      <c r="C824" s="24">
        <f>IF($A824="","",INDEX('Cenários'!$C$6:$C$105,INT((ROW()-6)/12)+1))</f>
        <v/>
      </c>
      <c r="D824" s="24">
        <f>IF($A824="","",INDEX('Cenários'!$D$6:$D$105,INT((ROW()-6)/12)+1))</f>
        <v/>
      </c>
      <c r="E824" s="25">
        <f>IF($A824="","",MOD(ROW()-6,12)-4)</f>
        <v/>
      </c>
      <c r="F824" s="24">
        <f>IF($A824="","",IF($E824&lt;0,"Antes do pico",IF($E824=0,"Semana de pico","Depois do pico")))</f>
        <v/>
      </c>
      <c r="G824" s="36">
        <f>IF($A824="","",IFERROR(IF(INDEX('Cenários'!$E$6:$E$105,INT((ROW()-6)/12)+1)="","",INDEX('Cenários'!$E$6:$E$105,INT((ROW()-6)/12)+1)+7*$E824),""))</f>
        <v/>
      </c>
      <c r="H824" s="37">
        <f>IF($A824="","",INDEX('Cenários'!$N$6:$Y$105,INT((ROW()-6)/12)+1,$E824+5))</f>
        <v/>
      </c>
      <c r="I824" s="25">
        <f>IF(OR($A824="",$H824=""),"",IFERROR(ROUNDUP(INDEX('Cenários'!$F$6:$F$105,INT((ROW()-6)/12)+1)*$H824,0),""))</f>
        <v/>
      </c>
      <c r="J824" s="19" t="n"/>
      <c r="K824" s="25">
        <f>IF($A824="","",IF($E824=-4,INDEX('Cenários'!$G$6:$G$105,INT((ROW()-6)/12)+1),$S823))</f>
        <v/>
      </c>
      <c r="L824" s="25">
        <f>IF($A824="","",$K824+IF($J824="",0,$J824)-IF($I824="",0,$I824))</f>
        <v/>
      </c>
      <c r="M824" s="25">
        <f>IF($A824="","",IF($E824&lt;=0,INDEX('Cenários'!$H$6:$H$105,INT((ROW()-6)/12)+1)+SUMIFS($I$6:$I$1205,$A$6:$A$1205,$A824,$E$6:$E$1205,"&gt;"&amp;$E824,$E$6:$E$1205,"&lt;="&amp;($E824+INDEX('Cenários'!$J$6:$J$105,INT((ROW()-6)/12)+1))),INDEX('Cenários'!$L$6:$L$105,INT((ROW()-6)/12)+1)+SUMIFS($I$6:$I$1205,$A$6:$A$1205,$A824,$E$6:$E$1205,"&gt;"&amp;$E824,$E$6:$E$1205,"&lt;=7")))</f>
        <v/>
      </c>
      <c r="N824" s="25">
        <f>IF($A824="","",MIN(INDEX('Cenários'!$K$6:$K$105,INT((ROW()-6)/12)+1),MAX(0,$M824)))</f>
        <v/>
      </c>
      <c r="O824" s="25">
        <f>IF($A824="","",IFERROR(IF($L824&gt;=$N824,0,MIN(CEILING(MAX(0,$N824-$L824),INDEX('Cenários'!$I$6:$I$105,INT((ROW()-6)/12)+1)),FLOOR(MAX(0,INDEX('Cenários'!$K$6:$K$105,INT((ROW()-6)/12)+1)-$L824),INDEX('Cenários'!$I$6:$I$105,INT((ROW()-6)/12)+1)))),0))</f>
        <v/>
      </c>
      <c r="P824" s="25">
        <f>IF($A824="","",IFERROR(IF($E824+INDEX('Cenários'!$J$6:$J$105,INT((ROW()-6)/12)+1)&gt;7,0,SUMIFS($O$6:$O$1205,$A$6:$A$1205,$A824,$E$6:$E$1205,$E824+INDEX('Cenários'!$J$6:$J$105,INT((ROW()-6)/12)+1))),0))</f>
        <v/>
      </c>
      <c r="Q824" s="25">
        <f>IF($A824="","",$L824+$O824)</f>
        <v/>
      </c>
      <c r="R824" s="25">
        <f>IF($A824="","",IF($E824&gt;0,MAX(0,$Q824-$N824),0))</f>
        <v/>
      </c>
      <c r="S824" s="25">
        <f>IF($A824="","",$Q824-$R824)</f>
        <v/>
      </c>
      <c r="T824" s="25">
        <f>IF($A824="","",MAX(0,-$S824))</f>
        <v/>
      </c>
      <c r="U824" s="25">
        <f>IF($A824="","",MAX(0,$Q824-INDEX('Cenários'!$K$6:$K$105,INT((ROW()-6)/12)+1)))</f>
        <v/>
      </c>
      <c r="V824" s="24">
        <f>IF($A824="","",IF($Y824&lt;&gt;"OK","Dados inválidos",IF($X824="Pausado","Pausado",IF($T824&gt;0,"Ruptura",IF($U824&gt;0,"Excesso de capacidade",IF($M824&gt;INDEX('Cenários'!$K$6:$K$105,INT((ROW()-6)/12)+1),"Capacidade insuficiente",IF(AND($E824&lt;=0,$S824&lt;INDEX('Cenários'!$H$6:$H$105,INT((ROW()-6)/12)+1)),"Atenção",IF($R824&gt;0,"Desmobilizar","Adequado"))))))))</f>
        <v/>
      </c>
      <c r="W824" s="24">
        <f>IF($A824="","",IF($Y824&lt;&gt;"OK","Corrigir cadastro do cenário",IF($X824="Pausado","",IF($T824&gt;0,"Ruptura projetada de "&amp;TEXT($T824,"0")&amp;" un.",IF($U824&gt;0,"Reduzir entrada ou transferir "&amp;TEXT($U824,"0")&amp;" un.",IF($M824&gt;INDEX('Cenários'!$K$6:$K$105,INT((ROW()-6)/12)+1),"Capacidade abaixo do saldo-alvo em "&amp;TEXT($M824-INDEX('Cenários'!$K$6:$K$105,INT((ROW()-6)/12)+1),"0")&amp;" un.",IF(AND($O824&gt;0,$E824-INDEX('Cenários'!$J$6:$J$105,INT((ROW()-6)/12)+1)&lt;-4),"Recebimento depende de pedido anterior ao horizonte",IF($R824&gt;0,"Desmobilizar "&amp;TEXT($R824,"0")&amp;" un. nesta semana",IF($P824&gt;0,"Emitir pedido de "&amp;TEXT($P824,"0")&amp;" un. nesta semana",IF($O824&gt;0,"Programar recebimento de "&amp;TEXT($O824,"0")&amp;" un.","Sem ação imediata")))))))))</f>
        <v/>
      </c>
      <c r="X824" s="24">
        <f>IF($A824="","",INDEX('Cenários'!$M$6:$M$105,INT((ROW()-6)/12)+1))</f>
        <v/>
      </c>
      <c r="Y824" s="24">
        <f>IF($A824="","",INDEX('Cenários'!$Z$6:$Z$105,INT((ROW()-6)/12)+1))</f>
        <v/>
      </c>
    </row>
    <row r="825" ht="19" customHeight="1">
      <c r="A825" s="24">
        <f>IF(INDEX('Cenários'!$A$6:$A$105,INT((ROW()-6)/12)+1)="","",INDEX('Cenários'!$A$6:$A$105,INT((ROW()-6)/12)+1))</f>
        <v/>
      </c>
      <c r="B825" s="24">
        <f>IF($A825="","",INDEX('Cenários'!$B$6:$B$105,INT((ROW()-6)/12)+1))</f>
        <v/>
      </c>
      <c r="C825" s="24">
        <f>IF($A825="","",INDEX('Cenários'!$C$6:$C$105,INT((ROW()-6)/12)+1))</f>
        <v/>
      </c>
      <c r="D825" s="24">
        <f>IF($A825="","",INDEX('Cenários'!$D$6:$D$105,INT((ROW()-6)/12)+1))</f>
        <v/>
      </c>
      <c r="E825" s="25">
        <f>IF($A825="","",MOD(ROW()-6,12)-4)</f>
        <v/>
      </c>
      <c r="F825" s="24">
        <f>IF($A825="","",IF($E825&lt;0,"Antes do pico",IF($E825=0,"Semana de pico","Depois do pico")))</f>
        <v/>
      </c>
      <c r="G825" s="36">
        <f>IF($A825="","",IFERROR(IF(INDEX('Cenários'!$E$6:$E$105,INT((ROW()-6)/12)+1)="","",INDEX('Cenários'!$E$6:$E$105,INT((ROW()-6)/12)+1)+7*$E825),""))</f>
        <v/>
      </c>
      <c r="H825" s="37">
        <f>IF($A825="","",INDEX('Cenários'!$N$6:$Y$105,INT((ROW()-6)/12)+1,$E825+5))</f>
        <v/>
      </c>
      <c r="I825" s="25">
        <f>IF(OR($A825="",$H825=""),"",IFERROR(ROUNDUP(INDEX('Cenários'!$F$6:$F$105,INT((ROW()-6)/12)+1)*$H825,0),""))</f>
        <v/>
      </c>
      <c r="J825" s="19" t="n"/>
      <c r="K825" s="25">
        <f>IF($A825="","",IF($E825=-4,INDEX('Cenários'!$G$6:$G$105,INT((ROW()-6)/12)+1),$S824))</f>
        <v/>
      </c>
      <c r="L825" s="25">
        <f>IF($A825="","",$K825+IF($J825="",0,$J825)-IF($I825="",0,$I825))</f>
        <v/>
      </c>
      <c r="M825" s="25">
        <f>IF($A825="","",IF($E825&lt;=0,INDEX('Cenários'!$H$6:$H$105,INT((ROW()-6)/12)+1)+SUMIFS($I$6:$I$1205,$A$6:$A$1205,$A825,$E$6:$E$1205,"&gt;"&amp;$E825,$E$6:$E$1205,"&lt;="&amp;($E825+INDEX('Cenários'!$J$6:$J$105,INT((ROW()-6)/12)+1))),INDEX('Cenários'!$L$6:$L$105,INT((ROW()-6)/12)+1)+SUMIFS($I$6:$I$1205,$A$6:$A$1205,$A825,$E$6:$E$1205,"&gt;"&amp;$E825,$E$6:$E$1205,"&lt;=7")))</f>
        <v/>
      </c>
      <c r="N825" s="25">
        <f>IF($A825="","",MIN(INDEX('Cenários'!$K$6:$K$105,INT((ROW()-6)/12)+1),MAX(0,$M825)))</f>
        <v/>
      </c>
      <c r="O825" s="25">
        <f>IF($A825="","",IFERROR(IF($L825&gt;=$N825,0,MIN(CEILING(MAX(0,$N825-$L825),INDEX('Cenários'!$I$6:$I$105,INT((ROW()-6)/12)+1)),FLOOR(MAX(0,INDEX('Cenários'!$K$6:$K$105,INT((ROW()-6)/12)+1)-$L825),INDEX('Cenários'!$I$6:$I$105,INT((ROW()-6)/12)+1)))),0))</f>
        <v/>
      </c>
      <c r="P825" s="25">
        <f>IF($A825="","",IFERROR(IF($E825+INDEX('Cenários'!$J$6:$J$105,INT((ROW()-6)/12)+1)&gt;7,0,SUMIFS($O$6:$O$1205,$A$6:$A$1205,$A825,$E$6:$E$1205,$E825+INDEX('Cenários'!$J$6:$J$105,INT((ROW()-6)/12)+1))),0))</f>
        <v/>
      </c>
      <c r="Q825" s="25">
        <f>IF($A825="","",$L825+$O825)</f>
        <v/>
      </c>
      <c r="R825" s="25">
        <f>IF($A825="","",IF($E825&gt;0,MAX(0,$Q825-$N825),0))</f>
        <v/>
      </c>
      <c r="S825" s="25">
        <f>IF($A825="","",$Q825-$R825)</f>
        <v/>
      </c>
      <c r="T825" s="25">
        <f>IF($A825="","",MAX(0,-$S825))</f>
        <v/>
      </c>
      <c r="U825" s="25">
        <f>IF($A825="","",MAX(0,$Q825-INDEX('Cenários'!$K$6:$K$105,INT((ROW()-6)/12)+1)))</f>
        <v/>
      </c>
      <c r="V825" s="24">
        <f>IF($A825="","",IF($Y825&lt;&gt;"OK","Dados inválidos",IF($X825="Pausado","Pausado",IF($T825&gt;0,"Ruptura",IF($U825&gt;0,"Excesso de capacidade",IF($M825&gt;INDEX('Cenários'!$K$6:$K$105,INT((ROW()-6)/12)+1),"Capacidade insuficiente",IF(AND($E825&lt;=0,$S825&lt;INDEX('Cenários'!$H$6:$H$105,INT((ROW()-6)/12)+1)),"Atenção",IF($R825&gt;0,"Desmobilizar","Adequado"))))))))</f>
        <v/>
      </c>
      <c r="W825" s="24">
        <f>IF($A825="","",IF($Y825&lt;&gt;"OK","Corrigir cadastro do cenário",IF($X825="Pausado","",IF($T825&gt;0,"Ruptura projetada de "&amp;TEXT($T825,"0")&amp;" un.",IF($U825&gt;0,"Reduzir entrada ou transferir "&amp;TEXT($U825,"0")&amp;" un.",IF($M825&gt;INDEX('Cenários'!$K$6:$K$105,INT((ROW()-6)/12)+1),"Capacidade abaixo do saldo-alvo em "&amp;TEXT($M825-INDEX('Cenários'!$K$6:$K$105,INT((ROW()-6)/12)+1),"0")&amp;" un.",IF(AND($O825&gt;0,$E825-INDEX('Cenários'!$J$6:$J$105,INT((ROW()-6)/12)+1)&lt;-4),"Recebimento depende de pedido anterior ao horizonte",IF($R825&gt;0,"Desmobilizar "&amp;TEXT($R825,"0")&amp;" un. nesta semana",IF($P825&gt;0,"Emitir pedido de "&amp;TEXT($P825,"0")&amp;" un. nesta semana",IF($O825&gt;0,"Programar recebimento de "&amp;TEXT($O825,"0")&amp;" un.","Sem ação imediata")))))))))</f>
        <v/>
      </c>
      <c r="X825" s="24">
        <f>IF($A825="","",INDEX('Cenários'!$M$6:$M$105,INT((ROW()-6)/12)+1))</f>
        <v/>
      </c>
      <c r="Y825" s="24">
        <f>IF($A825="","",INDEX('Cenários'!$Z$6:$Z$105,INT((ROW()-6)/12)+1))</f>
        <v/>
      </c>
    </row>
    <row r="826" ht="19" customHeight="1">
      <c r="A826" s="24">
        <f>IF(INDEX('Cenários'!$A$6:$A$105,INT((ROW()-6)/12)+1)="","",INDEX('Cenários'!$A$6:$A$105,INT((ROW()-6)/12)+1))</f>
        <v/>
      </c>
      <c r="B826" s="24">
        <f>IF($A826="","",INDEX('Cenários'!$B$6:$B$105,INT((ROW()-6)/12)+1))</f>
        <v/>
      </c>
      <c r="C826" s="24">
        <f>IF($A826="","",INDEX('Cenários'!$C$6:$C$105,INT((ROW()-6)/12)+1))</f>
        <v/>
      </c>
      <c r="D826" s="24">
        <f>IF($A826="","",INDEX('Cenários'!$D$6:$D$105,INT((ROW()-6)/12)+1))</f>
        <v/>
      </c>
      <c r="E826" s="25">
        <f>IF($A826="","",MOD(ROW()-6,12)-4)</f>
        <v/>
      </c>
      <c r="F826" s="24">
        <f>IF($A826="","",IF($E826&lt;0,"Antes do pico",IF($E826=0,"Semana de pico","Depois do pico")))</f>
        <v/>
      </c>
      <c r="G826" s="36">
        <f>IF($A826="","",IFERROR(IF(INDEX('Cenários'!$E$6:$E$105,INT((ROW()-6)/12)+1)="","",INDEX('Cenários'!$E$6:$E$105,INT((ROW()-6)/12)+1)+7*$E826),""))</f>
        <v/>
      </c>
      <c r="H826" s="37">
        <f>IF($A826="","",INDEX('Cenários'!$N$6:$Y$105,INT((ROW()-6)/12)+1,$E826+5))</f>
        <v/>
      </c>
      <c r="I826" s="25">
        <f>IF(OR($A826="",$H826=""),"",IFERROR(ROUNDUP(INDEX('Cenários'!$F$6:$F$105,INT((ROW()-6)/12)+1)*$H826,0),""))</f>
        <v/>
      </c>
      <c r="J826" s="19" t="n"/>
      <c r="K826" s="25">
        <f>IF($A826="","",IF($E826=-4,INDEX('Cenários'!$G$6:$G$105,INT((ROW()-6)/12)+1),$S825))</f>
        <v/>
      </c>
      <c r="L826" s="25">
        <f>IF($A826="","",$K826+IF($J826="",0,$J826)-IF($I826="",0,$I826))</f>
        <v/>
      </c>
      <c r="M826" s="25">
        <f>IF($A826="","",IF($E826&lt;=0,INDEX('Cenários'!$H$6:$H$105,INT((ROW()-6)/12)+1)+SUMIFS($I$6:$I$1205,$A$6:$A$1205,$A826,$E$6:$E$1205,"&gt;"&amp;$E826,$E$6:$E$1205,"&lt;="&amp;($E826+INDEX('Cenários'!$J$6:$J$105,INT((ROW()-6)/12)+1))),INDEX('Cenários'!$L$6:$L$105,INT((ROW()-6)/12)+1)+SUMIFS($I$6:$I$1205,$A$6:$A$1205,$A826,$E$6:$E$1205,"&gt;"&amp;$E826,$E$6:$E$1205,"&lt;=7")))</f>
        <v/>
      </c>
      <c r="N826" s="25">
        <f>IF($A826="","",MIN(INDEX('Cenários'!$K$6:$K$105,INT((ROW()-6)/12)+1),MAX(0,$M826)))</f>
        <v/>
      </c>
      <c r="O826" s="25">
        <f>IF($A826="","",IFERROR(IF($L826&gt;=$N826,0,MIN(CEILING(MAX(0,$N826-$L826),INDEX('Cenários'!$I$6:$I$105,INT((ROW()-6)/12)+1)),FLOOR(MAX(0,INDEX('Cenários'!$K$6:$K$105,INT((ROW()-6)/12)+1)-$L826),INDEX('Cenários'!$I$6:$I$105,INT((ROW()-6)/12)+1)))),0))</f>
        <v/>
      </c>
      <c r="P826" s="25">
        <f>IF($A826="","",IFERROR(IF($E826+INDEX('Cenários'!$J$6:$J$105,INT((ROW()-6)/12)+1)&gt;7,0,SUMIFS($O$6:$O$1205,$A$6:$A$1205,$A826,$E$6:$E$1205,$E826+INDEX('Cenários'!$J$6:$J$105,INT((ROW()-6)/12)+1))),0))</f>
        <v/>
      </c>
      <c r="Q826" s="25">
        <f>IF($A826="","",$L826+$O826)</f>
        <v/>
      </c>
      <c r="R826" s="25">
        <f>IF($A826="","",IF($E826&gt;0,MAX(0,$Q826-$N826),0))</f>
        <v/>
      </c>
      <c r="S826" s="25">
        <f>IF($A826="","",$Q826-$R826)</f>
        <v/>
      </c>
      <c r="T826" s="25">
        <f>IF($A826="","",MAX(0,-$S826))</f>
        <v/>
      </c>
      <c r="U826" s="25">
        <f>IF($A826="","",MAX(0,$Q826-INDEX('Cenários'!$K$6:$K$105,INT((ROW()-6)/12)+1)))</f>
        <v/>
      </c>
      <c r="V826" s="24">
        <f>IF($A826="","",IF($Y826&lt;&gt;"OK","Dados inválidos",IF($X826="Pausado","Pausado",IF($T826&gt;0,"Ruptura",IF($U826&gt;0,"Excesso de capacidade",IF($M826&gt;INDEX('Cenários'!$K$6:$K$105,INT((ROW()-6)/12)+1),"Capacidade insuficiente",IF(AND($E826&lt;=0,$S826&lt;INDEX('Cenários'!$H$6:$H$105,INT((ROW()-6)/12)+1)),"Atenção",IF($R826&gt;0,"Desmobilizar","Adequado"))))))))</f>
        <v/>
      </c>
      <c r="W826" s="24">
        <f>IF($A826="","",IF($Y826&lt;&gt;"OK","Corrigir cadastro do cenário",IF($X826="Pausado","",IF($T826&gt;0,"Ruptura projetada de "&amp;TEXT($T826,"0")&amp;" un.",IF($U826&gt;0,"Reduzir entrada ou transferir "&amp;TEXT($U826,"0")&amp;" un.",IF($M826&gt;INDEX('Cenários'!$K$6:$K$105,INT((ROW()-6)/12)+1),"Capacidade abaixo do saldo-alvo em "&amp;TEXT($M826-INDEX('Cenários'!$K$6:$K$105,INT((ROW()-6)/12)+1),"0")&amp;" un.",IF(AND($O826&gt;0,$E826-INDEX('Cenários'!$J$6:$J$105,INT((ROW()-6)/12)+1)&lt;-4),"Recebimento depende de pedido anterior ao horizonte",IF($R826&gt;0,"Desmobilizar "&amp;TEXT($R826,"0")&amp;" un. nesta semana",IF($P826&gt;0,"Emitir pedido de "&amp;TEXT($P826,"0")&amp;" un. nesta semana",IF($O826&gt;0,"Programar recebimento de "&amp;TEXT($O826,"0")&amp;" un.","Sem ação imediata")))))))))</f>
        <v/>
      </c>
      <c r="X826" s="24">
        <f>IF($A826="","",INDEX('Cenários'!$M$6:$M$105,INT((ROW()-6)/12)+1))</f>
        <v/>
      </c>
      <c r="Y826" s="24">
        <f>IF($A826="","",INDEX('Cenários'!$Z$6:$Z$105,INT((ROW()-6)/12)+1))</f>
        <v/>
      </c>
    </row>
    <row r="827" ht="19" customHeight="1">
      <c r="A827" s="24">
        <f>IF(INDEX('Cenários'!$A$6:$A$105,INT((ROW()-6)/12)+1)="","",INDEX('Cenários'!$A$6:$A$105,INT((ROW()-6)/12)+1))</f>
        <v/>
      </c>
      <c r="B827" s="24">
        <f>IF($A827="","",INDEX('Cenários'!$B$6:$B$105,INT((ROW()-6)/12)+1))</f>
        <v/>
      </c>
      <c r="C827" s="24">
        <f>IF($A827="","",INDEX('Cenários'!$C$6:$C$105,INT((ROW()-6)/12)+1))</f>
        <v/>
      </c>
      <c r="D827" s="24">
        <f>IF($A827="","",INDEX('Cenários'!$D$6:$D$105,INT((ROW()-6)/12)+1))</f>
        <v/>
      </c>
      <c r="E827" s="25">
        <f>IF($A827="","",MOD(ROW()-6,12)-4)</f>
        <v/>
      </c>
      <c r="F827" s="24">
        <f>IF($A827="","",IF($E827&lt;0,"Antes do pico",IF($E827=0,"Semana de pico","Depois do pico")))</f>
        <v/>
      </c>
      <c r="G827" s="36">
        <f>IF($A827="","",IFERROR(IF(INDEX('Cenários'!$E$6:$E$105,INT((ROW()-6)/12)+1)="","",INDEX('Cenários'!$E$6:$E$105,INT((ROW()-6)/12)+1)+7*$E827),""))</f>
        <v/>
      </c>
      <c r="H827" s="37">
        <f>IF($A827="","",INDEX('Cenários'!$N$6:$Y$105,INT((ROW()-6)/12)+1,$E827+5))</f>
        <v/>
      </c>
      <c r="I827" s="25">
        <f>IF(OR($A827="",$H827=""),"",IFERROR(ROUNDUP(INDEX('Cenários'!$F$6:$F$105,INT((ROW()-6)/12)+1)*$H827,0),""))</f>
        <v/>
      </c>
      <c r="J827" s="19" t="n"/>
      <c r="K827" s="25">
        <f>IF($A827="","",IF($E827=-4,INDEX('Cenários'!$G$6:$G$105,INT((ROW()-6)/12)+1),$S826))</f>
        <v/>
      </c>
      <c r="L827" s="25">
        <f>IF($A827="","",$K827+IF($J827="",0,$J827)-IF($I827="",0,$I827))</f>
        <v/>
      </c>
      <c r="M827" s="25">
        <f>IF($A827="","",IF($E827&lt;=0,INDEX('Cenários'!$H$6:$H$105,INT((ROW()-6)/12)+1)+SUMIFS($I$6:$I$1205,$A$6:$A$1205,$A827,$E$6:$E$1205,"&gt;"&amp;$E827,$E$6:$E$1205,"&lt;="&amp;($E827+INDEX('Cenários'!$J$6:$J$105,INT((ROW()-6)/12)+1))),INDEX('Cenários'!$L$6:$L$105,INT((ROW()-6)/12)+1)+SUMIFS($I$6:$I$1205,$A$6:$A$1205,$A827,$E$6:$E$1205,"&gt;"&amp;$E827,$E$6:$E$1205,"&lt;=7")))</f>
        <v/>
      </c>
      <c r="N827" s="25">
        <f>IF($A827="","",MIN(INDEX('Cenários'!$K$6:$K$105,INT((ROW()-6)/12)+1),MAX(0,$M827)))</f>
        <v/>
      </c>
      <c r="O827" s="25">
        <f>IF($A827="","",IFERROR(IF($L827&gt;=$N827,0,MIN(CEILING(MAX(0,$N827-$L827),INDEX('Cenários'!$I$6:$I$105,INT((ROW()-6)/12)+1)),FLOOR(MAX(0,INDEX('Cenários'!$K$6:$K$105,INT((ROW()-6)/12)+1)-$L827),INDEX('Cenários'!$I$6:$I$105,INT((ROW()-6)/12)+1)))),0))</f>
        <v/>
      </c>
      <c r="P827" s="25">
        <f>IF($A827="","",IFERROR(IF($E827+INDEX('Cenários'!$J$6:$J$105,INT((ROW()-6)/12)+1)&gt;7,0,SUMIFS($O$6:$O$1205,$A$6:$A$1205,$A827,$E$6:$E$1205,$E827+INDEX('Cenários'!$J$6:$J$105,INT((ROW()-6)/12)+1))),0))</f>
        <v/>
      </c>
      <c r="Q827" s="25">
        <f>IF($A827="","",$L827+$O827)</f>
        <v/>
      </c>
      <c r="R827" s="25">
        <f>IF($A827="","",IF($E827&gt;0,MAX(0,$Q827-$N827),0))</f>
        <v/>
      </c>
      <c r="S827" s="25">
        <f>IF($A827="","",$Q827-$R827)</f>
        <v/>
      </c>
      <c r="T827" s="25">
        <f>IF($A827="","",MAX(0,-$S827))</f>
        <v/>
      </c>
      <c r="U827" s="25">
        <f>IF($A827="","",MAX(0,$Q827-INDEX('Cenários'!$K$6:$K$105,INT((ROW()-6)/12)+1)))</f>
        <v/>
      </c>
      <c r="V827" s="24">
        <f>IF($A827="","",IF($Y827&lt;&gt;"OK","Dados inválidos",IF($X827="Pausado","Pausado",IF($T827&gt;0,"Ruptura",IF($U827&gt;0,"Excesso de capacidade",IF($M827&gt;INDEX('Cenários'!$K$6:$K$105,INT((ROW()-6)/12)+1),"Capacidade insuficiente",IF(AND($E827&lt;=0,$S827&lt;INDEX('Cenários'!$H$6:$H$105,INT((ROW()-6)/12)+1)),"Atenção",IF($R827&gt;0,"Desmobilizar","Adequado"))))))))</f>
        <v/>
      </c>
      <c r="W827" s="24">
        <f>IF($A827="","",IF($Y827&lt;&gt;"OK","Corrigir cadastro do cenário",IF($X827="Pausado","",IF($T827&gt;0,"Ruptura projetada de "&amp;TEXT($T827,"0")&amp;" un.",IF($U827&gt;0,"Reduzir entrada ou transferir "&amp;TEXT($U827,"0")&amp;" un.",IF($M827&gt;INDEX('Cenários'!$K$6:$K$105,INT((ROW()-6)/12)+1),"Capacidade abaixo do saldo-alvo em "&amp;TEXT($M827-INDEX('Cenários'!$K$6:$K$105,INT((ROW()-6)/12)+1),"0")&amp;" un.",IF(AND($O827&gt;0,$E827-INDEX('Cenários'!$J$6:$J$105,INT((ROW()-6)/12)+1)&lt;-4),"Recebimento depende de pedido anterior ao horizonte",IF($R827&gt;0,"Desmobilizar "&amp;TEXT($R827,"0")&amp;" un. nesta semana",IF($P827&gt;0,"Emitir pedido de "&amp;TEXT($P827,"0")&amp;" un. nesta semana",IF($O827&gt;0,"Programar recebimento de "&amp;TEXT($O827,"0")&amp;" un.","Sem ação imediata")))))))))</f>
        <v/>
      </c>
      <c r="X827" s="24">
        <f>IF($A827="","",INDEX('Cenários'!$M$6:$M$105,INT((ROW()-6)/12)+1))</f>
        <v/>
      </c>
      <c r="Y827" s="24">
        <f>IF($A827="","",INDEX('Cenários'!$Z$6:$Z$105,INT((ROW()-6)/12)+1))</f>
        <v/>
      </c>
    </row>
    <row r="828" ht="19" customHeight="1">
      <c r="A828" s="24">
        <f>IF(INDEX('Cenários'!$A$6:$A$105,INT((ROW()-6)/12)+1)="","",INDEX('Cenários'!$A$6:$A$105,INT((ROW()-6)/12)+1))</f>
        <v/>
      </c>
      <c r="B828" s="24">
        <f>IF($A828="","",INDEX('Cenários'!$B$6:$B$105,INT((ROW()-6)/12)+1))</f>
        <v/>
      </c>
      <c r="C828" s="24">
        <f>IF($A828="","",INDEX('Cenários'!$C$6:$C$105,INT((ROW()-6)/12)+1))</f>
        <v/>
      </c>
      <c r="D828" s="24">
        <f>IF($A828="","",INDEX('Cenários'!$D$6:$D$105,INT((ROW()-6)/12)+1))</f>
        <v/>
      </c>
      <c r="E828" s="25">
        <f>IF($A828="","",MOD(ROW()-6,12)-4)</f>
        <v/>
      </c>
      <c r="F828" s="24">
        <f>IF($A828="","",IF($E828&lt;0,"Antes do pico",IF($E828=0,"Semana de pico","Depois do pico")))</f>
        <v/>
      </c>
      <c r="G828" s="36">
        <f>IF($A828="","",IFERROR(IF(INDEX('Cenários'!$E$6:$E$105,INT((ROW()-6)/12)+1)="","",INDEX('Cenários'!$E$6:$E$105,INT((ROW()-6)/12)+1)+7*$E828),""))</f>
        <v/>
      </c>
      <c r="H828" s="37">
        <f>IF($A828="","",INDEX('Cenários'!$N$6:$Y$105,INT((ROW()-6)/12)+1,$E828+5))</f>
        <v/>
      </c>
      <c r="I828" s="25">
        <f>IF(OR($A828="",$H828=""),"",IFERROR(ROUNDUP(INDEX('Cenários'!$F$6:$F$105,INT((ROW()-6)/12)+1)*$H828,0),""))</f>
        <v/>
      </c>
      <c r="J828" s="19" t="n"/>
      <c r="K828" s="25">
        <f>IF($A828="","",IF($E828=-4,INDEX('Cenários'!$G$6:$G$105,INT((ROW()-6)/12)+1),$S827))</f>
        <v/>
      </c>
      <c r="L828" s="25">
        <f>IF($A828="","",$K828+IF($J828="",0,$J828)-IF($I828="",0,$I828))</f>
        <v/>
      </c>
      <c r="M828" s="25">
        <f>IF($A828="","",IF($E828&lt;=0,INDEX('Cenários'!$H$6:$H$105,INT((ROW()-6)/12)+1)+SUMIFS($I$6:$I$1205,$A$6:$A$1205,$A828,$E$6:$E$1205,"&gt;"&amp;$E828,$E$6:$E$1205,"&lt;="&amp;($E828+INDEX('Cenários'!$J$6:$J$105,INT((ROW()-6)/12)+1))),INDEX('Cenários'!$L$6:$L$105,INT((ROW()-6)/12)+1)+SUMIFS($I$6:$I$1205,$A$6:$A$1205,$A828,$E$6:$E$1205,"&gt;"&amp;$E828,$E$6:$E$1205,"&lt;=7")))</f>
        <v/>
      </c>
      <c r="N828" s="25">
        <f>IF($A828="","",MIN(INDEX('Cenários'!$K$6:$K$105,INT((ROW()-6)/12)+1),MAX(0,$M828)))</f>
        <v/>
      </c>
      <c r="O828" s="25">
        <f>IF($A828="","",IFERROR(IF($L828&gt;=$N828,0,MIN(CEILING(MAX(0,$N828-$L828),INDEX('Cenários'!$I$6:$I$105,INT((ROW()-6)/12)+1)),FLOOR(MAX(0,INDEX('Cenários'!$K$6:$K$105,INT((ROW()-6)/12)+1)-$L828),INDEX('Cenários'!$I$6:$I$105,INT((ROW()-6)/12)+1)))),0))</f>
        <v/>
      </c>
      <c r="P828" s="25">
        <f>IF($A828="","",IFERROR(IF($E828+INDEX('Cenários'!$J$6:$J$105,INT((ROW()-6)/12)+1)&gt;7,0,SUMIFS($O$6:$O$1205,$A$6:$A$1205,$A828,$E$6:$E$1205,$E828+INDEX('Cenários'!$J$6:$J$105,INT((ROW()-6)/12)+1))),0))</f>
        <v/>
      </c>
      <c r="Q828" s="25">
        <f>IF($A828="","",$L828+$O828)</f>
        <v/>
      </c>
      <c r="R828" s="25">
        <f>IF($A828="","",IF($E828&gt;0,MAX(0,$Q828-$N828),0))</f>
        <v/>
      </c>
      <c r="S828" s="25">
        <f>IF($A828="","",$Q828-$R828)</f>
        <v/>
      </c>
      <c r="T828" s="25">
        <f>IF($A828="","",MAX(0,-$S828))</f>
        <v/>
      </c>
      <c r="U828" s="25">
        <f>IF($A828="","",MAX(0,$Q828-INDEX('Cenários'!$K$6:$K$105,INT((ROW()-6)/12)+1)))</f>
        <v/>
      </c>
      <c r="V828" s="24">
        <f>IF($A828="","",IF($Y828&lt;&gt;"OK","Dados inválidos",IF($X828="Pausado","Pausado",IF($T828&gt;0,"Ruptura",IF($U828&gt;0,"Excesso de capacidade",IF($M828&gt;INDEX('Cenários'!$K$6:$K$105,INT((ROW()-6)/12)+1),"Capacidade insuficiente",IF(AND($E828&lt;=0,$S828&lt;INDEX('Cenários'!$H$6:$H$105,INT((ROW()-6)/12)+1)),"Atenção",IF($R828&gt;0,"Desmobilizar","Adequado"))))))))</f>
        <v/>
      </c>
      <c r="W828" s="24">
        <f>IF($A828="","",IF($Y828&lt;&gt;"OK","Corrigir cadastro do cenário",IF($X828="Pausado","",IF($T828&gt;0,"Ruptura projetada de "&amp;TEXT($T828,"0")&amp;" un.",IF($U828&gt;0,"Reduzir entrada ou transferir "&amp;TEXT($U828,"0")&amp;" un.",IF($M828&gt;INDEX('Cenários'!$K$6:$K$105,INT((ROW()-6)/12)+1),"Capacidade abaixo do saldo-alvo em "&amp;TEXT($M828-INDEX('Cenários'!$K$6:$K$105,INT((ROW()-6)/12)+1),"0")&amp;" un.",IF(AND($O828&gt;0,$E828-INDEX('Cenários'!$J$6:$J$105,INT((ROW()-6)/12)+1)&lt;-4),"Recebimento depende de pedido anterior ao horizonte",IF($R828&gt;0,"Desmobilizar "&amp;TEXT($R828,"0")&amp;" un. nesta semana",IF($P828&gt;0,"Emitir pedido de "&amp;TEXT($P828,"0")&amp;" un. nesta semana",IF($O828&gt;0,"Programar recebimento de "&amp;TEXT($O828,"0")&amp;" un.","Sem ação imediata")))))))))</f>
        <v/>
      </c>
      <c r="X828" s="24">
        <f>IF($A828="","",INDEX('Cenários'!$M$6:$M$105,INT((ROW()-6)/12)+1))</f>
        <v/>
      </c>
      <c r="Y828" s="24">
        <f>IF($A828="","",INDEX('Cenários'!$Z$6:$Z$105,INT((ROW()-6)/12)+1))</f>
        <v/>
      </c>
    </row>
    <row r="829" ht="19" customHeight="1">
      <c r="A829" s="24">
        <f>IF(INDEX('Cenários'!$A$6:$A$105,INT((ROW()-6)/12)+1)="","",INDEX('Cenários'!$A$6:$A$105,INT((ROW()-6)/12)+1))</f>
        <v/>
      </c>
      <c r="B829" s="24">
        <f>IF($A829="","",INDEX('Cenários'!$B$6:$B$105,INT((ROW()-6)/12)+1))</f>
        <v/>
      </c>
      <c r="C829" s="24">
        <f>IF($A829="","",INDEX('Cenários'!$C$6:$C$105,INT((ROW()-6)/12)+1))</f>
        <v/>
      </c>
      <c r="D829" s="24">
        <f>IF($A829="","",INDEX('Cenários'!$D$6:$D$105,INT((ROW()-6)/12)+1))</f>
        <v/>
      </c>
      <c r="E829" s="25">
        <f>IF($A829="","",MOD(ROW()-6,12)-4)</f>
        <v/>
      </c>
      <c r="F829" s="24">
        <f>IF($A829="","",IF($E829&lt;0,"Antes do pico",IF($E829=0,"Semana de pico","Depois do pico")))</f>
        <v/>
      </c>
      <c r="G829" s="36">
        <f>IF($A829="","",IFERROR(IF(INDEX('Cenários'!$E$6:$E$105,INT((ROW()-6)/12)+1)="","",INDEX('Cenários'!$E$6:$E$105,INT((ROW()-6)/12)+1)+7*$E829),""))</f>
        <v/>
      </c>
      <c r="H829" s="37">
        <f>IF($A829="","",INDEX('Cenários'!$N$6:$Y$105,INT((ROW()-6)/12)+1,$E829+5))</f>
        <v/>
      </c>
      <c r="I829" s="25">
        <f>IF(OR($A829="",$H829=""),"",IFERROR(ROUNDUP(INDEX('Cenários'!$F$6:$F$105,INT((ROW()-6)/12)+1)*$H829,0),""))</f>
        <v/>
      </c>
      <c r="J829" s="19" t="n"/>
      <c r="K829" s="25">
        <f>IF($A829="","",IF($E829=-4,INDEX('Cenários'!$G$6:$G$105,INT((ROW()-6)/12)+1),$S828))</f>
        <v/>
      </c>
      <c r="L829" s="25">
        <f>IF($A829="","",$K829+IF($J829="",0,$J829)-IF($I829="",0,$I829))</f>
        <v/>
      </c>
      <c r="M829" s="25">
        <f>IF($A829="","",IF($E829&lt;=0,INDEX('Cenários'!$H$6:$H$105,INT((ROW()-6)/12)+1)+SUMIFS($I$6:$I$1205,$A$6:$A$1205,$A829,$E$6:$E$1205,"&gt;"&amp;$E829,$E$6:$E$1205,"&lt;="&amp;($E829+INDEX('Cenários'!$J$6:$J$105,INT((ROW()-6)/12)+1))),INDEX('Cenários'!$L$6:$L$105,INT((ROW()-6)/12)+1)+SUMIFS($I$6:$I$1205,$A$6:$A$1205,$A829,$E$6:$E$1205,"&gt;"&amp;$E829,$E$6:$E$1205,"&lt;=7")))</f>
        <v/>
      </c>
      <c r="N829" s="25">
        <f>IF($A829="","",MIN(INDEX('Cenários'!$K$6:$K$105,INT((ROW()-6)/12)+1),MAX(0,$M829)))</f>
        <v/>
      </c>
      <c r="O829" s="25">
        <f>IF($A829="","",IFERROR(IF($L829&gt;=$N829,0,MIN(CEILING(MAX(0,$N829-$L829),INDEX('Cenários'!$I$6:$I$105,INT((ROW()-6)/12)+1)),FLOOR(MAX(0,INDEX('Cenários'!$K$6:$K$105,INT((ROW()-6)/12)+1)-$L829),INDEX('Cenários'!$I$6:$I$105,INT((ROW()-6)/12)+1)))),0))</f>
        <v/>
      </c>
      <c r="P829" s="25">
        <f>IF($A829="","",IFERROR(IF($E829+INDEX('Cenários'!$J$6:$J$105,INT((ROW()-6)/12)+1)&gt;7,0,SUMIFS($O$6:$O$1205,$A$6:$A$1205,$A829,$E$6:$E$1205,$E829+INDEX('Cenários'!$J$6:$J$105,INT((ROW()-6)/12)+1))),0))</f>
        <v/>
      </c>
      <c r="Q829" s="25">
        <f>IF($A829="","",$L829+$O829)</f>
        <v/>
      </c>
      <c r="R829" s="25">
        <f>IF($A829="","",IF($E829&gt;0,MAX(0,$Q829-$N829),0))</f>
        <v/>
      </c>
      <c r="S829" s="25">
        <f>IF($A829="","",$Q829-$R829)</f>
        <v/>
      </c>
      <c r="T829" s="25">
        <f>IF($A829="","",MAX(0,-$S829))</f>
        <v/>
      </c>
      <c r="U829" s="25">
        <f>IF($A829="","",MAX(0,$Q829-INDEX('Cenários'!$K$6:$K$105,INT((ROW()-6)/12)+1)))</f>
        <v/>
      </c>
      <c r="V829" s="24">
        <f>IF($A829="","",IF($Y829&lt;&gt;"OK","Dados inválidos",IF($X829="Pausado","Pausado",IF($T829&gt;0,"Ruptura",IF($U829&gt;0,"Excesso de capacidade",IF($M829&gt;INDEX('Cenários'!$K$6:$K$105,INT((ROW()-6)/12)+1),"Capacidade insuficiente",IF(AND($E829&lt;=0,$S829&lt;INDEX('Cenários'!$H$6:$H$105,INT((ROW()-6)/12)+1)),"Atenção",IF($R829&gt;0,"Desmobilizar","Adequado"))))))))</f>
        <v/>
      </c>
      <c r="W829" s="24">
        <f>IF($A829="","",IF($Y829&lt;&gt;"OK","Corrigir cadastro do cenário",IF($X829="Pausado","",IF($T829&gt;0,"Ruptura projetada de "&amp;TEXT($T829,"0")&amp;" un.",IF($U829&gt;0,"Reduzir entrada ou transferir "&amp;TEXT($U829,"0")&amp;" un.",IF($M829&gt;INDEX('Cenários'!$K$6:$K$105,INT((ROW()-6)/12)+1),"Capacidade abaixo do saldo-alvo em "&amp;TEXT($M829-INDEX('Cenários'!$K$6:$K$105,INT((ROW()-6)/12)+1),"0")&amp;" un.",IF(AND($O829&gt;0,$E829-INDEX('Cenários'!$J$6:$J$105,INT((ROW()-6)/12)+1)&lt;-4),"Recebimento depende de pedido anterior ao horizonte",IF($R829&gt;0,"Desmobilizar "&amp;TEXT($R829,"0")&amp;" un. nesta semana",IF($P829&gt;0,"Emitir pedido de "&amp;TEXT($P829,"0")&amp;" un. nesta semana",IF($O829&gt;0,"Programar recebimento de "&amp;TEXT($O829,"0")&amp;" un.","Sem ação imediata")))))))))</f>
        <v/>
      </c>
      <c r="X829" s="24">
        <f>IF($A829="","",INDEX('Cenários'!$M$6:$M$105,INT((ROW()-6)/12)+1))</f>
        <v/>
      </c>
      <c r="Y829" s="24">
        <f>IF($A829="","",INDEX('Cenários'!$Z$6:$Z$105,INT((ROW()-6)/12)+1))</f>
        <v/>
      </c>
    </row>
    <row r="830" ht="19" customHeight="1">
      <c r="A830" s="24">
        <f>IF(INDEX('Cenários'!$A$6:$A$105,INT((ROW()-6)/12)+1)="","",INDEX('Cenários'!$A$6:$A$105,INT((ROW()-6)/12)+1))</f>
        <v/>
      </c>
      <c r="B830" s="24">
        <f>IF($A830="","",INDEX('Cenários'!$B$6:$B$105,INT((ROW()-6)/12)+1))</f>
        <v/>
      </c>
      <c r="C830" s="24">
        <f>IF($A830="","",INDEX('Cenários'!$C$6:$C$105,INT((ROW()-6)/12)+1))</f>
        <v/>
      </c>
      <c r="D830" s="24">
        <f>IF($A830="","",INDEX('Cenários'!$D$6:$D$105,INT((ROW()-6)/12)+1))</f>
        <v/>
      </c>
      <c r="E830" s="25">
        <f>IF($A830="","",MOD(ROW()-6,12)-4)</f>
        <v/>
      </c>
      <c r="F830" s="24">
        <f>IF($A830="","",IF($E830&lt;0,"Antes do pico",IF($E830=0,"Semana de pico","Depois do pico")))</f>
        <v/>
      </c>
      <c r="G830" s="36">
        <f>IF($A830="","",IFERROR(IF(INDEX('Cenários'!$E$6:$E$105,INT((ROW()-6)/12)+1)="","",INDEX('Cenários'!$E$6:$E$105,INT((ROW()-6)/12)+1)+7*$E830),""))</f>
        <v/>
      </c>
      <c r="H830" s="37">
        <f>IF($A830="","",INDEX('Cenários'!$N$6:$Y$105,INT((ROW()-6)/12)+1,$E830+5))</f>
        <v/>
      </c>
      <c r="I830" s="25">
        <f>IF(OR($A830="",$H830=""),"",IFERROR(ROUNDUP(INDEX('Cenários'!$F$6:$F$105,INT((ROW()-6)/12)+1)*$H830,0),""))</f>
        <v/>
      </c>
      <c r="J830" s="19" t="n"/>
      <c r="K830" s="25">
        <f>IF($A830="","",IF($E830=-4,INDEX('Cenários'!$G$6:$G$105,INT((ROW()-6)/12)+1),$S829))</f>
        <v/>
      </c>
      <c r="L830" s="25">
        <f>IF($A830="","",$K830+IF($J830="",0,$J830)-IF($I830="",0,$I830))</f>
        <v/>
      </c>
      <c r="M830" s="25">
        <f>IF($A830="","",IF($E830&lt;=0,INDEX('Cenários'!$H$6:$H$105,INT((ROW()-6)/12)+1)+SUMIFS($I$6:$I$1205,$A$6:$A$1205,$A830,$E$6:$E$1205,"&gt;"&amp;$E830,$E$6:$E$1205,"&lt;="&amp;($E830+INDEX('Cenários'!$J$6:$J$105,INT((ROW()-6)/12)+1))),INDEX('Cenários'!$L$6:$L$105,INT((ROW()-6)/12)+1)+SUMIFS($I$6:$I$1205,$A$6:$A$1205,$A830,$E$6:$E$1205,"&gt;"&amp;$E830,$E$6:$E$1205,"&lt;=7")))</f>
        <v/>
      </c>
      <c r="N830" s="25">
        <f>IF($A830="","",MIN(INDEX('Cenários'!$K$6:$K$105,INT((ROW()-6)/12)+1),MAX(0,$M830)))</f>
        <v/>
      </c>
      <c r="O830" s="25">
        <f>IF($A830="","",IFERROR(IF($L830&gt;=$N830,0,MIN(CEILING(MAX(0,$N830-$L830),INDEX('Cenários'!$I$6:$I$105,INT((ROW()-6)/12)+1)),FLOOR(MAX(0,INDEX('Cenários'!$K$6:$K$105,INT((ROW()-6)/12)+1)-$L830),INDEX('Cenários'!$I$6:$I$105,INT((ROW()-6)/12)+1)))),0))</f>
        <v/>
      </c>
      <c r="P830" s="25">
        <f>IF($A830="","",IFERROR(IF($E830+INDEX('Cenários'!$J$6:$J$105,INT((ROW()-6)/12)+1)&gt;7,0,SUMIFS($O$6:$O$1205,$A$6:$A$1205,$A830,$E$6:$E$1205,$E830+INDEX('Cenários'!$J$6:$J$105,INT((ROW()-6)/12)+1))),0))</f>
        <v/>
      </c>
      <c r="Q830" s="25">
        <f>IF($A830="","",$L830+$O830)</f>
        <v/>
      </c>
      <c r="R830" s="25">
        <f>IF($A830="","",IF($E830&gt;0,MAX(0,$Q830-$N830),0))</f>
        <v/>
      </c>
      <c r="S830" s="25">
        <f>IF($A830="","",$Q830-$R830)</f>
        <v/>
      </c>
      <c r="T830" s="25">
        <f>IF($A830="","",MAX(0,-$S830))</f>
        <v/>
      </c>
      <c r="U830" s="25">
        <f>IF($A830="","",MAX(0,$Q830-INDEX('Cenários'!$K$6:$K$105,INT((ROW()-6)/12)+1)))</f>
        <v/>
      </c>
      <c r="V830" s="24">
        <f>IF($A830="","",IF($Y830&lt;&gt;"OK","Dados inválidos",IF($X830="Pausado","Pausado",IF($T830&gt;0,"Ruptura",IF($U830&gt;0,"Excesso de capacidade",IF($M830&gt;INDEX('Cenários'!$K$6:$K$105,INT((ROW()-6)/12)+1),"Capacidade insuficiente",IF(AND($E830&lt;=0,$S830&lt;INDEX('Cenários'!$H$6:$H$105,INT((ROW()-6)/12)+1)),"Atenção",IF($R830&gt;0,"Desmobilizar","Adequado"))))))))</f>
        <v/>
      </c>
      <c r="W830" s="24">
        <f>IF($A830="","",IF($Y830&lt;&gt;"OK","Corrigir cadastro do cenário",IF($X830="Pausado","",IF($T830&gt;0,"Ruptura projetada de "&amp;TEXT($T830,"0")&amp;" un.",IF($U830&gt;0,"Reduzir entrada ou transferir "&amp;TEXT($U830,"0")&amp;" un.",IF($M830&gt;INDEX('Cenários'!$K$6:$K$105,INT((ROW()-6)/12)+1),"Capacidade abaixo do saldo-alvo em "&amp;TEXT($M830-INDEX('Cenários'!$K$6:$K$105,INT((ROW()-6)/12)+1),"0")&amp;" un.",IF(AND($O830&gt;0,$E830-INDEX('Cenários'!$J$6:$J$105,INT((ROW()-6)/12)+1)&lt;-4),"Recebimento depende de pedido anterior ao horizonte",IF($R830&gt;0,"Desmobilizar "&amp;TEXT($R830,"0")&amp;" un. nesta semana",IF($P830&gt;0,"Emitir pedido de "&amp;TEXT($P830,"0")&amp;" un. nesta semana",IF($O830&gt;0,"Programar recebimento de "&amp;TEXT($O830,"0")&amp;" un.","Sem ação imediata")))))))))</f>
        <v/>
      </c>
      <c r="X830" s="24">
        <f>IF($A830="","",INDEX('Cenários'!$M$6:$M$105,INT((ROW()-6)/12)+1))</f>
        <v/>
      </c>
      <c r="Y830" s="24">
        <f>IF($A830="","",INDEX('Cenários'!$Z$6:$Z$105,INT((ROW()-6)/12)+1))</f>
        <v/>
      </c>
    </row>
    <row r="831" ht="19" customHeight="1">
      <c r="A831" s="24">
        <f>IF(INDEX('Cenários'!$A$6:$A$105,INT((ROW()-6)/12)+1)="","",INDEX('Cenários'!$A$6:$A$105,INT((ROW()-6)/12)+1))</f>
        <v/>
      </c>
      <c r="B831" s="24">
        <f>IF($A831="","",INDEX('Cenários'!$B$6:$B$105,INT((ROW()-6)/12)+1))</f>
        <v/>
      </c>
      <c r="C831" s="24">
        <f>IF($A831="","",INDEX('Cenários'!$C$6:$C$105,INT((ROW()-6)/12)+1))</f>
        <v/>
      </c>
      <c r="D831" s="24">
        <f>IF($A831="","",INDEX('Cenários'!$D$6:$D$105,INT((ROW()-6)/12)+1))</f>
        <v/>
      </c>
      <c r="E831" s="25">
        <f>IF($A831="","",MOD(ROW()-6,12)-4)</f>
        <v/>
      </c>
      <c r="F831" s="24">
        <f>IF($A831="","",IF($E831&lt;0,"Antes do pico",IF($E831=0,"Semana de pico","Depois do pico")))</f>
        <v/>
      </c>
      <c r="G831" s="36">
        <f>IF($A831="","",IFERROR(IF(INDEX('Cenários'!$E$6:$E$105,INT((ROW()-6)/12)+1)="","",INDEX('Cenários'!$E$6:$E$105,INT((ROW()-6)/12)+1)+7*$E831),""))</f>
        <v/>
      </c>
      <c r="H831" s="37">
        <f>IF($A831="","",INDEX('Cenários'!$N$6:$Y$105,INT((ROW()-6)/12)+1,$E831+5))</f>
        <v/>
      </c>
      <c r="I831" s="25">
        <f>IF(OR($A831="",$H831=""),"",IFERROR(ROUNDUP(INDEX('Cenários'!$F$6:$F$105,INT((ROW()-6)/12)+1)*$H831,0),""))</f>
        <v/>
      </c>
      <c r="J831" s="19" t="n"/>
      <c r="K831" s="25">
        <f>IF($A831="","",IF($E831=-4,INDEX('Cenários'!$G$6:$G$105,INT((ROW()-6)/12)+1),$S830))</f>
        <v/>
      </c>
      <c r="L831" s="25">
        <f>IF($A831="","",$K831+IF($J831="",0,$J831)-IF($I831="",0,$I831))</f>
        <v/>
      </c>
      <c r="M831" s="25">
        <f>IF($A831="","",IF($E831&lt;=0,INDEX('Cenários'!$H$6:$H$105,INT((ROW()-6)/12)+1)+SUMIFS($I$6:$I$1205,$A$6:$A$1205,$A831,$E$6:$E$1205,"&gt;"&amp;$E831,$E$6:$E$1205,"&lt;="&amp;($E831+INDEX('Cenários'!$J$6:$J$105,INT((ROW()-6)/12)+1))),INDEX('Cenários'!$L$6:$L$105,INT((ROW()-6)/12)+1)+SUMIFS($I$6:$I$1205,$A$6:$A$1205,$A831,$E$6:$E$1205,"&gt;"&amp;$E831,$E$6:$E$1205,"&lt;=7")))</f>
        <v/>
      </c>
      <c r="N831" s="25">
        <f>IF($A831="","",MIN(INDEX('Cenários'!$K$6:$K$105,INT((ROW()-6)/12)+1),MAX(0,$M831)))</f>
        <v/>
      </c>
      <c r="O831" s="25">
        <f>IF($A831="","",IFERROR(IF($L831&gt;=$N831,0,MIN(CEILING(MAX(0,$N831-$L831),INDEX('Cenários'!$I$6:$I$105,INT((ROW()-6)/12)+1)),FLOOR(MAX(0,INDEX('Cenários'!$K$6:$K$105,INT((ROW()-6)/12)+1)-$L831),INDEX('Cenários'!$I$6:$I$105,INT((ROW()-6)/12)+1)))),0))</f>
        <v/>
      </c>
      <c r="P831" s="25">
        <f>IF($A831="","",IFERROR(IF($E831+INDEX('Cenários'!$J$6:$J$105,INT((ROW()-6)/12)+1)&gt;7,0,SUMIFS($O$6:$O$1205,$A$6:$A$1205,$A831,$E$6:$E$1205,$E831+INDEX('Cenários'!$J$6:$J$105,INT((ROW()-6)/12)+1))),0))</f>
        <v/>
      </c>
      <c r="Q831" s="25">
        <f>IF($A831="","",$L831+$O831)</f>
        <v/>
      </c>
      <c r="R831" s="25">
        <f>IF($A831="","",IF($E831&gt;0,MAX(0,$Q831-$N831),0))</f>
        <v/>
      </c>
      <c r="S831" s="25">
        <f>IF($A831="","",$Q831-$R831)</f>
        <v/>
      </c>
      <c r="T831" s="25">
        <f>IF($A831="","",MAX(0,-$S831))</f>
        <v/>
      </c>
      <c r="U831" s="25">
        <f>IF($A831="","",MAX(0,$Q831-INDEX('Cenários'!$K$6:$K$105,INT((ROW()-6)/12)+1)))</f>
        <v/>
      </c>
      <c r="V831" s="24">
        <f>IF($A831="","",IF($Y831&lt;&gt;"OK","Dados inválidos",IF($X831="Pausado","Pausado",IF($T831&gt;0,"Ruptura",IF($U831&gt;0,"Excesso de capacidade",IF($M831&gt;INDEX('Cenários'!$K$6:$K$105,INT((ROW()-6)/12)+1),"Capacidade insuficiente",IF(AND($E831&lt;=0,$S831&lt;INDEX('Cenários'!$H$6:$H$105,INT((ROW()-6)/12)+1)),"Atenção",IF($R831&gt;0,"Desmobilizar","Adequado"))))))))</f>
        <v/>
      </c>
      <c r="W831" s="24">
        <f>IF($A831="","",IF($Y831&lt;&gt;"OK","Corrigir cadastro do cenário",IF($X831="Pausado","",IF($T831&gt;0,"Ruptura projetada de "&amp;TEXT($T831,"0")&amp;" un.",IF($U831&gt;0,"Reduzir entrada ou transferir "&amp;TEXT($U831,"0")&amp;" un.",IF($M831&gt;INDEX('Cenários'!$K$6:$K$105,INT((ROW()-6)/12)+1),"Capacidade abaixo do saldo-alvo em "&amp;TEXT($M831-INDEX('Cenários'!$K$6:$K$105,INT((ROW()-6)/12)+1),"0")&amp;" un.",IF(AND($O831&gt;0,$E831-INDEX('Cenários'!$J$6:$J$105,INT((ROW()-6)/12)+1)&lt;-4),"Recebimento depende de pedido anterior ao horizonte",IF($R831&gt;0,"Desmobilizar "&amp;TEXT($R831,"0")&amp;" un. nesta semana",IF($P831&gt;0,"Emitir pedido de "&amp;TEXT($P831,"0")&amp;" un. nesta semana",IF($O831&gt;0,"Programar recebimento de "&amp;TEXT($O831,"0")&amp;" un.","Sem ação imediata")))))))))</f>
        <v/>
      </c>
      <c r="X831" s="24">
        <f>IF($A831="","",INDEX('Cenários'!$M$6:$M$105,INT((ROW()-6)/12)+1))</f>
        <v/>
      </c>
      <c r="Y831" s="24">
        <f>IF($A831="","",INDEX('Cenários'!$Z$6:$Z$105,INT((ROW()-6)/12)+1))</f>
        <v/>
      </c>
    </row>
    <row r="832" ht="19" customHeight="1">
      <c r="A832" s="24">
        <f>IF(INDEX('Cenários'!$A$6:$A$105,INT((ROW()-6)/12)+1)="","",INDEX('Cenários'!$A$6:$A$105,INT((ROW()-6)/12)+1))</f>
        <v/>
      </c>
      <c r="B832" s="24">
        <f>IF($A832="","",INDEX('Cenários'!$B$6:$B$105,INT((ROW()-6)/12)+1))</f>
        <v/>
      </c>
      <c r="C832" s="24">
        <f>IF($A832="","",INDEX('Cenários'!$C$6:$C$105,INT((ROW()-6)/12)+1))</f>
        <v/>
      </c>
      <c r="D832" s="24">
        <f>IF($A832="","",INDEX('Cenários'!$D$6:$D$105,INT((ROW()-6)/12)+1))</f>
        <v/>
      </c>
      <c r="E832" s="25">
        <f>IF($A832="","",MOD(ROW()-6,12)-4)</f>
        <v/>
      </c>
      <c r="F832" s="24">
        <f>IF($A832="","",IF($E832&lt;0,"Antes do pico",IF($E832=0,"Semana de pico","Depois do pico")))</f>
        <v/>
      </c>
      <c r="G832" s="36">
        <f>IF($A832="","",IFERROR(IF(INDEX('Cenários'!$E$6:$E$105,INT((ROW()-6)/12)+1)="","",INDEX('Cenários'!$E$6:$E$105,INT((ROW()-6)/12)+1)+7*$E832),""))</f>
        <v/>
      </c>
      <c r="H832" s="37">
        <f>IF($A832="","",INDEX('Cenários'!$N$6:$Y$105,INT((ROW()-6)/12)+1,$E832+5))</f>
        <v/>
      </c>
      <c r="I832" s="25">
        <f>IF(OR($A832="",$H832=""),"",IFERROR(ROUNDUP(INDEX('Cenários'!$F$6:$F$105,INT((ROW()-6)/12)+1)*$H832,0),""))</f>
        <v/>
      </c>
      <c r="J832" s="19" t="n"/>
      <c r="K832" s="25">
        <f>IF($A832="","",IF($E832=-4,INDEX('Cenários'!$G$6:$G$105,INT((ROW()-6)/12)+1),$S831))</f>
        <v/>
      </c>
      <c r="L832" s="25">
        <f>IF($A832="","",$K832+IF($J832="",0,$J832)-IF($I832="",0,$I832))</f>
        <v/>
      </c>
      <c r="M832" s="25">
        <f>IF($A832="","",IF($E832&lt;=0,INDEX('Cenários'!$H$6:$H$105,INT((ROW()-6)/12)+1)+SUMIFS($I$6:$I$1205,$A$6:$A$1205,$A832,$E$6:$E$1205,"&gt;"&amp;$E832,$E$6:$E$1205,"&lt;="&amp;($E832+INDEX('Cenários'!$J$6:$J$105,INT((ROW()-6)/12)+1))),INDEX('Cenários'!$L$6:$L$105,INT((ROW()-6)/12)+1)+SUMIFS($I$6:$I$1205,$A$6:$A$1205,$A832,$E$6:$E$1205,"&gt;"&amp;$E832,$E$6:$E$1205,"&lt;=7")))</f>
        <v/>
      </c>
      <c r="N832" s="25">
        <f>IF($A832="","",MIN(INDEX('Cenários'!$K$6:$K$105,INT((ROW()-6)/12)+1),MAX(0,$M832)))</f>
        <v/>
      </c>
      <c r="O832" s="25">
        <f>IF($A832="","",IFERROR(IF($L832&gt;=$N832,0,MIN(CEILING(MAX(0,$N832-$L832),INDEX('Cenários'!$I$6:$I$105,INT((ROW()-6)/12)+1)),FLOOR(MAX(0,INDEX('Cenários'!$K$6:$K$105,INT((ROW()-6)/12)+1)-$L832),INDEX('Cenários'!$I$6:$I$105,INT((ROW()-6)/12)+1)))),0))</f>
        <v/>
      </c>
      <c r="P832" s="25">
        <f>IF($A832="","",IFERROR(IF($E832+INDEX('Cenários'!$J$6:$J$105,INT((ROW()-6)/12)+1)&gt;7,0,SUMIFS($O$6:$O$1205,$A$6:$A$1205,$A832,$E$6:$E$1205,$E832+INDEX('Cenários'!$J$6:$J$105,INT((ROW()-6)/12)+1))),0))</f>
        <v/>
      </c>
      <c r="Q832" s="25">
        <f>IF($A832="","",$L832+$O832)</f>
        <v/>
      </c>
      <c r="R832" s="25">
        <f>IF($A832="","",IF($E832&gt;0,MAX(0,$Q832-$N832),0))</f>
        <v/>
      </c>
      <c r="S832" s="25">
        <f>IF($A832="","",$Q832-$R832)</f>
        <v/>
      </c>
      <c r="T832" s="25">
        <f>IF($A832="","",MAX(0,-$S832))</f>
        <v/>
      </c>
      <c r="U832" s="25">
        <f>IF($A832="","",MAX(0,$Q832-INDEX('Cenários'!$K$6:$K$105,INT((ROW()-6)/12)+1)))</f>
        <v/>
      </c>
      <c r="V832" s="24">
        <f>IF($A832="","",IF($Y832&lt;&gt;"OK","Dados inválidos",IF($X832="Pausado","Pausado",IF($T832&gt;0,"Ruptura",IF($U832&gt;0,"Excesso de capacidade",IF($M832&gt;INDEX('Cenários'!$K$6:$K$105,INT((ROW()-6)/12)+1),"Capacidade insuficiente",IF(AND($E832&lt;=0,$S832&lt;INDEX('Cenários'!$H$6:$H$105,INT((ROW()-6)/12)+1)),"Atenção",IF($R832&gt;0,"Desmobilizar","Adequado"))))))))</f>
        <v/>
      </c>
      <c r="W832" s="24">
        <f>IF($A832="","",IF($Y832&lt;&gt;"OK","Corrigir cadastro do cenário",IF($X832="Pausado","",IF($T832&gt;0,"Ruptura projetada de "&amp;TEXT($T832,"0")&amp;" un.",IF($U832&gt;0,"Reduzir entrada ou transferir "&amp;TEXT($U832,"0")&amp;" un.",IF($M832&gt;INDEX('Cenários'!$K$6:$K$105,INT((ROW()-6)/12)+1),"Capacidade abaixo do saldo-alvo em "&amp;TEXT($M832-INDEX('Cenários'!$K$6:$K$105,INT((ROW()-6)/12)+1),"0")&amp;" un.",IF(AND($O832&gt;0,$E832-INDEX('Cenários'!$J$6:$J$105,INT((ROW()-6)/12)+1)&lt;-4),"Recebimento depende de pedido anterior ao horizonte",IF($R832&gt;0,"Desmobilizar "&amp;TEXT($R832,"0")&amp;" un. nesta semana",IF($P832&gt;0,"Emitir pedido de "&amp;TEXT($P832,"0")&amp;" un. nesta semana",IF($O832&gt;0,"Programar recebimento de "&amp;TEXT($O832,"0")&amp;" un.","Sem ação imediata")))))))))</f>
        <v/>
      </c>
      <c r="X832" s="24">
        <f>IF($A832="","",INDEX('Cenários'!$M$6:$M$105,INT((ROW()-6)/12)+1))</f>
        <v/>
      </c>
      <c r="Y832" s="24">
        <f>IF($A832="","",INDEX('Cenários'!$Z$6:$Z$105,INT((ROW()-6)/12)+1))</f>
        <v/>
      </c>
    </row>
    <row r="833" ht="19" customHeight="1">
      <c r="A833" s="24">
        <f>IF(INDEX('Cenários'!$A$6:$A$105,INT((ROW()-6)/12)+1)="","",INDEX('Cenários'!$A$6:$A$105,INT((ROW()-6)/12)+1))</f>
        <v/>
      </c>
      <c r="B833" s="24">
        <f>IF($A833="","",INDEX('Cenários'!$B$6:$B$105,INT((ROW()-6)/12)+1))</f>
        <v/>
      </c>
      <c r="C833" s="24">
        <f>IF($A833="","",INDEX('Cenários'!$C$6:$C$105,INT((ROW()-6)/12)+1))</f>
        <v/>
      </c>
      <c r="D833" s="24">
        <f>IF($A833="","",INDEX('Cenários'!$D$6:$D$105,INT((ROW()-6)/12)+1))</f>
        <v/>
      </c>
      <c r="E833" s="25">
        <f>IF($A833="","",MOD(ROW()-6,12)-4)</f>
        <v/>
      </c>
      <c r="F833" s="24">
        <f>IF($A833="","",IF($E833&lt;0,"Antes do pico",IF($E833=0,"Semana de pico","Depois do pico")))</f>
        <v/>
      </c>
      <c r="G833" s="36">
        <f>IF($A833="","",IFERROR(IF(INDEX('Cenários'!$E$6:$E$105,INT((ROW()-6)/12)+1)="","",INDEX('Cenários'!$E$6:$E$105,INT((ROW()-6)/12)+1)+7*$E833),""))</f>
        <v/>
      </c>
      <c r="H833" s="37">
        <f>IF($A833="","",INDEX('Cenários'!$N$6:$Y$105,INT((ROW()-6)/12)+1,$E833+5))</f>
        <v/>
      </c>
      <c r="I833" s="25">
        <f>IF(OR($A833="",$H833=""),"",IFERROR(ROUNDUP(INDEX('Cenários'!$F$6:$F$105,INT((ROW()-6)/12)+1)*$H833,0),""))</f>
        <v/>
      </c>
      <c r="J833" s="19" t="n"/>
      <c r="K833" s="25">
        <f>IF($A833="","",IF($E833=-4,INDEX('Cenários'!$G$6:$G$105,INT((ROW()-6)/12)+1),$S832))</f>
        <v/>
      </c>
      <c r="L833" s="25">
        <f>IF($A833="","",$K833+IF($J833="",0,$J833)-IF($I833="",0,$I833))</f>
        <v/>
      </c>
      <c r="M833" s="25">
        <f>IF($A833="","",IF($E833&lt;=0,INDEX('Cenários'!$H$6:$H$105,INT((ROW()-6)/12)+1)+SUMIFS($I$6:$I$1205,$A$6:$A$1205,$A833,$E$6:$E$1205,"&gt;"&amp;$E833,$E$6:$E$1205,"&lt;="&amp;($E833+INDEX('Cenários'!$J$6:$J$105,INT((ROW()-6)/12)+1))),INDEX('Cenários'!$L$6:$L$105,INT((ROW()-6)/12)+1)+SUMIFS($I$6:$I$1205,$A$6:$A$1205,$A833,$E$6:$E$1205,"&gt;"&amp;$E833,$E$6:$E$1205,"&lt;=7")))</f>
        <v/>
      </c>
      <c r="N833" s="25">
        <f>IF($A833="","",MIN(INDEX('Cenários'!$K$6:$K$105,INT((ROW()-6)/12)+1),MAX(0,$M833)))</f>
        <v/>
      </c>
      <c r="O833" s="25">
        <f>IF($A833="","",IFERROR(IF($L833&gt;=$N833,0,MIN(CEILING(MAX(0,$N833-$L833),INDEX('Cenários'!$I$6:$I$105,INT((ROW()-6)/12)+1)),FLOOR(MAX(0,INDEX('Cenários'!$K$6:$K$105,INT((ROW()-6)/12)+1)-$L833),INDEX('Cenários'!$I$6:$I$105,INT((ROW()-6)/12)+1)))),0))</f>
        <v/>
      </c>
      <c r="P833" s="25">
        <f>IF($A833="","",IFERROR(IF($E833+INDEX('Cenários'!$J$6:$J$105,INT((ROW()-6)/12)+1)&gt;7,0,SUMIFS($O$6:$O$1205,$A$6:$A$1205,$A833,$E$6:$E$1205,$E833+INDEX('Cenários'!$J$6:$J$105,INT((ROW()-6)/12)+1))),0))</f>
        <v/>
      </c>
      <c r="Q833" s="25">
        <f>IF($A833="","",$L833+$O833)</f>
        <v/>
      </c>
      <c r="R833" s="25">
        <f>IF($A833="","",IF($E833&gt;0,MAX(0,$Q833-$N833),0))</f>
        <v/>
      </c>
      <c r="S833" s="25">
        <f>IF($A833="","",$Q833-$R833)</f>
        <v/>
      </c>
      <c r="T833" s="25">
        <f>IF($A833="","",MAX(0,-$S833))</f>
        <v/>
      </c>
      <c r="U833" s="25">
        <f>IF($A833="","",MAX(0,$Q833-INDEX('Cenários'!$K$6:$K$105,INT((ROW()-6)/12)+1)))</f>
        <v/>
      </c>
      <c r="V833" s="24">
        <f>IF($A833="","",IF($Y833&lt;&gt;"OK","Dados inválidos",IF($X833="Pausado","Pausado",IF($T833&gt;0,"Ruptura",IF($U833&gt;0,"Excesso de capacidade",IF($M833&gt;INDEX('Cenários'!$K$6:$K$105,INT((ROW()-6)/12)+1),"Capacidade insuficiente",IF(AND($E833&lt;=0,$S833&lt;INDEX('Cenários'!$H$6:$H$105,INT((ROW()-6)/12)+1)),"Atenção",IF($R833&gt;0,"Desmobilizar","Adequado"))))))))</f>
        <v/>
      </c>
      <c r="W833" s="24">
        <f>IF($A833="","",IF($Y833&lt;&gt;"OK","Corrigir cadastro do cenário",IF($X833="Pausado","",IF($T833&gt;0,"Ruptura projetada de "&amp;TEXT($T833,"0")&amp;" un.",IF($U833&gt;0,"Reduzir entrada ou transferir "&amp;TEXT($U833,"0")&amp;" un.",IF($M833&gt;INDEX('Cenários'!$K$6:$K$105,INT((ROW()-6)/12)+1),"Capacidade abaixo do saldo-alvo em "&amp;TEXT($M833-INDEX('Cenários'!$K$6:$K$105,INT((ROW()-6)/12)+1),"0")&amp;" un.",IF(AND($O833&gt;0,$E833-INDEX('Cenários'!$J$6:$J$105,INT((ROW()-6)/12)+1)&lt;-4),"Recebimento depende de pedido anterior ao horizonte",IF($R833&gt;0,"Desmobilizar "&amp;TEXT($R833,"0")&amp;" un. nesta semana",IF($P833&gt;0,"Emitir pedido de "&amp;TEXT($P833,"0")&amp;" un. nesta semana",IF($O833&gt;0,"Programar recebimento de "&amp;TEXT($O833,"0")&amp;" un.","Sem ação imediata")))))))))</f>
        <v/>
      </c>
      <c r="X833" s="24">
        <f>IF($A833="","",INDEX('Cenários'!$M$6:$M$105,INT((ROW()-6)/12)+1))</f>
        <v/>
      </c>
      <c r="Y833" s="24">
        <f>IF($A833="","",INDEX('Cenários'!$Z$6:$Z$105,INT((ROW()-6)/12)+1))</f>
        <v/>
      </c>
    </row>
    <row r="834" ht="19" customHeight="1">
      <c r="A834" s="24">
        <f>IF(INDEX('Cenários'!$A$6:$A$105,INT((ROW()-6)/12)+1)="","",INDEX('Cenários'!$A$6:$A$105,INT((ROW()-6)/12)+1))</f>
        <v/>
      </c>
      <c r="B834" s="24">
        <f>IF($A834="","",INDEX('Cenários'!$B$6:$B$105,INT((ROW()-6)/12)+1))</f>
        <v/>
      </c>
      <c r="C834" s="24">
        <f>IF($A834="","",INDEX('Cenários'!$C$6:$C$105,INT((ROW()-6)/12)+1))</f>
        <v/>
      </c>
      <c r="D834" s="24">
        <f>IF($A834="","",INDEX('Cenários'!$D$6:$D$105,INT((ROW()-6)/12)+1))</f>
        <v/>
      </c>
      <c r="E834" s="25">
        <f>IF($A834="","",MOD(ROW()-6,12)-4)</f>
        <v/>
      </c>
      <c r="F834" s="24">
        <f>IF($A834="","",IF($E834&lt;0,"Antes do pico",IF($E834=0,"Semana de pico","Depois do pico")))</f>
        <v/>
      </c>
      <c r="G834" s="36">
        <f>IF($A834="","",IFERROR(IF(INDEX('Cenários'!$E$6:$E$105,INT((ROW()-6)/12)+1)="","",INDEX('Cenários'!$E$6:$E$105,INT((ROW()-6)/12)+1)+7*$E834),""))</f>
        <v/>
      </c>
      <c r="H834" s="37">
        <f>IF($A834="","",INDEX('Cenários'!$N$6:$Y$105,INT((ROW()-6)/12)+1,$E834+5))</f>
        <v/>
      </c>
      <c r="I834" s="25">
        <f>IF(OR($A834="",$H834=""),"",IFERROR(ROUNDUP(INDEX('Cenários'!$F$6:$F$105,INT((ROW()-6)/12)+1)*$H834,0),""))</f>
        <v/>
      </c>
      <c r="J834" s="19" t="n"/>
      <c r="K834" s="25">
        <f>IF($A834="","",IF($E834=-4,INDEX('Cenários'!$G$6:$G$105,INT((ROW()-6)/12)+1),$S833))</f>
        <v/>
      </c>
      <c r="L834" s="25">
        <f>IF($A834="","",$K834+IF($J834="",0,$J834)-IF($I834="",0,$I834))</f>
        <v/>
      </c>
      <c r="M834" s="25">
        <f>IF($A834="","",IF($E834&lt;=0,INDEX('Cenários'!$H$6:$H$105,INT((ROW()-6)/12)+1)+SUMIFS($I$6:$I$1205,$A$6:$A$1205,$A834,$E$6:$E$1205,"&gt;"&amp;$E834,$E$6:$E$1205,"&lt;="&amp;($E834+INDEX('Cenários'!$J$6:$J$105,INT((ROW()-6)/12)+1))),INDEX('Cenários'!$L$6:$L$105,INT((ROW()-6)/12)+1)+SUMIFS($I$6:$I$1205,$A$6:$A$1205,$A834,$E$6:$E$1205,"&gt;"&amp;$E834,$E$6:$E$1205,"&lt;=7")))</f>
        <v/>
      </c>
      <c r="N834" s="25">
        <f>IF($A834="","",MIN(INDEX('Cenários'!$K$6:$K$105,INT((ROW()-6)/12)+1),MAX(0,$M834)))</f>
        <v/>
      </c>
      <c r="O834" s="25">
        <f>IF($A834="","",IFERROR(IF($L834&gt;=$N834,0,MIN(CEILING(MAX(0,$N834-$L834),INDEX('Cenários'!$I$6:$I$105,INT((ROW()-6)/12)+1)),FLOOR(MAX(0,INDEX('Cenários'!$K$6:$K$105,INT((ROW()-6)/12)+1)-$L834),INDEX('Cenários'!$I$6:$I$105,INT((ROW()-6)/12)+1)))),0))</f>
        <v/>
      </c>
      <c r="P834" s="25">
        <f>IF($A834="","",IFERROR(IF($E834+INDEX('Cenários'!$J$6:$J$105,INT((ROW()-6)/12)+1)&gt;7,0,SUMIFS($O$6:$O$1205,$A$6:$A$1205,$A834,$E$6:$E$1205,$E834+INDEX('Cenários'!$J$6:$J$105,INT((ROW()-6)/12)+1))),0))</f>
        <v/>
      </c>
      <c r="Q834" s="25">
        <f>IF($A834="","",$L834+$O834)</f>
        <v/>
      </c>
      <c r="R834" s="25">
        <f>IF($A834="","",IF($E834&gt;0,MAX(0,$Q834-$N834),0))</f>
        <v/>
      </c>
      <c r="S834" s="25">
        <f>IF($A834="","",$Q834-$R834)</f>
        <v/>
      </c>
      <c r="T834" s="25">
        <f>IF($A834="","",MAX(0,-$S834))</f>
        <v/>
      </c>
      <c r="U834" s="25">
        <f>IF($A834="","",MAX(0,$Q834-INDEX('Cenários'!$K$6:$K$105,INT((ROW()-6)/12)+1)))</f>
        <v/>
      </c>
      <c r="V834" s="24">
        <f>IF($A834="","",IF($Y834&lt;&gt;"OK","Dados inválidos",IF($X834="Pausado","Pausado",IF($T834&gt;0,"Ruptura",IF($U834&gt;0,"Excesso de capacidade",IF($M834&gt;INDEX('Cenários'!$K$6:$K$105,INT((ROW()-6)/12)+1),"Capacidade insuficiente",IF(AND($E834&lt;=0,$S834&lt;INDEX('Cenários'!$H$6:$H$105,INT((ROW()-6)/12)+1)),"Atenção",IF($R834&gt;0,"Desmobilizar","Adequado"))))))))</f>
        <v/>
      </c>
      <c r="W834" s="24">
        <f>IF($A834="","",IF($Y834&lt;&gt;"OK","Corrigir cadastro do cenário",IF($X834="Pausado","",IF($T834&gt;0,"Ruptura projetada de "&amp;TEXT($T834,"0")&amp;" un.",IF($U834&gt;0,"Reduzir entrada ou transferir "&amp;TEXT($U834,"0")&amp;" un.",IF($M834&gt;INDEX('Cenários'!$K$6:$K$105,INT((ROW()-6)/12)+1),"Capacidade abaixo do saldo-alvo em "&amp;TEXT($M834-INDEX('Cenários'!$K$6:$K$105,INT((ROW()-6)/12)+1),"0")&amp;" un.",IF(AND($O834&gt;0,$E834-INDEX('Cenários'!$J$6:$J$105,INT((ROW()-6)/12)+1)&lt;-4),"Recebimento depende de pedido anterior ao horizonte",IF($R834&gt;0,"Desmobilizar "&amp;TEXT($R834,"0")&amp;" un. nesta semana",IF($P834&gt;0,"Emitir pedido de "&amp;TEXT($P834,"0")&amp;" un. nesta semana",IF($O834&gt;0,"Programar recebimento de "&amp;TEXT($O834,"0")&amp;" un.","Sem ação imediata")))))))))</f>
        <v/>
      </c>
      <c r="X834" s="24">
        <f>IF($A834="","",INDEX('Cenários'!$M$6:$M$105,INT((ROW()-6)/12)+1))</f>
        <v/>
      </c>
      <c r="Y834" s="24">
        <f>IF($A834="","",INDEX('Cenários'!$Z$6:$Z$105,INT((ROW()-6)/12)+1))</f>
        <v/>
      </c>
    </row>
    <row r="835" ht="19" customHeight="1">
      <c r="A835" s="24">
        <f>IF(INDEX('Cenários'!$A$6:$A$105,INT((ROW()-6)/12)+1)="","",INDEX('Cenários'!$A$6:$A$105,INT((ROW()-6)/12)+1))</f>
        <v/>
      </c>
      <c r="B835" s="24">
        <f>IF($A835="","",INDEX('Cenários'!$B$6:$B$105,INT((ROW()-6)/12)+1))</f>
        <v/>
      </c>
      <c r="C835" s="24">
        <f>IF($A835="","",INDEX('Cenários'!$C$6:$C$105,INT((ROW()-6)/12)+1))</f>
        <v/>
      </c>
      <c r="D835" s="24">
        <f>IF($A835="","",INDEX('Cenários'!$D$6:$D$105,INT((ROW()-6)/12)+1))</f>
        <v/>
      </c>
      <c r="E835" s="25">
        <f>IF($A835="","",MOD(ROW()-6,12)-4)</f>
        <v/>
      </c>
      <c r="F835" s="24">
        <f>IF($A835="","",IF($E835&lt;0,"Antes do pico",IF($E835=0,"Semana de pico","Depois do pico")))</f>
        <v/>
      </c>
      <c r="G835" s="36">
        <f>IF($A835="","",IFERROR(IF(INDEX('Cenários'!$E$6:$E$105,INT((ROW()-6)/12)+1)="","",INDEX('Cenários'!$E$6:$E$105,INT((ROW()-6)/12)+1)+7*$E835),""))</f>
        <v/>
      </c>
      <c r="H835" s="37">
        <f>IF($A835="","",INDEX('Cenários'!$N$6:$Y$105,INT((ROW()-6)/12)+1,$E835+5))</f>
        <v/>
      </c>
      <c r="I835" s="25">
        <f>IF(OR($A835="",$H835=""),"",IFERROR(ROUNDUP(INDEX('Cenários'!$F$6:$F$105,INT((ROW()-6)/12)+1)*$H835,0),""))</f>
        <v/>
      </c>
      <c r="J835" s="19" t="n"/>
      <c r="K835" s="25">
        <f>IF($A835="","",IF($E835=-4,INDEX('Cenários'!$G$6:$G$105,INT((ROW()-6)/12)+1),$S834))</f>
        <v/>
      </c>
      <c r="L835" s="25">
        <f>IF($A835="","",$K835+IF($J835="",0,$J835)-IF($I835="",0,$I835))</f>
        <v/>
      </c>
      <c r="M835" s="25">
        <f>IF($A835="","",IF($E835&lt;=0,INDEX('Cenários'!$H$6:$H$105,INT((ROW()-6)/12)+1)+SUMIFS($I$6:$I$1205,$A$6:$A$1205,$A835,$E$6:$E$1205,"&gt;"&amp;$E835,$E$6:$E$1205,"&lt;="&amp;($E835+INDEX('Cenários'!$J$6:$J$105,INT((ROW()-6)/12)+1))),INDEX('Cenários'!$L$6:$L$105,INT((ROW()-6)/12)+1)+SUMIFS($I$6:$I$1205,$A$6:$A$1205,$A835,$E$6:$E$1205,"&gt;"&amp;$E835,$E$6:$E$1205,"&lt;=7")))</f>
        <v/>
      </c>
      <c r="N835" s="25">
        <f>IF($A835="","",MIN(INDEX('Cenários'!$K$6:$K$105,INT((ROW()-6)/12)+1),MAX(0,$M835)))</f>
        <v/>
      </c>
      <c r="O835" s="25">
        <f>IF($A835="","",IFERROR(IF($L835&gt;=$N835,0,MIN(CEILING(MAX(0,$N835-$L835),INDEX('Cenários'!$I$6:$I$105,INT((ROW()-6)/12)+1)),FLOOR(MAX(0,INDEX('Cenários'!$K$6:$K$105,INT((ROW()-6)/12)+1)-$L835),INDEX('Cenários'!$I$6:$I$105,INT((ROW()-6)/12)+1)))),0))</f>
        <v/>
      </c>
      <c r="P835" s="25">
        <f>IF($A835="","",IFERROR(IF($E835+INDEX('Cenários'!$J$6:$J$105,INT((ROW()-6)/12)+1)&gt;7,0,SUMIFS($O$6:$O$1205,$A$6:$A$1205,$A835,$E$6:$E$1205,$E835+INDEX('Cenários'!$J$6:$J$105,INT((ROW()-6)/12)+1))),0))</f>
        <v/>
      </c>
      <c r="Q835" s="25">
        <f>IF($A835="","",$L835+$O835)</f>
        <v/>
      </c>
      <c r="R835" s="25">
        <f>IF($A835="","",IF($E835&gt;0,MAX(0,$Q835-$N835),0))</f>
        <v/>
      </c>
      <c r="S835" s="25">
        <f>IF($A835="","",$Q835-$R835)</f>
        <v/>
      </c>
      <c r="T835" s="25">
        <f>IF($A835="","",MAX(0,-$S835))</f>
        <v/>
      </c>
      <c r="U835" s="25">
        <f>IF($A835="","",MAX(0,$Q835-INDEX('Cenários'!$K$6:$K$105,INT((ROW()-6)/12)+1)))</f>
        <v/>
      </c>
      <c r="V835" s="24">
        <f>IF($A835="","",IF($Y835&lt;&gt;"OK","Dados inválidos",IF($X835="Pausado","Pausado",IF($T835&gt;0,"Ruptura",IF($U835&gt;0,"Excesso de capacidade",IF($M835&gt;INDEX('Cenários'!$K$6:$K$105,INT((ROW()-6)/12)+1),"Capacidade insuficiente",IF(AND($E835&lt;=0,$S835&lt;INDEX('Cenários'!$H$6:$H$105,INT((ROW()-6)/12)+1)),"Atenção",IF($R835&gt;0,"Desmobilizar","Adequado"))))))))</f>
        <v/>
      </c>
      <c r="W835" s="24">
        <f>IF($A835="","",IF($Y835&lt;&gt;"OK","Corrigir cadastro do cenário",IF($X835="Pausado","",IF($T835&gt;0,"Ruptura projetada de "&amp;TEXT($T835,"0")&amp;" un.",IF($U835&gt;0,"Reduzir entrada ou transferir "&amp;TEXT($U835,"0")&amp;" un.",IF($M835&gt;INDEX('Cenários'!$K$6:$K$105,INT((ROW()-6)/12)+1),"Capacidade abaixo do saldo-alvo em "&amp;TEXT($M835-INDEX('Cenários'!$K$6:$K$105,INT((ROW()-6)/12)+1),"0")&amp;" un.",IF(AND($O835&gt;0,$E835-INDEX('Cenários'!$J$6:$J$105,INT((ROW()-6)/12)+1)&lt;-4),"Recebimento depende de pedido anterior ao horizonte",IF($R835&gt;0,"Desmobilizar "&amp;TEXT($R835,"0")&amp;" un. nesta semana",IF($P835&gt;0,"Emitir pedido de "&amp;TEXT($P835,"0")&amp;" un. nesta semana",IF($O835&gt;0,"Programar recebimento de "&amp;TEXT($O835,"0")&amp;" un.","Sem ação imediata")))))))))</f>
        <v/>
      </c>
      <c r="X835" s="24">
        <f>IF($A835="","",INDEX('Cenários'!$M$6:$M$105,INT((ROW()-6)/12)+1))</f>
        <v/>
      </c>
      <c r="Y835" s="24">
        <f>IF($A835="","",INDEX('Cenários'!$Z$6:$Z$105,INT((ROW()-6)/12)+1))</f>
        <v/>
      </c>
    </row>
    <row r="836" ht="19" customHeight="1">
      <c r="A836" s="24">
        <f>IF(INDEX('Cenários'!$A$6:$A$105,INT((ROW()-6)/12)+1)="","",INDEX('Cenários'!$A$6:$A$105,INT((ROW()-6)/12)+1))</f>
        <v/>
      </c>
      <c r="B836" s="24">
        <f>IF($A836="","",INDEX('Cenários'!$B$6:$B$105,INT((ROW()-6)/12)+1))</f>
        <v/>
      </c>
      <c r="C836" s="24">
        <f>IF($A836="","",INDEX('Cenários'!$C$6:$C$105,INT((ROW()-6)/12)+1))</f>
        <v/>
      </c>
      <c r="D836" s="24">
        <f>IF($A836="","",INDEX('Cenários'!$D$6:$D$105,INT((ROW()-6)/12)+1))</f>
        <v/>
      </c>
      <c r="E836" s="25">
        <f>IF($A836="","",MOD(ROW()-6,12)-4)</f>
        <v/>
      </c>
      <c r="F836" s="24">
        <f>IF($A836="","",IF($E836&lt;0,"Antes do pico",IF($E836=0,"Semana de pico","Depois do pico")))</f>
        <v/>
      </c>
      <c r="G836" s="36">
        <f>IF($A836="","",IFERROR(IF(INDEX('Cenários'!$E$6:$E$105,INT((ROW()-6)/12)+1)="","",INDEX('Cenários'!$E$6:$E$105,INT((ROW()-6)/12)+1)+7*$E836),""))</f>
        <v/>
      </c>
      <c r="H836" s="37">
        <f>IF($A836="","",INDEX('Cenários'!$N$6:$Y$105,INT((ROW()-6)/12)+1,$E836+5))</f>
        <v/>
      </c>
      <c r="I836" s="25">
        <f>IF(OR($A836="",$H836=""),"",IFERROR(ROUNDUP(INDEX('Cenários'!$F$6:$F$105,INT((ROW()-6)/12)+1)*$H836,0),""))</f>
        <v/>
      </c>
      <c r="J836" s="19" t="n"/>
      <c r="K836" s="25">
        <f>IF($A836="","",IF($E836=-4,INDEX('Cenários'!$G$6:$G$105,INT((ROW()-6)/12)+1),$S835))</f>
        <v/>
      </c>
      <c r="L836" s="25">
        <f>IF($A836="","",$K836+IF($J836="",0,$J836)-IF($I836="",0,$I836))</f>
        <v/>
      </c>
      <c r="M836" s="25">
        <f>IF($A836="","",IF($E836&lt;=0,INDEX('Cenários'!$H$6:$H$105,INT((ROW()-6)/12)+1)+SUMIFS($I$6:$I$1205,$A$6:$A$1205,$A836,$E$6:$E$1205,"&gt;"&amp;$E836,$E$6:$E$1205,"&lt;="&amp;($E836+INDEX('Cenários'!$J$6:$J$105,INT((ROW()-6)/12)+1))),INDEX('Cenários'!$L$6:$L$105,INT((ROW()-6)/12)+1)+SUMIFS($I$6:$I$1205,$A$6:$A$1205,$A836,$E$6:$E$1205,"&gt;"&amp;$E836,$E$6:$E$1205,"&lt;=7")))</f>
        <v/>
      </c>
      <c r="N836" s="25">
        <f>IF($A836="","",MIN(INDEX('Cenários'!$K$6:$K$105,INT((ROW()-6)/12)+1),MAX(0,$M836)))</f>
        <v/>
      </c>
      <c r="O836" s="25">
        <f>IF($A836="","",IFERROR(IF($L836&gt;=$N836,0,MIN(CEILING(MAX(0,$N836-$L836),INDEX('Cenários'!$I$6:$I$105,INT((ROW()-6)/12)+1)),FLOOR(MAX(0,INDEX('Cenários'!$K$6:$K$105,INT((ROW()-6)/12)+1)-$L836),INDEX('Cenários'!$I$6:$I$105,INT((ROW()-6)/12)+1)))),0))</f>
        <v/>
      </c>
      <c r="P836" s="25">
        <f>IF($A836="","",IFERROR(IF($E836+INDEX('Cenários'!$J$6:$J$105,INT((ROW()-6)/12)+1)&gt;7,0,SUMIFS($O$6:$O$1205,$A$6:$A$1205,$A836,$E$6:$E$1205,$E836+INDEX('Cenários'!$J$6:$J$105,INT((ROW()-6)/12)+1))),0))</f>
        <v/>
      </c>
      <c r="Q836" s="25">
        <f>IF($A836="","",$L836+$O836)</f>
        <v/>
      </c>
      <c r="R836" s="25">
        <f>IF($A836="","",IF($E836&gt;0,MAX(0,$Q836-$N836),0))</f>
        <v/>
      </c>
      <c r="S836" s="25">
        <f>IF($A836="","",$Q836-$R836)</f>
        <v/>
      </c>
      <c r="T836" s="25">
        <f>IF($A836="","",MAX(0,-$S836))</f>
        <v/>
      </c>
      <c r="U836" s="25">
        <f>IF($A836="","",MAX(0,$Q836-INDEX('Cenários'!$K$6:$K$105,INT((ROW()-6)/12)+1)))</f>
        <v/>
      </c>
      <c r="V836" s="24">
        <f>IF($A836="","",IF($Y836&lt;&gt;"OK","Dados inválidos",IF($X836="Pausado","Pausado",IF($T836&gt;0,"Ruptura",IF($U836&gt;0,"Excesso de capacidade",IF($M836&gt;INDEX('Cenários'!$K$6:$K$105,INT((ROW()-6)/12)+1),"Capacidade insuficiente",IF(AND($E836&lt;=0,$S836&lt;INDEX('Cenários'!$H$6:$H$105,INT((ROW()-6)/12)+1)),"Atenção",IF($R836&gt;0,"Desmobilizar","Adequado"))))))))</f>
        <v/>
      </c>
      <c r="W836" s="24">
        <f>IF($A836="","",IF($Y836&lt;&gt;"OK","Corrigir cadastro do cenário",IF($X836="Pausado","",IF($T836&gt;0,"Ruptura projetada de "&amp;TEXT($T836,"0")&amp;" un.",IF($U836&gt;0,"Reduzir entrada ou transferir "&amp;TEXT($U836,"0")&amp;" un.",IF($M836&gt;INDEX('Cenários'!$K$6:$K$105,INT((ROW()-6)/12)+1),"Capacidade abaixo do saldo-alvo em "&amp;TEXT($M836-INDEX('Cenários'!$K$6:$K$105,INT((ROW()-6)/12)+1),"0")&amp;" un.",IF(AND($O836&gt;0,$E836-INDEX('Cenários'!$J$6:$J$105,INT((ROW()-6)/12)+1)&lt;-4),"Recebimento depende de pedido anterior ao horizonte",IF($R836&gt;0,"Desmobilizar "&amp;TEXT($R836,"0")&amp;" un. nesta semana",IF($P836&gt;0,"Emitir pedido de "&amp;TEXT($P836,"0")&amp;" un. nesta semana",IF($O836&gt;0,"Programar recebimento de "&amp;TEXT($O836,"0")&amp;" un.","Sem ação imediata")))))))))</f>
        <v/>
      </c>
      <c r="X836" s="24">
        <f>IF($A836="","",INDEX('Cenários'!$M$6:$M$105,INT((ROW()-6)/12)+1))</f>
        <v/>
      </c>
      <c r="Y836" s="24">
        <f>IF($A836="","",INDEX('Cenários'!$Z$6:$Z$105,INT((ROW()-6)/12)+1))</f>
        <v/>
      </c>
    </row>
    <row r="837" ht="19" customHeight="1">
      <c r="A837" s="24">
        <f>IF(INDEX('Cenários'!$A$6:$A$105,INT((ROW()-6)/12)+1)="","",INDEX('Cenários'!$A$6:$A$105,INT((ROW()-6)/12)+1))</f>
        <v/>
      </c>
      <c r="B837" s="24">
        <f>IF($A837="","",INDEX('Cenários'!$B$6:$B$105,INT((ROW()-6)/12)+1))</f>
        <v/>
      </c>
      <c r="C837" s="24">
        <f>IF($A837="","",INDEX('Cenários'!$C$6:$C$105,INT((ROW()-6)/12)+1))</f>
        <v/>
      </c>
      <c r="D837" s="24">
        <f>IF($A837="","",INDEX('Cenários'!$D$6:$D$105,INT((ROW()-6)/12)+1))</f>
        <v/>
      </c>
      <c r="E837" s="25">
        <f>IF($A837="","",MOD(ROW()-6,12)-4)</f>
        <v/>
      </c>
      <c r="F837" s="24">
        <f>IF($A837="","",IF($E837&lt;0,"Antes do pico",IF($E837=0,"Semana de pico","Depois do pico")))</f>
        <v/>
      </c>
      <c r="G837" s="36">
        <f>IF($A837="","",IFERROR(IF(INDEX('Cenários'!$E$6:$E$105,INT((ROW()-6)/12)+1)="","",INDEX('Cenários'!$E$6:$E$105,INT((ROW()-6)/12)+1)+7*$E837),""))</f>
        <v/>
      </c>
      <c r="H837" s="37">
        <f>IF($A837="","",INDEX('Cenários'!$N$6:$Y$105,INT((ROW()-6)/12)+1,$E837+5))</f>
        <v/>
      </c>
      <c r="I837" s="25">
        <f>IF(OR($A837="",$H837=""),"",IFERROR(ROUNDUP(INDEX('Cenários'!$F$6:$F$105,INT((ROW()-6)/12)+1)*$H837,0),""))</f>
        <v/>
      </c>
      <c r="J837" s="19" t="n"/>
      <c r="K837" s="25">
        <f>IF($A837="","",IF($E837=-4,INDEX('Cenários'!$G$6:$G$105,INT((ROW()-6)/12)+1),$S836))</f>
        <v/>
      </c>
      <c r="L837" s="25">
        <f>IF($A837="","",$K837+IF($J837="",0,$J837)-IF($I837="",0,$I837))</f>
        <v/>
      </c>
      <c r="M837" s="25">
        <f>IF($A837="","",IF($E837&lt;=0,INDEX('Cenários'!$H$6:$H$105,INT((ROW()-6)/12)+1)+SUMIFS($I$6:$I$1205,$A$6:$A$1205,$A837,$E$6:$E$1205,"&gt;"&amp;$E837,$E$6:$E$1205,"&lt;="&amp;($E837+INDEX('Cenários'!$J$6:$J$105,INT((ROW()-6)/12)+1))),INDEX('Cenários'!$L$6:$L$105,INT((ROW()-6)/12)+1)+SUMIFS($I$6:$I$1205,$A$6:$A$1205,$A837,$E$6:$E$1205,"&gt;"&amp;$E837,$E$6:$E$1205,"&lt;=7")))</f>
        <v/>
      </c>
      <c r="N837" s="25">
        <f>IF($A837="","",MIN(INDEX('Cenários'!$K$6:$K$105,INT((ROW()-6)/12)+1),MAX(0,$M837)))</f>
        <v/>
      </c>
      <c r="O837" s="25">
        <f>IF($A837="","",IFERROR(IF($L837&gt;=$N837,0,MIN(CEILING(MAX(0,$N837-$L837),INDEX('Cenários'!$I$6:$I$105,INT((ROW()-6)/12)+1)),FLOOR(MAX(0,INDEX('Cenários'!$K$6:$K$105,INT((ROW()-6)/12)+1)-$L837),INDEX('Cenários'!$I$6:$I$105,INT((ROW()-6)/12)+1)))),0))</f>
        <v/>
      </c>
      <c r="P837" s="25">
        <f>IF($A837="","",IFERROR(IF($E837+INDEX('Cenários'!$J$6:$J$105,INT((ROW()-6)/12)+1)&gt;7,0,SUMIFS($O$6:$O$1205,$A$6:$A$1205,$A837,$E$6:$E$1205,$E837+INDEX('Cenários'!$J$6:$J$105,INT((ROW()-6)/12)+1))),0))</f>
        <v/>
      </c>
      <c r="Q837" s="25">
        <f>IF($A837="","",$L837+$O837)</f>
        <v/>
      </c>
      <c r="R837" s="25">
        <f>IF($A837="","",IF($E837&gt;0,MAX(0,$Q837-$N837),0))</f>
        <v/>
      </c>
      <c r="S837" s="25">
        <f>IF($A837="","",$Q837-$R837)</f>
        <v/>
      </c>
      <c r="T837" s="25">
        <f>IF($A837="","",MAX(0,-$S837))</f>
        <v/>
      </c>
      <c r="U837" s="25">
        <f>IF($A837="","",MAX(0,$Q837-INDEX('Cenários'!$K$6:$K$105,INT((ROW()-6)/12)+1)))</f>
        <v/>
      </c>
      <c r="V837" s="24">
        <f>IF($A837="","",IF($Y837&lt;&gt;"OK","Dados inválidos",IF($X837="Pausado","Pausado",IF($T837&gt;0,"Ruptura",IF($U837&gt;0,"Excesso de capacidade",IF($M837&gt;INDEX('Cenários'!$K$6:$K$105,INT((ROW()-6)/12)+1),"Capacidade insuficiente",IF(AND($E837&lt;=0,$S837&lt;INDEX('Cenários'!$H$6:$H$105,INT((ROW()-6)/12)+1)),"Atenção",IF($R837&gt;0,"Desmobilizar","Adequado"))))))))</f>
        <v/>
      </c>
      <c r="W837" s="24">
        <f>IF($A837="","",IF($Y837&lt;&gt;"OK","Corrigir cadastro do cenário",IF($X837="Pausado","",IF($T837&gt;0,"Ruptura projetada de "&amp;TEXT($T837,"0")&amp;" un.",IF($U837&gt;0,"Reduzir entrada ou transferir "&amp;TEXT($U837,"0")&amp;" un.",IF($M837&gt;INDEX('Cenários'!$K$6:$K$105,INT((ROW()-6)/12)+1),"Capacidade abaixo do saldo-alvo em "&amp;TEXT($M837-INDEX('Cenários'!$K$6:$K$105,INT((ROW()-6)/12)+1),"0")&amp;" un.",IF(AND($O837&gt;0,$E837-INDEX('Cenários'!$J$6:$J$105,INT((ROW()-6)/12)+1)&lt;-4),"Recebimento depende de pedido anterior ao horizonte",IF($R837&gt;0,"Desmobilizar "&amp;TEXT($R837,"0")&amp;" un. nesta semana",IF($P837&gt;0,"Emitir pedido de "&amp;TEXT($P837,"0")&amp;" un. nesta semana",IF($O837&gt;0,"Programar recebimento de "&amp;TEXT($O837,"0")&amp;" un.","Sem ação imediata")))))))))</f>
        <v/>
      </c>
      <c r="X837" s="24">
        <f>IF($A837="","",INDEX('Cenários'!$M$6:$M$105,INT((ROW()-6)/12)+1))</f>
        <v/>
      </c>
      <c r="Y837" s="24">
        <f>IF($A837="","",INDEX('Cenários'!$Z$6:$Z$105,INT((ROW()-6)/12)+1))</f>
        <v/>
      </c>
    </row>
    <row r="838" ht="19" customHeight="1">
      <c r="A838" s="24">
        <f>IF(INDEX('Cenários'!$A$6:$A$105,INT((ROW()-6)/12)+1)="","",INDEX('Cenários'!$A$6:$A$105,INT((ROW()-6)/12)+1))</f>
        <v/>
      </c>
      <c r="B838" s="24">
        <f>IF($A838="","",INDEX('Cenários'!$B$6:$B$105,INT((ROW()-6)/12)+1))</f>
        <v/>
      </c>
      <c r="C838" s="24">
        <f>IF($A838="","",INDEX('Cenários'!$C$6:$C$105,INT((ROW()-6)/12)+1))</f>
        <v/>
      </c>
      <c r="D838" s="24">
        <f>IF($A838="","",INDEX('Cenários'!$D$6:$D$105,INT((ROW()-6)/12)+1))</f>
        <v/>
      </c>
      <c r="E838" s="25">
        <f>IF($A838="","",MOD(ROW()-6,12)-4)</f>
        <v/>
      </c>
      <c r="F838" s="24">
        <f>IF($A838="","",IF($E838&lt;0,"Antes do pico",IF($E838=0,"Semana de pico","Depois do pico")))</f>
        <v/>
      </c>
      <c r="G838" s="36">
        <f>IF($A838="","",IFERROR(IF(INDEX('Cenários'!$E$6:$E$105,INT((ROW()-6)/12)+1)="","",INDEX('Cenários'!$E$6:$E$105,INT((ROW()-6)/12)+1)+7*$E838),""))</f>
        <v/>
      </c>
      <c r="H838" s="37">
        <f>IF($A838="","",INDEX('Cenários'!$N$6:$Y$105,INT((ROW()-6)/12)+1,$E838+5))</f>
        <v/>
      </c>
      <c r="I838" s="25">
        <f>IF(OR($A838="",$H838=""),"",IFERROR(ROUNDUP(INDEX('Cenários'!$F$6:$F$105,INT((ROW()-6)/12)+1)*$H838,0),""))</f>
        <v/>
      </c>
      <c r="J838" s="19" t="n"/>
      <c r="K838" s="25">
        <f>IF($A838="","",IF($E838=-4,INDEX('Cenários'!$G$6:$G$105,INT((ROW()-6)/12)+1),$S837))</f>
        <v/>
      </c>
      <c r="L838" s="25">
        <f>IF($A838="","",$K838+IF($J838="",0,$J838)-IF($I838="",0,$I838))</f>
        <v/>
      </c>
      <c r="M838" s="25">
        <f>IF($A838="","",IF($E838&lt;=0,INDEX('Cenários'!$H$6:$H$105,INT((ROW()-6)/12)+1)+SUMIFS($I$6:$I$1205,$A$6:$A$1205,$A838,$E$6:$E$1205,"&gt;"&amp;$E838,$E$6:$E$1205,"&lt;="&amp;($E838+INDEX('Cenários'!$J$6:$J$105,INT((ROW()-6)/12)+1))),INDEX('Cenários'!$L$6:$L$105,INT((ROW()-6)/12)+1)+SUMIFS($I$6:$I$1205,$A$6:$A$1205,$A838,$E$6:$E$1205,"&gt;"&amp;$E838,$E$6:$E$1205,"&lt;=7")))</f>
        <v/>
      </c>
      <c r="N838" s="25">
        <f>IF($A838="","",MIN(INDEX('Cenários'!$K$6:$K$105,INT((ROW()-6)/12)+1),MAX(0,$M838)))</f>
        <v/>
      </c>
      <c r="O838" s="25">
        <f>IF($A838="","",IFERROR(IF($L838&gt;=$N838,0,MIN(CEILING(MAX(0,$N838-$L838),INDEX('Cenários'!$I$6:$I$105,INT((ROW()-6)/12)+1)),FLOOR(MAX(0,INDEX('Cenários'!$K$6:$K$105,INT((ROW()-6)/12)+1)-$L838),INDEX('Cenários'!$I$6:$I$105,INT((ROW()-6)/12)+1)))),0))</f>
        <v/>
      </c>
      <c r="P838" s="25">
        <f>IF($A838="","",IFERROR(IF($E838+INDEX('Cenários'!$J$6:$J$105,INT((ROW()-6)/12)+1)&gt;7,0,SUMIFS($O$6:$O$1205,$A$6:$A$1205,$A838,$E$6:$E$1205,$E838+INDEX('Cenários'!$J$6:$J$105,INT((ROW()-6)/12)+1))),0))</f>
        <v/>
      </c>
      <c r="Q838" s="25">
        <f>IF($A838="","",$L838+$O838)</f>
        <v/>
      </c>
      <c r="R838" s="25">
        <f>IF($A838="","",IF($E838&gt;0,MAX(0,$Q838-$N838),0))</f>
        <v/>
      </c>
      <c r="S838" s="25">
        <f>IF($A838="","",$Q838-$R838)</f>
        <v/>
      </c>
      <c r="T838" s="25">
        <f>IF($A838="","",MAX(0,-$S838))</f>
        <v/>
      </c>
      <c r="U838" s="25">
        <f>IF($A838="","",MAX(0,$Q838-INDEX('Cenários'!$K$6:$K$105,INT((ROW()-6)/12)+1)))</f>
        <v/>
      </c>
      <c r="V838" s="24">
        <f>IF($A838="","",IF($Y838&lt;&gt;"OK","Dados inválidos",IF($X838="Pausado","Pausado",IF($T838&gt;0,"Ruptura",IF($U838&gt;0,"Excesso de capacidade",IF($M838&gt;INDEX('Cenários'!$K$6:$K$105,INT((ROW()-6)/12)+1),"Capacidade insuficiente",IF(AND($E838&lt;=0,$S838&lt;INDEX('Cenários'!$H$6:$H$105,INT((ROW()-6)/12)+1)),"Atenção",IF($R838&gt;0,"Desmobilizar","Adequado"))))))))</f>
        <v/>
      </c>
      <c r="W838" s="24">
        <f>IF($A838="","",IF($Y838&lt;&gt;"OK","Corrigir cadastro do cenário",IF($X838="Pausado","",IF($T838&gt;0,"Ruptura projetada de "&amp;TEXT($T838,"0")&amp;" un.",IF($U838&gt;0,"Reduzir entrada ou transferir "&amp;TEXT($U838,"0")&amp;" un.",IF($M838&gt;INDEX('Cenários'!$K$6:$K$105,INT((ROW()-6)/12)+1),"Capacidade abaixo do saldo-alvo em "&amp;TEXT($M838-INDEX('Cenários'!$K$6:$K$105,INT((ROW()-6)/12)+1),"0")&amp;" un.",IF(AND($O838&gt;0,$E838-INDEX('Cenários'!$J$6:$J$105,INT((ROW()-6)/12)+1)&lt;-4),"Recebimento depende de pedido anterior ao horizonte",IF($R838&gt;0,"Desmobilizar "&amp;TEXT($R838,"0")&amp;" un. nesta semana",IF($P838&gt;0,"Emitir pedido de "&amp;TEXT($P838,"0")&amp;" un. nesta semana",IF($O838&gt;0,"Programar recebimento de "&amp;TEXT($O838,"0")&amp;" un.","Sem ação imediata")))))))))</f>
        <v/>
      </c>
      <c r="X838" s="24">
        <f>IF($A838="","",INDEX('Cenários'!$M$6:$M$105,INT((ROW()-6)/12)+1))</f>
        <v/>
      </c>
      <c r="Y838" s="24">
        <f>IF($A838="","",INDEX('Cenários'!$Z$6:$Z$105,INT((ROW()-6)/12)+1))</f>
        <v/>
      </c>
    </row>
    <row r="839" ht="19" customHeight="1">
      <c r="A839" s="24">
        <f>IF(INDEX('Cenários'!$A$6:$A$105,INT((ROW()-6)/12)+1)="","",INDEX('Cenários'!$A$6:$A$105,INT((ROW()-6)/12)+1))</f>
        <v/>
      </c>
      <c r="B839" s="24">
        <f>IF($A839="","",INDEX('Cenários'!$B$6:$B$105,INT((ROW()-6)/12)+1))</f>
        <v/>
      </c>
      <c r="C839" s="24">
        <f>IF($A839="","",INDEX('Cenários'!$C$6:$C$105,INT((ROW()-6)/12)+1))</f>
        <v/>
      </c>
      <c r="D839" s="24">
        <f>IF($A839="","",INDEX('Cenários'!$D$6:$D$105,INT((ROW()-6)/12)+1))</f>
        <v/>
      </c>
      <c r="E839" s="25">
        <f>IF($A839="","",MOD(ROW()-6,12)-4)</f>
        <v/>
      </c>
      <c r="F839" s="24">
        <f>IF($A839="","",IF($E839&lt;0,"Antes do pico",IF($E839=0,"Semana de pico","Depois do pico")))</f>
        <v/>
      </c>
      <c r="G839" s="36">
        <f>IF($A839="","",IFERROR(IF(INDEX('Cenários'!$E$6:$E$105,INT((ROW()-6)/12)+1)="","",INDEX('Cenários'!$E$6:$E$105,INT((ROW()-6)/12)+1)+7*$E839),""))</f>
        <v/>
      </c>
      <c r="H839" s="37">
        <f>IF($A839="","",INDEX('Cenários'!$N$6:$Y$105,INT((ROW()-6)/12)+1,$E839+5))</f>
        <v/>
      </c>
      <c r="I839" s="25">
        <f>IF(OR($A839="",$H839=""),"",IFERROR(ROUNDUP(INDEX('Cenários'!$F$6:$F$105,INT((ROW()-6)/12)+1)*$H839,0),""))</f>
        <v/>
      </c>
      <c r="J839" s="19" t="n"/>
      <c r="K839" s="25">
        <f>IF($A839="","",IF($E839=-4,INDEX('Cenários'!$G$6:$G$105,INT((ROW()-6)/12)+1),$S838))</f>
        <v/>
      </c>
      <c r="L839" s="25">
        <f>IF($A839="","",$K839+IF($J839="",0,$J839)-IF($I839="",0,$I839))</f>
        <v/>
      </c>
      <c r="M839" s="25">
        <f>IF($A839="","",IF($E839&lt;=0,INDEX('Cenários'!$H$6:$H$105,INT((ROW()-6)/12)+1)+SUMIFS($I$6:$I$1205,$A$6:$A$1205,$A839,$E$6:$E$1205,"&gt;"&amp;$E839,$E$6:$E$1205,"&lt;="&amp;($E839+INDEX('Cenários'!$J$6:$J$105,INT((ROW()-6)/12)+1))),INDEX('Cenários'!$L$6:$L$105,INT((ROW()-6)/12)+1)+SUMIFS($I$6:$I$1205,$A$6:$A$1205,$A839,$E$6:$E$1205,"&gt;"&amp;$E839,$E$6:$E$1205,"&lt;=7")))</f>
        <v/>
      </c>
      <c r="N839" s="25">
        <f>IF($A839="","",MIN(INDEX('Cenários'!$K$6:$K$105,INT((ROW()-6)/12)+1),MAX(0,$M839)))</f>
        <v/>
      </c>
      <c r="O839" s="25">
        <f>IF($A839="","",IFERROR(IF($L839&gt;=$N839,0,MIN(CEILING(MAX(0,$N839-$L839),INDEX('Cenários'!$I$6:$I$105,INT((ROW()-6)/12)+1)),FLOOR(MAX(0,INDEX('Cenários'!$K$6:$K$105,INT((ROW()-6)/12)+1)-$L839),INDEX('Cenários'!$I$6:$I$105,INT((ROW()-6)/12)+1)))),0))</f>
        <v/>
      </c>
      <c r="P839" s="25">
        <f>IF($A839="","",IFERROR(IF($E839+INDEX('Cenários'!$J$6:$J$105,INT((ROW()-6)/12)+1)&gt;7,0,SUMIFS($O$6:$O$1205,$A$6:$A$1205,$A839,$E$6:$E$1205,$E839+INDEX('Cenários'!$J$6:$J$105,INT((ROW()-6)/12)+1))),0))</f>
        <v/>
      </c>
      <c r="Q839" s="25">
        <f>IF($A839="","",$L839+$O839)</f>
        <v/>
      </c>
      <c r="R839" s="25">
        <f>IF($A839="","",IF($E839&gt;0,MAX(0,$Q839-$N839),0))</f>
        <v/>
      </c>
      <c r="S839" s="25">
        <f>IF($A839="","",$Q839-$R839)</f>
        <v/>
      </c>
      <c r="T839" s="25">
        <f>IF($A839="","",MAX(0,-$S839))</f>
        <v/>
      </c>
      <c r="U839" s="25">
        <f>IF($A839="","",MAX(0,$Q839-INDEX('Cenários'!$K$6:$K$105,INT((ROW()-6)/12)+1)))</f>
        <v/>
      </c>
      <c r="V839" s="24">
        <f>IF($A839="","",IF($Y839&lt;&gt;"OK","Dados inválidos",IF($X839="Pausado","Pausado",IF($T839&gt;0,"Ruptura",IF($U839&gt;0,"Excesso de capacidade",IF($M839&gt;INDEX('Cenários'!$K$6:$K$105,INT((ROW()-6)/12)+1),"Capacidade insuficiente",IF(AND($E839&lt;=0,$S839&lt;INDEX('Cenários'!$H$6:$H$105,INT((ROW()-6)/12)+1)),"Atenção",IF($R839&gt;0,"Desmobilizar","Adequado"))))))))</f>
        <v/>
      </c>
      <c r="W839" s="24">
        <f>IF($A839="","",IF($Y839&lt;&gt;"OK","Corrigir cadastro do cenário",IF($X839="Pausado","",IF($T839&gt;0,"Ruptura projetada de "&amp;TEXT($T839,"0")&amp;" un.",IF($U839&gt;0,"Reduzir entrada ou transferir "&amp;TEXT($U839,"0")&amp;" un.",IF($M839&gt;INDEX('Cenários'!$K$6:$K$105,INT((ROW()-6)/12)+1),"Capacidade abaixo do saldo-alvo em "&amp;TEXT($M839-INDEX('Cenários'!$K$6:$K$105,INT((ROW()-6)/12)+1),"0")&amp;" un.",IF(AND($O839&gt;0,$E839-INDEX('Cenários'!$J$6:$J$105,INT((ROW()-6)/12)+1)&lt;-4),"Recebimento depende de pedido anterior ao horizonte",IF($R839&gt;0,"Desmobilizar "&amp;TEXT($R839,"0")&amp;" un. nesta semana",IF($P839&gt;0,"Emitir pedido de "&amp;TEXT($P839,"0")&amp;" un. nesta semana",IF($O839&gt;0,"Programar recebimento de "&amp;TEXT($O839,"0")&amp;" un.","Sem ação imediata")))))))))</f>
        <v/>
      </c>
      <c r="X839" s="24">
        <f>IF($A839="","",INDEX('Cenários'!$M$6:$M$105,INT((ROW()-6)/12)+1))</f>
        <v/>
      </c>
      <c r="Y839" s="24">
        <f>IF($A839="","",INDEX('Cenários'!$Z$6:$Z$105,INT((ROW()-6)/12)+1))</f>
        <v/>
      </c>
    </row>
    <row r="840" ht="19" customHeight="1">
      <c r="A840" s="24">
        <f>IF(INDEX('Cenários'!$A$6:$A$105,INT((ROW()-6)/12)+1)="","",INDEX('Cenários'!$A$6:$A$105,INT((ROW()-6)/12)+1))</f>
        <v/>
      </c>
      <c r="B840" s="24">
        <f>IF($A840="","",INDEX('Cenários'!$B$6:$B$105,INT((ROW()-6)/12)+1))</f>
        <v/>
      </c>
      <c r="C840" s="24">
        <f>IF($A840="","",INDEX('Cenários'!$C$6:$C$105,INT((ROW()-6)/12)+1))</f>
        <v/>
      </c>
      <c r="D840" s="24">
        <f>IF($A840="","",INDEX('Cenários'!$D$6:$D$105,INT((ROW()-6)/12)+1))</f>
        <v/>
      </c>
      <c r="E840" s="25">
        <f>IF($A840="","",MOD(ROW()-6,12)-4)</f>
        <v/>
      </c>
      <c r="F840" s="24">
        <f>IF($A840="","",IF($E840&lt;0,"Antes do pico",IF($E840=0,"Semana de pico","Depois do pico")))</f>
        <v/>
      </c>
      <c r="G840" s="36">
        <f>IF($A840="","",IFERROR(IF(INDEX('Cenários'!$E$6:$E$105,INT((ROW()-6)/12)+1)="","",INDEX('Cenários'!$E$6:$E$105,INT((ROW()-6)/12)+1)+7*$E840),""))</f>
        <v/>
      </c>
      <c r="H840" s="37">
        <f>IF($A840="","",INDEX('Cenários'!$N$6:$Y$105,INT((ROW()-6)/12)+1,$E840+5))</f>
        <v/>
      </c>
      <c r="I840" s="25">
        <f>IF(OR($A840="",$H840=""),"",IFERROR(ROUNDUP(INDEX('Cenários'!$F$6:$F$105,INT((ROW()-6)/12)+1)*$H840,0),""))</f>
        <v/>
      </c>
      <c r="J840" s="19" t="n"/>
      <c r="K840" s="25">
        <f>IF($A840="","",IF($E840=-4,INDEX('Cenários'!$G$6:$G$105,INT((ROW()-6)/12)+1),$S839))</f>
        <v/>
      </c>
      <c r="L840" s="25">
        <f>IF($A840="","",$K840+IF($J840="",0,$J840)-IF($I840="",0,$I840))</f>
        <v/>
      </c>
      <c r="M840" s="25">
        <f>IF($A840="","",IF($E840&lt;=0,INDEX('Cenários'!$H$6:$H$105,INT((ROW()-6)/12)+1)+SUMIFS($I$6:$I$1205,$A$6:$A$1205,$A840,$E$6:$E$1205,"&gt;"&amp;$E840,$E$6:$E$1205,"&lt;="&amp;($E840+INDEX('Cenários'!$J$6:$J$105,INT((ROW()-6)/12)+1))),INDEX('Cenários'!$L$6:$L$105,INT((ROW()-6)/12)+1)+SUMIFS($I$6:$I$1205,$A$6:$A$1205,$A840,$E$6:$E$1205,"&gt;"&amp;$E840,$E$6:$E$1205,"&lt;=7")))</f>
        <v/>
      </c>
      <c r="N840" s="25">
        <f>IF($A840="","",MIN(INDEX('Cenários'!$K$6:$K$105,INT((ROW()-6)/12)+1),MAX(0,$M840)))</f>
        <v/>
      </c>
      <c r="O840" s="25">
        <f>IF($A840="","",IFERROR(IF($L840&gt;=$N840,0,MIN(CEILING(MAX(0,$N840-$L840),INDEX('Cenários'!$I$6:$I$105,INT((ROW()-6)/12)+1)),FLOOR(MAX(0,INDEX('Cenários'!$K$6:$K$105,INT((ROW()-6)/12)+1)-$L840),INDEX('Cenários'!$I$6:$I$105,INT((ROW()-6)/12)+1)))),0))</f>
        <v/>
      </c>
      <c r="P840" s="25">
        <f>IF($A840="","",IFERROR(IF($E840+INDEX('Cenários'!$J$6:$J$105,INT((ROW()-6)/12)+1)&gt;7,0,SUMIFS($O$6:$O$1205,$A$6:$A$1205,$A840,$E$6:$E$1205,$E840+INDEX('Cenários'!$J$6:$J$105,INT((ROW()-6)/12)+1))),0))</f>
        <v/>
      </c>
      <c r="Q840" s="25">
        <f>IF($A840="","",$L840+$O840)</f>
        <v/>
      </c>
      <c r="R840" s="25">
        <f>IF($A840="","",IF($E840&gt;0,MAX(0,$Q840-$N840),0))</f>
        <v/>
      </c>
      <c r="S840" s="25">
        <f>IF($A840="","",$Q840-$R840)</f>
        <v/>
      </c>
      <c r="T840" s="25">
        <f>IF($A840="","",MAX(0,-$S840))</f>
        <v/>
      </c>
      <c r="U840" s="25">
        <f>IF($A840="","",MAX(0,$Q840-INDEX('Cenários'!$K$6:$K$105,INT((ROW()-6)/12)+1)))</f>
        <v/>
      </c>
      <c r="V840" s="24">
        <f>IF($A840="","",IF($Y840&lt;&gt;"OK","Dados inválidos",IF($X840="Pausado","Pausado",IF($T840&gt;0,"Ruptura",IF($U840&gt;0,"Excesso de capacidade",IF($M840&gt;INDEX('Cenários'!$K$6:$K$105,INT((ROW()-6)/12)+1),"Capacidade insuficiente",IF(AND($E840&lt;=0,$S840&lt;INDEX('Cenários'!$H$6:$H$105,INT((ROW()-6)/12)+1)),"Atenção",IF($R840&gt;0,"Desmobilizar","Adequado"))))))))</f>
        <v/>
      </c>
      <c r="W840" s="24">
        <f>IF($A840="","",IF($Y840&lt;&gt;"OK","Corrigir cadastro do cenário",IF($X840="Pausado","",IF($T840&gt;0,"Ruptura projetada de "&amp;TEXT($T840,"0")&amp;" un.",IF($U840&gt;0,"Reduzir entrada ou transferir "&amp;TEXT($U840,"0")&amp;" un.",IF($M840&gt;INDEX('Cenários'!$K$6:$K$105,INT((ROW()-6)/12)+1),"Capacidade abaixo do saldo-alvo em "&amp;TEXT($M840-INDEX('Cenários'!$K$6:$K$105,INT((ROW()-6)/12)+1),"0")&amp;" un.",IF(AND($O840&gt;0,$E840-INDEX('Cenários'!$J$6:$J$105,INT((ROW()-6)/12)+1)&lt;-4),"Recebimento depende de pedido anterior ao horizonte",IF($R840&gt;0,"Desmobilizar "&amp;TEXT($R840,"0")&amp;" un. nesta semana",IF($P840&gt;0,"Emitir pedido de "&amp;TEXT($P840,"0")&amp;" un. nesta semana",IF($O840&gt;0,"Programar recebimento de "&amp;TEXT($O840,"0")&amp;" un.","Sem ação imediata")))))))))</f>
        <v/>
      </c>
      <c r="X840" s="24">
        <f>IF($A840="","",INDEX('Cenários'!$M$6:$M$105,INT((ROW()-6)/12)+1))</f>
        <v/>
      </c>
      <c r="Y840" s="24">
        <f>IF($A840="","",INDEX('Cenários'!$Z$6:$Z$105,INT((ROW()-6)/12)+1))</f>
        <v/>
      </c>
    </row>
    <row r="841" ht="19" customHeight="1">
      <c r="A841" s="24">
        <f>IF(INDEX('Cenários'!$A$6:$A$105,INT((ROW()-6)/12)+1)="","",INDEX('Cenários'!$A$6:$A$105,INT((ROW()-6)/12)+1))</f>
        <v/>
      </c>
      <c r="B841" s="24">
        <f>IF($A841="","",INDEX('Cenários'!$B$6:$B$105,INT((ROW()-6)/12)+1))</f>
        <v/>
      </c>
      <c r="C841" s="24">
        <f>IF($A841="","",INDEX('Cenários'!$C$6:$C$105,INT((ROW()-6)/12)+1))</f>
        <v/>
      </c>
      <c r="D841" s="24">
        <f>IF($A841="","",INDEX('Cenários'!$D$6:$D$105,INT((ROW()-6)/12)+1))</f>
        <v/>
      </c>
      <c r="E841" s="25">
        <f>IF($A841="","",MOD(ROW()-6,12)-4)</f>
        <v/>
      </c>
      <c r="F841" s="24">
        <f>IF($A841="","",IF($E841&lt;0,"Antes do pico",IF($E841=0,"Semana de pico","Depois do pico")))</f>
        <v/>
      </c>
      <c r="G841" s="36">
        <f>IF($A841="","",IFERROR(IF(INDEX('Cenários'!$E$6:$E$105,INT((ROW()-6)/12)+1)="","",INDEX('Cenários'!$E$6:$E$105,INT((ROW()-6)/12)+1)+7*$E841),""))</f>
        <v/>
      </c>
      <c r="H841" s="37">
        <f>IF($A841="","",INDEX('Cenários'!$N$6:$Y$105,INT((ROW()-6)/12)+1,$E841+5))</f>
        <v/>
      </c>
      <c r="I841" s="25">
        <f>IF(OR($A841="",$H841=""),"",IFERROR(ROUNDUP(INDEX('Cenários'!$F$6:$F$105,INT((ROW()-6)/12)+1)*$H841,0),""))</f>
        <v/>
      </c>
      <c r="J841" s="19" t="n"/>
      <c r="K841" s="25">
        <f>IF($A841="","",IF($E841=-4,INDEX('Cenários'!$G$6:$G$105,INT((ROW()-6)/12)+1),$S840))</f>
        <v/>
      </c>
      <c r="L841" s="25">
        <f>IF($A841="","",$K841+IF($J841="",0,$J841)-IF($I841="",0,$I841))</f>
        <v/>
      </c>
      <c r="M841" s="25">
        <f>IF($A841="","",IF($E841&lt;=0,INDEX('Cenários'!$H$6:$H$105,INT((ROW()-6)/12)+1)+SUMIFS($I$6:$I$1205,$A$6:$A$1205,$A841,$E$6:$E$1205,"&gt;"&amp;$E841,$E$6:$E$1205,"&lt;="&amp;($E841+INDEX('Cenários'!$J$6:$J$105,INT((ROW()-6)/12)+1))),INDEX('Cenários'!$L$6:$L$105,INT((ROW()-6)/12)+1)+SUMIFS($I$6:$I$1205,$A$6:$A$1205,$A841,$E$6:$E$1205,"&gt;"&amp;$E841,$E$6:$E$1205,"&lt;=7")))</f>
        <v/>
      </c>
      <c r="N841" s="25">
        <f>IF($A841="","",MIN(INDEX('Cenários'!$K$6:$K$105,INT((ROW()-6)/12)+1),MAX(0,$M841)))</f>
        <v/>
      </c>
      <c r="O841" s="25">
        <f>IF($A841="","",IFERROR(IF($L841&gt;=$N841,0,MIN(CEILING(MAX(0,$N841-$L841),INDEX('Cenários'!$I$6:$I$105,INT((ROW()-6)/12)+1)),FLOOR(MAX(0,INDEX('Cenários'!$K$6:$K$105,INT((ROW()-6)/12)+1)-$L841),INDEX('Cenários'!$I$6:$I$105,INT((ROW()-6)/12)+1)))),0))</f>
        <v/>
      </c>
      <c r="P841" s="25">
        <f>IF($A841="","",IFERROR(IF($E841+INDEX('Cenários'!$J$6:$J$105,INT((ROW()-6)/12)+1)&gt;7,0,SUMIFS($O$6:$O$1205,$A$6:$A$1205,$A841,$E$6:$E$1205,$E841+INDEX('Cenários'!$J$6:$J$105,INT((ROW()-6)/12)+1))),0))</f>
        <v/>
      </c>
      <c r="Q841" s="25">
        <f>IF($A841="","",$L841+$O841)</f>
        <v/>
      </c>
      <c r="R841" s="25">
        <f>IF($A841="","",IF($E841&gt;0,MAX(0,$Q841-$N841),0))</f>
        <v/>
      </c>
      <c r="S841" s="25">
        <f>IF($A841="","",$Q841-$R841)</f>
        <v/>
      </c>
      <c r="T841" s="25">
        <f>IF($A841="","",MAX(0,-$S841))</f>
        <v/>
      </c>
      <c r="U841" s="25">
        <f>IF($A841="","",MAX(0,$Q841-INDEX('Cenários'!$K$6:$K$105,INT((ROW()-6)/12)+1)))</f>
        <v/>
      </c>
      <c r="V841" s="24">
        <f>IF($A841="","",IF($Y841&lt;&gt;"OK","Dados inválidos",IF($X841="Pausado","Pausado",IF($T841&gt;0,"Ruptura",IF($U841&gt;0,"Excesso de capacidade",IF($M841&gt;INDEX('Cenários'!$K$6:$K$105,INT((ROW()-6)/12)+1),"Capacidade insuficiente",IF(AND($E841&lt;=0,$S841&lt;INDEX('Cenários'!$H$6:$H$105,INT((ROW()-6)/12)+1)),"Atenção",IF($R841&gt;0,"Desmobilizar","Adequado"))))))))</f>
        <v/>
      </c>
      <c r="W841" s="24">
        <f>IF($A841="","",IF($Y841&lt;&gt;"OK","Corrigir cadastro do cenário",IF($X841="Pausado","",IF($T841&gt;0,"Ruptura projetada de "&amp;TEXT($T841,"0")&amp;" un.",IF($U841&gt;0,"Reduzir entrada ou transferir "&amp;TEXT($U841,"0")&amp;" un.",IF($M841&gt;INDEX('Cenários'!$K$6:$K$105,INT((ROW()-6)/12)+1),"Capacidade abaixo do saldo-alvo em "&amp;TEXT($M841-INDEX('Cenários'!$K$6:$K$105,INT((ROW()-6)/12)+1),"0")&amp;" un.",IF(AND($O841&gt;0,$E841-INDEX('Cenários'!$J$6:$J$105,INT((ROW()-6)/12)+1)&lt;-4),"Recebimento depende de pedido anterior ao horizonte",IF($R841&gt;0,"Desmobilizar "&amp;TEXT($R841,"0")&amp;" un. nesta semana",IF($P841&gt;0,"Emitir pedido de "&amp;TEXT($P841,"0")&amp;" un. nesta semana",IF($O841&gt;0,"Programar recebimento de "&amp;TEXT($O841,"0")&amp;" un.","Sem ação imediata")))))))))</f>
        <v/>
      </c>
      <c r="X841" s="24">
        <f>IF($A841="","",INDEX('Cenários'!$M$6:$M$105,INT((ROW()-6)/12)+1))</f>
        <v/>
      </c>
      <c r="Y841" s="24">
        <f>IF($A841="","",INDEX('Cenários'!$Z$6:$Z$105,INT((ROW()-6)/12)+1))</f>
        <v/>
      </c>
    </row>
    <row r="842" ht="19" customHeight="1">
      <c r="A842" s="24">
        <f>IF(INDEX('Cenários'!$A$6:$A$105,INT((ROW()-6)/12)+1)="","",INDEX('Cenários'!$A$6:$A$105,INT((ROW()-6)/12)+1))</f>
        <v/>
      </c>
      <c r="B842" s="24">
        <f>IF($A842="","",INDEX('Cenários'!$B$6:$B$105,INT((ROW()-6)/12)+1))</f>
        <v/>
      </c>
      <c r="C842" s="24">
        <f>IF($A842="","",INDEX('Cenários'!$C$6:$C$105,INT((ROW()-6)/12)+1))</f>
        <v/>
      </c>
      <c r="D842" s="24">
        <f>IF($A842="","",INDEX('Cenários'!$D$6:$D$105,INT((ROW()-6)/12)+1))</f>
        <v/>
      </c>
      <c r="E842" s="25">
        <f>IF($A842="","",MOD(ROW()-6,12)-4)</f>
        <v/>
      </c>
      <c r="F842" s="24">
        <f>IF($A842="","",IF($E842&lt;0,"Antes do pico",IF($E842=0,"Semana de pico","Depois do pico")))</f>
        <v/>
      </c>
      <c r="G842" s="36">
        <f>IF($A842="","",IFERROR(IF(INDEX('Cenários'!$E$6:$E$105,INT((ROW()-6)/12)+1)="","",INDEX('Cenários'!$E$6:$E$105,INT((ROW()-6)/12)+1)+7*$E842),""))</f>
        <v/>
      </c>
      <c r="H842" s="37">
        <f>IF($A842="","",INDEX('Cenários'!$N$6:$Y$105,INT((ROW()-6)/12)+1,$E842+5))</f>
        <v/>
      </c>
      <c r="I842" s="25">
        <f>IF(OR($A842="",$H842=""),"",IFERROR(ROUNDUP(INDEX('Cenários'!$F$6:$F$105,INT((ROW()-6)/12)+1)*$H842,0),""))</f>
        <v/>
      </c>
      <c r="J842" s="19" t="n"/>
      <c r="K842" s="25">
        <f>IF($A842="","",IF($E842=-4,INDEX('Cenários'!$G$6:$G$105,INT((ROW()-6)/12)+1),$S841))</f>
        <v/>
      </c>
      <c r="L842" s="25">
        <f>IF($A842="","",$K842+IF($J842="",0,$J842)-IF($I842="",0,$I842))</f>
        <v/>
      </c>
      <c r="M842" s="25">
        <f>IF($A842="","",IF($E842&lt;=0,INDEX('Cenários'!$H$6:$H$105,INT((ROW()-6)/12)+1)+SUMIFS($I$6:$I$1205,$A$6:$A$1205,$A842,$E$6:$E$1205,"&gt;"&amp;$E842,$E$6:$E$1205,"&lt;="&amp;($E842+INDEX('Cenários'!$J$6:$J$105,INT((ROW()-6)/12)+1))),INDEX('Cenários'!$L$6:$L$105,INT((ROW()-6)/12)+1)+SUMIFS($I$6:$I$1205,$A$6:$A$1205,$A842,$E$6:$E$1205,"&gt;"&amp;$E842,$E$6:$E$1205,"&lt;=7")))</f>
        <v/>
      </c>
      <c r="N842" s="25">
        <f>IF($A842="","",MIN(INDEX('Cenários'!$K$6:$K$105,INT((ROW()-6)/12)+1),MAX(0,$M842)))</f>
        <v/>
      </c>
      <c r="O842" s="25">
        <f>IF($A842="","",IFERROR(IF($L842&gt;=$N842,0,MIN(CEILING(MAX(0,$N842-$L842),INDEX('Cenários'!$I$6:$I$105,INT((ROW()-6)/12)+1)),FLOOR(MAX(0,INDEX('Cenários'!$K$6:$K$105,INT((ROW()-6)/12)+1)-$L842),INDEX('Cenários'!$I$6:$I$105,INT((ROW()-6)/12)+1)))),0))</f>
        <v/>
      </c>
      <c r="P842" s="25">
        <f>IF($A842="","",IFERROR(IF($E842+INDEX('Cenários'!$J$6:$J$105,INT((ROW()-6)/12)+1)&gt;7,0,SUMIFS($O$6:$O$1205,$A$6:$A$1205,$A842,$E$6:$E$1205,$E842+INDEX('Cenários'!$J$6:$J$105,INT((ROW()-6)/12)+1))),0))</f>
        <v/>
      </c>
      <c r="Q842" s="25">
        <f>IF($A842="","",$L842+$O842)</f>
        <v/>
      </c>
      <c r="R842" s="25">
        <f>IF($A842="","",IF($E842&gt;0,MAX(0,$Q842-$N842),0))</f>
        <v/>
      </c>
      <c r="S842" s="25">
        <f>IF($A842="","",$Q842-$R842)</f>
        <v/>
      </c>
      <c r="T842" s="25">
        <f>IF($A842="","",MAX(0,-$S842))</f>
        <v/>
      </c>
      <c r="U842" s="25">
        <f>IF($A842="","",MAX(0,$Q842-INDEX('Cenários'!$K$6:$K$105,INT((ROW()-6)/12)+1)))</f>
        <v/>
      </c>
      <c r="V842" s="24">
        <f>IF($A842="","",IF($Y842&lt;&gt;"OK","Dados inválidos",IF($X842="Pausado","Pausado",IF($T842&gt;0,"Ruptura",IF($U842&gt;0,"Excesso de capacidade",IF($M842&gt;INDEX('Cenários'!$K$6:$K$105,INT((ROW()-6)/12)+1),"Capacidade insuficiente",IF(AND($E842&lt;=0,$S842&lt;INDEX('Cenários'!$H$6:$H$105,INT((ROW()-6)/12)+1)),"Atenção",IF($R842&gt;0,"Desmobilizar","Adequado"))))))))</f>
        <v/>
      </c>
      <c r="W842" s="24">
        <f>IF($A842="","",IF($Y842&lt;&gt;"OK","Corrigir cadastro do cenário",IF($X842="Pausado","",IF($T842&gt;0,"Ruptura projetada de "&amp;TEXT($T842,"0")&amp;" un.",IF($U842&gt;0,"Reduzir entrada ou transferir "&amp;TEXT($U842,"0")&amp;" un.",IF($M842&gt;INDEX('Cenários'!$K$6:$K$105,INT((ROW()-6)/12)+1),"Capacidade abaixo do saldo-alvo em "&amp;TEXT($M842-INDEX('Cenários'!$K$6:$K$105,INT((ROW()-6)/12)+1),"0")&amp;" un.",IF(AND($O842&gt;0,$E842-INDEX('Cenários'!$J$6:$J$105,INT((ROW()-6)/12)+1)&lt;-4),"Recebimento depende de pedido anterior ao horizonte",IF($R842&gt;0,"Desmobilizar "&amp;TEXT($R842,"0")&amp;" un. nesta semana",IF($P842&gt;0,"Emitir pedido de "&amp;TEXT($P842,"0")&amp;" un. nesta semana",IF($O842&gt;0,"Programar recebimento de "&amp;TEXT($O842,"0")&amp;" un.","Sem ação imediata")))))))))</f>
        <v/>
      </c>
      <c r="X842" s="24">
        <f>IF($A842="","",INDEX('Cenários'!$M$6:$M$105,INT((ROW()-6)/12)+1))</f>
        <v/>
      </c>
      <c r="Y842" s="24">
        <f>IF($A842="","",INDEX('Cenários'!$Z$6:$Z$105,INT((ROW()-6)/12)+1))</f>
        <v/>
      </c>
    </row>
    <row r="843" ht="19" customHeight="1">
      <c r="A843" s="24">
        <f>IF(INDEX('Cenários'!$A$6:$A$105,INT((ROW()-6)/12)+1)="","",INDEX('Cenários'!$A$6:$A$105,INT((ROW()-6)/12)+1))</f>
        <v/>
      </c>
      <c r="B843" s="24">
        <f>IF($A843="","",INDEX('Cenários'!$B$6:$B$105,INT((ROW()-6)/12)+1))</f>
        <v/>
      </c>
      <c r="C843" s="24">
        <f>IF($A843="","",INDEX('Cenários'!$C$6:$C$105,INT((ROW()-6)/12)+1))</f>
        <v/>
      </c>
      <c r="D843" s="24">
        <f>IF($A843="","",INDEX('Cenários'!$D$6:$D$105,INT((ROW()-6)/12)+1))</f>
        <v/>
      </c>
      <c r="E843" s="25">
        <f>IF($A843="","",MOD(ROW()-6,12)-4)</f>
        <v/>
      </c>
      <c r="F843" s="24">
        <f>IF($A843="","",IF($E843&lt;0,"Antes do pico",IF($E843=0,"Semana de pico","Depois do pico")))</f>
        <v/>
      </c>
      <c r="G843" s="36">
        <f>IF($A843="","",IFERROR(IF(INDEX('Cenários'!$E$6:$E$105,INT((ROW()-6)/12)+1)="","",INDEX('Cenários'!$E$6:$E$105,INT((ROW()-6)/12)+1)+7*$E843),""))</f>
        <v/>
      </c>
      <c r="H843" s="37">
        <f>IF($A843="","",INDEX('Cenários'!$N$6:$Y$105,INT((ROW()-6)/12)+1,$E843+5))</f>
        <v/>
      </c>
      <c r="I843" s="25">
        <f>IF(OR($A843="",$H843=""),"",IFERROR(ROUNDUP(INDEX('Cenários'!$F$6:$F$105,INT((ROW()-6)/12)+1)*$H843,0),""))</f>
        <v/>
      </c>
      <c r="J843" s="19" t="n"/>
      <c r="K843" s="25">
        <f>IF($A843="","",IF($E843=-4,INDEX('Cenários'!$G$6:$G$105,INT((ROW()-6)/12)+1),$S842))</f>
        <v/>
      </c>
      <c r="L843" s="25">
        <f>IF($A843="","",$K843+IF($J843="",0,$J843)-IF($I843="",0,$I843))</f>
        <v/>
      </c>
      <c r="M843" s="25">
        <f>IF($A843="","",IF($E843&lt;=0,INDEX('Cenários'!$H$6:$H$105,INT((ROW()-6)/12)+1)+SUMIFS($I$6:$I$1205,$A$6:$A$1205,$A843,$E$6:$E$1205,"&gt;"&amp;$E843,$E$6:$E$1205,"&lt;="&amp;($E843+INDEX('Cenários'!$J$6:$J$105,INT((ROW()-6)/12)+1))),INDEX('Cenários'!$L$6:$L$105,INT((ROW()-6)/12)+1)+SUMIFS($I$6:$I$1205,$A$6:$A$1205,$A843,$E$6:$E$1205,"&gt;"&amp;$E843,$E$6:$E$1205,"&lt;=7")))</f>
        <v/>
      </c>
      <c r="N843" s="25">
        <f>IF($A843="","",MIN(INDEX('Cenários'!$K$6:$K$105,INT((ROW()-6)/12)+1),MAX(0,$M843)))</f>
        <v/>
      </c>
      <c r="O843" s="25">
        <f>IF($A843="","",IFERROR(IF($L843&gt;=$N843,0,MIN(CEILING(MAX(0,$N843-$L843),INDEX('Cenários'!$I$6:$I$105,INT((ROW()-6)/12)+1)),FLOOR(MAX(0,INDEX('Cenários'!$K$6:$K$105,INT((ROW()-6)/12)+1)-$L843),INDEX('Cenários'!$I$6:$I$105,INT((ROW()-6)/12)+1)))),0))</f>
        <v/>
      </c>
      <c r="P843" s="25">
        <f>IF($A843="","",IFERROR(IF($E843+INDEX('Cenários'!$J$6:$J$105,INT((ROW()-6)/12)+1)&gt;7,0,SUMIFS($O$6:$O$1205,$A$6:$A$1205,$A843,$E$6:$E$1205,$E843+INDEX('Cenários'!$J$6:$J$105,INT((ROW()-6)/12)+1))),0))</f>
        <v/>
      </c>
      <c r="Q843" s="25">
        <f>IF($A843="","",$L843+$O843)</f>
        <v/>
      </c>
      <c r="R843" s="25">
        <f>IF($A843="","",IF($E843&gt;0,MAX(0,$Q843-$N843),0))</f>
        <v/>
      </c>
      <c r="S843" s="25">
        <f>IF($A843="","",$Q843-$R843)</f>
        <v/>
      </c>
      <c r="T843" s="25">
        <f>IF($A843="","",MAX(0,-$S843))</f>
        <v/>
      </c>
      <c r="U843" s="25">
        <f>IF($A843="","",MAX(0,$Q843-INDEX('Cenários'!$K$6:$K$105,INT((ROW()-6)/12)+1)))</f>
        <v/>
      </c>
      <c r="V843" s="24">
        <f>IF($A843="","",IF($Y843&lt;&gt;"OK","Dados inválidos",IF($X843="Pausado","Pausado",IF($T843&gt;0,"Ruptura",IF($U843&gt;0,"Excesso de capacidade",IF($M843&gt;INDEX('Cenários'!$K$6:$K$105,INT((ROW()-6)/12)+1),"Capacidade insuficiente",IF(AND($E843&lt;=0,$S843&lt;INDEX('Cenários'!$H$6:$H$105,INT((ROW()-6)/12)+1)),"Atenção",IF($R843&gt;0,"Desmobilizar","Adequado"))))))))</f>
        <v/>
      </c>
      <c r="W843" s="24">
        <f>IF($A843="","",IF($Y843&lt;&gt;"OK","Corrigir cadastro do cenário",IF($X843="Pausado","",IF($T843&gt;0,"Ruptura projetada de "&amp;TEXT($T843,"0")&amp;" un.",IF($U843&gt;0,"Reduzir entrada ou transferir "&amp;TEXT($U843,"0")&amp;" un.",IF($M843&gt;INDEX('Cenários'!$K$6:$K$105,INT((ROW()-6)/12)+1),"Capacidade abaixo do saldo-alvo em "&amp;TEXT($M843-INDEX('Cenários'!$K$6:$K$105,INT((ROW()-6)/12)+1),"0")&amp;" un.",IF(AND($O843&gt;0,$E843-INDEX('Cenários'!$J$6:$J$105,INT((ROW()-6)/12)+1)&lt;-4),"Recebimento depende de pedido anterior ao horizonte",IF($R843&gt;0,"Desmobilizar "&amp;TEXT($R843,"0")&amp;" un. nesta semana",IF($P843&gt;0,"Emitir pedido de "&amp;TEXT($P843,"0")&amp;" un. nesta semana",IF($O843&gt;0,"Programar recebimento de "&amp;TEXT($O843,"0")&amp;" un.","Sem ação imediata")))))))))</f>
        <v/>
      </c>
      <c r="X843" s="24">
        <f>IF($A843="","",INDEX('Cenários'!$M$6:$M$105,INT((ROW()-6)/12)+1))</f>
        <v/>
      </c>
      <c r="Y843" s="24">
        <f>IF($A843="","",INDEX('Cenários'!$Z$6:$Z$105,INT((ROW()-6)/12)+1))</f>
        <v/>
      </c>
    </row>
    <row r="844" ht="19" customHeight="1">
      <c r="A844" s="24">
        <f>IF(INDEX('Cenários'!$A$6:$A$105,INT((ROW()-6)/12)+1)="","",INDEX('Cenários'!$A$6:$A$105,INT((ROW()-6)/12)+1))</f>
        <v/>
      </c>
      <c r="B844" s="24">
        <f>IF($A844="","",INDEX('Cenários'!$B$6:$B$105,INT((ROW()-6)/12)+1))</f>
        <v/>
      </c>
      <c r="C844" s="24">
        <f>IF($A844="","",INDEX('Cenários'!$C$6:$C$105,INT((ROW()-6)/12)+1))</f>
        <v/>
      </c>
      <c r="D844" s="24">
        <f>IF($A844="","",INDEX('Cenários'!$D$6:$D$105,INT((ROW()-6)/12)+1))</f>
        <v/>
      </c>
      <c r="E844" s="25">
        <f>IF($A844="","",MOD(ROW()-6,12)-4)</f>
        <v/>
      </c>
      <c r="F844" s="24">
        <f>IF($A844="","",IF($E844&lt;0,"Antes do pico",IF($E844=0,"Semana de pico","Depois do pico")))</f>
        <v/>
      </c>
      <c r="G844" s="36">
        <f>IF($A844="","",IFERROR(IF(INDEX('Cenários'!$E$6:$E$105,INT((ROW()-6)/12)+1)="","",INDEX('Cenários'!$E$6:$E$105,INT((ROW()-6)/12)+1)+7*$E844),""))</f>
        <v/>
      </c>
      <c r="H844" s="37">
        <f>IF($A844="","",INDEX('Cenários'!$N$6:$Y$105,INT((ROW()-6)/12)+1,$E844+5))</f>
        <v/>
      </c>
      <c r="I844" s="25">
        <f>IF(OR($A844="",$H844=""),"",IFERROR(ROUNDUP(INDEX('Cenários'!$F$6:$F$105,INT((ROW()-6)/12)+1)*$H844,0),""))</f>
        <v/>
      </c>
      <c r="J844" s="19" t="n"/>
      <c r="K844" s="25">
        <f>IF($A844="","",IF($E844=-4,INDEX('Cenários'!$G$6:$G$105,INT((ROW()-6)/12)+1),$S843))</f>
        <v/>
      </c>
      <c r="L844" s="25">
        <f>IF($A844="","",$K844+IF($J844="",0,$J844)-IF($I844="",0,$I844))</f>
        <v/>
      </c>
      <c r="M844" s="25">
        <f>IF($A844="","",IF($E844&lt;=0,INDEX('Cenários'!$H$6:$H$105,INT((ROW()-6)/12)+1)+SUMIFS($I$6:$I$1205,$A$6:$A$1205,$A844,$E$6:$E$1205,"&gt;"&amp;$E844,$E$6:$E$1205,"&lt;="&amp;($E844+INDEX('Cenários'!$J$6:$J$105,INT((ROW()-6)/12)+1))),INDEX('Cenários'!$L$6:$L$105,INT((ROW()-6)/12)+1)+SUMIFS($I$6:$I$1205,$A$6:$A$1205,$A844,$E$6:$E$1205,"&gt;"&amp;$E844,$E$6:$E$1205,"&lt;=7")))</f>
        <v/>
      </c>
      <c r="N844" s="25">
        <f>IF($A844="","",MIN(INDEX('Cenários'!$K$6:$K$105,INT((ROW()-6)/12)+1),MAX(0,$M844)))</f>
        <v/>
      </c>
      <c r="O844" s="25">
        <f>IF($A844="","",IFERROR(IF($L844&gt;=$N844,0,MIN(CEILING(MAX(0,$N844-$L844),INDEX('Cenários'!$I$6:$I$105,INT((ROW()-6)/12)+1)),FLOOR(MAX(0,INDEX('Cenários'!$K$6:$K$105,INT((ROW()-6)/12)+1)-$L844),INDEX('Cenários'!$I$6:$I$105,INT((ROW()-6)/12)+1)))),0))</f>
        <v/>
      </c>
      <c r="P844" s="25">
        <f>IF($A844="","",IFERROR(IF($E844+INDEX('Cenários'!$J$6:$J$105,INT((ROW()-6)/12)+1)&gt;7,0,SUMIFS($O$6:$O$1205,$A$6:$A$1205,$A844,$E$6:$E$1205,$E844+INDEX('Cenários'!$J$6:$J$105,INT((ROW()-6)/12)+1))),0))</f>
        <v/>
      </c>
      <c r="Q844" s="25">
        <f>IF($A844="","",$L844+$O844)</f>
        <v/>
      </c>
      <c r="R844" s="25">
        <f>IF($A844="","",IF($E844&gt;0,MAX(0,$Q844-$N844),0))</f>
        <v/>
      </c>
      <c r="S844" s="25">
        <f>IF($A844="","",$Q844-$R844)</f>
        <v/>
      </c>
      <c r="T844" s="25">
        <f>IF($A844="","",MAX(0,-$S844))</f>
        <v/>
      </c>
      <c r="U844" s="25">
        <f>IF($A844="","",MAX(0,$Q844-INDEX('Cenários'!$K$6:$K$105,INT((ROW()-6)/12)+1)))</f>
        <v/>
      </c>
      <c r="V844" s="24">
        <f>IF($A844="","",IF($Y844&lt;&gt;"OK","Dados inválidos",IF($X844="Pausado","Pausado",IF($T844&gt;0,"Ruptura",IF($U844&gt;0,"Excesso de capacidade",IF($M844&gt;INDEX('Cenários'!$K$6:$K$105,INT((ROW()-6)/12)+1),"Capacidade insuficiente",IF(AND($E844&lt;=0,$S844&lt;INDEX('Cenários'!$H$6:$H$105,INT((ROW()-6)/12)+1)),"Atenção",IF($R844&gt;0,"Desmobilizar","Adequado"))))))))</f>
        <v/>
      </c>
      <c r="W844" s="24">
        <f>IF($A844="","",IF($Y844&lt;&gt;"OK","Corrigir cadastro do cenário",IF($X844="Pausado","",IF($T844&gt;0,"Ruptura projetada de "&amp;TEXT($T844,"0")&amp;" un.",IF($U844&gt;0,"Reduzir entrada ou transferir "&amp;TEXT($U844,"0")&amp;" un.",IF($M844&gt;INDEX('Cenários'!$K$6:$K$105,INT((ROW()-6)/12)+1),"Capacidade abaixo do saldo-alvo em "&amp;TEXT($M844-INDEX('Cenários'!$K$6:$K$105,INT((ROW()-6)/12)+1),"0")&amp;" un.",IF(AND($O844&gt;0,$E844-INDEX('Cenários'!$J$6:$J$105,INT((ROW()-6)/12)+1)&lt;-4),"Recebimento depende de pedido anterior ao horizonte",IF($R844&gt;0,"Desmobilizar "&amp;TEXT($R844,"0")&amp;" un. nesta semana",IF($P844&gt;0,"Emitir pedido de "&amp;TEXT($P844,"0")&amp;" un. nesta semana",IF($O844&gt;0,"Programar recebimento de "&amp;TEXT($O844,"0")&amp;" un.","Sem ação imediata")))))))))</f>
        <v/>
      </c>
      <c r="X844" s="24">
        <f>IF($A844="","",INDEX('Cenários'!$M$6:$M$105,INT((ROW()-6)/12)+1))</f>
        <v/>
      </c>
      <c r="Y844" s="24">
        <f>IF($A844="","",INDEX('Cenários'!$Z$6:$Z$105,INT((ROW()-6)/12)+1))</f>
        <v/>
      </c>
    </row>
    <row r="845" ht="19" customHeight="1">
      <c r="A845" s="24">
        <f>IF(INDEX('Cenários'!$A$6:$A$105,INT((ROW()-6)/12)+1)="","",INDEX('Cenários'!$A$6:$A$105,INT((ROW()-6)/12)+1))</f>
        <v/>
      </c>
      <c r="B845" s="24">
        <f>IF($A845="","",INDEX('Cenários'!$B$6:$B$105,INT((ROW()-6)/12)+1))</f>
        <v/>
      </c>
      <c r="C845" s="24">
        <f>IF($A845="","",INDEX('Cenários'!$C$6:$C$105,INT((ROW()-6)/12)+1))</f>
        <v/>
      </c>
      <c r="D845" s="24">
        <f>IF($A845="","",INDEX('Cenários'!$D$6:$D$105,INT((ROW()-6)/12)+1))</f>
        <v/>
      </c>
      <c r="E845" s="25">
        <f>IF($A845="","",MOD(ROW()-6,12)-4)</f>
        <v/>
      </c>
      <c r="F845" s="24">
        <f>IF($A845="","",IF($E845&lt;0,"Antes do pico",IF($E845=0,"Semana de pico","Depois do pico")))</f>
        <v/>
      </c>
      <c r="G845" s="36">
        <f>IF($A845="","",IFERROR(IF(INDEX('Cenários'!$E$6:$E$105,INT((ROW()-6)/12)+1)="","",INDEX('Cenários'!$E$6:$E$105,INT((ROW()-6)/12)+1)+7*$E845),""))</f>
        <v/>
      </c>
      <c r="H845" s="37">
        <f>IF($A845="","",INDEX('Cenários'!$N$6:$Y$105,INT((ROW()-6)/12)+1,$E845+5))</f>
        <v/>
      </c>
      <c r="I845" s="25">
        <f>IF(OR($A845="",$H845=""),"",IFERROR(ROUNDUP(INDEX('Cenários'!$F$6:$F$105,INT((ROW()-6)/12)+1)*$H845,0),""))</f>
        <v/>
      </c>
      <c r="J845" s="19" t="n"/>
      <c r="K845" s="25">
        <f>IF($A845="","",IF($E845=-4,INDEX('Cenários'!$G$6:$G$105,INT((ROW()-6)/12)+1),$S844))</f>
        <v/>
      </c>
      <c r="L845" s="25">
        <f>IF($A845="","",$K845+IF($J845="",0,$J845)-IF($I845="",0,$I845))</f>
        <v/>
      </c>
      <c r="M845" s="25">
        <f>IF($A845="","",IF($E845&lt;=0,INDEX('Cenários'!$H$6:$H$105,INT((ROW()-6)/12)+1)+SUMIFS($I$6:$I$1205,$A$6:$A$1205,$A845,$E$6:$E$1205,"&gt;"&amp;$E845,$E$6:$E$1205,"&lt;="&amp;($E845+INDEX('Cenários'!$J$6:$J$105,INT((ROW()-6)/12)+1))),INDEX('Cenários'!$L$6:$L$105,INT((ROW()-6)/12)+1)+SUMIFS($I$6:$I$1205,$A$6:$A$1205,$A845,$E$6:$E$1205,"&gt;"&amp;$E845,$E$6:$E$1205,"&lt;=7")))</f>
        <v/>
      </c>
      <c r="N845" s="25">
        <f>IF($A845="","",MIN(INDEX('Cenários'!$K$6:$K$105,INT((ROW()-6)/12)+1),MAX(0,$M845)))</f>
        <v/>
      </c>
      <c r="O845" s="25">
        <f>IF($A845="","",IFERROR(IF($L845&gt;=$N845,0,MIN(CEILING(MAX(0,$N845-$L845),INDEX('Cenários'!$I$6:$I$105,INT((ROW()-6)/12)+1)),FLOOR(MAX(0,INDEX('Cenários'!$K$6:$K$105,INT((ROW()-6)/12)+1)-$L845),INDEX('Cenários'!$I$6:$I$105,INT((ROW()-6)/12)+1)))),0))</f>
        <v/>
      </c>
      <c r="P845" s="25">
        <f>IF($A845="","",IFERROR(IF($E845+INDEX('Cenários'!$J$6:$J$105,INT((ROW()-6)/12)+1)&gt;7,0,SUMIFS($O$6:$O$1205,$A$6:$A$1205,$A845,$E$6:$E$1205,$E845+INDEX('Cenários'!$J$6:$J$105,INT((ROW()-6)/12)+1))),0))</f>
        <v/>
      </c>
      <c r="Q845" s="25">
        <f>IF($A845="","",$L845+$O845)</f>
        <v/>
      </c>
      <c r="R845" s="25">
        <f>IF($A845="","",IF($E845&gt;0,MAX(0,$Q845-$N845),0))</f>
        <v/>
      </c>
      <c r="S845" s="25">
        <f>IF($A845="","",$Q845-$R845)</f>
        <v/>
      </c>
      <c r="T845" s="25">
        <f>IF($A845="","",MAX(0,-$S845))</f>
        <v/>
      </c>
      <c r="U845" s="25">
        <f>IF($A845="","",MAX(0,$Q845-INDEX('Cenários'!$K$6:$K$105,INT((ROW()-6)/12)+1)))</f>
        <v/>
      </c>
      <c r="V845" s="24">
        <f>IF($A845="","",IF($Y845&lt;&gt;"OK","Dados inválidos",IF($X845="Pausado","Pausado",IF($T845&gt;0,"Ruptura",IF($U845&gt;0,"Excesso de capacidade",IF($M845&gt;INDEX('Cenários'!$K$6:$K$105,INT((ROW()-6)/12)+1),"Capacidade insuficiente",IF(AND($E845&lt;=0,$S845&lt;INDEX('Cenários'!$H$6:$H$105,INT((ROW()-6)/12)+1)),"Atenção",IF($R845&gt;0,"Desmobilizar","Adequado"))))))))</f>
        <v/>
      </c>
      <c r="W845" s="24">
        <f>IF($A845="","",IF($Y845&lt;&gt;"OK","Corrigir cadastro do cenário",IF($X845="Pausado","",IF($T845&gt;0,"Ruptura projetada de "&amp;TEXT($T845,"0")&amp;" un.",IF($U845&gt;0,"Reduzir entrada ou transferir "&amp;TEXT($U845,"0")&amp;" un.",IF($M845&gt;INDEX('Cenários'!$K$6:$K$105,INT((ROW()-6)/12)+1),"Capacidade abaixo do saldo-alvo em "&amp;TEXT($M845-INDEX('Cenários'!$K$6:$K$105,INT((ROW()-6)/12)+1),"0")&amp;" un.",IF(AND($O845&gt;0,$E845-INDEX('Cenários'!$J$6:$J$105,INT((ROW()-6)/12)+1)&lt;-4),"Recebimento depende de pedido anterior ao horizonte",IF($R845&gt;0,"Desmobilizar "&amp;TEXT($R845,"0")&amp;" un. nesta semana",IF($P845&gt;0,"Emitir pedido de "&amp;TEXT($P845,"0")&amp;" un. nesta semana",IF($O845&gt;0,"Programar recebimento de "&amp;TEXT($O845,"0")&amp;" un.","Sem ação imediata")))))))))</f>
        <v/>
      </c>
      <c r="X845" s="24">
        <f>IF($A845="","",INDEX('Cenários'!$M$6:$M$105,INT((ROW()-6)/12)+1))</f>
        <v/>
      </c>
      <c r="Y845" s="24">
        <f>IF($A845="","",INDEX('Cenários'!$Z$6:$Z$105,INT((ROW()-6)/12)+1))</f>
        <v/>
      </c>
    </row>
    <row r="846" ht="19" customHeight="1">
      <c r="A846" s="24">
        <f>IF(INDEX('Cenários'!$A$6:$A$105,INT((ROW()-6)/12)+1)="","",INDEX('Cenários'!$A$6:$A$105,INT((ROW()-6)/12)+1))</f>
        <v/>
      </c>
      <c r="B846" s="24">
        <f>IF($A846="","",INDEX('Cenários'!$B$6:$B$105,INT((ROW()-6)/12)+1))</f>
        <v/>
      </c>
      <c r="C846" s="24">
        <f>IF($A846="","",INDEX('Cenários'!$C$6:$C$105,INT((ROW()-6)/12)+1))</f>
        <v/>
      </c>
      <c r="D846" s="24">
        <f>IF($A846="","",INDEX('Cenários'!$D$6:$D$105,INT((ROW()-6)/12)+1))</f>
        <v/>
      </c>
      <c r="E846" s="25">
        <f>IF($A846="","",MOD(ROW()-6,12)-4)</f>
        <v/>
      </c>
      <c r="F846" s="24">
        <f>IF($A846="","",IF($E846&lt;0,"Antes do pico",IF($E846=0,"Semana de pico","Depois do pico")))</f>
        <v/>
      </c>
      <c r="G846" s="36">
        <f>IF($A846="","",IFERROR(IF(INDEX('Cenários'!$E$6:$E$105,INT((ROW()-6)/12)+1)="","",INDEX('Cenários'!$E$6:$E$105,INT((ROW()-6)/12)+1)+7*$E846),""))</f>
        <v/>
      </c>
      <c r="H846" s="37">
        <f>IF($A846="","",INDEX('Cenários'!$N$6:$Y$105,INT((ROW()-6)/12)+1,$E846+5))</f>
        <v/>
      </c>
      <c r="I846" s="25">
        <f>IF(OR($A846="",$H846=""),"",IFERROR(ROUNDUP(INDEX('Cenários'!$F$6:$F$105,INT((ROW()-6)/12)+1)*$H846,0),""))</f>
        <v/>
      </c>
      <c r="J846" s="19" t="n"/>
      <c r="K846" s="25">
        <f>IF($A846="","",IF($E846=-4,INDEX('Cenários'!$G$6:$G$105,INT((ROW()-6)/12)+1),$S845))</f>
        <v/>
      </c>
      <c r="L846" s="25">
        <f>IF($A846="","",$K846+IF($J846="",0,$J846)-IF($I846="",0,$I846))</f>
        <v/>
      </c>
      <c r="M846" s="25">
        <f>IF($A846="","",IF($E846&lt;=0,INDEX('Cenários'!$H$6:$H$105,INT((ROW()-6)/12)+1)+SUMIFS($I$6:$I$1205,$A$6:$A$1205,$A846,$E$6:$E$1205,"&gt;"&amp;$E846,$E$6:$E$1205,"&lt;="&amp;($E846+INDEX('Cenários'!$J$6:$J$105,INT((ROW()-6)/12)+1))),INDEX('Cenários'!$L$6:$L$105,INT((ROW()-6)/12)+1)+SUMIFS($I$6:$I$1205,$A$6:$A$1205,$A846,$E$6:$E$1205,"&gt;"&amp;$E846,$E$6:$E$1205,"&lt;=7")))</f>
        <v/>
      </c>
      <c r="N846" s="25">
        <f>IF($A846="","",MIN(INDEX('Cenários'!$K$6:$K$105,INT((ROW()-6)/12)+1),MAX(0,$M846)))</f>
        <v/>
      </c>
      <c r="O846" s="25">
        <f>IF($A846="","",IFERROR(IF($L846&gt;=$N846,0,MIN(CEILING(MAX(0,$N846-$L846),INDEX('Cenários'!$I$6:$I$105,INT((ROW()-6)/12)+1)),FLOOR(MAX(0,INDEX('Cenários'!$K$6:$K$105,INT((ROW()-6)/12)+1)-$L846),INDEX('Cenários'!$I$6:$I$105,INT((ROW()-6)/12)+1)))),0))</f>
        <v/>
      </c>
      <c r="P846" s="25">
        <f>IF($A846="","",IFERROR(IF($E846+INDEX('Cenários'!$J$6:$J$105,INT((ROW()-6)/12)+1)&gt;7,0,SUMIFS($O$6:$O$1205,$A$6:$A$1205,$A846,$E$6:$E$1205,$E846+INDEX('Cenários'!$J$6:$J$105,INT((ROW()-6)/12)+1))),0))</f>
        <v/>
      </c>
      <c r="Q846" s="25">
        <f>IF($A846="","",$L846+$O846)</f>
        <v/>
      </c>
      <c r="R846" s="25">
        <f>IF($A846="","",IF($E846&gt;0,MAX(0,$Q846-$N846),0))</f>
        <v/>
      </c>
      <c r="S846" s="25">
        <f>IF($A846="","",$Q846-$R846)</f>
        <v/>
      </c>
      <c r="T846" s="25">
        <f>IF($A846="","",MAX(0,-$S846))</f>
        <v/>
      </c>
      <c r="U846" s="25">
        <f>IF($A846="","",MAX(0,$Q846-INDEX('Cenários'!$K$6:$K$105,INT((ROW()-6)/12)+1)))</f>
        <v/>
      </c>
      <c r="V846" s="24">
        <f>IF($A846="","",IF($Y846&lt;&gt;"OK","Dados inválidos",IF($X846="Pausado","Pausado",IF($T846&gt;0,"Ruptura",IF($U846&gt;0,"Excesso de capacidade",IF($M846&gt;INDEX('Cenários'!$K$6:$K$105,INT((ROW()-6)/12)+1),"Capacidade insuficiente",IF(AND($E846&lt;=0,$S846&lt;INDEX('Cenários'!$H$6:$H$105,INT((ROW()-6)/12)+1)),"Atenção",IF($R846&gt;0,"Desmobilizar","Adequado"))))))))</f>
        <v/>
      </c>
      <c r="W846" s="24">
        <f>IF($A846="","",IF($Y846&lt;&gt;"OK","Corrigir cadastro do cenário",IF($X846="Pausado","",IF($T846&gt;0,"Ruptura projetada de "&amp;TEXT($T846,"0")&amp;" un.",IF($U846&gt;0,"Reduzir entrada ou transferir "&amp;TEXT($U846,"0")&amp;" un.",IF($M846&gt;INDEX('Cenários'!$K$6:$K$105,INT((ROW()-6)/12)+1),"Capacidade abaixo do saldo-alvo em "&amp;TEXT($M846-INDEX('Cenários'!$K$6:$K$105,INT((ROW()-6)/12)+1),"0")&amp;" un.",IF(AND($O846&gt;0,$E846-INDEX('Cenários'!$J$6:$J$105,INT((ROW()-6)/12)+1)&lt;-4),"Recebimento depende de pedido anterior ao horizonte",IF($R846&gt;0,"Desmobilizar "&amp;TEXT($R846,"0")&amp;" un. nesta semana",IF($P846&gt;0,"Emitir pedido de "&amp;TEXT($P846,"0")&amp;" un. nesta semana",IF($O846&gt;0,"Programar recebimento de "&amp;TEXT($O846,"0")&amp;" un.","Sem ação imediata")))))))))</f>
        <v/>
      </c>
      <c r="X846" s="24">
        <f>IF($A846="","",INDEX('Cenários'!$M$6:$M$105,INT((ROW()-6)/12)+1))</f>
        <v/>
      </c>
      <c r="Y846" s="24">
        <f>IF($A846="","",INDEX('Cenários'!$Z$6:$Z$105,INT((ROW()-6)/12)+1))</f>
        <v/>
      </c>
    </row>
    <row r="847" ht="19" customHeight="1">
      <c r="A847" s="24">
        <f>IF(INDEX('Cenários'!$A$6:$A$105,INT((ROW()-6)/12)+1)="","",INDEX('Cenários'!$A$6:$A$105,INT((ROW()-6)/12)+1))</f>
        <v/>
      </c>
      <c r="B847" s="24">
        <f>IF($A847="","",INDEX('Cenários'!$B$6:$B$105,INT((ROW()-6)/12)+1))</f>
        <v/>
      </c>
      <c r="C847" s="24">
        <f>IF($A847="","",INDEX('Cenários'!$C$6:$C$105,INT((ROW()-6)/12)+1))</f>
        <v/>
      </c>
      <c r="D847" s="24">
        <f>IF($A847="","",INDEX('Cenários'!$D$6:$D$105,INT((ROW()-6)/12)+1))</f>
        <v/>
      </c>
      <c r="E847" s="25">
        <f>IF($A847="","",MOD(ROW()-6,12)-4)</f>
        <v/>
      </c>
      <c r="F847" s="24">
        <f>IF($A847="","",IF($E847&lt;0,"Antes do pico",IF($E847=0,"Semana de pico","Depois do pico")))</f>
        <v/>
      </c>
      <c r="G847" s="36">
        <f>IF($A847="","",IFERROR(IF(INDEX('Cenários'!$E$6:$E$105,INT((ROW()-6)/12)+1)="","",INDEX('Cenários'!$E$6:$E$105,INT((ROW()-6)/12)+1)+7*$E847),""))</f>
        <v/>
      </c>
      <c r="H847" s="37">
        <f>IF($A847="","",INDEX('Cenários'!$N$6:$Y$105,INT((ROW()-6)/12)+1,$E847+5))</f>
        <v/>
      </c>
      <c r="I847" s="25">
        <f>IF(OR($A847="",$H847=""),"",IFERROR(ROUNDUP(INDEX('Cenários'!$F$6:$F$105,INT((ROW()-6)/12)+1)*$H847,0),""))</f>
        <v/>
      </c>
      <c r="J847" s="19" t="n"/>
      <c r="K847" s="25">
        <f>IF($A847="","",IF($E847=-4,INDEX('Cenários'!$G$6:$G$105,INT((ROW()-6)/12)+1),$S846))</f>
        <v/>
      </c>
      <c r="L847" s="25">
        <f>IF($A847="","",$K847+IF($J847="",0,$J847)-IF($I847="",0,$I847))</f>
        <v/>
      </c>
      <c r="M847" s="25">
        <f>IF($A847="","",IF($E847&lt;=0,INDEX('Cenários'!$H$6:$H$105,INT((ROW()-6)/12)+1)+SUMIFS($I$6:$I$1205,$A$6:$A$1205,$A847,$E$6:$E$1205,"&gt;"&amp;$E847,$E$6:$E$1205,"&lt;="&amp;($E847+INDEX('Cenários'!$J$6:$J$105,INT((ROW()-6)/12)+1))),INDEX('Cenários'!$L$6:$L$105,INT((ROW()-6)/12)+1)+SUMIFS($I$6:$I$1205,$A$6:$A$1205,$A847,$E$6:$E$1205,"&gt;"&amp;$E847,$E$6:$E$1205,"&lt;=7")))</f>
        <v/>
      </c>
      <c r="N847" s="25">
        <f>IF($A847="","",MIN(INDEX('Cenários'!$K$6:$K$105,INT((ROW()-6)/12)+1),MAX(0,$M847)))</f>
        <v/>
      </c>
      <c r="O847" s="25">
        <f>IF($A847="","",IFERROR(IF($L847&gt;=$N847,0,MIN(CEILING(MAX(0,$N847-$L847),INDEX('Cenários'!$I$6:$I$105,INT((ROW()-6)/12)+1)),FLOOR(MAX(0,INDEX('Cenários'!$K$6:$K$105,INT((ROW()-6)/12)+1)-$L847),INDEX('Cenários'!$I$6:$I$105,INT((ROW()-6)/12)+1)))),0))</f>
        <v/>
      </c>
      <c r="P847" s="25">
        <f>IF($A847="","",IFERROR(IF($E847+INDEX('Cenários'!$J$6:$J$105,INT((ROW()-6)/12)+1)&gt;7,0,SUMIFS($O$6:$O$1205,$A$6:$A$1205,$A847,$E$6:$E$1205,$E847+INDEX('Cenários'!$J$6:$J$105,INT((ROW()-6)/12)+1))),0))</f>
        <v/>
      </c>
      <c r="Q847" s="25">
        <f>IF($A847="","",$L847+$O847)</f>
        <v/>
      </c>
      <c r="R847" s="25">
        <f>IF($A847="","",IF($E847&gt;0,MAX(0,$Q847-$N847),0))</f>
        <v/>
      </c>
      <c r="S847" s="25">
        <f>IF($A847="","",$Q847-$R847)</f>
        <v/>
      </c>
      <c r="T847" s="25">
        <f>IF($A847="","",MAX(0,-$S847))</f>
        <v/>
      </c>
      <c r="U847" s="25">
        <f>IF($A847="","",MAX(0,$Q847-INDEX('Cenários'!$K$6:$K$105,INT((ROW()-6)/12)+1)))</f>
        <v/>
      </c>
      <c r="V847" s="24">
        <f>IF($A847="","",IF($Y847&lt;&gt;"OK","Dados inválidos",IF($X847="Pausado","Pausado",IF($T847&gt;0,"Ruptura",IF($U847&gt;0,"Excesso de capacidade",IF($M847&gt;INDEX('Cenários'!$K$6:$K$105,INT((ROW()-6)/12)+1),"Capacidade insuficiente",IF(AND($E847&lt;=0,$S847&lt;INDEX('Cenários'!$H$6:$H$105,INT((ROW()-6)/12)+1)),"Atenção",IF($R847&gt;0,"Desmobilizar","Adequado"))))))))</f>
        <v/>
      </c>
      <c r="W847" s="24">
        <f>IF($A847="","",IF($Y847&lt;&gt;"OK","Corrigir cadastro do cenário",IF($X847="Pausado","",IF($T847&gt;0,"Ruptura projetada de "&amp;TEXT($T847,"0")&amp;" un.",IF($U847&gt;0,"Reduzir entrada ou transferir "&amp;TEXT($U847,"0")&amp;" un.",IF($M847&gt;INDEX('Cenários'!$K$6:$K$105,INT((ROW()-6)/12)+1),"Capacidade abaixo do saldo-alvo em "&amp;TEXT($M847-INDEX('Cenários'!$K$6:$K$105,INT((ROW()-6)/12)+1),"0")&amp;" un.",IF(AND($O847&gt;0,$E847-INDEX('Cenários'!$J$6:$J$105,INT((ROW()-6)/12)+1)&lt;-4),"Recebimento depende de pedido anterior ao horizonte",IF($R847&gt;0,"Desmobilizar "&amp;TEXT($R847,"0")&amp;" un. nesta semana",IF($P847&gt;0,"Emitir pedido de "&amp;TEXT($P847,"0")&amp;" un. nesta semana",IF($O847&gt;0,"Programar recebimento de "&amp;TEXT($O847,"0")&amp;" un.","Sem ação imediata")))))))))</f>
        <v/>
      </c>
      <c r="X847" s="24">
        <f>IF($A847="","",INDEX('Cenários'!$M$6:$M$105,INT((ROW()-6)/12)+1))</f>
        <v/>
      </c>
      <c r="Y847" s="24">
        <f>IF($A847="","",INDEX('Cenários'!$Z$6:$Z$105,INT((ROW()-6)/12)+1))</f>
        <v/>
      </c>
    </row>
    <row r="848" ht="19" customHeight="1">
      <c r="A848" s="24">
        <f>IF(INDEX('Cenários'!$A$6:$A$105,INT((ROW()-6)/12)+1)="","",INDEX('Cenários'!$A$6:$A$105,INT((ROW()-6)/12)+1))</f>
        <v/>
      </c>
      <c r="B848" s="24">
        <f>IF($A848="","",INDEX('Cenários'!$B$6:$B$105,INT((ROW()-6)/12)+1))</f>
        <v/>
      </c>
      <c r="C848" s="24">
        <f>IF($A848="","",INDEX('Cenários'!$C$6:$C$105,INT((ROW()-6)/12)+1))</f>
        <v/>
      </c>
      <c r="D848" s="24">
        <f>IF($A848="","",INDEX('Cenários'!$D$6:$D$105,INT((ROW()-6)/12)+1))</f>
        <v/>
      </c>
      <c r="E848" s="25">
        <f>IF($A848="","",MOD(ROW()-6,12)-4)</f>
        <v/>
      </c>
      <c r="F848" s="24">
        <f>IF($A848="","",IF($E848&lt;0,"Antes do pico",IF($E848=0,"Semana de pico","Depois do pico")))</f>
        <v/>
      </c>
      <c r="G848" s="36">
        <f>IF($A848="","",IFERROR(IF(INDEX('Cenários'!$E$6:$E$105,INT((ROW()-6)/12)+1)="","",INDEX('Cenários'!$E$6:$E$105,INT((ROW()-6)/12)+1)+7*$E848),""))</f>
        <v/>
      </c>
      <c r="H848" s="37">
        <f>IF($A848="","",INDEX('Cenários'!$N$6:$Y$105,INT((ROW()-6)/12)+1,$E848+5))</f>
        <v/>
      </c>
      <c r="I848" s="25">
        <f>IF(OR($A848="",$H848=""),"",IFERROR(ROUNDUP(INDEX('Cenários'!$F$6:$F$105,INT((ROW()-6)/12)+1)*$H848,0),""))</f>
        <v/>
      </c>
      <c r="J848" s="19" t="n"/>
      <c r="K848" s="25">
        <f>IF($A848="","",IF($E848=-4,INDEX('Cenários'!$G$6:$G$105,INT((ROW()-6)/12)+1),$S847))</f>
        <v/>
      </c>
      <c r="L848" s="25">
        <f>IF($A848="","",$K848+IF($J848="",0,$J848)-IF($I848="",0,$I848))</f>
        <v/>
      </c>
      <c r="M848" s="25">
        <f>IF($A848="","",IF($E848&lt;=0,INDEX('Cenários'!$H$6:$H$105,INT((ROW()-6)/12)+1)+SUMIFS($I$6:$I$1205,$A$6:$A$1205,$A848,$E$6:$E$1205,"&gt;"&amp;$E848,$E$6:$E$1205,"&lt;="&amp;($E848+INDEX('Cenários'!$J$6:$J$105,INT((ROW()-6)/12)+1))),INDEX('Cenários'!$L$6:$L$105,INT((ROW()-6)/12)+1)+SUMIFS($I$6:$I$1205,$A$6:$A$1205,$A848,$E$6:$E$1205,"&gt;"&amp;$E848,$E$6:$E$1205,"&lt;=7")))</f>
        <v/>
      </c>
      <c r="N848" s="25">
        <f>IF($A848="","",MIN(INDEX('Cenários'!$K$6:$K$105,INT((ROW()-6)/12)+1),MAX(0,$M848)))</f>
        <v/>
      </c>
      <c r="O848" s="25">
        <f>IF($A848="","",IFERROR(IF($L848&gt;=$N848,0,MIN(CEILING(MAX(0,$N848-$L848),INDEX('Cenários'!$I$6:$I$105,INT((ROW()-6)/12)+1)),FLOOR(MAX(0,INDEX('Cenários'!$K$6:$K$105,INT((ROW()-6)/12)+1)-$L848),INDEX('Cenários'!$I$6:$I$105,INT((ROW()-6)/12)+1)))),0))</f>
        <v/>
      </c>
      <c r="P848" s="25">
        <f>IF($A848="","",IFERROR(IF($E848+INDEX('Cenários'!$J$6:$J$105,INT((ROW()-6)/12)+1)&gt;7,0,SUMIFS($O$6:$O$1205,$A$6:$A$1205,$A848,$E$6:$E$1205,$E848+INDEX('Cenários'!$J$6:$J$105,INT((ROW()-6)/12)+1))),0))</f>
        <v/>
      </c>
      <c r="Q848" s="25">
        <f>IF($A848="","",$L848+$O848)</f>
        <v/>
      </c>
      <c r="R848" s="25">
        <f>IF($A848="","",IF($E848&gt;0,MAX(0,$Q848-$N848),0))</f>
        <v/>
      </c>
      <c r="S848" s="25">
        <f>IF($A848="","",$Q848-$R848)</f>
        <v/>
      </c>
      <c r="T848" s="25">
        <f>IF($A848="","",MAX(0,-$S848))</f>
        <v/>
      </c>
      <c r="U848" s="25">
        <f>IF($A848="","",MAX(0,$Q848-INDEX('Cenários'!$K$6:$K$105,INT((ROW()-6)/12)+1)))</f>
        <v/>
      </c>
      <c r="V848" s="24">
        <f>IF($A848="","",IF($Y848&lt;&gt;"OK","Dados inválidos",IF($X848="Pausado","Pausado",IF($T848&gt;0,"Ruptura",IF($U848&gt;0,"Excesso de capacidade",IF($M848&gt;INDEX('Cenários'!$K$6:$K$105,INT((ROW()-6)/12)+1),"Capacidade insuficiente",IF(AND($E848&lt;=0,$S848&lt;INDEX('Cenários'!$H$6:$H$105,INT((ROW()-6)/12)+1)),"Atenção",IF($R848&gt;0,"Desmobilizar","Adequado"))))))))</f>
        <v/>
      </c>
      <c r="W848" s="24">
        <f>IF($A848="","",IF($Y848&lt;&gt;"OK","Corrigir cadastro do cenário",IF($X848="Pausado","",IF($T848&gt;0,"Ruptura projetada de "&amp;TEXT($T848,"0")&amp;" un.",IF($U848&gt;0,"Reduzir entrada ou transferir "&amp;TEXT($U848,"0")&amp;" un.",IF($M848&gt;INDEX('Cenários'!$K$6:$K$105,INT((ROW()-6)/12)+1),"Capacidade abaixo do saldo-alvo em "&amp;TEXT($M848-INDEX('Cenários'!$K$6:$K$105,INT((ROW()-6)/12)+1),"0")&amp;" un.",IF(AND($O848&gt;0,$E848-INDEX('Cenários'!$J$6:$J$105,INT((ROW()-6)/12)+1)&lt;-4),"Recebimento depende de pedido anterior ao horizonte",IF($R848&gt;0,"Desmobilizar "&amp;TEXT($R848,"0")&amp;" un. nesta semana",IF($P848&gt;0,"Emitir pedido de "&amp;TEXT($P848,"0")&amp;" un. nesta semana",IF($O848&gt;0,"Programar recebimento de "&amp;TEXT($O848,"0")&amp;" un.","Sem ação imediata")))))))))</f>
        <v/>
      </c>
      <c r="X848" s="24">
        <f>IF($A848="","",INDEX('Cenários'!$M$6:$M$105,INT((ROW()-6)/12)+1))</f>
        <v/>
      </c>
      <c r="Y848" s="24">
        <f>IF($A848="","",INDEX('Cenários'!$Z$6:$Z$105,INT((ROW()-6)/12)+1))</f>
        <v/>
      </c>
    </row>
    <row r="849" ht="19" customHeight="1">
      <c r="A849" s="24">
        <f>IF(INDEX('Cenários'!$A$6:$A$105,INT((ROW()-6)/12)+1)="","",INDEX('Cenários'!$A$6:$A$105,INT((ROW()-6)/12)+1))</f>
        <v/>
      </c>
      <c r="B849" s="24">
        <f>IF($A849="","",INDEX('Cenários'!$B$6:$B$105,INT((ROW()-6)/12)+1))</f>
        <v/>
      </c>
      <c r="C849" s="24">
        <f>IF($A849="","",INDEX('Cenários'!$C$6:$C$105,INT((ROW()-6)/12)+1))</f>
        <v/>
      </c>
      <c r="D849" s="24">
        <f>IF($A849="","",INDEX('Cenários'!$D$6:$D$105,INT((ROW()-6)/12)+1))</f>
        <v/>
      </c>
      <c r="E849" s="25">
        <f>IF($A849="","",MOD(ROW()-6,12)-4)</f>
        <v/>
      </c>
      <c r="F849" s="24">
        <f>IF($A849="","",IF($E849&lt;0,"Antes do pico",IF($E849=0,"Semana de pico","Depois do pico")))</f>
        <v/>
      </c>
      <c r="G849" s="36">
        <f>IF($A849="","",IFERROR(IF(INDEX('Cenários'!$E$6:$E$105,INT((ROW()-6)/12)+1)="","",INDEX('Cenários'!$E$6:$E$105,INT((ROW()-6)/12)+1)+7*$E849),""))</f>
        <v/>
      </c>
      <c r="H849" s="37">
        <f>IF($A849="","",INDEX('Cenários'!$N$6:$Y$105,INT((ROW()-6)/12)+1,$E849+5))</f>
        <v/>
      </c>
      <c r="I849" s="25">
        <f>IF(OR($A849="",$H849=""),"",IFERROR(ROUNDUP(INDEX('Cenários'!$F$6:$F$105,INT((ROW()-6)/12)+1)*$H849,0),""))</f>
        <v/>
      </c>
      <c r="J849" s="19" t="n"/>
      <c r="K849" s="25">
        <f>IF($A849="","",IF($E849=-4,INDEX('Cenários'!$G$6:$G$105,INT((ROW()-6)/12)+1),$S848))</f>
        <v/>
      </c>
      <c r="L849" s="25">
        <f>IF($A849="","",$K849+IF($J849="",0,$J849)-IF($I849="",0,$I849))</f>
        <v/>
      </c>
      <c r="M849" s="25">
        <f>IF($A849="","",IF($E849&lt;=0,INDEX('Cenários'!$H$6:$H$105,INT((ROW()-6)/12)+1)+SUMIFS($I$6:$I$1205,$A$6:$A$1205,$A849,$E$6:$E$1205,"&gt;"&amp;$E849,$E$6:$E$1205,"&lt;="&amp;($E849+INDEX('Cenários'!$J$6:$J$105,INT((ROW()-6)/12)+1))),INDEX('Cenários'!$L$6:$L$105,INT((ROW()-6)/12)+1)+SUMIFS($I$6:$I$1205,$A$6:$A$1205,$A849,$E$6:$E$1205,"&gt;"&amp;$E849,$E$6:$E$1205,"&lt;=7")))</f>
        <v/>
      </c>
      <c r="N849" s="25">
        <f>IF($A849="","",MIN(INDEX('Cenários'!$K$6:$K$105,INT((ROW()-6)/12)+1),MAX(0,$M849)))</f>
        <v/>
      </c>
      <c r="O849" s="25">
        <f>IF($A849="","",IFERROR(IF($L849&gt;=$N849,0,MIN(CEILING(MAX(0,$N849-$L849),INDEX('Cenários'!$I$6:$I$105,INT((ROW()-6)/12)+1)),FLOOR(MAX(0,INDEX('Cenários'!$K$6:$K$105,INT((ROW()-6)/12)+1)-$L849),INDEX('Cenários'!$I$6:$I$105,INT((ROW()-6)/12)+1)))),0))</f>
        <v/>
      </c>
      <c r="P849" s="25">
        <f>IF($A849="","",IFERROR(IF($E849+INDEX('Cenários'!$J$6:$J$105,INT((ROW()-6)/12)+1)&gt;7,0,SUMIFS($O$6:$O$1205,$A$6:$A$1205,$A849,$E$6:$E$1205,$E849+INDEX('Cenários'!$J$6:$J$105,INT((ROW()-6)/12)+1))),0))</f>
        <v/>
      </c>
      <c r="Q849" s="25">
        <f>IF($A849="","",$L849+$O849)</f>
        <v/>
      </c>
      <c r="R849" s="25">
        <f>IF($A849="","",IF($E849&gt;0,MAX(0,$Q849-$N849),0))</f>
        <v/>
      </c>
      <c r="S849" s="25">
        <f>IF($A849="","",$Q849-$R849)</f>
        <v/>
      </c>
      <c r="T849" s="25">
        <f>IF($A849="","",MAX(0,-$S849))</f>
        <v/>
      </c>
      <c r="U849" s="25">
        <f>IF($A849="","",MAX(0,$Q849-INDEX('Cenários'!$K$6:$K$105,INT((ROW()-6)/12)+1)))</f>
        <v/>
      </c>
      <c r="V849" s="24">
        <f>IF($A849="","",IF($Y849&lt;&gt;"OK","Dados inválidos",IF($X849="Pausado","Pausado",IF($T849&gt;0,"Ruptura",IF($U849&gt;0,"Excesso de capacidade",IF($M849&gt;INDEX('Cenários'!$K$6:$K$105,INT((ROW()-6)/12)+1),"Capacidade insuficiente",IF(AND($E849&lt;=0,$S849&lt;INDEX('Cenários'!$H$6:$H$105,INT((ROW()-6)/12)+1)),"Atenção",IF($R849&gt;0,"Desmobilizar","Adequado"))))))))</f>
        <v/>
      </c>
      <c r="W849" s="24">
        <f>IF($A849="","",IF($Y849&lt;&gt;"OK","Corrigir cadastro do cenário",IF($X849="Pausado","",IF($T849&gt;0,"Ruptura projetada de "&amp;TEXT($T849,"0")&amp;" un.",IF($U849&gt;0,"Reduzir entrada ou transferir "&amp;TEXT($U849,"0")&amp;" un.",IF($M849&gt;INDEX('Cenários'!$K$6:$K$105,INT((ROW()-6)/12)+1),"Capacidade abaixo do saldo-alvo em "&amp;TEXT($M849-INDEX('Cenários'!$K$6:$K$105,INT((ROW()-6)/12)+1),"0")&amp;" un.",IF(AND($O849&gt;0,$E849-INDEX('Cenários'!$J$6:$J$105,INT((ROW()-6)/12)+1)&lt;-4),"Recebimento depende de pedido anterior ao horizonte",IF($R849&gt;0,"Desmobilizar "&amp;TEXT($R849,"0")&amp;" un. nesta semana",IF($P849&gt;0,"Emitir pedido de "&amp;TEXT($P849,"0")&amp;" un. nesta semana",IF($O849&gt;0,"Programar recebimento de "&amp;TEXT($O849,"0")&amp;" un.","Sem ação imediata")))))))))</f>
        <v/>
      </c>
      <c r="X849" s="24">
        <f>IF($A849="","",INDEX('Cenários'!$M$6:$M$105,INT((ROW()-6)/12)+1))</f>
        <v/>
      </c>
      <c r="Y849" s="24">
        <f>IF($A849="","",INDEX('Cenários'!$Z$6:$Z$105,INT((ROW()-6)/12)+1))</f>
        <v/>
      </c>
    </row>
    <row r="850" ht="19" customHeight="1">
      <c r="A850" s="24">
        <f>IF(INDEX('Cenários'!$A$6:$A$105,INT((ROW()-6)/12)+1)="","",INDEX('Cenários'!$A$6:$A$105,INT((ROW()-6)/12)+1))</f>
        <v/>
      </c>
      <c r="B850" s="24">
        <f>IF($A850="","",INDEX('Cenários'!$B$6:$B$105,INT((ROW()-6)/12)+1))</f>
        <v/>
      </c>
      <c r="C850" s="24">
        <f>IF($A850="","",INDEX('Cenários'!$C$6:$C$105,INT((ROW()-6)/12)+1))</f>
        <v/>
      </c>
      <c r="D850" s="24">
        <f>IF($A850="","",INDEX('Cenários'!$D$6:$D$105,INT((ROW()-6)/12)+1))</f>
        <v/>
      </c>
      <c r="E850" s="25">
        <f>IF($A850="","",MOD(ROW()-6,12)-4)</f>
        <v/>
      </c>
      <c r="F850" s="24">
        <f>IF($A850="","",IF($E850&lt;0,"Antes do pico",IF($E850=0,"Semana de pico","Depois do pico")))</f>
        <v/>
      </c>
      <c r="G850" s="36">
        <f>IF($A850="","",IFERROR(IF(INDEX('Cenários'!$E$6:$E$105,INT((ROW()-6)/12)+1)="","",INDEX('Cenários'!$E$6:$E$105,INT((ROW()-6)/12)+1)+7*$E850),""))</f>
        <v/>
      </c>
      <c r="H850" s="37">
        <f>IF($A850="","",INDEX('Cenários'!$N$6:$Y$105,INT((ROW()-6)/12)+1,$E850+5))</f>
        <v/>
      </c>
      <c r="I850" s="25">
        <f>IF(OR($A850="",$H850=""),"",IFERROR(ROUNDUP(INDEX('Cenários'!$F$6:$F$105,INT((ROW()-6)/12)+1)*$H850,0),""))</f>
        <v/>
      </c>
      <c r="J850" s="19" t="n"/>
      <c r="K850" s="25">
        <f>IF($A850="","",IF($E850=-4,INDEX('Cenários'!$G$6:$G$105,INT((ROW()-6)/12)+1),$S849))</f>
        <v/>
      </c>
      <c r="L850" s="25">
        <f>IF($A850="","",$K850+IF($J850="",0,$J850)-IF($I850="",0,$I850))</f>
        <v/>
      </c>
      <c r="M850" s="25">
        <f>IF($A850="","",IF($E850&lt;=0,INDEX('Cenários'!$H$6:$H$105,INT((ROW()-6)/12)+1)+SUMIFS($I$6:$I$1205,$A$6:$A$1205,$A850,$E$6:$E$1205,"&gt;"&amp;$E850,$E$6:$E$1205,"&lt;="&amp;($E850+INDEX('Cenários'!$J$6:$J$105,INT((ROW()-6)/12)+1))),INDEX('Cenários'!$L$6:$L$105,INT((ROW()-6)/12)+1)+SUMIFS($I$6:$I$1205,$A$6:$A$1205,$A850,$E$6:$E$1205,"&gt;"&amp;$E850,$E$6:$E$1205,"&lt;=7")))</f>
        <v/>
      </c>
      <c r="N850" s="25">
        <f>IF($A850="","",MIN(INDEX('Cenários'!$K$6:$K$105,INT((ROW()-6)/12)+1),MAX(0,$M850)))</f>
        <v/>
      </c>
      <c r="O850" s="25">
        <f>IF($A850="","",IFERROR(IF($L850&gt;=$N850,0,MIN(CEILING(MAX(0,$N850-$L850),INDEX('Cenários'!$I$6:$I$105,INT((ROW()-6)/12)+1)),FLOOR(MAX(0,INDEX('Cenários'!$K$6:$K$105,INT((ROW()-6)/12)+1)-$L850),INDEX('Cenários'!$I$6:$I$105,INT((ROW()-6)/12)+1)))),0))</f>
        <v/>
      </c>
      <c r="P850" s="25">
        <f>IF($A850="","",IFERROR(IF($E850+INDEX('Cenários'!$J$6:$J$105,INT((ROW()-6)/12)+1)&gt;7,0,SUMIFS($O$6:$O$1205,$A$6:$A$1205,$A850,$E$6:$E$1205,$E850+INDEX('Cenários'!$J$6:$J$105,INT((ROW()-6)/12)+1))),0))</f>
        <v/>
      </c>
      <c r="Q850" s="25">
        <f>IF($A850="","",$L850+$O850)</f>
        <v/>
      </c>
      <c r="R850" s="25">
        <f>IF($A850="","",IF($E850&gt;0,MAX(0,$Q850-$N850),0))</f>
        <v/>
      </c>
      <c r="S850" s="25">
        <f>IF($A850="","",$Q850-$R850)</f>
        <v/>
      </c>
      <c r="T850" s="25">
        <f>IF($A850="","",MAX(0,-$S850))</f>
        <v/>
      </c>
      <c r="U850" s="25">
        <f>IF($A850="","",MAX(0,$Q850-INDEX('Cenários'!$K$6:$K$105,INT((ROW()-6)/12)+1)))</f>
        <v/>
      </c>
      <c r="V850" s="24">
        <f>IF($A850="","",IF($Y850&lt;&gt;"OK","Dados inválidos",IF($X850="Pausado","Pausado",IF($T850&gt;0,"Ruptura",IF($U850&gt;0,"Excesso de capacidade",IF($M850&gt;INDEX('Cenários'!$K$6:$K$105,INT((ROW()-6)/12)+1),"Capacidade insuficiente",IF(AND($E850&lt;=0,$S850&lt;INDEX('Cenários'!$H$6:$H$105,INT((ROW()-6)/12)+1)),"Atenção",IF($R850&gt;0,"Desmobilizar","Adequado"))))))))</f>
        <v/>
      </c>
      <c r="W850" s="24">
        <f>IF($A850="","",IF($Y850&lt;&gt;"OK","Corrigir cadastro do cenário",IF($X850="Pausado","",IF($T850&gt;0,"Ruptura projetada de "&amp;TEXT($T850,"0")&amp;" un.",IF($U850&gt;0,"Reduzir entrada ou transferir "&amp;TEXT($U850,"0")&amp;" un.",IF($M850&gt;INDEX('Cenários'!$K$6:$K$105,INT((ROW()-6)/12)+1),"Capacidade abaixo do saldo-alvo em "&amp;TEXT($M850-INDEX('Cenários'!$K$6:$K$105,INT((ROW()-6)/12)+1),"0")&amp;" un.",IF(AND($O850&gt;0,$E850-INDEX('Cenários'!$J$6:$J$105,INT((ROW()-6)/12)+1)&lt;-4),"Recebimento depende de pedido anterior ao horizonte",IF($R850&gt;0,"Desmobilizar "&amp;TEXT($R850,"0")&amp;" un. nesta semana",IF($P850&gt;0,"Emitir pedido de "&amp;TEXT($P850,"0")&amp;" un. nesta semana",IF($O850&gt;0,"Programar recebimento de "&amp;TEXT($O850,"0")&amp;" un.","Sem ação imediata")))))))))</f>
        <v/>
      </c>
      <c r="X850" s="24">
        <f>IF($A850="","",INDEX('Cenários'!$M$6:$M$105,INT((ROW()-6)/12)+1))</f>
        <v/>
      </c>
      <c r="Y850" s="24">
        <f>IF($A850="","",INDEX('Cenários'!$Z$6:$Z$105,INT((ROW()-6)/12)+1))</f>
        <v/>
      </c>
    </row>
    <row r="851" ht="19" customHeight="1">
      <c r="A851" s="24">
        <f>IF(INDEX('Cenários'!$A$6:$A$105,INT((ROW()-6)/12)+1)="","",INDEX('Cenários'!$A$6:$A$105,INT((ROW()-6)/12)+1))</f>
        <v/>
      </c>
      <c r="B851" s="24">
        <f>IF($A851="","",INDEX('Cenários'!$B$6:$B$105,INT((ROW()-6)/12)+1))</f>
        <v/>
      </c>
      <c r="C851" s="24">
        <f>IF($A851="","",INDEX('Cenários'!$C$6:$C$105,INT((ROW()-6)/12)+1))</f>
        <v/>
      </c>
      <c r="D851" s="24">
        <f>IF($A851="","",INDEX('Cenários'!$D$6:$D$105,INT((ROW()-6)/12)+1))</f>
        <v/>
      </c>
      <c r="E851" s="25">
        <f>IF($A851="","",MOD(ROW()-6,12)-4)</f>
        <v/>
      </c>
      <c r="F851" s="24">
        <f>IF($A851="","",IF($E851&lt;0,"Antes do pico",IF($E851=0,"Semana de pico","Depois do pico")))</f>
        <v/>
      </c>
      <c r="G851" s="36">
        <f>IF($A851="","",IFERROR(IF(INDEX('Cenários'!$E$6:$E$105,INT((ROW()-6)/12)+1)="","",INDEX('Cenários'!$E$6:$E$105,INT((ROW()-6)/12)+1)+7*$E851),""))</f>
        <v/>
      </c>
      <c r="H851" s="37">
        <f>IF($A851="","",INDEX('Cenários'!$N$6:$Y$105,INT((ROW()-6)/12)+1,$E851+5))</f>
        <v/>
      </c>
      <c r="I851" s="25">
        <f>IF(OR($A851="",$H851=""),"",IFERROR(ROUNDUP(INDEX('Cenários'!$F$6:$F$105,INT((ROW()-6)/12)+1)*$H851,0),""))</f>
        <v/>
      </c>
      <c r="J851" s="19" t="n"/>
      <c r="K851" s="25">
        <f>IF($A851="","",IF($E851=-4,INDEX('Cenários'!$G$6:$G$105,INT((ROW()-6)/12)+1),$S850))</f>
        <v/>
      </c>
      <c r="L851" s="25">
        <f>IF($A851="","",$K851+IF($J851="",0,$J851)-IF($I851="",0,$I851))</f>
        <v/>
      </c>
      <c r="M851" s="25">
        <f>IF($A851="","",IF($E851&lt;=0,INDEX('Cenários'!$H$6:$H$105,INT((ROW()-6)/12)+1)+SUMIFS($I$6:$I$1205,$A$6:$A$1205,$A851,$E$6:$E$1205,"&gt;"&amp;$E851,$E$6:$E$1205,"&lt;="&amp;($E851+INDEX('Cenários'!$J$6:$J$105,INT((ROW()-6)/12)+1))),INDEX('Cenários'!$L$6:$L$105,INT((ROW()-6)/12)+1)+SUMIFS($I$6:$I$1205,$A$6:$A$1205,$A851,$E$6:$E$1205,"&gt;"&amp;$E851,$E$6:$E$1205,"&lt;=7")))</f>
        <v/>
      </c>
      <c r="N851" s="25">
        <f>IF($A851="","",MIN(INDEX('Cenários'!$K$6:$K$105,INT((ROW()-6)/12)+1),MAX(0,$M851)))</f>
        <v/>
      </c>
      <c r="O851" s="25">
        <f>IF($A851="","",IFERROR(IF($L851&gt;=$N851,0,MIN(CEILING(MAX(0,$N851-$L851),INDEX('Cenários'!$I$6:$I$105,INT((ROW()-6)/12)+1)),FLOOR(MAX(0,INDEX('Cenários'!$K$6:$K$105,INT((ROW()-6)/12)+1)-$L851),INDEX('Cenários'!$I$6:$I$105,INT((ROW()-6)/12)+1)))),0))</f>
        <v/>
      </c>
      <c r="P851" s="25">
        <f>IF($A851="","",IFERROR(IF($E851+INDEX('Cenários'!$J$6:$J$105,INT((ROW()-6)/12)+1)&gt;7,0,SUMIFS($O$6:$O$1205,$A$6:$A$1205,$A851,$E$6:$E$1205,$E851+INDEX('Cenários'!$J$6:$J$105,INT((ROW()-6)/12)+1))),0))</f>
        <v/>
      </c>
      <c r="Q851" s="25">
        <f>IF($A851="","",$L851+$O851)</f>
        <v/>
      </c>
      <c r="R851" s="25">
        <f>IF($A851="","",IF($E851&gt;0,MAX(0,$Q851-$N851),0))</f>
        <v/>
      </c>
      <c r="S851" s="25">
        <f>IF($A851="","",$Q851-$R851)</f>
        <v/>
      </c>
      <c r="T851" s="25">
        <f>IF($A851="","",MAX(0,-$S851))</f>
        <v/>
      </c>
      <c r="U851" s="25">
        <f>IF($A851="","",MAX(0,$Q851-INDEX('Cenários'!$K$6:$K$105,INT((ROW()-6)/12)+1)))</f>
        <v/>
      </c>
      <c r="V851" s="24">
        <f>IF($A851="","",IF($Y851&lt;&gt;"OK","Dados inválidos",IF($X851="Pausado","Pausado",IF($T851&gt;0,"Ruptura",IF($U851&gt;0,"Excesso de capacidade",IF($M851&gt;INDEX('Cenários'!$K$6:$K$105,INT((ROW()-6)/12)+1),"Capacidade insuficiente",IF(AND($E851&lt;=0,$S851&lt;INDEX('Cenários'!$H$6:$H$105,INT((ROW()-6)/12)+1)),"Atenção",IF($R851&gt;0,"Desmobilizar","Adequado"))))))))</f>
        <v/>
      </c>
      <c r="W851" s="24">
        <f>IF($A851="","",IF($Y851&lt;&gt;"OK","Corrigir cadastro do cenário",IF($X851="Pausado","",IF($T851&gt;0,"Ruptura projetada de "&amp;TEXT($T851,"0")&amp;" un.",IF($U851&gt;0,"Reduzir entrada ou transferir "&amp;TEXT($U851,"0")&amp;" un.",IF($M851&gt;INDEX('Cenários'!$K$6:$K$105,INT((ROW()-6)/12)+1),"Capacidade abaixo do saldo-alvo em "&amp;TEXT($M851-INDEX('Cenários'!$K$6:$K$105,INT((ROW()-6)/12)+1),"0")&amp;" un.",IF(AND($O851&gt;0,$E851-INDEX('Cenários'!$J$6:$J$105,INT((ROW()-6)/12)+1)&lt;-4),"Recebimento depende de pedido anterior ao horizonte",IF($R851&gt;0,"Desmobilizar "&amp;TEXT($R851,"0")&amp;" un. nesta semana",IF($P851&gt;0,"Emitir pedido de "&amp;TEXT($P851,"0")&amp;" un. nesta semana",IF($O851&gt;0,"Programar recebimento de "&amp;TEXT($O851,"0")&amp;" un.","Sem ação imediata")))))))))</f>
        <v/>
      </c>
      <c r="X851" s="24">
        <f>IF($A851="","",INDEX('Cenários'!$M$6:$M$105,INT((ROW()-6)/12)+1))</f>
        <v/>
      </c>
      <c r="Y851" s="24">
        <f>IF($A851="","",INDEX('Cenários'!$Z$6:$Z$105,INT((ROW()-6)/12)+1))</f>
        <v/>
      </c>
    </row>
    <row r="852" ht="19" customHeight="1">
      <c r="A852" s="24">
        <f>IF(INDEX('Cenários'!$A$6:$A$105,INT((ROW()-6)/12)+1)="","",INDEX('Cenários'!$A$6:$A$105,INT((ROW()-6)/12)+1))</f>
        <v/>
      </c>
      <c r="B852" s="24">
        <f>IF($A852="","",INDEX('Cenários'!$B$6:$B$105,INT((ROW()-6)/12)+1))</f>
        <v/>
      </c>
      <c r="C852" s="24">
        <f>IF($A852="","",INDEX('Cenários'!$C$6:$C$105,INT((ROW()-6)/12)+1))</f>
        <v/>
      </c>
      <c r="D852" s="24">
        <f>IF($A852="","",INDEX('Cenários'!$D$6:$D$105,INT((ROW()-6)/12)+1))</f>
        <v/>
      </c>
      <c r="E852" s="25">
        <f>IF($A852="","",MOD(ROW()-6,12)-4)</f>
        <v/>
      </c>
      <c r="F852" s="24">
        <f>IF($A852="","",IF($E852&lt;0,"Antes do pico",IF($E852=0,"Semana de pico","Depois do pico")))</f>
        <v/>
      </c>
      <c r="G852" s="36">
        <f>IF($A852="","",IFERROR(IF(INDEX('Cenários'!$E$6:$E$105,INT((ROW()-6)/12)+1)="","",INDEX('Cenários'!$E$6:$E$105,INT((ROW()-6)/12)+1)+7*$E852),""))</f>
        <v/>
      </c>
      <c r="H852" s="37">
        <f>IF($A852="","",INDEX('Cenários'!$N$6:$Y$105,INT((ROW()-6)/12)+1,$E852+5))</f>
        <v/>
      </c>
      <c r="I852" s="25">
        <f>IF(OR($A852="",$H852=""),"",IFERROR(ROUNDUP(INDEX('Cenários'!$F$6:$F$105,INT((ROW()-6)/12)+1)*$H852,0),""))</f>
        <v/>
      </c>
      <c r="J852" s="19" t="n"/>
      <c r="K852" s="25">
        <f>IF($A852="","",IF($E852=-4,INDEX('Cenários'!$G$6:$G$105,INT((ROW()-6)/12)+1),$S851))</f>
        <v/>
      </c>
      <c r="L852" s="25">
        <f>IF($A852="","",$K852+IF($J852="",0,$J852)-IF($I852="",0,$I852))</f>
        <v/>
      </c>
      <c r="M852" s="25">
        <f>IF($A852="","",IF($E852&lt;=0,INDEX('Cenários'!$H$6:$H$105,INT((ROW()-6)/12)+1)+SUMIFS($I$6:$I$1205,$A$6:$A$1205,$A852,$E$6:$E$1205,"&gt;"&amp;$E852,$E$6:$E$1205,"&lt;="&amp;($E852+INDEX('Cenários'!$J$6:$J$105,INT((ROW()-6)/12)+1))),INDEX('Cenários'!$L$6:$L$105,INT((ROW()-6)/12)+1)+SUMIFS($I$6:$I$1205,$A$6:$A$1205,$A852,$E$6:$E$1205,"&gt;"&amp;$E852,$E$6:$E$1205,"&lt;=7")))</f>
        <v/>
      </c>
      <c r="N852" s="25">
        <f>IF($A852="","",MIN(INDEX('Cenários'!$K$6:$K$105,INT((ROW()-6)/12)+1),MAX(0,$M852)))</f>
        <v/>
      </c>
      <c r="O852" s="25">
        <f>IF($A852="","",IFERROR(IF($L852&gt;=$N852,0,MIN(CEILING(MAX(0,$N852-$L852),INDEX('Cenários'!$I$6:$I$105,INT((ROW()-6)/12)+1)),FLOOR(MAX(0,INDEX('Cenários'!$K$6:$K$105,INT((ROW()-6)/12)+1)-$L852),INDEX('Cenários'!$I$6:$I$105,INT((ROW()-6)/12)+1)))),0))</f>
        <v/>
      </c>
      <c r="P852" s="25">
        <f>IF($A852="","",IFERROR(IF($E852+INDEX('Cenários'!$J$6:$J$105,INT((ROW()-6)/12)+1)&gt;7,0,SUMIFS($O$6:$O$1205,$A$6:$A$1205,$A852,$E$6:$E$1205,$E852+INDEX('Cenários'!$J$6:$J$105,INT((ROW()-6)/12)+1))),0))</f>
        <v/>
      </c>
      <c r="Q852" s="25">
        <f>IF($A852="","",$L852+$O852)</f>
        <v/>
      </c>
      <c r="R852" s="25">
        <f>IF($A852="","",IF($E852&gt;0,MAX(0,$Q852-$N852),0))</f>
        <v/>
      </c>
      <c r="S852" s="25">
        <f>IF($A852="","",$Q852-$R852)</f>
        <v/>
      </c>
      <c r="T852" s="25">
        <f>IF($A852="","",MAX(0,-$S852))</f>
        <v/>
      </c>
      <c r="U852" s="25">
        <f>IF($A852="","",MAX(0,$Q852-INDEX('Cenários'!$K$6:$K$105,INT((ROW()-6)/12)+1)))</f>
        <v/>
      </c>
      <c r="V852" s="24">
        <f>IF($A852="","",IF($Y852&lt;&gt;"OK","Dados inválidos",IF($X852="Pausado","Pausado",IF($T852&gt;0,"Ruptura",IF($U852&gt;0,"Excesso de capacidade",IF($M852&gt;INDEX('Cenários'!$K$6:$K$105,INT((ROW()-6)/12)+1),"Capacidade insuficiente",IF(AND($E852&lt;=0,$S852&lt;INDEX('Cenários'!$H$6:$H$105,INT((ROW()-6)/12)+1)),"Atenção",IF($R852&gt;0,"Desmobilizar","Adequado"))))))))</f>
        <v/>
      </c>
      <c r="W852" s="24">
        <f>IF($A852="","",IF($Y852&lt;&gt;"OK","Corrigir cadastro do cenário",IF($X852="Pausado","",IF($T852&gt;0,"Ruptura projetada de "&amp;TEXT($T852,"0")&amp;" un.",IF($U852&gt;0,"Reduzir entrada ou transferir "&amp;TEXT($U852,"0")&amp;" un.",IF($M852&gt;INDEX('Cenários'!$K$6:$K$105,INT((ROW()-6)/12)+1),"Capacidade abaixo do saldo-alvo em "&amp;TEXT($M852-INDEX('Cenários'!$K$6:$K$105,INT((ROW()-6)/12)+1),"0")&amp;" un.",IF(AND($O852&gt;0,$E852-INDEX('Cenários'!$J$6:$J$105,INT((ROW()-6)/12)+1)&lt;-4),"Recebimento depende de pedido anterior ao horizonte",IF($R852&gt;0,"Desmobilizar "&amp;TEXT($R852,"0")&amp;" un. nesta semana",IF($P852&gt;0,"Emitir pedido de "&amp;TEXT($P852,"0")&amp;" un. nesta semana",IF($O852&gt;0,"Programar recebimento de "&amp;TEXT($O852,"0")&amp;" un.","Sem ação imediata")))))))))</f>
        <v/>
      </c>
      <c r="X852" s="24">
        <f>IF($A852="","",INDEX('Cenários'!$M$6:$M$105,INT((ROW()-6)/12)+1))</f>
        <v/>
      </c>
      <c r="Y852" s="24">
        <f>IF($A852="","",INDEX('Cenários'!$Z$6:$Z$105,INT((ROW()-6)/12)+1))</f>
        <v/>
      </c>
    </row>
    <row r="853" ht="19" customHeight="1">
      <c r="A853" s="24">
        <f>IF(INDEX('Cenários'!$A$6:$A$105,INT((ROW()-6)/12)+1)="","",INDEX('Cenários'!$A$6:$A$105,INT((ROW()-6)/12)+1))</f>
        <v/>
      </c>
      <c r="B853" s="24">
        <f>IF($A853="","",INDEX('Cenários'!$B$6:$B$105,INT((ROW()-6)/12)+1))</f>
        <v/>
      </c>
      <c r="C853" s="24">
        <f>IF($A853="","",INDEX('Cenários'!$C$6:$C$105,INT((ROW()-6)/12)+1))</f>
        <v/>
      </c>
      <c r="D853" s="24">
        <f>IF($A853="","",INDEX('Cenários'!$D$6:$D$105,INT((ROW()-6)/12)+1))</f>
        <v/>
      </c>
      <c r="E853" s="25">
        <f>IF($A853="","",MOD(ROW()-6,12)-4)</f>
        <v/>
      </c>
      <c r="F853" s="24">
        <f>IF($A853="","",IF($E853&lt;0,"Antes do pico",IF($E853=0,"Semana de pico","Depois do pico")))</f>
        <v/>
      </c>
      <c r="G853" s="36">
        <f>IF($A853="","",IFERROR(IF(INDEX('Cenários'!$E$6:$E$105,INT((ROW()-6)/12)+1)="","",INDEX('Cenários'!$E$6:$E$105,INT((ROW()-6)/12)+1)+7*$E853),""))</f>
        <v/>
      </c>
      <c r="H853" s="37">
        <f>IF($A853="","",INDEX('Cenários'!$N$6:$Y$105,INT((ROW()-6)/12)+1,$E853+5))</f>
        <v/>
      </c>
      <c r="I853" s="25">
        <f>IF(OR($A853="",$H853=""),"",IFERROR(ROUNDUP(INDEX('Cenários'!$F$6:$F$105,INT((ROW()-6)/12)+1)*$H853,0),""))</f>
        <v/>
      </c>
      <c r="J853" s="19" t="n"/>
      <c r="K853" s="25">
        <f>IF($A853="","",IF($E853=-4,INDEX('Cenários'!$G$6:$G$105,INT((ROW()-6)/12)+1),$S852))</f>
        <v/>
      </c>
      <c r="L853" s="25">
        <f>IF($A853="","",$K853+IF($J853="",0,$J853)-IF($I853="",0,$I853))</f>
        <v/>
      </c>
      <c r="M853" s="25">
        <f>IF($A853="","",IF($E853&lt;=0,INDEX('Cenários'!$H$6:$H$105,INT((ROW()-6)/12)+1)+SUMIFS($I$6:$I$1205,$A$6:$A$1205,$A853,$E$6:$E$1205,"&gt;"&amp;$E853,$E$6:$E$1205,"&lt;="&amp;($E853+INDEX('Cenários'!$J$6:$J$105,INT((ROW()-6)/12)+1))),INDEX('Cenários'!$L$6:$L$105,INT((ROW()-6)/12)+1)+SUMIFS($I$6:$I$1205,$A$6:$A$1205,$A853,$E$6:$E$1205,"&gt;"&amp;$E853,$E$6:$E$1205,"&lt;=7")))</f>
        <v/>
      </c>
      <c r="N853" s="25">
        <f>IF($A853="","",MIN(INDEX('Cenários'!$K$6:$K$105,INT((ROW()-6)/12)+1),MAX(0,$M853)))</f>
        <v/>
      </c>
      <c r="O853" s="25">
        <f>IF($A853="","",IFERROR(IF($L853&gt;=$N853,0,MIN(CEILING(MAX(0,$N853-$L853),INDEX('Cenários'!$I$6:$I$105,INT((ROW()-6)/12)+1)),FLOOR(MAX(0,INDEX('Cenários'!$K$6:$K$105,INT((ROW()-6)/12)+1)-$L853),INDEX('Cenários'!$I$6:$I$105,INT((ROW()-6)/12)+1)))),0))</f>
        <v/>
      </c>
      <c r="P853" s="25">
        <f>IF($A853="","",IFERROR(IF($E853+INDEX('Cenários'!$J$6:$J$105,INT((ROW()-6)/12)+1)&gt;7,0,SUMIFS($O$6:$O$1205,$A$6:$A$1205,$A853,$E$6:$E$1205,$E853+INDEX('Cenários'!$J$6:$J$105,INT((ROW()-6)/12)+1))),0))</f>
        <v/>
      </c>
      <c r="Q853" s="25">
        <f>IF($A853="","",$L853+$O853)</f>
        <v/>
      </c>
      <c r="R853" s="25">
        <f>IF($A853="","",IF($E853&gt;0,MAX(0,$Q853-$N853),0))</f>
        <v/>
      </c>
      <c r="S853" s="25">
        <f>IF($A853="","",$Q853-$R853)</f>
        <v/>
      </c>
      <c r="T853" s="25">
        <f>IF($A853="","",MAX(0,-$S853))</f>
        <v/>
      </c>
      <c r="U853" s="25">
        <f>IF($A853="","",MAX(0,$Q853-INDEX('Cenários'!$K$6:$K$105,INT((ROW()-6)/12)+1)))</f>
        <v/>
      </c>
      <c r="V853" s="24">
        <f>IF($A853="","",IF($Y853&lt;&gt;"OK","Dados inválidos",IF($X853="Pausado","Pausado",IF($T853&gt;0,"Ruptura",IF($U853&gt;0,"Excesso de capacidade",IF($M853&gt;INDEX('Cenários'!$K$6:$K$105,INT((ROW()-6)/12)+1),"Capacidade insuficiente",IF(AND($E853&lt;=0,$S853&lt;INDEX('Cenários'!$H$6:$H$105,INT((ROW()-6)/12)+1)),"Atenção",IF($R853&gt;0,"Desmobilizar","Adequado"))))))))</f>
        <v/>
      </c>
      <c r="W853" s="24">
        <f>IF($A853="","",IF($Y853&lt;&gt;"OK","Corrigir cadastro do cenário",IF($X853="Pausado","",IF($T853&gt;0,"Ruptura projetada de "&amp;TEXT($T853,"0")&amp;" un.",IF($U853&gt;0,"Reduzir entrada ou transferir "&amp;TEXT($U853,"0")&amp;" un.",IF($M853&gt;INDEX('Cenários'!$K$6:$K$105,INT((ROW()-6)/12)+1),"Capacidade abaixo do saldo-alvo em "&amp;TEXT($M853-INDEX('Cenários'!$K$6:$K$105,INT((ROW()-6)/12)+1),"0")&amp;" un.",IF(AND($O853&gt;0,$E853-INDEX('Cenários'!$J$6:$J$105,INT((ROW()-6)/12)+1)&lt;-4),"Recebimento depende de pedido anterior ao horizonte",IF($R853&gt;0,"Desmobilizar "&amp;TEXT($R853,"0")&amp;" un. nesta semana",IF($P853&gt;0,"Emitir pedido de "&amp;TEXT($P853,"0")&amp;" un. nesta semana",IF($O853&gt;0,"Programar recebimento de "&amp;TEXT($O853,"0")&amp;" un.","Sem ação imediata")))))))))</f>
        <v/>
      </c>
      <c r="X853" s="24">
        <f>IF($A853="","",INDEX('Cenários'!$M$6:$M$105,INT((ROW()-6)/12)+1))</f>
        <v/>
      </c>
      <c r="Y853" s="24">
        <f>IF($A853="","",INDEX('Cenários'!$Z$6:$Z$105,INT((ROW()-6)/12)+1))</f>
        <v/>
      </c>
    </row>
    <row r="854" ht="19" customHeight="1">
      <c r="A854" s="24">
        <f>IF(INDEX('Cenários'!$A$6:$A$105,INT((ROW()-6)/12)+1)="","",INDEX('Cenários'!$A$6:$A$105,INT((ROW()-6)/12)+1))</f>
        <v/>
      </c>
      <c r="B854" s="24">
        <f>IF($A854="","",INDEX('Cenários'!$B$6:$B$105,INT((ROW()-6)/12)+1))</f>
        <v/>
      </c>
      <c r="C854" s="24">
        <f>IF($A854="","",INDEX('Cenários'!$C$6:$C$105,INT((ROW()-6)/12)+1))</f>
        <v/>
      </c>
      <c r="D854" s="24">
        <f>IF($A854="","",INDEX('Cenários'!$D$6:$D$105,INT((ROW()-6)/12)+1))</f>
        <v/>
      </c>
      <c r="E854" s="25">
        <f>IF($A854="","",MOD(ROW()-6,12)-4)</f>
        <v/>
      </c>
      <c r="F854" s="24">
        <f>IF($A854="","",IF($E854&lt;0,"Antes do pico",IF($E854=0,"Semana de pico","Depois do pico")))</f>
        <v/>
      </c>
      <c r="G854" s="36">
        <f>IF($A854="","",IFERROR(IF(INDEX('Cenários'!$E$6:$E$105,INT((ROW()-6)/12)+1)="","",INDEX('Cenários'!$E$6:$E$105,INT((ROW()-6)/12)+1)+7*$E854),""))</f>
        <v/>
      </c>
      <c r="H854" s="37">
        <f>IF($A854="","",INDEX('Cenários'!$N$6:$Y$105,INT((ROW()-6)/12)+1,$E854+5))</f>
        <v/>
      </c>
      <c r="I854" s="25">
        <f>IF(OR($A854="",$H854=""),"",IFERROR(ROUNDUP(INDEX('Cenários'!$F$6:$F$105,INT((ROW()-6)/12)+1)*$H854,0),""))</f>
        <v/>
      </c>
      <c r="J854" s="19" t="n"/>
      <c r="K854" s="25">
        <f>IF($A854="","",IF($E854=-4,INDEX('Cenários'!$G$6:$G$105,INT((ROW()-6)/12)+1),$S853))</f>
        <v/>
      </c>
      <c r="L854" s="25">
        <f>IF($A854="","",$K854+IF($J854="",0,$J854)-IF($I854="",0,$I854))</f>
        <v/>
      </c>
      <c r="M854" s="25">
        <f>IF($A854="","",IF($E854&lt;=0,INDEX('Cenários'!$H$6:$H$105,INT((ROW()-6)/12)+1)+SUMIFS($I$6:$I$1205,$A$6:$A$1205,$A854,$E$6:$E$1205,"&gt;"&amp;$E854,$E$6:$E$1205,"&lt;="&amp;($E854+INDEX('Cenários'!$J$6:$J$105,INT((ROW()-6)/12)+1))),INDEX('Cenários'!$L$6:$L$105,INT((ROW()-6)/12)+1)+SUMIFS($I$6:$I$1205,$A$6:$A$1205,$A854,$E$6:$E$1205,"&gt;"&amp;$E854,$E$6:$E$1205,"&lt;=7")))</f>
        <v/>
      </c>
      <c r="N854" s="25">
        <f>IF($A854="","",MIN(INDEX('Cenários'!$K$6:$K$105,INT((ROW()-6)/12)+1),MAX(0,$M854)))</f>
        <v/>
      </c>
      <c r="O854" s="25">
        <f>IF($A854="","",IFERROR(IF($L854&gt;=$N854,0,MIN(CEILING(MAX(0,$N854-$L854),INDEX('Cenários'!$I$6:$I$105,INT((ROW()-6)/12)+1)),FLOOR(MAX(0,INDEX('Cenários'!$K$6:$K$105,INT((ROW()-6)/12)+1)-$L854),INDEX('Cenários'!$I$6:$I$105,INT((ROW()-6)/12)+1)))),0))</f>
        <v/>
      </c>
      <c r="P854" s="25">
        <f>IF($A854="","",IFERROR(IF($E854+INDEX('Cenários'!$J$6:$J$105,INT((ROW()-6)/12)+1)&gt;7,0,SUMIFS($O$6:$O$1205,$A$6:$A$1205,$A854,$E$6:$E$1205,$E854+INDEX('Cenários'!$J$6:$J$105,INT((ROW()-6)/12)+1))),0))</f>
        <v/>
      </c>
      <c r="Q854" s="25">
        <f>IF($A854="","",$L854+$O854)</f>
        <v/>
      </c>
      <c r="R854" s="25">
        <f>IF($A854="","",IF($E854&gt;0,MAX(0,$Q854-$N854),0))</f>
        <v/>
      </c>
      <c r="S854" s="25">
        <f>IF($A854="","",$Q854-$R854)</f>
        <v/>
      </c>
      <c r="T854" s="25">
        <f>IF($A854="","",MAX(0,-$S854))</f>
        <v/>
      </c>
      <c r="U854" s="25">
        <f>IF($A854="","",MAX(0,$Q854-INDEX('Cenários'!$K$6:$K$105,INT((ROW()-6)/12)+1)))</f>
        <v/>
      </c>
      <c r="V854" s="24">
        <f>IF($A854="","",IF($Y854&lt;&gt;"OK","Dados inválidos",IF($X854="Pausado","Pausado",IF($T854&gt;0,"Ruptura",IF($U854&gt;0,"Excesso de capacidade",IF($M854&gt;INDEX('Cenários'!$K$6:$K$105,INT((ROW()-6)/12)+1),"Capacidade insuficiente",IF(AND($E854&lt;=0,$S854&lt;INDEX('Cenários'!$H$6:$H$105,INT((ROW()-6)/12)+1)),"Atenção",IF($R854&gt;0,"Desmobilizar","Adequado"))))))))</f>
        <v/>
      </c>
      <c r="W854" s="24">
        <f>IF($A854="","",IF($Y854&lt;&gt;"OK","Corrigir cadastro do cenário",IF($X854="Pausado","",IF($T854&gt;0,"Ruptura projetada de "&amp;TEXT($T854,"0")&amp;" un.",IF($U854&gt;0,"Reduzir entrada ou transferir "&amp;TEXT($U854,"0")&amp;" un.",IF($M854&gt;INDEX('Cenários'!$K$6:$K$105,INT((ROW()-6)/12)+1),"Capacidade abaixo do saldo-alvo em "&amp;TEXT($M854-INDEX('Cenários'!$K$6:$K$105,INT((ROW()-6)/12)+1),"0")&amp;" un.",IF(AND($O854&gt;0,$E854-INDEX('Cenários'!$J$6:$J$105,INT((ROW()-6)/12)+1)&lt;-4),"Recebimento depende de pedido anterior ao horizonte",IF($R854&gt;0,"Desmobilizar "&amp;TEXT($R854,"0")&amp;" un. nesta semana",IF($P854&gt;0,"Emitir pedido de "&amp;TEXT($P854,"0")&amp;" un. nesta semana",IF($O854&gt;0,"Programar recebimento de "&amp;TEXT($O854,"0")&amp;" un.","Sem ação imediata")))))))))</f>
        <v/>
      </c>
      <c r="X854" s="24">
        <f>IF($A854="","",INDEX('Cenários'!$M$6:$M$105,INT((ROW()-6)/12)+1))</f>
        <v/>
      </c>
      <c r="Y854" s="24">
        <f>IF($A854="","",INDEX('Cenários'!$Z$6:$Z$105,INT((ROW()-6)/12)+1))</f>
        <v/>
      </c>
    </row>
    <row r="855" ht="19" customHeight="1">
      <c r="A855" s="24">
        <f>IF(INDEX('Cenários'!$A$6:$A$105,INT((ROW()-6)/12)+1)="","",INDEX('Cenários'!$A$6:$A$105,INT((ROW()-6)/12)+1))</f>
        <v/>
      </c>
      <c r="B855" s="24">
        <f>IF($A855="","",INDEX('Cenários'!$B$6:$B$105,INT((ROW()-6)/12)+1))</f>
        <v/>
      </c>
      <c r="C855" s="24">
        <f>IF($A855="","",INDEX('Cenários'!$C$6:$C$105,INT((ROW()-6)/12)+1))</f>
        <v/>
      </c>
      <c r="D855" s="24">
        <f>IF($A855="","",INDEX('Cenários'!$D$6:$D$105,INT((ROW()-6)/12)+1))</f>
        <v/>
      </c>
      <c r="E855" s="25">
        <f>IF($A855="","",MOD(ROW()-6,12)-4)</f>
        <v/>
      </c>
      <c r="F855" s="24">
        <f>IF($A855="","",IF($E855&lt;0,"Antes do pico",IF($E855=0,"Semana de pico","Depois do pico")))</f>
        <v/>
      </c>
      <c r="G855" s="36">
        <f>IF($A855="","",IFERROR(IF(INDEX('Cenários'!$E$6:$E$105,INT((ROW()-6)/12)+1)="","",INDEX('Cenários'!$E$6:$E$105,INT((ROW()-6)/12)+1)+7*$E855),""))</f>
        <v/>
      </c>
      <c r="H855" s="37">
        <f>IF($A855="","",INDEX('Cenários'!$N$6:$Y$105,INT((ROW()-6)/12)+1,$E855+5))</f>
        <v/>
      </c>
      <c r="I855" s="25">
        <f>IF(OR($A855="",$H855=""),"",IFERROR(ROUNDUP(INDEX('Cenários'!$F$6:$F$105,INT((ROW()-6)/12)+1)*$H855,0),""))</f>
        <v/>
      </c>
      <c r="J855" s="19" t="n"/>
      <c r="K855" s="25">
        <f>IF($A855="","",IF($E855=-4,INDEX('Cenários'!$G$6:$G$105,INT((ROW()-6)/12)+1),$S854))</f>
        <v/>
      </c>
      <c r="L855" s="25">
        <f>IF($A855="","",$K855+IF($J855="",0,$J855)-IF($I855="",0,$I855))</f>
        <v/>
      </c>
      <c r="M855" s="25">
        <f>IF($A855="","",IF($E855&lt;=0,INDEX('Cenários'!$H$6:$H$105,INT((ROW()-6)/12)+1)+SUMIFS($I$6:$I$1205,$A$6:$A$1205,$A855,$E$6:$E$1205,"&gt;"&amp;$E855,$E$6:$E$1205,"&lt;="&amp;($E855+INDEX('Cenários'!$J$6:$J$105,INT((ROW()-6)/12)+1))),INDEX('Cenários'!$L$6:$L$105,INT((ROW()-6)/12)+1)+SUMIFS($I$6:$I$1205,$A$6:$A$1205,$A855,$E$6:$E$1205,"&gt;"&amp;$E855,$E$6:$E$1205,"&lt;=7")))</f>
        <v/>
      </c>
      <c r="N855" s="25">
        <f>IF($A855="","",MIN(INDEX('Cenários'!$K$6:$K$105,INT((ROW()-6)/12)+1),MAX(0,$M855)))</f>
        <v/>
      </c>
      <c r="O855" s="25">
        <f>IF($A855="","",IFERROR(IF($L855&gt;=$N855,0,MIN(CEILING(MAX(0,$N855-$L855),INDEX('Cenários'!$I$6:$I$105,INT((ROW()-6)/12)+1)),FLOOR(MAX(0,INDEX('Cenários'!$K$6:$K$105,INT((ROW()-6)/12)+1)-$L855),INDEX('Cenários'!$I$6:$I$105,INT((ROW()-6)/12)+1)))),0))</f>
        <v/>
      </c>
      <c r="P855" s="25">
        <f>IF($A855="","",IFERROR(IF($E855+INDEX('Cenários'!$J$6:$J$105,INT((ROW()-6)/12)+1)&gt;7,0,SUMIFS($O$6:$O$1205,$A$6:$A$1205,$A855,$E$6:$E$1205,$E855+INDEX('Cenários'!$J$6:$J$105,INT((ROW()-6)/12)+1))),0))</f>
        <v/>
      </c>
      <c r="Q855" s="25">
        <f>IF($A855="","",$L855+$O855)</f>
        <v/>
      </c>
      <c r="R855" s="25">
        <f>IF($A855="","",IF($E855&gt;0,MAX(0,$Q855-$N855),0))</f>
        <v/>
      </c>
      <c r="S855" s="25">
        <f>IF($A855="","",$Q855-$R855)</f>
        <v/>
      </c>
      <c r="T855" s="25">
        <f>IF($A855="","",MAX(0,-$S855))</f>
        <v/>
      </c>
      <c r="U855" s="25">
        <f>IF($A855="","",MAX(0,$Q855-INDEX('Cenários'!$K$6:$K$105,INT((ROW()-6)/12)+1)))</f>
        <v/>
      </c>
      <c r="V855" s="24">
        <f>IF($A855="","",IF($Y855&lt;&gt;"OK","Dados inválidos",IF($X855="Pausado","Pausado",IF($T855&gt;0,"Ruptura",IF($U855&gt;0,"Excesso de capacidade",IF($M855&gt;INDEX('Cenários'!$K$6:$K$105,INT((ROW()-6)/12)+1),"Capacidade insuficiente",IF(AND($E855&lt;=0,$S855&lt;INDEX('Cenários'!$H$6:$H$105,INT((ROW()-6)/12)+1)),"Atenção",IF($R855&gt;0,"Desmobilizar","Adequado"))))))))</f>
        <v/>
      </c>
      <c r="W855" s="24">
        <f>IF($A855="","",IF($Y855&lt;&gt;"OK","Corrigir cadastro do cenário",IF($X855="Pausado","",IF($T855&gt;0,"Ruptura projetada de "&amp;TEXT($T855,"0")&amp;" un.",IF($U855&gt;0,"Reduzir entrada ou transferir "&amp;TEXT($U855,"0")&amp;" un.",IF($M855&gt;INDEX('Cenários'!$K$6:$K$105,INT((ROW()-6)/12)+1),"Capacidade abaixo do saldo-alvo em "&amp;TEXT($M855-INDEX('Cenários'!$K$6:$K$105,INT((ROW()-6)/12)+1),"0")&amp;" un.",IF(AND($O855&gt;0,$E855-INDEX('Cenários'!$J$6:$J$105,INT((ROW()-6)/12)+1)&lt;-4),"Recebimento depende de pedido anterior ao horizonte",IF($R855&gt;0,"Desmobilizar "&amp;TEXT($R855,"0")&amp;" un. nesta semana",IF($P855&gt;0,"Emitir pedido de "&amp;TEXT($P855,"0")&amp;" un. nesta semana",IF($O855&gt;0,"Programar recebimento de "&amp;TEXT($O855,"0")&amp;" un.","Sem ação imediata")))))))))</f>
        <v/>
      </c>
      <c r="X855" s="24">
        <f>IF($A855="","",INDEX('Cenários'!$M$6:$M$105,INT((ROW()-6)/12)+1))</f>
        <v/>
      </c>
      <c r="Y855" s="24">
        <f>IF($A855="","",INDEX('Cenários'!$Z$6:$Z$105,INT((ROW()-6)/12)+1))</f>
        <v/>
      </c>
    </row>
    <row r="856" ht="19" customHeight="1">
      <c r="A856" s="24">
        <f>IF(INDEX('Cenários'!$A$6:$A$105,INT((ROW()-6)/12)+1)="","",INDEX('Cenários'!$A$6:$A$105,INT((ROW()-6)/12)+1))</f>
        <v/>
      </c>
      <c r="B856" s="24">
        <f>IF($A856="","",INDEX('Cenários'!$B$6:$B$105,INT((ROW()-6)/12)+1))</f>
        <v/>
      </c>
      <c r="C856" s="24">
        <f>IF($A856="","",INDEX('Cenários'!$C$6:$C$105,INT((ROW()-6)/12)+1))</f>
        <v/>
      </c>
      <c r="D856" s="24">
        <f>IF($A856="","",INDEX('Cenários'!$D$6:$D$105,INT((ROW()-6)/12)+1))</f>
        <v/>
      </c>
      <c r="E856" s="25">
        <f>IF($A856="","",MOD(ROW()-6,12)-4)</f>
        <v/>
      </c>
      <c r="F856" s="24">
        <f>IF($A856="","",IF($E856&lt;0,"Antes do pico",IF($E856=0,"Semana de pico","Depois do pico")))</f>
        <v/>
      </c>
      <c r="G856" s="36">
        <f>IF($A856="","",IFERROR(IF(INDEX('Cenários'!$E$6:$E$105,INT((ROW()-6)/12)+1)="","",INDEX('Cenários'!$E$6:$E$105,INT((ROW()-6)/12)+1)+7*$E856),""))</f>
        <v/>
      </c>
      <c r="H856" s="37">
        <f>IF($A856="","",INDEX('Cenários'!$N$6:$Y$105,INT((ROW()-6)/12)+1,$E856+5))</f>
        <v/>
      </c>
      <c r="I856" s="25">
        <f>IF(OR($A856="",$H856=""),"",IFERROR(ROUNDUP(INDEX('Cenários'!$F$6:$F$105,INT((ROW()-6)/12)+1)*$H856,0),""))</f>
        <v/>
      </c>
      <c r="J856" s="19" t="n"/>
      <c r="K856" s="25">
        <f>IF($A856="","",IF($E856=-4,INDEX('Cenários'!$G$6:$G$105,INT((ROW()-6)/12)+1),$S855))</f>
        <v/>
      </c>
      <c r="L856" s="25">
        <f>IF($A856="","",$K856+IF($J856="",0,$J856)-IF($I856="",0,$I856))</f>
        <v/>
      </c>
      <c r="M856" s="25">
        <f>IF($A856="","",IF($E856&lt;=0,INDEX('Cenários'!$H$6:$H$105,INT((ROW()-6)/12)+1)+SUMIFS($I$6:$I$1205,$A$6:$A$1205,$A856,$E$6:$E$1205,"&gt;"&amp;$E856,$E$6:$E$1205,"&lt;="&amp;($E856+INDEX('Cenários'!$J$6:$J$105,INT((ROW()-6)/12)+1))),INDEX('Cenários'!$L$6:$L$105,INT((ROW()-6)/12)+1)+SUMIFS($I$6:$I$1205,$A$6:$A$1205,$A856,$E$6:$E$1205,"&gt;"&amp;$E856,$E$6:$E$1205,"&lt;=7")))</f>
        <v/>
      </c>
      <c r="N856" s="25">
        <f>IF($A856="","",MIN(INDEX('Cenários'!$K$6:$K$105,INT((ROW()-6)/12)+1),MAX(0,$M856)))</f>
        <v/>
      </c>
      <c r="O856" s="25">
        <f>IF($A856="","",IFERROR(IF($L856&gt;=$N856,0,MIN(CEILING(MAX(0,$N856-$L856),INDEX('Cenários'!$I$6:$I$105,INT((ROW()-6)/12)+1)),FLOOR(MAX(0,INDEX('Cenários'!$K$6:$K$105,INT((ROW()-6)/12)+1)-$L856),INDEX('Cenários'!$I$6:$I$105,INT((ROW()-6)/12)+1)))),0))</f>
        <v/>
      </c>
      <c r="P856" s="25">
        <f>IF($A856="","",IFERROR(IF($E856+INDEX('Cenários'!$J$6:$J$105,INT((ROW()-6)/12)+1)&gt;7,0,SUMIFS($O$6:$O$1205,$A$6:$A$1205,$A856,$E$6:$E$1205,$E856+INDEX('Cenários'!$J$6:$J$105,INT((ROW()-6)/12)+1))),0))</f>
        <v/>
      </c>
      <c r="Q856" s="25">
        <f>IF($A856="","",$L856+$O856)</f>
        <v/>
      </c>
      <c r="R856" s="25">
        <f>IF($A856="","",IF($E856&gt;0,MAX(0,$Q856-$N856),0))</f>
        <v/>
      </c>
      <c r="S856" s="25">
        <f>IF($A856="","",$Q856-$R856)</f>
        <v/>
      </c>
      <c r="T856" s="25">
        <f>IF($A856="","",MAX(0,-$S856))</f>
        <v/>
      </c>
      <c r="U856" s="25">
        <f>IF($A856="","",MAX(0,$Q856-INDEX('Cenários'!$K$6:$K$105,INT((ROW()-6)/12)+1)))</f>
        <v/>
      </c>
      <c r="V856" s="24">
        <f>IF($A856="","",IF($Y856&lt;&gt;"OK","Dados inválidos",IF($X856="Pausado","Pausado",IF($T856&gt;0,"Ruptura",IF($U856&gt;0,"Excesso de capacidade",IF($M856&gt;INDEX('Cenários'!$K$6:$K$105,INT((ROW()-6)/12)+1),"Capacidade insuficiente",IF(AND($E856&lt;=0,$S856&lt;INDEX('Cenários'!$H$6:$H$105,INT((ROW()-6)/12)+1)),"Atenção",IF($R856&gt;0,"Desmobilizar","Adequado"))))))))</f>
        <v/>
      </c>
      <c r="W856" s="24">
        <f>IF($A856="","",IF($Y856&lt;&gt;"OK","Corrigir cadastro do cenário",IF($X856="Pausado","",IF($T856&gt;0,"Ruptura projetada de "&amp;TEXT($T856,"0")&amp;" un.",IF($U856&gt;0,"Reduzir entrada ou transferir "&amp;TEXT($U856,"0")&amp;" un.",IF($M856&gt;INDEX('Cenários'!$K$6:$K$105,INT((ROW()-6)/12)+1),"Capacidade abaixo do saldo-alvo em "&amp;TEXT($M856-INDEX('Cenários'!$K$6:$K$105,INT((ROW()-6)/12)+1),"0")&amp;" un.",IF(AND($O856&gt;0,$E856-INDEX('Cenários'!$J$6:$J$105,INT((ROW()-6)/12)+1)&lt;-4),"Recebimento depende de pedido anterior ao horizonte",IF($R856&gt;0,"Desmobilizar "&amp;TEXT($R856,"0")&amp;" un. nesta semana",IF($P856&gt;0,"Emitir pedido de "&amp;TEXT($P856,"0")&amp;" un. nesta semana",IF($O856&gt;0,"Programar recebimento de "&amp;TEXT($O856,"0")&amp;" un.","Sem ação imediata")))))))))</f>
        <v/>
      </c>
      <c r="X856" s="24">
        <f>IF($A856="","",INDEX('Cenários'!$M$6:$M$105,INT((ROW()-6)/12)+1))</f>
        <v/>
      </c>
      <c r="Y856" s="24">
        <f>IF($A856="","",INDEX('Cenários'!$Z$6:$Z$105,INT((ROW()-6)/12)+1))</f>
        <v/>
      </c>
    </row>
    <row r="857" ht="19" customHeight="1">
      <c r="A857" s="24">
        <f>IF(INDEX('Cenários'!$A$6:$A$105,INT((ROW()-6)/12)+1)="","",INDEX('Cenários'!$A$6:$A$105,INT((ROW()-6)/12)+1))</f>
        <v/>
      </c>
      <c r="B857" s="24">
        <f>IF($A857="","",INDEX('Cenários'!$B$6:$B$105,INT((ROW()-6)/12)+1))</f>
        <v/>
      </c>
      <c r="C857" s="24">
        <f>IF($A857="","",INDEX('Cenários'!$C$6:$C$105,INT((ROW()-6)/12)+1))</f>
        <v/>
      </c>
      <c r="D857" s="24">
        <f>IF($A857="","",INDEX('Cenários'!$D$6:$D$105,INT((ROW()-6)/12)+1))</f>
        <v/>
      </c>
      <c r="E857" s="25">
        <f>IF($A857="","",MOD(ROW()-6,12)-4)</f>
        <v/>
      </c>
      <c r="F857" s="24">
        <f>IF($A857="","",IF($E857&lt;0,"Antes do pico",IF($E857=0,"Semana de pico","Depois do pico")))</f>
        <v/>
      </c>
      <c r="G857" s="36">
        <f>IF($A857="","",IFERROR(IF(INDEX('Cenários'!$E$6:$E$105,INT((ROW()-6)/12)+1)="","",INDEX('Cenários'!$E$6:$E$105,INT((ROW()-6)/12)+1)+7*$E857),""))</f>
        <v/>
      </c>
      <c r="H857" s="37">
        <f>IF($A857="","",INDEX('Cenários'!$N$6:$Y$105,INT((ROW()-6)/12)+1,$E857+5))</f>
        <v/>
      </c>
      <c r="I857" s="25">
        <f>IF(OR($A857="",$H857=""),"",IFERROR(ROUNDUP(INDEX('Cenários'!$F$6:$F$105,INT((ROW()-6)/12)+1)*$H857,0),""))</f>
        <v/>
      </c>
      <c r="J857" s="19" t="n"/>
      <c r="K857" s="25">
        <f>IF($A857="","",IF($E857=-4,INDEX('Cenários'!$G$6:$G$105,INT((ROW()-6)/12)+1),$S856))</f>
        <v/>
      </c>
      <c r="L857" s="25">
        <f>IF($A857="","",$K857+IF($J857="",0,$J857)-IF($I857="",0,$I857))</f>
        <v/>
      </c>
      <c r="M857" s="25">
        <f>IF($A857="","",IF($E857&lt;=0,INDEX('Cenários'!$H$6:$H$105,INT((ROW()-6)/12)+1)+SUMIFS($I$6:$I$1205,$A$6:$A$1205,$A857,$E$6:$E$1205,"&gt;"&amp;$E857,$E$6:$E$1205,"&lt;="&amp;($E857+INDEX('Cenários'!$J$6:$J$105,INT((ROW()-6)/12)+1))),INDEX('Cenários'!$L$6:$L$105,INT((ROW()-6)/12)+1)+SUMIFS($I$6:$I$1205,$A$6:$A$1205,$A857,$E$6:$E$1205,"&gt;"&amp;$E857,$E$6:$E$1205,"&lt;=7")))</f>
        <v/>
      </c>
      <c r="N857" s="25">
        <f>IF($A857="","",MIN(INDEX('Cenários'!$K$6:$K$105,INT((ROW()-6)/12)+1),MAX(0,$M857)))</f>
        <v/>
      </c>
      <c r="O857" s="25">
        <f>IF($A857="","",IFERROR(IF($L857&gt;=$N857,0,MIN(CEILING(MAX(0,$N857-$L857),INDEX('Cenários'!$I$6:$I$105,INT((ROW()-6)/12)+1)),FLOOR(MAX(0,INDEX('Cenários'!$K$6:$K$105,INT((ROW()-6)/12)+1)-$L857),INDEX('Cenários'!$I$6:$I$105,INT((ROW()-6)/12)+1)))),0))</f>
        <v/>
      </c>
      <c r="P857" s="25">
        <f>IF($A857="","",IFERROR(IF($E857+INDEX('Cenários'!$J$6:$J$105,INT((ROW()-6)/12)+1)&gt;7,0,SUMIFS($O$6:$O$1205,$A$6:$A$1205,$A857,$E$6:$E$1205,$E857+INDEX('Cenários'!$J$6:$J$105,INT((ROW()-6)/12)+1))),0))</f>
        <v/>
      </c>
      <c r="Q857" s="25">
        <f>IF($A857="","",$L857+$O857)</f>
        <v/>
      </c>
      <c r="R857" s="25">
        <f>IF($A857="","",IF($E857&gt;0,MAX(0,$Q857-$N857),0))</f>
        <v/>
      </c>
      <c r="S857" s="25">
        <f>IF($A857="","",$Q857-$R857)</f>
        <v/>
      </c>
      <c r="T857" s="25">
        <f>IF($A857="","",MAX(0,-$S857))</f>
        <v/>
      </c>
      <c r="U857" s="25">
        <f>IF($A857="","",MAX(0,$Q857-INDEX('Cenários'!$K$6:$K$105,INT((ROW()-6)/12)+1)))</f>
        <v/>
      </c>
      <c r="V857" s="24">
        <f>IF($A857="","",IF($Y857&lt;&gt;"OK","Dados inválidos",IF($X857="Pausado","Pausado",IF($T857&gt;0,"Ruptura",IF($U857&gt;0,"Excesso de capacidade",IF($M857&gt;INDEX('Cenários'!$K$6:$K$105,INT((ROW()-6)/12)+1),"Capacidade insuficiente",IF(AND($E857&lt;=0,$S857&lt;INDEX('Cenários'!$H$6:$H$105,INT((ROW()-6)/12)+1)),"Atenção",IF($R857&gt;0,"Desmobilizar","Adequado"))))))))</f>
        <v/>
      </c>
      <c r="W857" s="24">
        <f>IF($A857="","",IF($Y857&lt;&gt;"OK","Corrigir cadastro do cenário",IF($X857="Pausado","",IF($T857&gt;0,"Ruptura projetada de "&amp;TEXT($T857,"0")&amp;" un.",IF($U857&gt;0,"Reduzir entrada ou transferir "&amp;TEXT($U857,"0")&amp;" un.",IF($M857&gt;INDEX('Cenários'!$K$6:$K$105,INT((ROW()-6)/12)+1),"Capacidade abaixo do saldo-alvo em "&amp;TEXT($M857-INDEX('Cenários'!$K$6:$K$105,INT((ROW()-6)/12)+1),"0")&amp;" un.",IF(AND($O857&gt;0,$E857-INDEX('Cenários'!$J$6:$J$105,INT((ROW()-6)/12)+1)&lt;-4),"Recebimento depende de pedido anterior ao horizonte",IF($R857&gt;0,"Desmobilizar "&amp;TEXT($R857,"0")&amp;" un. nesta semana",IF($P857&gt;0,"Emitir pedido de "&amp;TEXT($P857,"0")&amp;" un. nesta semana",IF($O857&gt;0,"Programar recebimento de "&amp;TEXT($O857,"0")&amp;" un.","Sem ação imediata")))))))))</f>
        <v/>
      </c>
      <c r="X857" s="24">
        <f>IF($A857="","",INDEX('Cenários'!$M$6:$M$105,INT((ROW()-6)/12)+1))</f>
        <v/>
      </c>
      <c r="Y857" s="24">
        <f>IF($A857="","",INDEX('Cenários'!$Z$6:$Z$105,INT((ROW()-6)/12)+1))</f>
        <v/>
      </c>
    </row>
    <row r="858" ht="19" customHeight="1">
      <c r="A858" s="24">
        <f>IF(INDEX('Cenários'!$A$6:$A$105,INT((ROW()-6)/12)+1)="","",INDEX('Cenários'!$A$6:$A$105,INT((ROW()-6)/12)+1))</f>
        <v/>
      </c>
      <c r="B858" s="24">
        <f>IF($A858="","",INDEX('Cenários'!$B$6:$B$105,INT((ROW()-6)/12)+1))</f>
        <v/>
      </c>
      <c r="C858" s="24">
        <f>IF($A858="","",INDEX('Cenários'!$C$6:$C$105,INT((ROW()-6)/12)+1))</f>
        <v/>
      </c>
      <c r="D858" s="24">
        <f>IF($A858="","",INDEX('Cenários'!$D$6:$D$105,INT((ROW()-6)/12)+1))</f>
        <v/>
      </c>
      <c r="E858" s="25">
        <f>IF($A858="","",MOD(ROW()-6,12)-4)</f>
        <v/>
      </c>
      <c r="F858" s="24">
        <f>IF($A858="","",IF($E858&lt;0,"Antes do pico",IF($E858=0,"Semana de pico","Depois do pico")))</f>
        <v/>
      </c>
      <c r="G858" s="36">
        <f>IF($A858="","",IFERROR(IF(INDEX('Cenários'!$E$6:$E$105,INT((ROW()-6)/12)+1)="","",INDEX('Cenários'!$E$6:$E$105,INT((ROW()-6)/12)+1)+7*$E858),""))</f>
        <v/>
      </c>
      <c r="H858" s="37">
        <f>IF($A858="","",INDEX('Cenários'!$N$6:$Y$105,INT((ROW()-6)/12)+1,$E858+5))</f>
        <v/>
      </c>
      <c r="I858" s="25">
        <f>IF(OR($A858="",$H858=""),"",IFERROR(ROUNDUP(INDEX('Cenários'!$F$6:$F$105,INT((ROW()-6)/12)+1)*$H858,0),""))</f>
        <v/>
      </c>
      <c r="J858" s="19" t="n"/>
      <c r="K858" s="25">
        <f>IF($A858="","",IF($E858=-4,INDEX('Cenários'!$G$6:$G$105,INT((ROW()-6)/12)+1),$S857))</f>
        <v/>
      </c>
      <c r="L858" s="25">
        <f>IF($A858="","",$K858+IF($J858="",0,$J858)-IF($I858="",0,$I858))</f>
        <v/>
      </c>
      <c r="M858" s="25">
        <f>IF($A858="","",IF($E858&lt;=0,INDEX('Cenários'!$H$6:$H$105,INT((ROW()-6)/12)+1)+SUMIFS($I$6:$I$1205,$A$6:$A$1205,$A858,$E$6:$E$1205,"&gt;"&amp;$E858,$E$6:$E$1205,"&lt;="&amp;($E858+INDEX('Cenários'!$J$6:$J$105,INT((ROW()-6)/12)+1))),INDEX('Cenários'!$L$6:$L$105,INT((ROW()-6)/12)+1)+SUMIFS($I$6:$I$1205,$A$6:$A$1205,$A858,$E$6:$E$1205,"&gt;"&amp;$E858,$E$6:$E$1205,"&lt;=7")))</f>
        <v/>
      </c>
      <c r="N858" s="25">
        <f>IF($A858="","",MIN(INDEX('Cenários'!$K$6:$K$105,INT((ROW()-6)/12)+1),MAX(0,$M858)))</f>
        <v/>
      </c>
      <c r="O858" s="25">
        <f>IF($A858="","",IFERROR(IF($L858&gt;=$N858,0,MIN(CEILING(MAX(0,$N858-$L858),INDEX('Cenários'!$I$6:$I$105,INT((ROW()-6)/12)+1)),FLOOR(MAX(0,INDEX('Cenários'!$K$6:$K$105,INT((ROW()-6)/12)+1)-$L858),INDEX('Cenários'!$I$6:$I$105,INT((ROW()-6)/12)+1)))),0))</f>
        <v/>
      </c>
      <c r="P858" s="25">
        <f>IF($A858="","",IFERROR(IF($E858+INDEX('Cenários'!$J$6:$J$105,INT((ROW()-6)/12)+1)&gt;7,0,SUMIFS($O$6:$O$1205,$A$6:$A$1205,$A858,$E$6:$E$1205,$E858+INDEX('Cenários'!$J$6:$J$105,INT((ROW()-6)/12)+1))),0))</f>
        <v/>
      </c>
      <c r="Q858" s="25">
        <f>IF($A858="","",$L858+$O858)</f>
        <v/>
      </c>
      <c r="R858" s="25">
        <f>IF($A858="","",IF($E858&gt;0,MAX(0,$Q858-$N858),0))</f>
        <v/>
      </c>
      <c r="S858" s="25">
        <f>IF($A858="","",$Q858-$R858)</f>
        <v/>
      </c>
      <c r="T858" s="25">
        <f>IF($A858="","",MAX(0,-$S858))</f>
        <v/>
      </c>
      <c r="U858" s="25">
        <f>IF($A858="","",MAX(0,$Q858-INDEX('Cenários'!$K$6:$K$105,INT((ROW()-6)/12)+1)))</f>
        <v/>
      </c>
      <c r="V858" s="24">
        <f>IF($A858="","",IF($Y858&lt;&gt;"OK","Dados inválidos",IF($X858="Pausado","Pausado",IF($T858&gt;0,"Ruptura",IF($U858&gt;0,"Excesso de capacidade",IF($M858&gt;INDEX('Cenários'!$K$6:$K$105,INT((ROW()-6)/12)+1),"Capacidade insuficiente",IF(AND($E858&lt;=0,$S858&lt;INDEX('Cenários'!$H$6:$H$105,INT((ROW()-6)/12)+1)),"Atenção",IF($R858&gt;0,"Desmobilizar","Adequado"))))))))</f>
        <v/>
      </c>
      <c r="W858" s="24">
        <f>IF($A858="","",IF($Y858&lt;&gt;"OK","Corrigir cadastro do cenário",IF($X858="Pausado","",IF($T858&gt;0,"Ruptura projetada de "&amp;TEXT($T858,"0")&amp;" un.",IF($U858&gt;0,"Reduzir entrada ou transferir "&amp;TEXT($U858,"0")&amp;" un.",IF($M858&gt;INDEX('Cenários'!$K$6:$K$105,INT((ROW()-6)/12)+1),"Capacidade abaixo do saldo-alvo em "&amp;TEXT($M858-INDEX('Cenários'!$K$6:$K$105,INT((ROW()-6)/12)+1),"0")&amp;" un.",IF(AND($O858&gt;0,$E858-INDEX('Cenários'!$J$6:$J$105,INT((ROW()-6)/12)+1)&lt;-4),"Recebimento depende de pedido anterior ao horizonte",IF($R858&gt;0,"Desmobilizar "&amp;TEXT($R858,"0")&amp;" un. nesta semana",IF($P858&gt;0,"Emitir pedido de "&amp;TEXT($P858,"0")&amp;" un. nesta semana",IF($O858&gt;0,"Programar recebimento de "&amp;TEXT($O858,"0")&amp;" un.","Sem ação imediata")))))))))</f>
        <v/>
      </c>
      <c r="X858" s="24">
        <f>IF($A858="","",INDEX('Cenários'!$M$6:$M$105,INT((ROW()-6)/12)+1))</f>
        <v/>
      </c>
      <c r="Y858" s="24">
        <f>IF($A858="","",INDEX('Cenários'!$Z$6:$Z$105,INT((ROW()-6)/12)+1))</f>
        <v/>
      </c>
    </row>
    <row r="859" ht="19" customHeight="1">
      <c r="A859" s="24">
        <f>IF(INDEX('Cenários'!$A$6:$A$105,INT((ROW()-6)/12)+1)="","",INDEX('Cenários'!$A$6:$A$105,INT((ROW()-6)/12)+1))</f>
        <v/>
      </c>
      <c r="B859" s="24">
        <f>IF($A859="","",INDEX('Cenários'!$B$6:$B$105,INT((ROW()-6)/12)+1))</f>
        <v/>
      </c>
      <c r="C859" s="24">
        <f>IF($A859="","",INDEX('Cenários'!$C$6:$C$105,INT((ROW()-6)/12)+1))</f>
        <v/>
      </c>
      <c r="D859" s="24">
        <f>IF($A859="","",INDEX('Cenários'!$D$6:$D$105,INT((ROW()-6)/12)+1))</f>
        <v/>
      </c>
      <c r="E859" s="25">
        <f>IF($A859="","",MOD(ROW()-6,12)-4)</f>
        <v/>
      </c>
      <c r="F859" s="24">
        <f>IF($A859="","",IF($E859&lt;0,"Antes do pico",IF($E859=0,"Semana de pico","Depois do pico")))</f>
        <v/>
      </c>
      <c r="G859" s="36">
        <f>IF($A859="","",IFERROR(IF(INDEX('Cenários'!$E$6:$E$105,INT((ROW()-6)/12)+1)="","",INDEX('Cenários'!$E$6:$E$105,INT((ROW()-6)/12)+1)+7*$E859),""))</f>
        <v/>
      </c>
      <c r="H859" s="37">
        <f>IF($A859="","",INDEX('Cenários'!$N$6:$Y$105,INT((ROW()-6)/12)+1,$E859+5))</f>
        <v/>
      </c>
      <c r="I859" s="25">
        <f>IF(OR($A859="",$H859=""),"",IFERROR(ROUNDUP(INDEX('Cenários'!$F$6:$F$105,INT((ROW()-6)/12)+1)*$H859,0),""))</f>
        <v/>
      </c>
      <c r="J859" s="19" t="n"/>
      <c r="K859" s="25">
        <f>IF($A859="","",IF($E859=-4,INDEX('Cenários'!$G$6:$G$105,INT((ROW()-6)/12)+1),$S858))</f>
        <v/>
      </c>
      <c r="L859" s="25">
        <f>IF($A859="","",$K859+IF($J859="",0,$J859)-IF($I859="",0,$I859))</f>
        <v/>
      </c>
      <c r="M859" s="25">
        <f>IF($A859="","",IF($E859&lt;=0,INDEX('Cenários'!$H$6:$H$105,INT((ROW()-6)/12)+1)+SUMIFS($I$6:$I$1205,$A$6:$A$1205,$A859,$E$6:$E$1205,"&gt;"&amp;$E859,$E$6:$E$1205,"&lt;="&amp;($E859+INDEX('Cenários'!$J$6:$J$105,INT((ROW()-6)/12)+1))),INDEX('Cenários'!$L$6:$L$105,INT((ROW()-6)/12)+1)+SUMIFS($I$6:$I$1205,$A$6:$A$1205,$A859,$E$6:$E$1205,"&gt;"&amp;$E859,$E$6:$E$1205,"&lt;=7")))</f>
        <v/>
      </c>
      <c r="N859" s="25">
        <f>IF($A859="","",MIN(INDEX('Cenários'!$K$6:$K$105,INT((ROW()-6)/12)+1),MAX(0,$M859)))</f>
        <v/>
      </c>
      <c r="O859" s="25">
        <f>IF($A859="","",IFERROR(IF($L859&gt;=$N859,0,MIN(CEILING(MAX(0,$N859-$L859),INDEX('Cenários'!$I$6:$I$105,INT((ROW()-6)/12)+1)),FLOOR(MAX(0,INDEX('Cenários'!$K$6:$K$105,INT((ROW()-6)/12)+1)-$L859),INDEX('Cenários'!$I$6:$I$105,INT((ROW()-6)/12)+1)))),0))</f>
        <v/>
      </c>
      <c r="P859" s="25">
        <f>IF($A859="","",IFERROR(IF($E859+INDEX('Cenários'!$J$6:$J$105,INT((ROW()-6)/12)+1)&gt;7,0,SUMIFS($O$6:$O$1205,$A$6:$A$1205,$A859,$E$6:$E$1205,$E859+INDEX('Cenários'!$J$6:$J$105,INT((ROW()-6)/12)+1))),0))</f>
        <v/>
      </c>
      <c r="Q859" s="25">
        <f>IF($A859="","",$L859+$O859)</f>
        <v/>
      </c>
      <c r="R859" s="25">
        <f>IF($A859="","",IF($E859&gt;0,MAX(0,$Q859-$N859),0))</f>
        <v/>
      </c>
      <c r="S859" s="25">
        <f>IF($A859="","",$Q859-$R859)</f>
        <v/>
      </c>
      <c r="T859" s="25">
        <f>IF($A859="","",MAX(0,-$S859))</f>
        <v/>
      </c>
      <c r="U859" s="25">
        <f>IF($A859="","",MAX(0,$Q859-INDEX('Cenários'!$K$6:$K$105,INT((ROW()-6)/12)+1)))</f>
        <v/>
      </c>
      <c r="V859" s="24">
        <f>IF($A859="","",IF($Y859&lt;&gt;"OK","Dados inválidos",IF($X859="Pausado","Pausado",IF($T859&gt;0,"Ruptura",IF($U859&gt;0,"Excesso de capacidade",IF($M859&gt;INDEX('Cenários'!$K$6:$K$105,INT((ROW()-6)/12)+1),"Capacidade insuficiente",IF(AND($E859&lt;=0,$S859&lt;INDEX('Cenários'!$H$6:$H$105,INT((ROW()-6)/12)+1)),"Atenção",IF($R859&gt;0,"Desmobilizar","Adequado"))))))))</f>
        <v/>
      </c>
      <c r="W859" s="24">
        <f>IF($A859="","",IF($Y859&lt;&gt;"OK","Corrigir cadastro do cenário",IF($X859="Pausado","",IF($T859&gt;0,"Ruptura projetada de "&amp;TEXT($T859,"0")&amp;" un.",IF($U859&gt;0,"Reduzir entrada ou transferir "&amp;TEXT($U859,"0")&amp;" un.",IF($M859&gt;INDEX('Cenários'!$K$6:$K$105,INT((ROW()-6)/12)+1),"Capacidade abaixo do saldo-alvo em "&amp;TEXT($M859-INDEX('Cenários'!$K$6:$K$105,INT((ROW()-6)/12)+1),"0")&amp;" un.",IF(AND($O859&gt;0,$E859-INDEX('Cenários'!$J$6:$J$105,INT((ROW()-6)/12)+1)&lt;-4),"Recebimento depende de pedido anterior ao horizonte",IF($R859&gt;0,"Desmobilizar "&amp;TEXT($R859,"0")&amp;" un. nesta semana",IF($P859&gt;0,"Emitir pedido de "&amp;TEXT($P859,"0")&amp;" un. nesta semana",IF($O859&gt;0,"Programar recebimento de "&amp;TEXT($O859,"0")&amp;" un.","Sem ação imediata")))))))))</f>
        <v/>
      </c>
      <c r="X859" s="24">
        <f>IF($A859="","",INDEX('Cenários'!$M$6:$M$105,INT((ROW()-6)/12)+1))</f>
        <v/>
      </c>
      <c r="Y859" s="24">
        <f>IF($A859="","",INDEX('Cenários'!$Z$6:$Z$105,INT((ROW()-6)/12)+1))</f>
        <v/>
      </c>
    </row>
    <row r="860" ht="19" customHeight="1">
      <c r="A860" s="24">
        <f>IF(INDEX('Cenários'!$A$6:$A$105,INT((ROW()-6)/12)+1)="","",INDEX('Cenários'!$A$6:$A$105,INT((ROW()-6)/12)+1))</f>
        <v/>
      </c>
      <c r="B860" s="24">
        <f>IF($A860="","",INDEX('Cenários'!$B$6:$B$105,INT((ROW()-6)/12)+1))</f>
        <v/>
      </c>
      <c r="C860" s="24">
        <f>IF($A860="","",INDEX('Cenários'!$C$6:$C$105,INT((ROW()-6)/12)+1))</f>
        <v/>
      </c>
      <c r="D860" s="24">
        <f>IF($A860="","",INDEX('Cenários'!$D$6:$D$105,INT((ROW()-6)/12)+1))</f>
        <v/>
      </c>
      <c r="E860" s="25">
        <f>IF($A860="","",MOD(ROW()-6,12)-4)</f>
        <v/>
      </c>
      <c r="F860" s="24">
        <f>IF($A860="","",IF($E860&lt;0,"Antes do pico",IF($E860=0,"Semana de pico","Depois do pico")))</f>
        <v/>
      </c>
      <c r="G860" s="36">
        <f>IF($A860="","",IFERROR(IF(INDEX('Cenários'!$E$6:$E$105,INT((ROW()-6)/12)+1)="","",INDEX('Cenários'!$E$6:$E$105,INT((ROW()-6)/12)+1)+7*$E860),""))</f>
        <v/>
      </c>
      <c r="H860" s="37">
        <f>IF($A860="","",INDEX('Cenários'!$N$6:$Y$105,INT((ROW()-6)/12)+1,$E860+5))</f>
        <v/>
      </c>
      <c r="I860" s="25">
        <f>IF(OR($A860="",$H860=""),"",IFERROR(ROUNDUP(INDEX('Cenários'!$F$6:$F$105,INT((ROW()-6)/12)+1)*$H860,0),""))</f>
        <v/>
      </c>
      <c r="J860" s="19" t="n"/>
      <c r="K860" s="25">
        <f>IF($A860="","",IF($E860=-4,INDEX('Cenários'!$G$6:$G$105,INT((ROW()-6)/12)+1),$S859))</f>
        <v/>
      </c>
      <c r="L860" s="25">
        <f>IF($A860="","",$K860+IF($J860="",0,$J860)-IF($I860="",0,$I860))</f>
        <v/>
      </c>
      <c r="M860" s="25">
        <f>IF($A860="","",IF($E860&lt;=0,INDEX('Cenários'!$H$6:$H$105,INT((ROW()-6)/12)+1)+SUMIFS($I$6:$I$1205,$A$6:$A$1205,$A860,$E$6:$E$1205,"&gt;"&amp;$E860,$E$6:$E$1205,"&lt;="&amp;($E860+INDEX('Cenários'!$J$6:$J$105,INT((ROW()-6)/12)+1))),INDEX('Cenários'!$L$6:$L$105,INT((ROW()-6)/12)+1)+SUMIFS($I$6:$I$1205,$A$6:$A$1205,$A860,$E$6:$E$1205,"&gt;"&amp;$E860,$E$6:$E$1205,"&lt;=7")))</f>
        <v/>
      </c>
      <c r="N860" s="25">
        <f>IF($A860="","",MIN(INDEX('Cenários'!$K$6:$K$105,INT((ROW()-6)/12)+1),MAX(0,$M860)))</f>
        <v/>
      </c>
      <c r="O860" s="25">
        <f>IF($A860="","",IFERROR(IF($L860&gt;=$N860,0,MIN(CEILING(MAX(0,$N860-$L860),INDEX('Cenários'!$I$6:$I$105,INT((ROW()-6)/12)+1)),FLOOR(MAX(0,INDEX('Cenários'!$K$6:$K$105,INT((ROW()-6)/12)+1)-$L860),INDEX('Cenários'!$I$6:$I$105,INT((ROW()-6)/12)+1)))),0))</f>
        <v/>
      </c>
      <c r="P860" s="25">
        <f>IF($A860="","",IFERROR(IF($E860+INDEX('Cenários'!$J$6:$J$105,INT((ROW()-6)/12)+1)&gt;7,0,SUMIFS($O$6:$O$1205,$A$6:$A$1205,$A860,$E$6:$E$1205,$E860+INDEX('Cenários'!$J$6:$J$105,INT((ROW()-6)/12)+1))),0))</f>
        <v/>
      </c>
      <c r="Q860" s="25">
        <f>IF($A860="","",$L860+$O860)</f>
        <v/>
      </c>
      <c r="R860" s="25">
        <f>IF($A860="","",IF($E860&gt;0,MAX(0,$Q860-$N860),0))</f>
        <v/>
      </c>
      <c r="S860" s="25">
        <f>IF($A860="","",$Q860-$R860)</f>
        <v/>
      </c>
      <c r="T860" s="25">
        <f>IF($A860="","",MAX(0,-$S860))</f>
        <v/>
      </c>
      <c r="U860" s="25">
        <f>IF($A860="","",MAX(0,$Q860-INDEX('Cenários'!$K$6:$K$105,INT((ROW()-6)/12)+1)))</f>
        <v/>
      </c>
      <c r="V860" s="24">
        <f>IF($A860="","",IF($Y860&lt;&gt;"OK","Dados inválidos",IF($X860="Pausado","Pausado",IF($T860&gt;0,"Ruptura",IF($U860&gt;0,"Excesso de capacidade",IF($M860&gt;INDEX('Cenários'!$K$6:$K$105,INT((ROW()-6)/12)+1),"Capacidade insuficiente",IF(AND($E860&lt;=0,$S860&lt;INDEX('Cenários'!$H$6:$H$105,INT((ROW()-6)/12)+1)),"Atenção",IF($R860&gt;0,"Desmobilizar","Adequado"))))))))</f>
        <v/>
      </c>
      <c r="W860" s="24">
        <f>IF($A860="","",IF($Y860&lt;&gt;"OK","Corrigir cadastro do cenário",IF($X860="Pausado","",IF($T860&gt;0,"Ruptura projetada de "&amp;TEXT($T860,"0")&amp;" un.",IF($U860&gt;0,"Reduzir entrada ou transferir "&amp;TEXT($U860,"0")&amp;" un.",IF($M860&gt;INDEX('Cenários'!$K$6:$K$105,INT((ROW()-6)/12)+1),"Capacidade abaixo do saldo-alvo em "&amp;TEXT($M860-INDEX('Cenários'!$K$6:$K$105,INT((ROW()-6)/12)+1),"0")&amp;" un.",IF(AND($O860&gt;0,$E860-INDEX('Cenários'!$J$6:$J$105,INT((ROW()-6)/12)+1)&lt;-4),"Recebimento depende de pedido anterior ao horizonte",IF($R860&gt;0,"Desmobilizar "&amp;TEXT($R860,"0")&amp;" un. nesta semana",IF($P860&gt;0,"Emitir pedido de "&amp;TEXT($P860,"0")&amp;" un. nesta semana",IF($O860&gt;0,"Programar recebimento de "&amp;TEXT($O860,"0")&amp;" un.","Sem ação imediata")))))))))</f>
        <v/>
      </c>
      <c r="X860" s="24">
        <f>IF($A860="","",INDEX('Cenários'!$M$6:$M$105,INT((ROW()-6)/12)+1))</f>
        <v/>
      </c>
      <c r="Y860" s="24">
        <f>IF($A860="","",INDEX('Cenários'!$Z$6:$Z$105,INT((ROW()-6)/12)+1))</f>
        <v/>
      </c>
    </row>
    <row r="861" ht="19" customHeight="1">
      <c r="A861" s="24">
        <f>IF(INDEX('Cenários'!$A$6:$A$105,INT((ROW()-6)/12)+1)="","",INDEX('Cenários'!$A$6:$A$105,INT((ROW()-6)/12)+1))</f>
        <v/>
      </c>
      <c r="B861" s="24">
        <f>IF($A861="","",INDEX('Cenários'!$B$6:$B$105,INT((ROW()-6)/12)+1))</f>
        <v/>
      </c>
      <c r="C861" s="24">
        <f>IF($A861="","",INDEX('Cenários'!$C$6:$C$105,INT((ROW()-6)/12)+1))</f>
        <v/>
      </c>
      <c r="D861" s="24">
        <f>IF($A861="","",INDEX('Cenários'!$D$6:$D$105,INT((ROW()-6)/12)+1))</f>
        <v/>
      </c>
      <c r="E861" s="25">
        <f>IF($A861="","",MOD(ROW()-6,12)-4)</f>
        <v/>
      </c>
      <c r="F861" s="24">
        <f>IF($A861="","",IF($E861&lt;0,"Antes do pico",IF($E861=0,"Semana de pico","Depois do pico")))</f>
        <v/>
      </c>
      <c r="G861" s="36">
        <f>IF($A861="","",IFERROR(IF(INDEX('Cenários'!$E$6:$E$105,INT((ROW()-6)/12)+1)="","",INDEX('Cenários'!$E$6:$E$105,INT((ROW()-6)/12)+1)+7*$E861),""))</f>
        <v/>
      </c>
      <c r="H861" s="37">
        <f>IF($A861="","",INDEX('Cenários'!$N$6:$Y$105,INT((ROW()-6)/12)+1,$E861+5))</f>
        <v/>
      </c>
      <c r="I861" s="25">
        <f>IF(OR($A861="",$H861=""),"",IFERROR(ROUNDUP(INDEX('Cenários'!$F$6:$F$105,INT((ROW()-6)/12)+1)*$H861,0),""))</f>
        <v/>
      </c>
      <c r="J861" s="19" t="n"/>
      <c r="K861" s="25">
        <f>IF($A861="","",IF($E861=-4,INDEX('Cenários'!$G$6:$G$105,INT((ROW()-6)/12)+1),$S860))</f>
        <v/>
      </c>
      <c r="L861" s="25">
        <f>IF($A861="","",$K861+IF($J861="",0,$J861)-IF($I861="",0,$I861))</f>
        <v/>
      </c>
      <c r="M861" s="25">
        <f>IF($A861="","",IF($E861&lt;=0,INDEX('Cenários'!$H$6:$H$105,INT((ROW()-6)/12)+1)+SUMIFS($I$6:$I$1205,$A$6:$A$1205,$A861,$E$6:$E$1205,"&gt;"&amp;$E861,$E$6:$E$1205,"&lt;="&amp;($E861+INDEX('Cenários'!$J$6:$J$105,INT((ROW()-6)/12)+1))),INDEX('Cenários'!$L$6:$L$105,INT((ROW()-6)/12)+1)+SUMIFS($I$6:$I$1205,$A$6:$A$1205,$A861,$E$6:$E$1205,"&gt;"&amp;$E861,$E$6:$E$1205,"&lt;=7")))</f>
        <v/>
      </c>
      <c r="N861" s="25">
        <f>IF($A861="","",MIN(INDEX('Cenários'!$K$6:$K$105,INT((ROW()-6)/12)+1),MAX(0,$M861)))</f>
        <v/>
      </c>
      <c r="O861" s="25">
        <f>IF($A861="","",IFERROR(IF($L861&gt;=$N861,0,MIN(CEILING(MAX(0,$N861-$L861),INDEX('Cenários'!$I$6:$I$105,INT((ROW()-6)/12)+1)),FLOOR(MAX(0,INDEX('Cenários'!$K$6:$K$105,INT((ROW()-6)/12)+1)-$L861),INDEX('Cenários'!$I$6:$I$105,INT((ROW()-6)/12)+1)))),0))</f>
        <v/>
      </c>
      <c r="P861" s="25">
        <f>IF($A861="","",IFERROR(IF($E861+INDEX('Cenários'!$J$6:$J$105,INT((ROW()-6)/12)+1)&gt;7,0,SUMIFS($O$6:$O$1205,$A$6:$A$1205,$A861,$E$6:$E$1205,$E861+INDEX('Cenários'!$J$6:$J$105,INT((ROW()-6)/12)+1))),0))</f>
        <v/>
      </c>
      <c r="Q861" s="25">
        <f>IF($A861="","",$L861+$O861)</f>
        <v/>
      </c>
      <c r="R861" s="25">
        <f>IF($A861="","",IF($E861&gt;0,MAX(0,$Q861-$N861),0))</f>
        <v/>
      </c>
      <c r="S861" s="25">
        <f>IF($A861="","",$Q861-$R861)</f>
        <v/>
      </c>
      <c r="T861" s="25">
        <f>IF($A861="","",MAX(0,-$S861))</f>
        <v/>
      </c>
      <c r="U861" s="25">
        <f>IF($A861="","",MAX(0,$Q861-INDEX('Cenários'!$K$6:$K$105,INT((ROW()-6)/12)+1)))</f>
        <v/>
      </c>
      <c r="V861" s="24">
        <f>IF($A861="","",IF($Y861&lt;&gt;"OK","Dados inválidos",IF($X861="Pausado","Pausado",IF($T861&gt;0,"Ruptura",IF($U861&gt;0,"Excesso de capacidade",IF($M861&gt;INDEX('Cenários'!$K$6:$K$105,INT((ROW()-6)/12)+1),"Capacidade insuficiente",IF(AND($E861&lt;=0,$S861&lt;INDEX('Cenários'!$H$6:$H$105,INT((ROW()-6)/12)+1)),"Atenção",IF($R861&gt;0,"Desmobilizar","Adequado"))))))))</f>
        <v/>
      </c>
      <c r="W861" s="24">
        <f>IF($A861="","",IF($Y861&lt;&gt;"OK","Corrigir cadastro do cenário",IF($X861="Pausado","",IF($T861&gt;0,"Ruptura projetada de "&amp;TEXT($T861,"0")&amp;" un.",IF($U861&gt;0,"Reduzir entrada ou transferir "&amp;TEXT($U861,"0")&amp;" un.",IF($M861&gt;INDEX('Cenários'!$K$6:$K$105,INT((ROW()-6)/12)+1),"Capacidade abaixo do saldo-alvo em "&amp;TEXT($M861-INDEX('Cenários'!$K$6:$K$105,INT((ROW()-6)/12)+1),"0")&amp;" un.",IF(AND($O861&gt;0,$E861-INDEX('Cenários'!$J$6:$J$105,INT((ROW()-6)/12)+1)&lt;-4),"Recebimento depende de pedido anterior ao horizonte",IF($R861&gt;0,"Desmobilizar "&amp;TEXT($R861,"0")&amp;" un. nesta semana",IF($P861&gt;0,"Emitir pedido de "&amp;TEXT($P861,"0")&amp;" un. nesta semana",IF($O861&gt;0,"Programar recebimento de "&amp;TEXT($O861,"0")&amp;" un.","Sem ação imediata")))))))))</f>
        <v/>
      </c>
      <c r="X861" s="24">
        <f>IF($A861="","",INDEX('Cenários'!$M$6:$M$105,INT((ROW()-6)/12)+1))</f>
        <v/>
      </c>
      <c r="Y861" s="24">
        <f>IF($A861="","",INDEX('Cenários'!$Z$6:$Z$105,INT((ROW()-6)/12)+1))</f>
        <v/>
      </c>
    </row>
    <row r="862" ht="19" customHeight="1">
      <c r="A862" s="24">
        <f>IF(INDEX('Cenários'!$A$6:$A$105,INT((ROW()-6)/12)+1)="","",INDEX('Cenários'!$A$6:$A$105,INT((ROW()-6)/12)+1))</f>
        <v/>
      </c>
      <c r="B862" s="24">
        <f>IF($A862="","",INDEX('Cenários'!$B$6:$B$105,INT((ROW()-6)/12)+1))</f>
        <v/>
      </c>
      <c r="C862" s="24">
        <f>IF($A862="","",INDEX('Cenários'!$C$6:$C$105,INT((ROW()-6)/12)+1))</f>
        <v/>
      </c>
      <c r="D862" s="24">
        <f>IF($A862="","",INDEX('Cenários'!$D$6:$D$105,INT((ROW()-6)/12)+1))</f>
        <v/>
      </c>
      <c r="E862" s="25">
        <f>IF($A862="","",MOD(ROW()-6,12)-4)</f>
        <v/>
      </c>
      <c r="F862" s="24">
        <f>IF($A862="","",IF($E862&lt;0,"Antes do pico",IF($E862=0,"Semana de pico","Depois do pico")))</f>
        <v/>
      </c>
      <c r="G862" s="36">
        <f>IF($A862="","",IFERROR(IF(INDEX('Cenários'!$E$6:$E$105,INT((ROW()-6)/12)+1)="","",INDEX('Cenários'!$E$6:$E$105,INT((ROW()-6)/12)+1)+7*$E862),""))</f>
        <v/>
      </c>
      <c r="H862" s="37">
        <f>IF($A862="","",INDEX('Cenários'!$N$6:$Y$105,INT((ROW()-6)/12)+1,$E862+5))</f>
        <v/>
      </c>
      <c r="I862" s="25">
        <f>IF(OR($A862="",$H862=""),"",IFERROR(ROUNDUP(INDEX('Cenários'!$F$6:$F$105,INT((ROW()-6)/12)+1)*$H862,0),""))</f>
        <v/>
      </c>
      <c r="J862" s="19" t="n"/>
      <c r="K862" s="25">
        <f>IF($A862="","",IF($E862=-4,INDEX('Cenários'!$G$6:$G$105,INT((ROW()-6)/12)+1),$S861))</f>
        <v/>
      </c>
      <c r="L862" s="25">
        <f>IF($A862="","",$K862+IF($J862="",0,$J862)-IF($I862="",0,$I862))</f>
        <v/>
      </c>
      <c r="M862" s="25">
        <f>IF($A862="","",IF($E862&lt;=0,INDEX('Cenários'!$H$6:$H$105,INT((ROW()-6)/12)+1)+SUMIFS($I$6:$I$1205,$A$6:$A$1205,$A862,$E$6:$E$1205,"&gt;"&amp;$E862,$E$6:$E$1205,"&lt;="&amp;($E862+INDEX('Cenários'!$J$6:$J$105,INT((ROW()-6)/12)+1))),INDEX('Cenários'!$L$6:$L$105,INT((ROW()-6)/12)+1)+SUMIFS($I$6:$I$1205,$A$6:$A$1205,$A862,$E$6:$E$1205,"&gt;"&amp;$E862,$E$6:$E$1205,"&lt;=7")))</f>
        <v/>
      </c>
      <c r="N862" s="25">
        <f>IF($A862="","",MIN(INDEX('Cenários'!$K$6:$K$105,INT((ROW()-6)/12)+1),MAX(0,$M862)))</f>
        <v/>
      </c>
      <c r="O862" s="25">
        <f>IF($A862="","",IFERROR(IF($L862&gt;=$N862,0,MIN(CEILING(MAX(0,$N862-$L862),INDEX('Cenários'!$I$6:$I$105,INT((ROW()-6)/12)+1)),FLOOR(MAX(0,INDEX('Cenários'!$K$6:$K$105,INT((ROW()-6)/12)+1)-$L862),INDEX('Cenários'!$I$6:$I$105,INT((ROW()-6)/12)+1)))),0))</f>
        <v/>
      </c>
      <c r="P862" s="25">
        <f>IF($A862="","",IFERROR(IF($E862+INDEX('Cenários'!$J$6:$J$105,INT((ROW()-6)/12)+1)&gt;7,0,SUMIFS($O$6:$O$1205,$A$6:$A$1205,$A862,$E$6:$E$1205,$E862+INDEX('Cenários'!$J$6:$J$105,INT((ROW()-6)/12)+1))),0))</f>
        <v/>
      </c>
      <c r="Q862" s="25">
        <f>IF($A862="","",$L862+$O862)</f>
        <v/>
      </c>
      <c r="R862" s="25">
        <f>IF($A862="","",IF($E862&gt;0,MAX(0,$Q862-$N862),0))</f>
        <v/>
      </c>
      <c r="S862" s="25">
        <f>IF($A862="","",$Q862-$R862)</f>
        <v/>
      </c>
      <c r="T862" s="25">
        <f>IF($A862="","",MAX(0,-$S862))</f>
        <v/>
      </c>
      <c r="U862" s="25">
        <f>IF($A862="","",MAX(0,$Q862-INDEX('Cenários'!$K$6:$K$105,INT((ROW()-6)/12)+1)))</f>
        <v/>
      </c>
      <c r="V862" s="24">
        <f>IF($A862="","",IF($Y862&lt;&gt;"OK","Dados inválidos",IF($X862="Pausado","Pausado",IF($T862&gt;0,"Ruptura",IF($U862&gt;0,"Excesso de capacidade",IF($M862&gt;INDEX('Cenários'!$K$6:$K$105,INT((ROW()-6)/12)+1),"Capacidade insuficiente",IF(AND($E862&lt;=0,$S862&lt;INDEX('Cenários'!$H$6:$H$105,INT((ROW()-6)/12)+1)),"Atenção",IF($R862&gt;0,"Desmobilizar","Adequado"))))))))</f>
        <v/>
      </c>
      <c r="W862" s="24">
        <f>IF($A862="","",IF($Y862&lt;&gt;"OK","Corrigir cadastro do cenário",IF($X862="Pausado","",IF($T862&gt;0,"Ruptura projetada de "&amp;TEXT($T862,"0")&amp;" un.",IF($U862&gt;0,"Reduzir entrada ou transferir "&amp;TEXT($U862,"0")&amp;" un.",IF($M862&gt;INDEX('Cenários'!$K$6:$K$105,INT((ROW()-6)/12)+1),"Capacidade abaixo do saldo-alvo em "&amp;TEXT($M862-INDEX('Cenários'!$K$6:$K$105,INT((ROW()-6)/12)+1),"0")&amp;" un.",IF(AND($O862&gt;0,$E862-INDEX('Cenários'!$J$6:$J$105,INT((ROW()-6)/12)+1)&lt;-4),"Recebimento depende de pedido anterior ao horizonte",IF($R862&gt;0,"Desmobilizar "&amp;TEXT($R862,"0")&amp;" un. nesta semana",IF($P862&gt;0,"Emitir pedido de "&amp;TEXT($P862,"0")&amp;" un. nesta semana",IF($O862&gt;0,"Programar recebimento de "&amp;TEXT($O862,"0")&amp;" un.","Sem ação imediata")))))))))</f>
        <v/>
      </c>
      <c r="X862" s="24">
        <f>IF($A862="","",INDEX('Cenários'!$M$6:$M$105,INT((ROW()-6)/12)+1))</f>
        <v/>
      </c>
      <c r="Y862" s="24">
        <f>IF($A862="","",INDEX('Cenários'!$Z$6:$Z$105,INT((ROW()-6)/12)+1))</f>
        <v/>
      </c>
    </row>
    <row r="863" ht="19" customHeight="1">
      <c r="A863" s="24">
        <f>IF(INDEX('Cenários'!$A$6:$A$105,INT((ROW()-6)/12)+1)="","",INDEX('Cenários'!$A$6:$A$105,INT((ROW()-6)/12)+1))</f>
        <v/>
      </c>
      <c r="B863" s="24">
        <f>IF($A863="","",INDEX('Cenários'!$B$6:$B$105,INT((ROW()-6)/12)+1))</f>
        <v/>
      </c>
      <c r="C863" s="24">
        <f>IF($A863="","",INDEX('Cenários'!$C$6:$C$105,INT((ROW()-6)/12)+1))</f>
        <v/>
      </c>
      <c r="D863" s="24">
        <f>IF($A863="","",INDEX('Cenários'!$D$6:$D$105,INT((ROW()-6)/12)+1))</f>
        <v/>
      </c>
      <c r="E863" s="25">
        <f>IF($A863="","",MOD(ROW()-6,12)-4)</f>
        <v/>
      </c>
      <c r="F863" s="24">
        <f>IF($A863="","",IF($E863&lt;0,"Antes do pico",IF($E863=0,"Semana de pico","Depois do pico")))</f>
        <v/>
      </c>
      <c r="G863" s="36">
        <f>IF($A863="","",IFERROR(IF(INDEX('Cenários'!$E$6:$E$105,INT((ROW()-6)/12)+1)="","",INDEX('Cenários'!$E$6:$E$105,INT((ROW()-6)/12)+1)+7*$E863),""))</f>
        <v/>
      </c>
      <c r="H863" s="37">
        <f>IF($A863="","",INDEX('Cenários'!$N$6:$Y$105,INT((ROW()-6)/12)+1,$E863+5))</f>
        <v/>
      </c>
      <c r="I863" s="25">
        <f>IF(OR($A863="",$H863=""),"",IFERROR(ROUNDUP(INDEX('Cenários'!$F$6:$F$105,INT((ROW()-6)/12)+1)*$H863,0),""))</f>
        <v/>
      </c>
      <c r="J863" s="19" t="n"/>
      <c r="K863" s="25">
        <f>IF($A863="","",IF($E863=-4,INDEX('Cenários'!$G$6:$G$105,INT((ROW()-6)/12)+1),$S862))</f>
        <v/>
      </c>
      <c r="L863" s="25">
        <f>IF($A863="","",$K863+IF($J863="",0,$J863)-IF($I863="",0,$I863))</f>
        <v/>
      </c>
      <c r="M863" s="25">
        <f>IF($A863="","",IF($E863&lt;=0,INDEX('Cenários'!$H$6:$H$105,INT((ROW()-6)/12)+1)+SUMIFS($I$6:$I$1205,$A$6:$A$1205,$A863,$E$6:$E$1205,"&gt;"&amp;$E863,$E$6:$E$1205,"&lt;="&amp;($E863+INDEX('Cenários'!$J$6:$J$105,INT((ROW()-6)/12)+1))),INDEX('Cenários'!$L$6:$L$105,INT((ROW()-6)/12)+1)+SUMIFS($I$6:$I$1205,$A$6:$A$1205,$A863,$E$6:$E$1205,"&gt;"&amp;$E863,$E$6:$E$1205,"&lt;=7")))</f>
        <v/>
      </c>
      <c r="N863" s="25">
        <f>IF($A863="","",MIN(INDEX('Cenários'!$K$6:$K$105,INT((ROW()-6)/12)+1),MAX(0,$M863)))</f>
        <v/>
      </c>
      <c r="O863" s="25">
        <f>IF($A863="","",IFERROR(IF($L863&gt;=$N863,0,MIN(CEILING(MAX(0,$N863-$L863),INDEX('Cenários'!$I$6:$I$105,INT((ROW()-6)/12)+1)),FLOOR(MAX(0,INDEX('Cenários'!$K$6:$K$105,INT((ROW()-6)/12)+1)-$L863),INDEX('Cenários'!$I$6:$I$105,INT((ROW()-6)/12)+1)))),0))</f>
        <v/>
      </c>
      <c r="P863" s="25">
        <f>IF($A863="","",IFERROR(IF($E863+INDEX('Cenários'!$J$6:$J$105,INT((ROW()-6)/12)+1)&gt;7,0,SUMIFS($O$6:$O$1205,$A$6:$A$1205,$A863,$E$6:$E$1205,$E863+INDEX('Cenários'!$J$6:$J$105,INT((ROW()-6)/12)+1))),0))</f>
        <v/>
      </c>
      <c r="Q863" s="25">
        <f>IF($A863="","",$L863+$O863)</f>
        <v/>
      </c>
      <c r="R863" s="25">
        <f>IF($A863="","",IF($E863&gt;0,MAX(0,$Q863-$N863),0))</f>
        <v/>
      </c>
      <c r="S863" s="25">
        <f>IF($A863="","",$Q863-$R863)</f>
        <v/>
      </c>
      <c r="T863" s="25">
        <f>IF($A863="","",MAX(0,-$S863))</f>
        <v/>
      </c>
      <c r="U863" s="25">
        <f>IF($A863="","",MAX(0,$Q863-INDEX('Cenários'!$K$6:$K$105,INT((ROW()-6)/12)+1)))</f>
        <v/>
      </c>
      <c r="V863" s="24">
        <f>IF($A863="","",IF($Y863&lt;&gt;"OK","Dados inválidos",IF($X863="Pausado","Pausado",IF($T863&gt;0,"Ruptura",IF($U863&gt;0,"Excesso de capacidade",IF($M863&gt;INDEX('Cenários'!$K$6:$K$105,INT((ROW()-6)/12)+1),"Capacidade insuficiente",IF(AND($E863&lt;=0,$S863&lt;INDEX('Cenários'!$H$6:$H$105,INT((ROW()-6)/12)+1)),"Atenção",IF($R863&gt;0,"Desmobilizar","Adequado"))))))))</f>
        <v/>
      </c>
      <c r="W863" s="24">
        <f>IF($A863="","",IF($Y863&lt;&gt;"OK","Corrigir cadastro do cenário",IF($X863="Pausado","",IF($T863&gt;0,"Ruptura projetada de "&amp;TEXT($T863,"0")&amp;" un.",IF($U863&gt;0,"Reduzir entrada ou transferir "&amp;TEXT($U863,"0")&amp;" un.",IF($M863&gt;INDEX('Cenários'!$K$6:$K$105,INT((ROW()-6)/12)+1),"Capacidade abaixo do saldo-alvo em "&amp;TEXT($M863-INDEX('Cenários'!$K$6:$K$105,INT((ROW()-6)/12)+1),"0")&amp;" un.",IF(AND($O863&gt;0,$E863-INDEX('Cenários'!$J$6:$J$105,INT((ROW()-6)/12)+1)&lt;-4),"Recebimento depende de pedido anterior ao horizonte",IF($R863&gt;0,"Desmobilizar "&amp;TEXT($R863,"0")&amp;" un. nesta semana",IF($P863&gt;0,"Emitir pedido de "&amp;TEXT($P863,"0")&amp;" un. nesta semana",IF($O863&gt;0,"Programar recebimento de "&amp;TEXT($O863,"0")&amp;" un.","Sem ação imediata")))))))))</f>
        <v/>
      </c>
      <c r="X863" s="24">
        <f>IF($A863="","",INDEX('Cenários'!$M$6:$M$105,INT((ROW()-6)/12)+1))</f>
        <v/>
      </c>
      <c r="Y863" s="24">
        <f>IF($A863="","",INDEX('Cenários'!$Z$6:$Z$105,INT((ROW()-6)/12)+1))</f>
        <v/>
      </c>
    </row>
    <row r="864" ht="19" customHeight="1">
      <c r="A864" s="24">
        <f>IF(INDEX('Cenários'!$A$6:$A$105,INT((ROW()-6)/12)+1)="","",INDEX('Cenários'!$A$6:$A$105,INT((ROW()-6)/12)+1))</f>
        <v/>
      </c>
      <c r="B864" s="24">
        <f>IF($A864="","",INDEX('Cenários'!$B$6:$B$105,INT((ROW()-6)/12)+1))</f>
        <v/>
      </c>
      <c r="C864" s="24">
        <f>IF($A864="","",INDEX('Cenários'!$C$6:$C$105,INT((ROW()-6)/12)+1))</f>
        <v/>
      </c>
      <c r="D864" s="24">
        <f>IF($A864="","",INDEX('Cenários'!$D$6:$D$105,INT((ROW()-6)/12)+1))</f>
        <v/>
      </c>
      <c r="E864" s="25">
        <f>IF($A864="","",MOD(ROW()-6,12)-4)</f>
        <v/>
      </c>
      <c r="F864" s="24">
        <f>IF($A864="","",IF($E864&lt;0,"Antes do pico",IF($E864=0,"Semana de pico","Depois do pico")))</f>
        <v/>
      </c>
      <c r="G864" s="36">
        <f>IF($A864="","",IFERROR(IF(INDEX('Cenários'!$E$6:$E$105,INT((ROW()-6)/12)+1)="","",INDEX('Cenários'!$E$6:$E$105,INT((ROW()-6)/12)+1)+7*$E864),""))</f>
        <v/>
      </c>
      <c r="H864" s="37">
        <f>IF($A864="","",INDEX('Cenários'!$N$6:$Y$105,INT((ROW()-6)/12)+1,$E864+5))</f>
        <v/>
      </c>
      <c r="I864" s="25">
        <f>IF(OR($A864="",$H864=""),"",IFERROR(ROUNDUP(INDEX('Cenários'!$F$6:$F$105,INT((ROW()-6)/12)+1)*$H864,0),""))</f>
        <v/>
      </c>
      <c r="J864" s="19" t="n"/>
      <c r="K864" s="25">
        <f>IF($A864="","",IF($E864=-4,INDEX('Cenários'!$G$6:$G$105,INT((ROW()-6)/12)+1),$S863))</f>
        <v/>
      </c>
      <c r="L864" s="25">
        <f>IF($A864="","",$K864+IF($J864="",0,$J864)-IF($I864="",0,$I864))</f>
        <v/>
      </c>
      <c r="M864" s="25">
        <f>IF($A864="","",IF($E864&lt;=0,INDEX('Cenários'!$H$6:$H$105,INT((ROW()-6)/12)+1)+SUMIFS($I$6:$I$1205,$A$6:$A$1205,$A864,$E$6:$E$1205,"&gt;"&amp;$E864,$E$6:$E$1205,"&lt;="&amp;($E864+INDEX('Cenários'!$J$6:$J$105,INT((ROW()-6)/12)+1))),INDEX('Cenários'!$L$6:$L$105,INT((ROW()-6)/12)+1)+SUMIFS($I$6:$I$1205,$A$6:$A$1205,$A864,$E$6:$E$1205,"&gt;"&amp;$E864,$E$6:$E$1205,"&lt;=7")))</f>
        <v/>
      </c>
      <c r="N864" s="25">
        <f>IF($A864="","",MIN(INDEX('Cenários'!$K$6:$K$105,INT((ROW()-6)/12)+1),MAX(0,$M864)))</f>
        <v/>
      </c>
      <c r="O864" s="25">
        <f>IF($A864="","",IFERROR(IF($L864&gt;=$N864,0,MIN(CEILING(MAX(0,$N864-$L864),INDEX('Cenários'!$I$6:$I$105,INT((ROW()-6)/12)+1)),FLOOR(MAX(0,INDEX('Cenários'!$K$6:$K$105,INT((ROW()-6)/12)+1)-$L864),INDEX('Cenários'!$I$6:$I$105,INT((ROW()-6)/12)+1)))),0))</f>
        <v/>
      </c>
      <c r="P864" s="25">
        <f>IF($A864="","",IFERROR(IF($E864+INDEX('Cenários'!$J$6:$J$105,INT((ROW()-6)/12)+1)&gt;7,0,SUMIFS($O$6:$O$1205,$A$6:$A$1205,$A864,$E$6:$E$1205,$E864+INDEX('Cenários'!$J$6:$J$105,INT((ROW()-6)/12)+1))),0))</f>
        <v/>
      </c>
      <c r="Q864" s="25">
        <f>IF($A864="","",$L864+$O864)</f>
        <v/>
      </c>
      <c r="R864" s="25">
        <f>IF($A864="","",IF($E864&gt;0,MAX(0,$Q864-$N864),0))</f>
        <v/>
      </c>
      <c r="S864" s="25">
        <f>IF($A864="","",$Q864-$R864)</f>
        <v/>
      </c>
      <c r="T864" s="25">
        <f>IF($A864="","",MAX(0,-$S864))</f>
        <v/>
      </c>
      <c r="U864" s="25">
        <f>IF($A864="","",MAX(0,$Q864-INDEX('Cenários'!$K$6:$K$105,INT((ROW()-6)/12)+1)))</f>
        <v/>
      </c>
      <c r="V864" s="24">
        <f>IF($A864="","",IF($Y864&lt;&gt;"OK","Dados inválidos",IF($X864="Pausado","Pausado",IF($T864&gt;0,"Ruptura",IF($U864&gt;0,"Excesso de capacidade",IF($M864&gt;INDEX('Cenários'!$K$6:$K$105,INT((ROW()-6)/12)+1),"Capacidade insuficiente",IF(AND($E864&lt;=0,$S864&lt;INDEX('Cenários'!$H$6:$H$105,INT((ROW()-6)/12)+1)),"Atenção",IF($R864&gt;0,"Desmobilizar","Adequado"))))))))</f>
        <v/>
      </c>
      <c r="W864" s="24">
        <f>IF($A864="","",IF($Y864&lt;&gt;"OK","Corrigir cadastro do cenário",IF($X864="Pausado","",IF($T864&gt;0,"Ruptura projetada de "&amp;TEXT($T864,"0")&amp;" un.",IF($U864&gt;0,"Reduzir entrada ou transferir "&amp;TEXT($U864,"0")&amp;" un.",IF($M864&gt;INDEX('Cenários'!$K$6:$K$105,INT((ROW()-6)/12)+1),"Capacidade abaixo do saldo-alvo em "&amp;TEXT($M864-INDEX('Cenários'!$K$6:$K$105,INT((ROW()-6)/12)+1),"0")&amp;" un.",IF(AND($O864&gt;0,$E864-INDEX('Cenários'!$J$6:$J$105,INT((ROW()-6)/12)+1)&lt;-4),"Recebimento depende de pedido anterior ao horizonte",IF($R864&gt;0,"Desmobilizar "&amp;TEXT($R864,"0")&amp;" un. nesta semana",IF($P864&gt;0,"Emitir pedido de "&amp;TEXT($P864,"0")&amp;" un. nesta semana",IF($O864&gt;0,"Programar recebimento de "&amp;TEXT($O864,"0")&amp;" un.","Sem ação imediata")))))))))</f>
        <v/>
      </c>
      <c r="X864" s="24">
        <f>IF($A864="","",INDEX('Cenários'!$M$6:$M$105,INT((ROW()-6)/12)+1))</f>
        <v/>
      </c>
      <c r="Y864" s="24">
        <f>IF($A864="","",INDEX('Cenários'!$Z$6:$Z$105,INT((ROW()-6)/12)+1))</f>
        <v/>
      </c>
    </row>
    <row r="865" ht="19" customHeight="1">
      <c r="A865" s="24">
        <f>IF(INDEX('Cenários'!$A$6:$A$105,INT((ROW()-6)/12)+1)="","",INDEX('Cenários'!$A$6:$A$105,INT((ROW()-6)/12)+1))</f>
        <v/>
      </c>
      <c r="B865" s="24">
        <f>IF($A865="","",INDEX('Cenários'!$B$6:$B$105,INT((ROW()-6)/12)+1))</f>
        <v/>
      </c>
      <c r="C865" s="24">
        <f>IF($A865="","",INDEX('Cenários'!$C$6:$C$105,INT((ROW()-6)/12)+1))</f>
        <v/>
      </c>
      <c r="D865" s="24">
        <f>IF($A865="","",INDEX('Cenários'!$D$6:$D$105,INT((ROW()-6)/12)+1))</f>
        <v/>
      </c>
      <c r="E865" s="25">
        <f>IF($A865="","",MOD(ROW()-6,12)-4)</f>
        <v/>
      </c>
      <c r="F865" s="24">
        <f>IF($A865="","",IF($E865&lt;0,"Antes do pico",IF($E865=0,"Semana de pico","Depois do pico")))</f>
        <v/>
      </c>
      <c r="G865" s="36">
        <f>IF($A865="","",IFERROR(IF(INDEX('Cenários'!$E$6:$E$105,INT((ROW()-6)/12)+1)="","",INDEX('Cenários'!$E$6:$E$105,INT((ROW()-6)/12)+1)+7*$E865),""))</f>
        <v/>
      </c>
      <c r="H865" s="37">
        <f>IF($A865="","",INDEX('Cenários'!$N$6:$Y$105,INT((ROW()-6)/12)+1,$E865+5))</f>
        <v/>
      </c>
      <c r="I865" s="25">
        <f>IF(OR($A865="",$H865=""),"",IFERROR(ROUNDUP(INDEX('Cenários'!$F$6:$F$105,INT((ROW()-6)/12)+1)*$H865,0),""))</f>
        <v/>
      </c>
      <c r="J865" s="19" t="n"/>
      <c r="K865" s="25">
        <f>IF($A865="","",IF($E865=-4,INDEX('Cenários'!$G$6:$G$105,INT((ROW()-6)/12)+1),$S864))</f>
        <v/>
      </c>
      <c r="L865" s="25">
        <f>IF($A865="","",$K865+IF($J865="",0,$J865)-IF($I865="",0,$I865))</f>
        <v/>
      </c>
      <c r="M865" s="25">
        <f>IF($A865="","",IF($E865&lt;=0,INDEX('Cenários'!$H$6:$H$105,INT((ROW()-6)/12)+1)+SUMIFS($I$6:$I$1205,$A$6:$A$1205,$A865,$E$6:$E$1205,"&gt;"&amp;$E865,$E$6:$E$1205,"&lt;="&amp;($E865+INDEX('Cenários'!$J$6:$J$105,INT((ROW()-6)/12)+1))),INDEX('Cenários'!$L$6:$L$105,INT((ROW()-6)/12)+1)+SUMIFS($I$6:$I$1205,$A$6:$A$1205,$A865,$E$6:$E$1205,"&gt;"&amp;$E865,$E$6:$E$1205,"&lt;=7")))</f>
        <v/>
      </c>
      <c r="N865" s="25">
        <f>IF($A865="","",MIN(INDEX('Cenários'!$K$6:$K$105,INT((ROW()-6)/12)+1),MAX(0,$M865)))</f>
        <v/>
      </c>
      <c r="O865" s="25">
        <f>IF($A865="","",IFERROR(IF($L865&gt;=$N865,0,MIN(CEILING(MAX(0,$N865-$L865),INDEX('Cenários'!$I$6:$I$105,INT((ROW()-6)/12)+1)),FLOOR(MAX(0,INDEX('Cenários'!$K$6:$K$105,INT((ROW()-6)/12)+1)-$L865),INDEX('Cenários'!$I$6:$I$105,INT((ROW()-6)/12)+1)))),0))</f>
        <v/>
      </c>
      <c r="P865" s="25">
        <f>IF($A865="","",IFERROR(IF($E865+INDEX('Cenários'!$J$6:$J$105,INT((ROW()-6)/12)+1)&gt;7,0,SUMIFS($O$6:$O$1205,$A$6:$A$1205,$A865,$E$6:$E$1205,$E865+INDEX('Cenários'!$J$6:$J$105,INT((ROW()-6)/12)+1))),0))</f>
        <v/>
      </c>
      <c r="Q865" s="25">
        <f>IF($A865="","",$L865+$O865)</f>
        <v/>
      </c>
      <c r="R865" s="25">
        <f>IF($A865="","",IF($E865&gt;0,MAX(0,$Q865-$N865),0))</f>
        <v/>
      </c>
      <c r="S865" s="25">
        <f>IF($A865="","",$Q865-$R865)</f>
        <v/>
      </c>
      <c r="T865" s="25">
        <f>IF($A865="","",MAX(0,-$S865))</f>
        <v/>
      </c>
      <c r="U865" s="25">
        <f>IF($A865="","",MAX(0,$Q865-INDEX('Cenários'!$K$6:$K$105,INT((ROW()-6)/12)+1)))</f>
        <v/>
      </c>
      <c r="V865" s="24">
        <f>IF($A865="","",IF($Y865&lt;&gt;"OK","Dados inválidos",IF($X865="Pausado","Pausado",IF($T865&gt;0,"Ruptura",IF($U865&gt;0,"Excesso de capacidade",IF($M865&gt;INDEX('Cenários'!$K$6:$K$105,INT((ROW()-6)/12)+1),"Capacidade insuficiente",IF(AND($E865&lt;=0,$S865&lt;INDEX('Cenários'!$H$6:$H$105,INT((ROW()-6)/12)+1)),"Atenção",IF($R865&gt;0,"Desmobilizar","Adequado"))))))))</f>
        <v/>
      </c>
      <c r="W865" s="24">
        <f>IF($A865="","",IF($Y865&lt;&gt;"OK","Corrigir cadastro do cenário",IF($X865="Pausado","",IF($T865&gt;0,"Ruptura projetada de "&amp;TEXT($T865,"0")&amp;" un.",IF($U865&gt;0,"Reduzir entrada ou transferir "&amp;TEXT($U865,"0")&amp;" un.",IF($M865&gt;INDEX('Cenários'!$K$6:$K$105,INT((ROW()-6)/12)+1),"Capacidade abaixo do saldo-alvo em "&amp;TEXT($M865-INDEX('Cenários'!$K$6:$K$105,INT((ROW()-6)/12)+1),"0")&amp;" un.",IF(AND($O865&gt;0,$E865-INDEX('Cenários'!$J$6:$J$105,INT((ROW()-6)/12)+1)&lt;-4),"Recebimento depende de pedido anterior ao horizonte",IF($R865&gt;0,"Desmobilizar "&amp;TEXT($R865,"0")&amp;" un. nesta semana",IF($P865&gt;0,"Emitir pedido de "&amp;TEXT($P865,"0")&amp;" un. nesta semana",IF($O865&gt;0,"Programar recebimento de "&amp;TEXT($O865,"0")&amp;" un.","Sem ação imediata")))))))))</f>
        <v/>
      </c>
      <c r="X865" s="24">
        <f>IF($A865="","",INDEX('Cenários'!$M$6:$M$105,INT((ROW()-6)/12)+1))</f>
        <v/>
      </c>
      <c r="Y865" s="24">
        <f>IF($A865="","",INDEX('Cenários'!$Z$6:$Z$105,INT((ROW()-6)/12)+1))</f>
        <v/>
      </c>
    </row>
    <row r="866" ht="19" customHeight="1">
      <c r="A866" s="24">
        <f>IF(INDEX('Cenários'!$A$6:$A$105,INT((ROW()-6)/12)+1)="","",INDEX('Cenários'!$A$6:$A$105,INT((ROW()-6)/12)+1))</f>
        <v/>
      </c>
      <c r="B866" s="24">
        <f>IF($A866="","",INDEX('Cenários'!$B$6:$B$105,INT((ROW()-6)/12)+1))</f>
        <v/>
      </c>
      <c r="C866" s="24">
        <f>IF($A866="","",INDEX('Cenários'!$C$6:$C$105,INT((ROW()-6)/12)+1))</f>
        <v/>
      </c>
      <c r="D866" s="24">
        <f>IF($A866="","",INDEX('Cenários'!$D$6:$D$105,INT((ROW()-6)/12)+1))</f>
        <v/>
      </c>
      <c r="E866" s="25">
        <f>IF($A866="","",MOD(ROW()-6,12)-4)</f>
        <v/>
      </c>
      <c r="F866" s="24">
        <f>IF($A866="","",IF($E866&lt;0,"Antes do pico",IF($E866=0,"Semana de pico","Depois do pico")))</f>
        <v/>
      </c>
      <c r="G866" s="36">
        <f>IF($A866="","",IFERROR(IF(INDEX('Cenários'!$E$6:$E$105,INT((ROW()-6)/12)+1)="","",INDEX('Cenários'!$E$6:$E$105,INT((ROW()-6)/12)+1)+7*$E866),""))</f>
        <v/>
      </c>
      <c r="H866" s="37">
        <f>IF($A866="","",INDEX('Cenários'!$N$6:$Y$105,INT((ROW()-6)/12)+1,$E866+5))</f>
        <v/>
      </c>
      <c r="I866" s="25">
        <f>IF(OR($A866="",$H866=""),"",IFERROR(ROUNDUP(INDEX('Cenários'!$F$6:$F$105,INT((ROW()-6)/12)+1)*$H866,0),""))</f>
        <v/>
      </c>
      <c r="J866" s="19" t="n"/>
      <c r="K866" s="25">
        <f>IF($A866="","",IF($E866=-4,INDEX('Cenários'!$G$6:$G$105,INT((ROW()-6)/12)+1),$S865))</f>
        <v/>
      </c>
      <c r="L866" s="25">
        <f>IF($A866="","",$K866+IF($J866="",0,$J866)-IF($I866="",0,$I866))</f>
        <v/>
      </c>
      <c r="M866" s="25">
        <f>IF($A866="","",IF($E866&lt;=0,INDEX('Cenários'!$H$6:$H$105,INT((ROW()-6)/12)+1)+SUMIFS($I$6:$I$1205,$A$6:$A$1205,$A866,$E$6:$E$1205,"&gt;"&amp;$E866,$E$6:$E$1205,"&lt;="&amp;($E866+INDEX('Cenários'!$J$6:$J$105,INT((ROW()-6)/12)+1))),INDEX('Cenários'!$L$6:$L$105,INT((ROW()-6)/12)+1)+SUMIFS($I$6:$I$1205,$A$6:$A$1205,$A866,$E$6:$E$1205,"&gt;"&amp;$E866,$E$6:$E$1205,"&lt;=7")))</f>
        <v/>
      </c>
      <c r="N866" s="25">
        <f>IF($A866="","",MIN(INDEX('Cenários'!$K$6:$K$105,INT((ROW()-6)/12)+1),MAX(0,$M866)))</f>
        <v/>
      </c>
      <c r="O866" s="25">
        <f>IF($A866="","",IFERROR(IF($L866&gt;=$N866,0,MIN(CEILING(MAX(0,$N866-$L866),INDEX('Cenários'!$I$6:$I$105,INT((ROW()-6)/12)+1)),FLOOR(MAX(0,INDEX('Cenários'!$K$6:$K$105,INT((ROW()-6)/12)+1)-$L866),INDEX('Cenários'!$I$6:$I$105,INT((ROW()-6)/12)+1)))),0))</f>
        <v/>
      </c>
      <c r="P866" s="25">
        <f>IF($A866="","",IFERROR(IF($E866+INDEX('Cenários'!$J$6:$J$105,INT((ROW()-6)/12)+1)&gt;7,0,SUMIFS($O$6:$O$1205,$A$6:$A$1205,$A866,$E$6:$E$1205,$E866+INDEX('Cenários'!$J$6:$J$105,INT((ROW()-6)/12)+1))),0))</f>
        <v/>
      </c>
      <c r="Q866" s="25">
        <f>IF($A866="","",$L866+$O866)</f>
        <v/>
      </c>
      <c r="R866" s="25">
        <f>IF($A866="","",IF($E866&gt;0,MAX(0,$Q866-$N866),0))</f>
        <v/>
      </c>
      <c r="S866" s="25">
        <f>IF($A866="","",$Q866-$R866)</f>
        <v/>
      </c>
      <c r="T866" s="25">
        <f>IF($A866="","",MAX(0,-$S866))</f>
        <v/>
      </c>
      <c r="U866" s="25">
        <f>IF($A866="","",MAX(0,$Q866-INDEX('Cenários'!$K$6:$K$105,INT((ROW()-6)/12)+1)))</f>
        <v/>
      </c>
      <c r="V866" s="24">
        <f>IF($A866="","",IF($Y866&lt;&gt;"OK","Dados inválidos",IF($X866="Pausado","Pausado",IF($T866&gt;0,"Ruptura",IF($U866&gt;0,"Excesso de capacidade",IF($M866&gt;INDEX('Cenários'!$K$6:$K$105,INT((ROW()-6)/12)+1),"Capacidade insuficiente",IF(AND($E866&lt;=0,$S866&lt;INDEX('Cenários'!$H$6:$H$105,INT((ROW()-6)/12)+1)),"Atenção",IF($R866&gt;0,"Desmobilizar","Adequado"))))))))</f>
        <v/>
      </c>
      <c r="W866" s="24">
        <f>IF($A866="","",IF($Y866&lt;&gt;"OK","Corrigir cadastro do cenário",IF($X866="Pausado","",IF($T866&gt;0,"Ruptura projetada de "&amp;TEXT($T866,"0")&amp;" un.",IF($U866&gt;0,"Reduzir entrada ou transferir "&amp;TEXT($U866,"0")&amp;" un.",IF($M866&gt;INDEX('Cenários'!$K$6:$K$105,INT((ROW()-6)/12)+1),"Capacidade abaixo do saldo-alvo em "&amp;TEXT($M866-INDEX('Cenários'!$K$6:$K$105,INT((ROW()-6)/12)+1),"0")&amp;" un.",IF(AND($O866&gt;0,$E866-INDEX('Cenários'!$J$6:$J$105,INT((ROW()-6)/12)+1)&lt;-4),"Recebimento depende de pedido anterior ao horizonte",IF($R866&gt;0,"Desmobilizar "&amp;TEXT($R866,"0")&amp;" un. nesta semana",IF($P866&gt;0,"Emitir pedido de "&amp;TEXT($P866,"0")&amp;" un. nesta semana",IF($O866&gt;0,"Programar recebimento de "&amp;TEXT($O866,"0")&amp;" un.","Sem ação imediata")))))))))</f>
        <v/>
      </c>
      <c r="X866" s="24">
        <f>IF($A866="","",INDEX('Cenários'!$M$6:$M$105,INT((ROW()-6)/12)+1))</f>
        <v/>
      </c>
      <c r="Y866" s="24">
        <f>IF($A866="","",INDEX('Cenários'!$Z$6:$Z$105,INT((ROW()-6)/12)+1))</f>
        <v/>
      </c>
    </row>
    <row r="867" ht="19" customHeight="1">
      <c r="A867" s="24">
        <f>IF(INDEX('Cenários'!$A$6:$A$105,INT((ROW()-6)/12)+1)="","",INDEX('Cenários'!$A$6:$A$105,INT((ROW()-6)/12)+1))</f>
        <v/>
      </c>
      <c r="B867" s="24">
        <f>IF($A867="","",INDEX('Cenários'!$B$6:$B$105,INT((ROW()-6)/12)+1))</f>
        <v/>
      </c>
      <c r="C867" s="24">
        <f>IF($A867="","",INDEX('Cenários'!$C$6:$C$105,INT((ROW()-6)/12)+1))</f>
        <v/>
      </c>
      <c r="D867" s="24">
        <f>IF($A867="","",INDEX('Cenários'!$D$6:$D$105,INT((ROW()-6)/12)+1))</f>
        <v/>
      </c>
      <c r="E867" s="25">
        <f>IF($A867="","",MOD(ROW()-6,12)-4)</f>
        <v/>
      </c>
      <c r="F867" s="24">
        <f>IF($A867="","",IF($E867&lt;0,"Antes do pico",IF($E867=0,"Semana de pico","Depois do pico")))</f>
        <v/>
      </c>
      <c r="G867" s="36">
        <f>IF($A867="","",IFERROR(IF(INDEX('Cenários'!$E$6:$E$105,INT((ROW()-6)/12)+1)="","",INDEX('Cenários'!$E$6:$E$105,INT((ROW()-6)/12)+1)+7*$E867),""))</f>
        <v/>
      </c>
      <c r="H867" s="37">
        <f>IF($A867="","",INDEX('Cenários'!$N$6:$Y$105,INT((ROW()-6)/12)+1,$E867+5))</f>
        <v/>
      </c>
      <c r="I867" s="25">
        <f>IF(OR($A867="",$H867=""),"",IFERROR(ROUNDUP(INDEX('Cenários'!$F$6:$F$105,INT((ROW()-6)/12)+1)*$H867,0),""))</f>
        <v/>
      </c>
      <c r="J867" s="19" t="n"/>
      <c r="K867" s="25">
        <f>IF($A867="","",IF($E867=-4,INDEX('Cenários'!$G$6:$G$105,INT((ROW()-6)/12)+1),$S866))</f>
        <v/>
      </c>
      <c r="L867" s="25">
        <f>IF($A867="","",$K867+IF($J867="",0,$J867)-IF($I867="",0,$I867))</f>
        <v/>
      </c>
      <c r="M867" s="25">
        <f>IF($A867="","",IF($E867&lt;=0,INDEX('Cenários'!$H$6:$H$105,INT((ROW()-6)/12)+1)+SUMIFS($I$6:$I$1205,$A$6:$A$1205,$A867,$E$6:$E$1205,"&gt;"&amp;$E867,$E$6:$E$1205,"&lt;="&amp;($E867+INDEX('Cenários'!$J$6:$J$105,INT((ROW()-6)/12)+1))),INDEX('Cenários'!$L$6:$L$105,INT((ROW()-6)/12)+1)+SUMIFS($I$6:$I$1205,$A$6:$A$1205,$A867,$E$6:$E$1205,"&gt;"&amp;$E867,$E$6:$E$1205,"&lt;=7")))</f>
        <v/>
      </c>
      <c r="N867" s="25">
        <f>IF($A867="","",MIN(INDEX('Cenários'!$K$6:$K$105,INT((ROW()-6)/12)+1),MAX(0,$M867)))</f>
        <v/>
      </c>
      <c r="O867" s="25">
        <f>IF($A867="","",IFERROR(IF($L867&gt;=$N867,0,MIN(CEILING(MAX(0,$N867-$L867),INDEX('Cenários'!$I$6:$I$105,INT((ROW()-6)/12)+1)),FLOOR(MAX(0,INDEX('Cenários'!$K$6:$K$105,INT((ROW()-6)/12)+1)-$L867),INDEX('Cenários'!$I$6:$I$105,INT((ROW()-6)/12)+1)))),0))</f>
        <v/>
      </c>
      <c r="P867" s="25">
        <f>IF($A867="","",IFERROR(IF($E867+INDEX('Cenários'!$J$6:$J$105,INT((ROW()-6)/12)+1)&gt;7,0,SUMIFS($O$6:$O$1205,$A$6:$A$1205,$A867,$E$6:$E$1205,$E867+INDEX('Cenários'!$J$6:$J$105,INT((ROW()-6)/12)+1))),0))</f>
        <v/>
      </c>
      <c r="Q867" s="25">
        <f>IF($A867="","",$L867+$O867)</f>
        <v/>
      </c>
      <c r="R867" s="25">
        <f>IF($A867="","",IF($E867&gt;0,MAX(0,$Q867-$N867),0))</f>
        <v/>
      </c>
      <c r="S867" s="25">
        <f>IF($A867="","",$Q867-$R867)</f>
        <v/>
      </c>
      <c r="T867" s="25">
        <f>IF($A867="","",MAX(0,-$S867))</f>
        <v/>
      </c>
      <c r="U867" s="25">
        <f>IF($A867="","",MAX(0,$Q867-INDEX('Cenários'!$K$6:$K$105,INT((ROW()-6)/12)+1)))</f>
        <v/>
      </c>
      <c r="V867" s="24">
        <f>IF($A867="","",IF($Y867&lt;&gt;"OK","Dados inválidos",IF($X867="Pausado","Pausado",IF($T867&gt;0,"Ruptura",IF($U867&gt;0,"Excesso de capacidade",IF($M867&gt;INDEX('Cenários'!$K$6:$K$105,INT((ROW()-6)/12)+1),"Capacidade insuficiente",IF(AND($E867&lt;=0,$S867&lt;INDEX('Cenários'!$H$6:$H$105,INT((ROW()-6)/12)+1)),"Atenção",IF($R867&gt;0,"Desmobilizar","Adequado"))))))))</f>
        <v/>
      </c>
      <c r="W867" s="24">
        <f>IF($A867="","",IF($Y867&lt;&gt;"OK","Corrigir cadastro do cenário",IF($X867="Pausado","",IF($T867&gt;0,"Ruptura projetada de "&amp;TEXT($T867,"0")&amp;" un.",IF($U867&gt;0,"Reduzir entrada ou transferir "&amp;TEXT($U867,"0")&amp;" un.",IF($M867&gt;INDEX('Cenários'!$K$6:$K$105,INT((ROW()-6)/12)+1),"Capacidade abaixo do saldo-alvo em "&amp;TEXT($M867-INDEX('Cenários'!$K$6:$K$105,INT((ROW()-6)/12)+1),"0")&amp;" un.",IF(AND($O867&gt;0,$E867-INDEX('Cenários'!$J$6:$J$105,INT((ROW()-6)/12)+1)&lt;-4),"Recebimento depende de pedido anterior ao horizonte",IF($R867&gt;0,"Desmobilizar "&amp;TEXT($R867,"0")&amp;" un. nesta semana",IF($P867&gt;0,"Emitir pedido de "&amp;TEXT($P867,"0")&amp;" un. nesta semana",IF($O867&gt;0,"Programar recebimento de "&amp;TEXT($O867,"0")&amp;" un.","Sem ação imediata")))))))))</f>
        <v/>
      </c>
      <c r="X867" s="24">
        <f>IF($A867="","",INDEX('Cenários'!$M$6:$M$105,INT((ROW()-6)/12)+1))</f>
        <v/>
      </c>
      <c r="Y867" s="24">
        <f>IF($A867="","",INDEX('Cenários'!$Z$6:$Z$105,INT((ROW()-6)/12)+1))</f>
        <v/>
      </c>
    </row>
    <row r="868" ht="19" customHeight="1">
      <c r="A868" s="24">
        <f>IF(INDEX('Cenários'!$A$6:$A$105,INT((ROW()-6)/12)+1)="","",INDEX('Cenários'!$A$6:$A$105,INT((ROW()-6)/12)+1))</f>
        <v/>
      </c>
      <c r="B868" s="24">
        <f>IF($A868="","",INDEX('Cenários'!$B$6:$B$105,INT((ROW()-6)/12)+1))</f>
        <v/>
      </c>
      <c r="C868" s="24">
        <f>IF($A868="","",INDEX('Cenários'!$C$6:$C$105,INT((ROW()-6)/12)+1))</f>
        <v/>
      </c>
      <c r="D868" s="24">
        <f>IF($A868="","",INDEX('Cenários'!$D$6:$D$105,INT((ROW()-6)/12)+1))</f>
        <v/>
      </c>
      <c r="E868" s="25">
        <f>IF($A868="","",MOD(ROW()-6,12)-4)</f>
        <v/>
      </c>
      <c r="F868" s="24">
        <f>IF($A868="","",IF($E868&lt;0,"Antes do pico",IF($E868=0,"Semana de pico","Depois do pico")))</f>
        <v/>
      </c>
      <c r="G868" s="36">
        <f>IF($A868="","",IFERROR(IF(INDEX('Cenários'!$E$6:$E$105,INT((ROW()-6)/12)+1)="","",INDEX('Cenários'!$E$6:$E$105,INT((ROW()-6)/12)+1)+7*$E868),""))</f>
        <v/>
      </c>
      <c r="H868" s="37">
        <f>IF($A868="","",INDEX('Cenários'!$N$6:$Y$105,INT((ROW()-6)/12)+1,$E868+5))</f>
        <v/>
      </c>
      <c r="I868" s="25">
        <f>IF(OR($A868="",$H868=""),"",IFERROR(ROUNDUP(INDEX('Cenários'!$F$6:$F$105,INT((ROW()-6)/12)+1)*$H868,0),""))</f>
        <v/>
      </c>
      <c r="J868" s="19" t="n"/>
      <c r="K868" s="25">
        <f>IF($A868="","",IF($E868=-4,INDEX('Cenários'!$G$6:$G$105,INT((ROW()-6)/12)+1),$S867))</f>
        <v/>
      </c>
      <c r="L868" s="25">
        <f>IF($A868="","",$K868+IF($J868="",0,$J868)-IF($I868="",0,$I868))</f>
        <v/>
      </c>
      <c r="M868" s="25">
        <f>IF($A868="","",IF($E868&lt;=0,INDEX('Cenários'!$H$6:$H$105,INT((ROW()-6)/12)+1)+SUMIFS($I$6:$I$1205,$A$6:$A$1205,$A868,$E$6:$E$1205,"&gt;"&amp;$E868,$E$6:$E$1205,"&lt;="&amp;($E868+INDEX('Cenários'!$J$6:$J$105,INT((ROW()-6)/12)+1))),INDEX('Cenários'!$L$6:$L$105,INT((ROW()-6)/12)+1)+SUMIFS($I$6:$I$1205,$A$6:$A$1205,$A868,$E$6:$E$1205,"&gt;"&amp;$E868,$E$6:$E$1205,"&lt;=7")))</f>
        <v/>
      </c>
      <c r="N868" s="25">
        <f>IF($A868="","",MIN(INDEX('Cenários'!$K$6:$K$105,INT((ROW()-6)/12)+1),MAX(0,$M868)))</f>
        <v/>
      </c>
      <c r="O868" s="25">
        <f>IF($A868="","",IFERROR(IF($L868&gt;=$N868,0,MIN(CEILING(MAX(0,$N868-$L868),INDEX('Cenários'!$I$6:$I$105,INT((ROW()-6)/12)+1)),FLOOR(MAX(0,INDEX('Cenários'!$K$6:$K$105,INT((ROW()-6)/12)+1)-$L868),INDEX('Cenários'!$I$6:$I$105,INT((ROW()-6)/12)+1)))),0))</f>
        <v/>
      </c>
      <c r="P868" s="25">
        <f>IF($A868="","",IFERROR(IF($E868+INDEX('Cenários'!$J$6:$J$105,INT((ROW()-6)/12)+1)&gt;7,0,SUMIFS($O$6:$O$1205,$A$6:$A$1205,$A868,$E$6:$E$1205,$E868+INDEX('Cenários'!$J$6:$J$105,INT((ROW()-6)/12)+1))),0))</f>
        <v/>
      </c>
      <c r="Q868" s="25">
        <f>IF($A868="","",$L868+$O868)</f>
        <v/>
      </c>
      <c r="R868" s="25">
        <f>IF($A868="","",IF($E868&gt;0,MAX(0,$Q868-$N868),0))</f>
        <v/>
      </c>
      <c r="S868" s="25">
        <f>IF($A868="","",$Q868-$R868)</f>
        <v/>
      </c>
      <c r="T868" s="25">
        <f>IF($A868="","",MAX(0,-$S868))</f>
        <v/>
      </c>
      <c r="U868" s="25">
        <f>IF($A868="","",MAX(0,$Q868-INDEX('Cenários'!$K$6:$K$105,INT((ROW()-6)/12)+1)))</f>
        <v/>
      </c>
      <c r="V868" s="24">
        <f>IF($A868="","",IF($Y868&lt;&gt;"OK","Dados inválidos",IF($X868="Pausado","Pausado",IF($T868&gt;0,"Ruptura",IF($U868&gt;0,"Excesso de capacidade",IF($M868&gt;INDEX('Cenários'!$K$6:$K$105,INT((ROW()-6)/12)+1),"Capacidade insuficiente",IF(AND($E868&lt;=0,$S868&lt;INDEX('Cenários'!$H$6:$H$105,INT((ROW()-6)/12)+1)),"Atenção",IF($R868&gt;0,"Desmobilizar","Adequado"))))))))</f>
        <v/>
      </c>
      <c r="W868" s="24">
        <f>IF($A868="","",IF($Y868&lt;&gt;"OK","Corrigir cadastro do cenário",IF($X868="Pausado","",IF($T868&gt;0,"Ruptura projetada de "&amp;TEXT($T868,"0")&amp;" un.",IF($U868&gt;0,"Reduzir entrada ou transferir "&amp;TEXT($U868,"0")&amp;" un.",IF($M868&gt;INDEX('Cenários'!$K$6:$K$105,INT((ROW()-6)/12)+1),"Capacidade abaixo do saldo-alvo em "&amp;TEXT($M868-INDEX('Cenários'!$K$6:$K$105,INT((ROW()-6)/12)+1),"0")&amp;" un.",IF(AND($O868&gt;0,$E868-INDEX('Cenários'!$J$6:$J$105,INT((ROW()-6)/12)+1)&lt;-4),"Recebimento depende de pedido anterior ao horizonte",IF($R868&gt;0,"Desmobilizar "&amp;TEXT($R868,"0")&amp;" un. nesta semana",IF($P868&gt;0,"Emitir pedido de "&amp;TEXT($P868,"0")&amp;" un. nesta semana",IF($O868&gt;0,"Programar recebimento de "&amp;TEXT($O868,"0")&amp;" un.","Sem ação imediata")))))))))</f>
        <v/>
      </c>
      <c r="X868" s="24">
        <f>IF($A868="","",INDEX('Cenários'!$M$6:$M$105,INT((ROW()-6)/12)+1))</f>
        <v/>
      </c>
      <c r="Y868" s="24">
        <f>IF($A868="","",INDEX('Cenários'!$Z$6:$Z$105,INT((ROW()-6)/12)+1))</f>
        <v/>
      </c>
    </row>
    <row r="869" ht="19" customHeight="1">
      <c r="A869" s="24">
        <f>IF(INDEX('Cenários'!$A$6:$A$105,INT((ROW()-6)/12)+1)="","",INDEX('Cenários'!$A$6:$A$105,INT((ROW()-6)/12)+1))</f>
        <v/>
      </c>
      <c r="B869" s="24">
        <f>IF($A869="","",INDEX('Cenários'!$B$6:$B$105,INT((ROW()-6)/12)+1))</f>
        <v/>
      </c>
      <c r="C869" s="24">
        <f>IF($A869="","",INDEX('Cenários'!$C$6:$C$105,INT((ROW()-6)/12)+1))</f>
        <v/>
      </c>
      <c r="D869" s="24">
        <f>IF($A869="","",INDEX('Cenários'!$D$6:$D$105,INT((ROW()-6)/12)+1))</f>
        <v/>
      </c>
      <c r="E869" s="25">
        <f>IF($A869="","",MOD(ROW()-6,12)-4)</f>
        <v/>
      </c>
      <c r="F869" s="24">
        <f>IF($A869="","",IF($E869&lt;0,"Antes do pico",IF($E869=0,"Semana de pico","Depois do pico")))</f>
        <v/>
      </c>
      <c r="G869" s="36">
        <f>IF($A869="","",IFERROR(IF(INDEX('Cenários'!$E$6:$E$105,INT((ROW()-6)/12)+1)="","",INDEX('Cenários'!$E$6:$E$105,INT((ROW()-6)/12)+1)+7*$E869),""))</f>
        <v/>
      </c>
      <c r="H869" s="37">
        <f>IF($A869="","",INDEX('Cenários'!$N$6:$Y$105,INT((ROW()-6)/12)+1,$E869+5))</f>
        <v/>
      </c>
      <c r="I869" s="25">
        <f>IF(OR($A869="",$H869=""),"",IFERROR(ROUNDUP(INDEX('Cenários'!$F$6:$F$105,INT((ROW()-6)/12)+1)*$H869,0),""))</f>
        <v/>
      </c>
      <c r="J869" s="19" t="n"/>
      <c r="K869" s="25">
        <f>IF($A869="","",IF($E869=-4,INDEX('Cenários'!$G$6:$G$105,INT((ROW()-6)/12)+1),$S868))</f>
        <v/>
      </c>
      <c r="L869" s="25">
        <f>IF($A869="","",$K869+IF($J869="",0,$J869)-IF($I869="",0,$I869))</f>
        <v/>
      </c>
      <c r="M869" s="25">
        <f>IF($A869="","",IF($E869&lt;=0,INDEX('Cenários'!$H$6:$H$105,INT((ROW()-6)/12)+1)+SUMIFS($I$6:$I$1205,$A$6:$A$1205,$A869,$E$6:$E$1205,"&gt;"&amp;$E869,$E$6:$E$1205,"&lt;="&amp;($E869+INDEX('Cenários'!$J$6:$J$105,INT((ROW()-6)/12)+1))),INDEX('Cenários'!$L$6:$L$105,INT((ROW()-6)/12)+1)+SUMIFS($I$6:$I$1205,$A$6:$A$1205,$A869,$E$6:$E$1205,"&gt;"&amp;$E869,$E$6:$E$1205,"&lt;=7")))</f>
        <v/>
      </c>
      <c r="N869" s="25">
        <f>IF($A869="","",MIN(INDEX('Cenários'!$K$6:$K$105,INT((ROW()-6)/12)+1),MAX(0,$M869)))</f>
        <v/>
      </c>
      <c r="O869" s="25">
        <f>IF($A869="","",IFERROR(IF($L869&gt;=$N869,0,MIN(CEILING(MAX(0,$N869-$L869),INDEX('Cenários'!$I$6:$I$105,INT((ROW()-6)/12)+1)),FLOOR(MAX(0,INDEX('Cenários'!$K$6:$K$105,INT((ROW()-6)/12)+1)-$L869),INDEX('Cenários'!$I$6:$I$105,INT((ROW()-6)/12)+1)))),0))</f>
        <v/>
      </c>
      <c r="P869" s="25">
        <f>IF($A869="","",IFERROR(IF($E869+INDEX('Cenários'!$J$6:$J$105,INT((ROW()-6)/12)+1)&gt;7,0,SUMIFS($O$6:$O$1205,$A$6:$A$1205,$A869,$E$6:$E$1205,$E869+INDEX('Cenários'!$J$6:$J$105,INT((ROW()-6)/12)+1))),0))</f>
        <v/>
      </c>
      <c r="Q869" s="25">
        <f>IF($A869="","",$L869+$O869)</f>
        <v/>
      </c>
      <c r="R869" s="25">
        <f>IF($A869="","",IF($E869&gt;0,MAX(0,$Q869-$N869),0))</f>
        <v/>
      </c>
      <c r="S869" s="25">
        <f>IF($A869="","",$Q869-$R869)</f>
        <v/>
      </c>
      <c r="T869" s="25">
        <f>IF($A869="","",MAX(0,-$S869))</f>
        <v/>
      </c>
      <c r="U869" s="25">
        <f>IF($A869="","",MAX(0,$Q869-INDEX('Cenários'!$K$6:$K$105,INT((ROW()-6)/12)+1)))</f>
        <v/>
      </c>
      <c r="V869" s="24">
        <f>IF($A869="","",IF($Y869&lt;&gt;"OK","Dados inválidos",IF($X869="Pausado","Pausado",IF($T869&gt;0,"Ruptura",IF($U869&gt;0,"Excesso de capacidade",IF($M869&gt;INDEX('Cenários'!$K$6:$K$105,INT((ROW()-6)/12)+1),"Capacidade insuficiente",IF(AND($E869&lt;=0,$S869&lt;INDEX('Cenários'!$H$6:$H$105,INT((ROW()-6)/12)+1)),"Atenção",IF($R869&gt;0,"Desmobilizar","Adequado"))))))))</f>
        <v/>
      </c>
      <c r="W869" s="24">
        <f>IF($A869="","",IF($Y869&lt;&gt;"OK","Corrigir cadastro do cenário",IF($X869="Pausado","",IF($T869&gt;0,"Ruptura projetada de "&amp;TEXT($T869,"0")&amp;" un.",IF($U869&gt;0,"Reduzir entrada ou transferir "&amp;TEXT($U869,"0")&amp;" un.",IF($M869&gt;INDEX('Cenários'!$K$6:$K$105,INT((ROW()-6)/12)+1),"Capacidade abaixo do saldo-alvo em "&amp;TEXT($M869-INDEX('Cenários'!$K$6:$K$105,INT((ROW()-6)/12)+1),"0")&amp;" un.",IF(AND($O869&gt;0,$E869-INDEX('Cenários'!$J$6:$J$105,INT((ROW()-6)/12)+1)&lt;-4),"Recebimento depende de pedido anterior ao horizonte",IF($R869&gt;0,"Desmobilizar "&amp;TEXT($R869,"0")&amp;" un. nesta semana",IF($P869&gt;0,"Emitir pedido de "&amp;TEXT($P869,"0")&amp;" un. nesta semana",IF($O869&gt;0,"Programar recebimento de "&amp;TEXT($O869,"0")&amp;" un.","Sem ação imediata")))))))))</f>
        <v/>
      </c>
      <c r="X869" s="24">
        <f>IF($A869="","",INDEX('Cenários'!$M$6:$M$105,INT((ROW()-6)/12)+1))</f>
        <v/>
      </c>
      <c r="Y869" s="24">
        <f>IF($A869="","",INDEX('Cenários'!$Z$6:$Z$105,INT((ROW()-6)/12)+1))</f>
        <v/>
      </c>
    </row>
    <row r="870" ht="19" customHeight="1">
      <c r="A870" s="24">
        <f>IF(INDEX('Cenários'!$A$6:$A$105,INT((ROW()-6)/12)+1)="","",INDEX('Cenários'!$A$6:$A$105,INT((ROW()-6)/12)+1))</f>
        <v/>
      </c>
      <c r="B870" s="24">
        <f>IF($A870="","",INDEX('Cenários'!$B$6:$B$105,INT((ROW()-6)/12)+1))</f>
        <v/>
      </c>
      <c r="C870" s="24">
        <f>IF($A870="","",INDEX('Cenários'!$C$6:$C$105,INT((ROW()-6)/12)+1))</f>
        <v/>
      </c>
      <c r="D870" s="24">
        <f>IF($A870="","",INDEX('Cenários'!$D$6:$D$105,INT((ROW()-6)/12)+1))</f>
        <v/>
      </c>
      <c r="E870" s="25">
        <f>IF($A870="","",MOD(ROW()-6,12)-4)</f>
        <v/>
      </c>
      <c r="F870" s="24">
        <f>IF($A870="","",IF($E870&lt;0,"Antes do pico",IF($E870=0,"Semana de pico","Depois do pico")))</f>
        <v/>
      </c>
      <c r="G870" s="36">
        <f>IF($A870="","",IFERROR(IF(INDEX('Cenários'!$E$6:$E$105,INT((ROW()-6)/12)+1)="","",INDEX('Cenários'!$E$6:$E$105,INT((ROW()-6)/12)+1)+7*$E870),""))</f>
        <v/>
      </c>
      <c r="H870" s="37">
        <f>IF($A870="","",INDEX('Cenários'!$N$6:$Y$105,INT((ROW()-6)/12)+1,$E870+5))</f>
        <v/>
      </c>
      <c r="I870" s="25">
        <f>IF(OR($A870="",$H870=""),"",IFERROR(ROUNDUP(INDEX('Cenários'!$F$6:$F$105,INT((ROW()-6)/12)+1)*$H870,0),""))</f>
        <v/>
      </c>
      <c r="J870" s="19" t="n"/>
      <c r="K870" s="25">
        <f>IF($A870="","",IF($E870=-4,INDEX('Cenários'!$G$6:$G$105,INT((ROW()-6)/12)+1),$S869))</f>
        <v/>
      </c>
      <c r="L870" s="25">
        <f>IF($A870="","",$K870+IF($J870="",0,$J870)-IF($I870="",0,$I870))</f>
        <v/>
      </c>
      <c r="M870" s="25">
        <f>IF($A870="","",IF($E870&lt;=0,INDEX('Cenários'!$H$6:$H$105,INT((ROW()-6)/12)+1)+SUMIFS($I$6:$I$1205,$A$6:$A$1205,$A870,$E$6:$E$1205,"&gt;"&amp;$E870,$E$6:$E$1205,"&lt;="&amp;($E870+INDEX('Cenários'!$J$6:$J$105,INT((ROW()-6)/12)+1))),INDEX('Cenários'!$L$6:$L$105,INT((ROW()-6)/12)+1)+SUMIFS($I$6:$I$1205,$A$6:$A$1205,$A870,$E$6:$E$1205,"&gt;"&amp;$E870,$E$6:$E$1205,"&lt;=7")))</f>
        <v/>
      </c>
      <c r="N870" s="25">
        <f>IF($A870="","",MIN(INDEX('Cenários'!$K$6:$K$105,INT((ROW()-6)/12)+1),MAX(0,$M870)))</f>
        <v/>
      </c>
      <c r="O870" s="25">
        <f>IF($A870="","",IFERROR(IF($L870&gt;=$N870,0,MIN(CEILING(MAX(0,$N870-$L870),INDEX('Cenários'!$I$6:$I$105,INT((ROW()-6)/12)+1)),FLOOR(MAX(0,INDEX('Cenários'!$K$6:$K$105,INT((ROW()-6)/12)+1)-$L870),INDEX('Cenários'!$I$6:$I$105,INT((ROW()-6)/12)+1)))),0))</f>
        <v/>
      </c>
      <c r="P870" s="25">
        <f>IF($A870="","",IFERROR(IF($E870+INDEX('Cenários'!$J$6:$J$105,INT((ROW()-6)/12)+1)&gt;7,0,SUMIFS($O$6:$O$1205,$A$6:$A$1205,$A870,$E$6:$E$1205,$E870+INDEX('Cenários'!$J$6:$J$105,INT((ROW()-6)/12)+1))),0))</f>
        <v/>
      </c>
      <c r="Q870" s="25">
        <f>IF($A870="","",$L870+$O870)</f>
        <v/>
      </c>
      <c r="R870" s="25">
        <f>IF($A870="","",IF($E870&gt;0,MAX(0,$Q870-$N870),0))</f>
        <v/>
      </c>
      <c r="S870" s="25">
        <f>IF($A870="","",$Q870-$R870)</f>
        <v/>
      </c>
      <c r="T870" s="25">
        <f>IF($A870="","",MAX(0,-$S870))</f>
        <v/>
      </c>
      <c r="U870" s="25">
        <f>IF($A870="","",MAX(0,$Q870-INDEX('Cenários'!$K$6:$K$105,INT((ROW()-6)/12)+1)))</f>
        <v/>
      </c>
      <c r="V870" s="24">
        <f>IF($A870="","",IF($Y870&lt;&gt;"OK","Dados inválidos",IF($X870="Pausado","Pausado",IF($T870&gt;0,"Ruptura",IF($U870&gt;0,"Excesso de capacidade",IF($M870&gt;INDEX('Cenários'!$K$6:$K$105,INT((ROW()-6)/12)+1),"Capacidade insuficiente",IF(AND($E870&lt;=0,$S870&lt;INDEX('Cenários'!$H$6:$H$105,INT((ROW()-6)/12)+1)),"Atenção",IF($R870&gt;0,"Desmobilizar","Adequado"))))))))</f>
        <v/>
      </c>
      <c r="W870" s="24">
        <f>IF($A870="","",IF($Y870&lt;&gt;"OK","Corrigir cadastro do cenário",IF($X870="Pausado","",IF($T870&gt;0,"Ruptura projetada de "&amp;TEXT($T870,"0")&amp;" un.",IF($U870&gt;0,"Reduzir entrada ou transferir "&amp;TEXT($U870,"0")&amp;" un.",IF($M870&gt;INDEX('Cenários'!$K$6:$K$105,INT((ROW()-6)/12)+1),"Capacidade abaixo do saldo-alvo em "&amp;TEXT($M870-INDEX('Cenários'!$K$6:$K$105,INT((ROW()-6)/12)+1),"0")&amp;" un.",IF(AND($O870&gt;0,$E870-INDEX('Cenários'!$J$6:$J$105,INT((ROW()-6)/12)+1)&lt;-4),"Recebimento depende de pedido anterior ao horizonte",IF($R870&gt;0,"Desmobilizar "&amp;TEXT($R870,"0")&amp;" un. nesta semana",IF($P870&gt;0,"Emitir pedido de "&amp;TEXT($P870,"0")&amp;" un. nesta semana",IF($O870&gt;0,"Programar recebimento de "&amp;TEXT($O870,"0")&amp;" un.","Sem ação imediata")))))))))</f>
        <v/>
      </c>
      <c r="X870" s="24">
        <f>IF($A870="","",INDEX('Cenários'!$M$6:$M$105,INT((ROW()-6)/12)+1))</f>
        <v/>
      </c>
      <c r="Y870" s="24">
        <f>IF($A870="","",INDEX('Cenários'!$Z$6:$Z$105,INT((ROW()-6)/12)+1))</f>
        <v/>
      </c>
    </row>
    <row r="871" ht="19" customHeight="1">
      <c r="A871" s="24">
        <f>IF(INDEX('Cenários'!$A$6:$A$105,INT((ROW()-6)/12)+1)="","",INDEX('Cenários'!$A$6:$A$105,INT((ROW()-6)/12)+1))</f>
        <v/>
      </c>
      <c r="B871" s="24">
        <f>IF($A871="","",INDEX('Cenários'!$B$6:$B$105,INT((ROW()-6)/12)+1))</f>
        <v/>
      </c>
      <c r="C871" s="24">
        <f>IF($A871="","",INDEX('Cenários'!$C$6:$C$105,INT((ROW()-6)/12)+1))</f>
        <v/>
      </c>
      <c r="D871" s="24">
        <f>IF($A871="","",INDEX('Cenários'!$D$6:$D$105,INT((ROW()-6)/12)+1))</f>
        <v/>
      </c>
      <c r="E871" s="25">
        <f>IF($A871="","",MOD(ROW()-6,12)-4)</f>
        <v/>
      </c>
      <c r="F871" s="24">
        <f>IF($A871="","",IF($E871&lt;0,"Antes do pico",IF($E871=0,"Semana de pico","Depois do pico")))</f>
        <v/>
      </c>
      <c r="G871" s="36">
        <f>IF($A871="","",IFERROR(IF(INDEX('Cenários'!$E$6:$E$105,INT((ROW()-6)/12)+1)="","",INDEX('Cenários'!$E$6:$E$105,INT((ROW()-6)/12)+1)+7*$E871),""))</f>
        <v/>
      </c>
      <c r="H871" s="37">
        <f>IF($A871="","",INDEX('Cenários'!$N$6:$Y$105,INT((ROW()-6)/12)+1,$E871+5))</f>
        <v/>
      </c>
      <c r="I871" s="25">
        <f>IF(OR($A871="",$H871=""),"",IFERROR(ROUNDUP(INDEX('Cenários'!$F$6:$F$105,INT((ROW()-6)/12)+1)*$H871,0),""))</f>
        <v/>
      </c>
      <c r="J871" s="19" t="n"/>
      <c r="K871" s="25">
        <f>IF($A871="","",IF($E871=-4,INDEX('Cenários'!$G$6:$G$105,INT((ROW()-6)/12)+1),$S870))</f>
        <v/>
      </c>
      <c r="L871" s="25">
        <f>IF($A871="","",$K871+IF($J871="",0,$J871)-IF($I871="",0,$I871))</f>
        <v/>
      </c>
      <c r="M871" s="25">
        <f>IF($A871="","",IF($E871&lt;=0,INDEX('Cenários'!$H$6:$H$105,INT((ROW()-6)/12)+1)+SUMIFS($I$6:$I$1205,$A$6:$A$1205,$A871,$E$6:$E$1205,"&gt;"&amp;$E871,$E$6:$E$1205,"&lt;="&amp;($E871+INDEX('Cenários'!$J$6:$J$105,INT((ROW()-6)/12)+1))),INDEX('Cenários'!$L$6:$L$105,INT((ROW()-6)/12)+1)+SUMIFS($I$6:$I$1205,$A$6:$A$1205,$A871,$E$6:$E$1205,"&gt;"&amp;$E871,$E$6:$E$1205,"&lt;=7")))</f>
        <v/>
      </c>
      <c r="N871" s="25">
        <f>IF($A871="","",MIN(INDEX('Cenários'!$K$6:$K$105,INT((ROW()-6)/12)+1),MAX(0,$M871)))</f>
        <v/>
      </c>
      <c r="O871" s="25">
        <f>IF($A871="","",IFERROR(IF($L871&gt;=$N871,0,MIN(CEILING(MAX(0,$N871-$L871),INDEX('Cenários'!$I$6:$I$105,INT((ROW()-6)/12)+1)),FLOOR(MAX(0,INDEX('Cenários'!$K$6:$K$105,INT((ROW()-6)/12)+1)-$L871),INDEX('Cenários'!$I$6:$I$105,INT((ROW()-6)/12)+1)))),0))</f>
        <v/>
      </c>
      <c r="P871" s="25">
        <f>IF($A871="","",IFERROR(IF($E871+INDEX('Cenários'!$J$6:$J$105,INT((ROW()-6)/12)+1)&gt;7,0,SUMIFS($O$6:$O$1205,$A$6:$A$1205,$A871,$E$6:$E$1205,$E871+INDEX('Cenários'!$J$6:$J$105,INT((ROW()-6)/12)+1))),0))</f>
        <v/>
      </c>
      <c r="Q871" s="25">
        <f>IF($A871="","",$L871+$O871)</f>
        <v/>
      </c>
      <c r="R871" s="25">
        <f>IF($A871="","",IF($E871&gt;0,MAX(0,$Q871-$N871),0))</f>
        <v/>
      </c>
      <c r="S871" s="25">
        <f>IF($A871="","",$Q871-$R871)</f>
        <v/>
      </c>
      <c r="T871" s="25">
        <f>IF($A871="","",MAX(0,-$S871))</f>
        <v/>
      </c>
      <c r="U871" s="25">
        <f>IF($A871="","",MAX(0,$Q871-INDEX('Cenários'!$K$6:$K$105,INT((ROW()-6)/12)+1)))</f>
        <v/>
      </c>
      <c r="V871" s="24">
        <f>IF($A871="","",IF($Y871&lt;&gt;"OK","Dados inválidos",IF($X871="Pausado","Pausado",IF($T871&gt;0,"Ruptura",IF($U871&gt;0,"Excesso de capacidade",IF($M871&gt;INDEX('Cenários'!$K$6:$K$105,INT((ROW()-6)/12)+1),"Capacidade insuficiente",IF(AND($E871&lt;=0,$S871&lt;INDEX('Cenários'!$H$6:$H$105,INT((ROW()-6)/12)+1)),"Atenção",IF($R871&gt;0,"Desmobilizar","Adequado"))))))))</f>
        <v/>
      </c>
      <c r="W871" s="24">
        <f>IF($A871="","",IF($Y871&lt;&gt;"OK","Corrigir cadastro do cenário",IF($X871="Pausado","",IF($T871&gt;0,"Ruptura projetada de "&amp;TEXT($T871,"0")&amp;" un.",IF($U871&gt;0,"Reduzir entrada ou transferir "&amp;TEXT($U871,"0")&amp;" un.",IF($M871&gt;INDEX('Cenários'!$K$6:$K$105,INT((ROW()-6)/12)+1),"Capacidade abaixo do saldo-alvo em "&amp;TEXT($M871-INDEX('Cenários'!$K$6:$K$105,INT((ROW()-6)/12)+1),"0")&amp;" un.",IF(AND($O871&gt;0,$E871-INDEX('Cenários'!$J$6:$J$105,INT((ROW()-6)/12)+1)&lt;-4),"Recebimento depende de pedido anterior ao horizonte",IF($R871&gt;0,"Desmobilizar "&amp;TEXT($R871,"0")&amp;" un. nesta semana",IF($P871&gt;0,"Emitir pedido de "&amp;TEXT($P871,"0")&amp;" un. nesta semana",IF($O871&gt;0,"Programar recebimento de "&amp;TEXT($O871,"0")&amp;" un.","Sem ação imediata")))))))))</f>
        <v/>
      </c>
      <c r="X871" s="24">
        <f>IF($A871="","",INDEX('Cenários'!$M$6:$M$105,INT((ROW()-6)/12)+1))</f>
        <v/>
      </c>
      <c r="Y871" s="24">
        <f>IF($A871="","",INDEX('Cenários'!$Z$6:$Z$105,INT((ROW()-6)/12)+1))</f>
        <v/>
      </c>
    </row>
    <row r="872" ht="19" customHeight="1">
      <c r="A872" s="24">
        <f>IF(INDEX('Cenários'!$A$6:$A$105,INT((ROW()-6)/12)+1)="","",INDEX('Cenários'!$A$6:$A$105,INT((ROW()-6)/12)+1))</f>
        <v/>
      </c>
      <c r="B872" s="24">
        <f>IF($A872="","",INDEX('Cenários'!$B$6:$B$105,INT((ROW()-6)/12)+1))</f>
        <v/>
      </c>
      <c r="C872" s="24">
        <f>IF($A872="","",INDEX('Cenários'!$C$6:$C$105,INT((ROW()-6)/12)+1))</f>
        <v/>
      </c>
      <c r="D872" s="24">
        <f>IF($A872="","",INDEX('Cenários'!$D$6:$D$105,INT((ROW()-6)/12)+1))</f>
        <v/>
      </c>
      <c r="E872" s="25">
        <f>IF($A872="","",MOD(ROW()-6,12)-4)</f>
        <v/>
      </c>
      <c r="F872" s="24">
        <f>IF($A872="","",IF($E872&lt;0,"Antes do pico",IF($E872=0,"Semana de pico","Depois do pico")))</f>
        <v/>
      </c>
      <c r="G872" s="36">
        <f>IF($A872="","",IFERROR(IF(INDEX('Cenários'!$E$6:$E$105,INT((ROW()-6)/12)+1)="","",INDEX('Cenários'!$E$6:$E$105,INT((ROW()-6)/12)+1)+7*$E872),""))</f>
        <v/>
      </c>
      <c r="H872" s="37">
        <f>IF($A872="","",INDEX('Cenários'!$N$6:$Y$105,INT((ROW()-6)/12)+1,$E872+5))</f>
        <v/>
      </c>
      <c r="I872" s="25">
        <f>IF(OR($A872="",$H872=""),"",IFERROR(ROUNDUP(INDEX('Cenários'!$F$6:$F$105,INT((ROW()-6)/12)+1)*$H872,0),""))</f>
        <v/>
      </c>
      <c r="J872" s="19" t="n"/>
      <c r="K872" s="25">
        <f>IF($A872="","",IF($E872=-4,INDEX('Cenários'!$G$6:$G$105,INT((ROW()-6)/12)+1),$S871))</f>
        <v/>
      </c>
      <c r="L872" s="25">
        <f>IF($A872="","",$K872+IF($J872="",0,$J872)-IF($I872="",0,$I872))</f>
        <v/>
      </c>
      <c r="M872" s="25">
        <f>IF($A872="","",IF($E872&lt;=0,INDEX('Cenários'!$H$6:$H$105,INT((ROW()-6)/12)+1)+SUMIFS($I$6:$I$1205,$A$6:$A$1205,$A872,$E$6:$E$1205,"&gt;"&amp;$E872,$E$6:$E$1205,"&lt;="&amp;($E872+INDEX('Cenários'!$J$6:$J$105,INT((ROW()-6)/12)+1))),INDEX('Cenários'!$L$6:$L$105,INT((ROW()-6)/12)+1)+SUMIFS($I$6:$I$1205,$A$6:$A$1205,$A872,$E$6:$E$1205,"&gt;"&amp;$E872,$E$6:$E$1205,"&lt;=7")))</f>
        <v/>
      </c>
      <c r="N872" s="25">
        <f>IF($A872="","",MIN(INDEX('Cenários'!$K$6:$K$105,INT((ROW()-6)/12)+1),MAX(0,$M872)))</f>
        <v/>
      </c>
      <c r="O872" s="25">
        <f>IF($A872="","",IFERROR(IF($L872&gt;=$N872,0,MIN(CEILING(MAX(0,$N872-$L872),INDEX('Cenários'!$I$6:$I$105,INT((ROW()-6)/12)+1)),FLOOR(MAX(0,INDEX('Cenários'!$K$6:$K$105,INT((ROW()-6)/12)+1)-$L872),INDEX('Cenários'!$I$6:$I$105,INT((ROW()-6)/12)+1)))),0))</f>
        <v/>
      </c>
      <c r="P872" s="25">
        <f>IF($A872="","",IFERROR(IF($E872+INDEX('Cenários'!$J$6:$J$105,INT((ROW()-6)/12)+1)&gt;7,0,SUMIFS($O$6:$O$1205,$A$6:$A$1205,$A872,$E$6:$E$1205,$E872+INDEX('Cenários'!$J$6:$J$105,INT((ROW()-6)/12)+1))),0))</f>
        <v/>
      </c>
      <c r="Q872" s="25">
        <f>IF($A872="","",$L872+$O872)</f>
        <v/>
      </c>
      <c r="R872" s="25">
        <f>IF($A872="","",IF($E872&gt;0,MAX(0,$Q872-$N872),0))</f>
        <v/>
      </c>
      <c r="S872" s="25">
        <f>IF($A872="","",$Q872-$R872)</f>
        <v/>
      </c>
      <c r="T872" s="25">
        <f>IF($A872="","",MAX(0,-$S872))</f>
        <v/>
      </c>
      <c r="U872" s="25">
        <f>IF($A872="","",MAX(0,$Q872-INDEX('Cenários'!$K$6:$K$105,INT((ROW()-6)/12)+1)))</f>
        <v/>
      </c>
      <c r="V872" s="24">
        <f>IF($A872="","",IF($Y872&lt;&gt;"OK","Dados inválidos",IF($X872="Pausado","Pausado",IF($T872&gt;0,"Ruptura",IF($U872&gt;0,"Excesso de capacidade",IF($M872&gt;INDEX('Cenários'!$K$6:$K$105,INT((ROW()-6)/12)+1),"Capacidade insuficiente",IF(AND($E872&lt;=0,$S872&lt;INDEX('Cenários'!$H$6:$H$105,INT((ROW()-6)/12)+1)),"Atenção",IF($R872&gt;0,"Desmobilizar","Adequado"))))))))</f>
        <v/>
      </c>
      <c r="W872" s="24">
        <f>IF($A872="","",IF($Y872&lt;&gt;"OK","Corrigir cadastro do cenário",IF($X872="Pausado","",IF($T872&gt;0,"Ruptura projetada de "&amp;TEXT($T872,"0")&amp;" un.",IF($U872&gt;0,"Reduzir entrada ou transferir "&amp;TEXT($U872,"0")&amp;" un.",IF($M872&gt;INDEX('Cenários'!$K$6:$K$105,INT((ROW()-6)/12)+1),"Capacidade abaixo do saldo-alvo em "&amp;TEXT($M872-INDEX('Cenários'!$K$6:$K$105,INT((ROW()-6)/12)+1),"0")&amp;" un.",IF(AND($O872&gt;0,$E872-INDEX('Cenários'!$J$6:$J$105,INT((ROW()-6)/12)+1)&lt;-4),"Recebimento depende de pedido anterior ao horizonte",IF($R872&gt;0,"Desmobilizar "&amp;TEXT($R872,"0")&amp;" un. nesta semana",IF($P872&gt;0,"Emitir pedido de "&amp;TEXT($P872,"0")&amp;" un. nesta semana",IF($O872&gt;0,"Programar recebimento de "&amp;TEXT($O872,"0")&amp;" un.","Sem ação imediata")))))))))</f>
        <v/>
      </c>
      <c r="X872" s="24">
        <f>IF($A872="","",INDEX('Cenários'!$M$6:$M$105,INT((ROW()-6)/12)+1))</f>
        <v/>
      </c>
      <c r="Y872" s="24">
        <f>IF($A872="","",INDEX('Cenários'!$Z$6:$Z$105,INT((ROW()-6)/12)+1))</f>
        <v/>
      </c>
    </row>
    <row r="873" ht="19" customHeight="1">
      <c r="A873" s="24">
        <f>IF(INDEX('Cenários'!$A$6:$A$105,INT((ROW()-6)/12)+1)="","",INDEX('Cenários'!$A$6:$A$105,INT((ROW()-6)/12)+1))</f>
        <v/>
      </c>
      <c r="B873" s="24">
        <f>IF($A873="","",INDEX('Cenários'!$B$6:$B$105,INT((ROW()-6)/12)+1))</f>
        <v/>
      </c>
      <c r="C873" s="24">
        <f>IF($A873="","",INDEX('Cenários'!$C$6:$C$105,INT((ROW()-6)/12)+1))</f>
        <v/>
      </c>
      <c r="D873" s="24">
        <f>IF($A873="","",INDEX('Cenários'!$D$6:$D$105,INT((ROW()-6)/12)+1))</f>
        <v/>
      </c>
      <c r="E873" s="25">
        <f>IF($A873="","",MOD(ROW()-6,12)-4)</f>
        <v/>
      </c>
      <c r="F873" s="24">
        <f>IF($A873="","",IF($E873&lt;0,"Antes do pico",IF($E873=0,"Semana de pico","Depois do pico")))</f>
        <v/>
      </c>
      <c r="G873" s="36">
        <f>IF($A873="","",IFERROR(IF(INDEX('Cenários'!$E$6:$E$105,INT((ROW()-6)/12)+1)="","",INDEX('Cenários'!$E$6:$E$105,INT((ROW()-6)/12)+1)+7*$E873),""))</f>
        <v/>
      </c>
      <c r="H873" s="37">
        <f>IF($A873="","",INDEX('Cenários'!$N$6:$Y$105,INT((ROW()-6)/12)+1,$E873+5))</f>
        <v/>
      </c>
      <c r="I873" s="25">
        <f>IF(OR($A873="",$H873=""),"",IFERROR(ROUNDUP(INDEX('Cenários'!$F$6:$F$105,INT((ROW()-6)/12)+1)*$H873,0),""))</f>
        <v/>
      </c>
      <c r="J873" s="19" t="n"/>
      <c r="K873" s="25">
        <f>IF($A873="","",IF($E873=-4,INDEX('Cenários'!$G$6:$G$105,INT((ROW()-6)/12)+1),$S872))</f>
        <v/>
      </c>
      <c r="L873" s="25">
        <f>IF($A873="","",$K873+IF($J873="",0,$J873)-IF($I873="",0,$I873))</f>
        <v/>
      </c>
      <c r="M873" s="25">
        <f>IF($A873="","",IF($E873&lt;=0,INDEX('Cenários'!$H$6:$H$105,INT((ROW()-6)/12)+1)+SUMIFS($I$6:$I$1205,$A$6:$A$1205,$A873,$E$6:$E$1205,"&gt;"&amp;$E873,$E$6:$E$1205,"&lt;="&amp;($E873+INDEX('Cenários'!$J$6:$J$105,INT((ROW()-6)/12)+1))),INDEX('Cenários'!$L$6:$L$105,INT((ROW()-6)/12)+1)+SUMIFS($I$6:$I$1205,$A$6:$A$1205,$A873,$E$6:$E$1205,"&gt;"&amp;$E873,$E$6:$E$1205,"&lt;=7")))</f>
        <v/>
      </c>
      <c r="N873" s="25">
        <f>IF($A873="","",MIN(INDEX('Cenários'!$K$6:$K$105,INT((ROW()-6)/12)+1),MAX(0,$M873)))</f>
        <v/>
      </c>
      <c r="O873" s="25">
        <f>IF($A873="","",IFERROR(IF($L873&gt;=$N873,0,MIN(CEILING(MAX(0,$N873-$L873),INDEX('Cenários'!$I$6:$I$105,INT((ROW()-6)/12)+1)),FLOOR(MAX(0,INDEX('Cenários'!$K$6:$K$105,INT((ROW()-6)/12)+1)-$L873),INDEX('Cenários'!$I$6:$I$105,INT((ROW()-6)/12)+1)))),0))</f>
        <v/>
      </c>
      <c r="P873" s="25">
        <f>IF($A873="","",IFERROR(IF($E873+INDEX('Cenários'!$J$6:$J$105,INT((ROW()-6)/12)+1)&gt;7,0,SUMIFS($O$6:$O$1205,$A$6:$A$1205,$A873,$E$6:$E$1205,$E873+INDEX('Cenários'!$J$6:$J$105,INT((ROW()-6)/12)+1))),0))</f>
        <v/>
      </c>
      <c r="Q873" s="25">
        <f>IF($A873="","",$L873+$O873)</f>
        <v/>
      </c>
      <c r="R873" s="25">
        <f>IF($A873="","",IF($E873&gt;0,MAX(0,$Q873-$N873),0))</f>
        <v/>
      </c>
      <c r="S873" s="25">
        <f>IF($A873="","",$Q873-$R873)</f>
        <v/>
      </c>
      <c r="T873" s="25">
        <f>IF($A873="","",MAX(0,-$S873))</f>
        <v/>
      </c>
      <c r="U873" s="25">
        <f>IF($A873="","",MAX(0,$Q873-INDEX('Cenários'!$K$6:$K$105,INT((ROW()-6)/12)+1)))</f>
        <v/>
      </c>
      <c r="V873" s="24">
        <f>IF($A873="","",IF($Y873&lt;&gt;"OK","Dados inválidos",IF($X873="Pausado","Pausado",IF($T873&gt;0,"Ruptura",IF($U873&gt;0,"Excesso de capacidade",IF($M873&gt;INDEX('Cenários'!$K$6:$K$105,INT((ROW()-6)/12)+1),"Capacidade insuficiente",IF(AND($E873&lt;=0,$S873&lt;INDEX('Cenários'!$H$6:$H$105,INT((ROW()-6)/12)+1)),"Atenção",IF($R873&gt;0,"Desmobilizar","Adequado"))))))))</f>
        <v/>
      </c>
      <c r="W873" s="24">
        <f>IF($A873="","",IF($Y873&lt;&gt;"OK","Corrigir cadastro do cenário",IF($X873="Pausado","",IF($T873&gt;0,"Ruptura projetada de "&amp;TEXT($T873,"0")&amp;" un.",IF($U873&gt;0,"Reduzir entrada ou transferir "&amp;TEXT($U873,"0")&amp;" un.",IF($M873&gt;INDEX('Cenários'!$K$6:$K$105,INT((ROW()-6)/12)+1),"Capacidade abaixo do saldo-alvo em "&amp;TEXT($M873-INDEX('Cenários'!$K$6:$K$105,INT((ROW()-6)/12)+1),"0")&amp;" un.",IF(AND($O873&gt;0,$E873-INDEX('Cenários'!$J$6:$J$105,INT((ROW()-6)/12)+1)&lt;-4),"Recebimento depende de pedido anterior ao horizonte",IF($R873&gt;0,"Desmobilizar "&amp;TEXT($R873,"0")&amp;" un. nesta semana",IF($P873&gt;0,"Emitir pedido de "&amp;TEXT($P873,"0")&amp;" un. nesta semana",IF($O873&gt;0,"Programar recebimento de "&amp;TEXT($O873,"0")&amp;" un.","Sem ação imediata")))))))))</f>
        <v/>
      </c>
      <c r="X873" s="24">
        <f>IF($A873="","",INDEX('Cenários'!$M$6:$M$105,INT((ROW()-6)/12)+1))</f>
        <v/>
      </c>
      <c r="Y873" s="24">
        <f>IF($A873="","",INDEX('Cenários'!$Z$6:$Z$105,INT((ROW()-6)/12)+1))</f>
        <v/>
      </c>
    </row>
    <row r="874" ht="19" customHeight="1">
      <c r="A874" s="24">
        <f>IF(INDEX('Cenários'!$A$6:$A$105,INT((ROW()-6)/12)+1)="","",INDEX('Cenários'!$A$6:$A$105,INT((ROW()-6)/12)+1))</f>
        <v/>
      </c>
      <c r="B874" s="24">
        <f>IF($A874="","",INDEX('Cenários'!$B$6:$B$105,INT((ROW()-6)/12)+1))</f>
        <v/>
      </c>
      <c r="C874" s="24">
        <f>IF($A874="","",INDEX('Cenários'!$C$6:$C$105,INT((ROW()-6)/12)+1))</f>
        <v/>
      </c>
      <c r="D874" s="24">
        <f>IF($A874="","",INDEX('Cenários'!$D$6:$D$105,INT((ROW()-6)/12)+1))</f>
        <v/>
      </c>
      <c r="E874" s="25">
        <f>IF($A874="","",MOD(ROW()-6,12)-4)</f>
        <v/>
      </c>
      <c r="F874" s="24">
        <f>IF($A874="","",IF($E874&lt;0,"Antes do pico",IF($E874=0,"Semana de pico","Depois do pico")))</f>
        <v/>
      </c>
      <c r="G874" s="36">
        <f>IF($A874="","",IFERROR(IF(INDEX('Cenários'!$E$6:$E$105,INT((ROW()-6)/12)+1)="","",INDEX('Cenários'!$E$6:$E$105,INT((ROW()-6)/12)+1)+7*$E874),""))</f>
        <v/>
      </c>
      <c r="H874" s="37">
        <f>IF($A874="","",INDEX('Cenários'!$N$6:$Y$105,INT((ROW()-6)/12)+1,$E874+5))</f>
        <v/>
      </c>
      <c r="I874" s="25">
        <f>IF(OR($A874="",$H874=""),"",IFERROR(ROUNDUP(INDEX('Cenários'!$F$6:$F$105,INT((ROW()-6)/12)+1)*$H874,0),""))</f>
        <v/>
      </c>
      <c r="J874" s="19" t="n"/>
      <c r="K874" s="25">
        <f>IF($A874="","",IF($E874=-4,INDEX('Cenários'!$G$6:$G$105,INT((ROW()-6)/12)+1),$S873))</f>
        <v/>
      </c>
      <c r="L874" s="25">
        <f>IF($A874="","",$K874+IF($J874="",0,$J874)-IF($I874="",0,$I874))</f>
        <v/>
      </c>
      <c r="M874" s="25">
        <f>IF($A874="","",IF($E874&lt;=0,INDEX('Cenários'!$H$6:$H$105,INT((ROW()-6)/12)+1)+SUMIFS($I$6:$I$1205,$A$6:$A$1205,$A874,$E$6:$E$1205,"&gt;"&amp;$E874,$E$6:$E$1205,"&lt;="&amp;($E874+INDEX('Cenários'!$J$6:$J$105,INT((ROW()-6)/12)+1))),INDEX('Cenários'!$L$6:$L$105,INT((ROW()-6)/12)+1)+SUMIFS($I$6:$I$1205,$A$6:$A$1205,$A874,$E$6:$E$1205,"&gt;"&amp;$E874,$E$6:$E$1205,"&lt;=7")))</f>
        <v/>
      </c>
      <c r="N874" s="25">
        <f>IF($A874="","",MIN(INDEX('Cenários'!$K$6:$K$105,INT((ROW()-6)/12)+1),MAX(0,$M874)))</f>
        <v/>
      </c>
      <c r="O874" s="25">
        <f>IF($A874="","",IFERROR(IF($L874&gt;=$N874,0,MIN(CEILING(MAX(0,$N874-$L874),INDEX('Cenários'!$I$6:$I$105,INT((ROW()-6)/12)+1)),FLOOR(MAX(0,INDEX('Cenários'!$K$6:$K$105,INT((ROW()-6)/12)+1)-$L874),INDEX('Cenários'!$I$6:$I$105,INT((ROW()-6)/12)+1)))),0))</f>
        <v/>
      </c>
      <c r="P874" s="25">
        <f>IF($A874="","",IFERROR(IF($E874+INDEX('Cenários'!$J$6:$J$105,INT((ROW()-6)/12)+1)&gt;7,0,SUMIFS($O$6:$O$1205,$A$6:$A$1205,$A874,$E$6:$E$1205,$E874+INDEX('Cenários'!$J$6:$J$105,INT((ROW()-6)/12)+1))),0))</f>
        <v/>
      </c>
      <c r="Q874" s="25">
        <f>IF($A874="","",$L874+$O874)</f>
        <v/>
      </c>
      <c r="R874" s="25">
        <f>IF($A874="","",IF($E874&gt;0,MAX(0,$Q874-$N874),0))</f>
        <v/>
      </c>
      <c r="S874" s="25">
        <f>IF($A874="","",$Q874-$R874)</f>
        <v/>
      </c>
      <c r="T874" s="25">
        <f>IF($A874="","",MAX(0,-$S874))</f>
        <v/>
      </c>
      <c r="U874" s="25">
        <f>IF($A874="","",MAX(0,$Q874-INDEX('Cenários'!$K$6:$K$105,INT((ROW()-6)/12)+1)))</f>
        <v/>
      </c>
      <c r="V874" s="24">
        <f>IF($A874="","",IF($Y874&lt;&gt;"OK","Dados inválidos",IF($X874="Pausado","Pausado",IF($T874&gt;0,"Ruptura",IF($U874&gt;0,"Excesso de capacidade",IF($M874&gt;INDEX('Cenários'!$K$6:$K$105,INT((ROW()-6)/12)+1),"Capacidade insuficiente",IF(AND($E874&lt;=0,$S874&lt;INDEX('Cenários'!$H$6:$H$105,INT((ROW()-6)/12)+1)),"Atenção",IF($R874&gt;0,"Desmobilizar","Adequado"))))))))</f>
        <v/>
      </c>
      <c r="W874" s="24">
        <f>IF($A874="","",IF($Y874&lt;&gt;"OK","Corrigir cadastro do cenário",IF($X874="Pausado","",IF($T874&gt;0,"Ruptura projetada de "&amp;TEXT($T874,"0")&amp;" un.",IF($U874&gt;0,"Reduzir entrada ou transferir "&amp;TEXT($U874,"0")&amp;" un.",IF($M874&gt;INDEX('Cenários'!$K$6:$K$105,INT((ROW()-6)/12)+1),"Capacidade abaixo do saldo-alvo em "&amp;TEXT($M874-INDEX('Cenários'!$K$6:$K$105,INT((ROW()-6)/12)+1),"0")&amp;" un.",IF(AND($O874&gt;0,$E874-INDEX('Cenários'!$J$6:$J$105,INT((ROW()-6)/12)+1)&lt;-4),"Recebimento depende de pedido anterior ao horizonte",IF($R874&gt;0,"Desmobilizar "&amp;TEXT($R874,"0")&amp;" un. nesta semana",IF($P874&gt;0,"Emitir pedido de "&amp;TEXT($P874,"0")&amp;" un. nesta semana",IF($O874&gt;0,"Programar recebimento de "&amp;TEXT($O874,"0")&amp;" un.","Sem ação imediata")))))))))</f>
        <v/>
      </c>
      <c r="X874" s="24">
        <f>IF($A874="","",INDEX('Cenários'!$M$6:$M$105,INT((ROW()-6)/12)+1))</f>
        <v/>
      </c>
      <c r="Y874" s="24">
        <f>IF($A874="","",INDEX('Cenários'!$Z$6:$Z$105,INT((ROW()-6)/12)+1))</f>
        <v/>
      </c>
    </row>
    <row r="875" ht="19" customHeight="1">
      <c r="A875" s="24">
        <f>IF(INDEX('Cenários'!$A$6:$A$105,INT((ROW()-6)/12)+1)="","",INDEX('Cenários'!$A$6:$A$105,INT((ROW()-6)/12)+1))</f>
        <v/>
      </c>
      <c r="B875" s="24">
        <f>IF($A875="","",INDEX('Cenários'!$B$6:$B$105,INT((ROW()-6)/12)+1))</f>
        <v/>
      </c>
      <c r="C875" s="24">
        <f>IF($A875="","",INDEX('Cenários'!$C$6:$C$105,INT((ROW()-6)/12)+1))</f>
        <v/>
      </c>
      <c r="D875" s="24">
        <f>IF($A875="","",INDEX('Cenários'!$D$6:$D$105,INT((ROW()-6)/12)+1))</f>
        <v/>
      </c>
      <c r="E875" s="25">
        <f>IF($A875="","",MOD(ROW()-6,12)-4)</f>
        <v/>
      </c>
      <c r="F875" s="24">
        <f>IF($A875="","",IF($E875&lt;0,"Antes do pico",IF($E875=0,"Semana de pico","Depois do pico")))</f>
        <v/>
      </c>
      <c r="G875" s="36">
        <f>IF($A875="","",IFERROR(IF(INDEX('Cenários'!$E$6:$E$105,INT((ROW()-6)/12)+1)="","",INDEX('Cenários'!$E$6:$E$105,INT((ROW()-6)/12)+1)+7*$E875),""))</f>
        <v/>
      </c>
      <c r="H875" s="37">
        <f>IF($A875="","",INDEX('Cenários'!$N$6:$Y$105,INT((ROW()-6)/12)+1,$E875+5))</f>
        <v/>
      </c>
      <c r="I875" s="25">
        <f>IF(OR($A875="",$H875=""),"",IFERROR(ROUNDUP(INDEX('Cenários'!$F$6:$F$105,INT((ROW()-6)/12)+1)*$H875,0),""))</f>
        <v/>
      </c>
      <c r="J875" s="19" t="n"/>
      <c r="K875" s="25">
        <f>IF($A875="","",IF($E875=-4,INDEX('Cenários'!$G$6:$G$105,INT((ROW()-6)/12)+1),$S874))</f>
        <v/>
      </c>
      <c r="L875" s="25">
        <f>IF($A875="","",$K875+IF($J875="",0,$J875)-IF($I875="",0,$I875))</f>
        <v/>
      </c>
      <c r="M875" s="25">
        <f>IF($A875="","",IF($E875&lt;=0,INDEX('Cenários'!$H$6:$H$105,INT((ROW()-6)/12)+1)+SUMIFS($I$6:$I$1205,$A$6:$A$1205,$A875,$E$6:$E$1205,"&gt;"&amp;$E875,$E$6:$E$1205,"&lt;="&amp;($E875+INDEX('Cenários'!$J$6:$J$105,INT((ROW()-6)/12)+1))),INDEX('Cenários'!$L$6:$L$105,INT((ROW()-6)/12)+1)+SUMIFS($I$6:$I$1205,$A$6:$A$1205,$A875,$E$6:$E$1205,"&gt;"&amp;$E875,$E$6:$E$1205,"&lt;=7")))</f>
        <v/>
      </c>
      <c r="N875" s="25">
        <f>IF($A875="","",MIN(INDEX('Cenários'!$K$6:$K$105,INT((ROW()-6)/12)+1),MAX(0,$M875)))</f>
        <v/>
      </c>
      <c r="O875" s="25">
        <f>IF($A875="","",IFERROR(IF($L875&gt;=$N875,0,MIN(CEILING(MAX(0,$N875-$L875),INDEX('Cenários'!$I$6:$I$105,INT((ROW()-6)/12)+1)),FLOOR(MAX(0,INDEX('Cenários'!$K$6:$K$105,INT((ROW()-6)/12)+1)-$L875),INDEX('Cenários'!$I$6:$I$105,INT((ROW()-6)/12)+1)))),0))</f>
        <v/>
      </c>
      <c r="P875" s="25">
        <f>IF($A875="","",IFERROR(IF($E875+INDEX('Cenários'!$J$6:$J$105,INT((ROW()-6)/12)+1)&gt;7,0,SUMIFS($O$6:$O$1205,$A$6:$A$1205,$A875,$E$6:$E$1205,$E875+INDEX('Cenários'!$J$6:$J$105,INT((ROW()-6)/12)+1))),0))</f>
        <v/>
      </c>
      <c r="Q875" s="25">
        <f>IF($A875="","",$L875+$O875)</f>
        <v/>
      </c>
      <c r="R875" s="25">
        <f>IF($A875="","",IF($E875&gt;0,MAX(0,$Q875-$N875),0))</f>
        <v/>
      </c>
      <c r="S875" s="25">
        <f>IF($A875="","",$Q875-$R875)</f>
        <v/>
      </c>
      <c r="T875" s="25">
        <f>IF($A875="","",MAX(0,-$S875))</f>
        <v/>
      </c>
      <c r="U875" s="25">
        <f>IF($A875="","",MAX(0,$Q875-INDEX('Cenários'!$K$6:$K$105,INT((ROW()-6)/12)+1)))</f>
        <v/>
      </c>
      <c r="V875" s="24">
        <f>IF($A875="","",IF($Y875&lt;&gt;"OK","Dados inválidos",IF($X875="Pausado","Pausado",IF($T875&gt;0,"Ruptura",IF($U875&gt;0,"Excesso de capacidade",IF($M875&gt;INDEX('Cenários'!$K$6:$K$105,INT((ROW()-6)/12)+1),"Capacidade insuficiente",IF(AND($E875&lt;=0,$S875&lt;INDEX('Cenários'!$H$6:$H$105,INT((ROW()-6)/12)+1)),"Atenção",IF($R875&gt;0,"Desmobilizar","Adequado"))))))))</f>
        <v/>
      </c>
      <c r="W875" s="24">
        <f>IF($A875="","",IF($Y875&lt;&gt;"OK","Corrigir cadastro do cenário",IF($X875="Pausado","",IF($T875&gt;0,"Ruptura projetada de "&amp;TEXT($T875,"0")&amp;" un.",IF($U875&gt;0,"Reduzir entrada ou transferir "&amp;TEXT($U875,"0")&amp;" un.",IF($M875&gt;INDEX('Cenários'!$K$6:$K$105,INT((ROW()-6)/12)+1),"Capacidade abaixo do saldo-alvo em "&amp;TEXT($M875-INDEX('Cenários'!$K$6:$K$105,INT((ROW()-6)/12)+1),"0")&amp;" un.",IF(AND($O875&gt;0,$E875-INDEX('Cenários'!$J$6:$J$105,INT((ROW()-6)/12)+1)&lt;-4),"Recebimento depende de pedido anterior ao horizonte",IF($R875&gt;0,"Desmobilizar "&amp;TEXT($R875,"0")&amp;" un. nesta semana",IF($P875&gt;0,"Emitir pedido de "&amp;TEXT($P875,"0")&amp;" un. nesta semana",IF($O875&gt;0,"Programar recebimento de "&amp;TEXT($O875,"0")&amp;" un.","Sem ação imediata")))))))))</f>
        <v/>
      </c>
      <c r="X875" s="24">
        <f>IF($A875="","",INDEX('Cenários'!$M$6:$M$105,INT((ROW()-6)/12)+1))</f>
        <v/>
      </c>
      <c r="Y875" s="24">
        <f>IF($A875="","",INDEX('Cenários'!$Z$6:$Z$105,INT((ROW()-6)/12)+1))</f>
        <v/>
      </c>
    </row>
    <row r="876" ht="19" customHeight="1">
      <c r="A876" s="24">
        <f>IF(INDEX('Cenários'!$A$6:$A$105,INT((ROW()-6)/12)+1)="","",INDEX('Cenários'!$A$6:$A$105,INT((ROW()-6)/12)+1))</f>
        <v/>
      </c>
      <c r="B876" s="24">
        <f>IF($A876="","",INDEX('Cenários'!$B$6:$B$105,INT((ROW()-6)/12)+1))</f>
        <v/>
      </c>
      <c r="C876" s="24">
        <f>IF($A876="","",INDEX('Cenários'!$C$6:$C$105,INT((ROW()-6)/12)+1))</f>
        <v/>
      </c>
      <c r="D876" s="24">
        <f>IF($A876="","",INDEX('Cenários'!$D$6:$D$105,INT((ROW()-6)/12)+1))</f>
        <v/>
      </c>
      <c r="E876" s="25">
        <f>IF($A876="","",MOD(ROW()-6,12)-4)</f>
        <v/>
      </c>
      <c r="F876" s="24">
        <f>IF($A876="","",IF($E876&lt;0,"Antes do pico",IF($E876=0,"Semana de pico","Depois do pico")))</f>
        <v/>
      </c>
      <c r="G876" s="36">
        <f>IF($A876="","",IFERROR(IF(INDEX('Cenários'!$E$6:$E$105,INT((ROW()-6)/12)+1)="","",INDEX('Cenários'!$E$6:$E$105,INT((ROW()-6)/12)+1)+7*$E876),""))</f>
        <v/>
      </c>
      <c r="H876" s="37">
        <f>IF($A876="","",INDEX('Cenários'!$N$6:$Y$105,INT((ROW()-6)/12)+1,$E876+5))</f>
        <v/>
      </c>
      <c r="I876" s="25">
        <f>IF(OR($A876="",$H876=""),"",IFERROR(ROUNDUP(INDEX('Cenários'!$F$6:$F$105,INT((ROW()-6)/12)+1)*$H876,0),""))</f>
        <v/>
      </c>
      <c r="J876" s="19" t="n"/>
      <c r="K876" s="25">
        <f>IF($A876="","",IF($E876=-4,INDEX('Cenários'!$G$6:$G$105,INT((ROW()-6)/12)+1),$S875))</f>
        <v/>
      </c>
      <c r="L876" s="25">
        <f>IF($A876="","",$K876+IF($J876="",0,$J876)-IF($I876="",0,$I876))</f>
        <v/>
      </c>
      <c r="M876" s="25">
        <f>IF($A876="","",IF($E876&lt;=0,INDEX('Cenários'!$H$6:$H$105,INT((ROW()-6)/12)+1)+SUMIFS($I$6:$I$1205,$A$6:$A$1205,$A876,$E$6:$E$1205,"&gt;"&amp;$E876,$E$6:$E$1205,"&lt;="&amp;($E876+INDEX('Cenários'!$J$6:$J$105,INT((ROW()-6)/12)+1))),INDEX('Cenários'!$L$6:$L$105,INT((ROW()-6)/12)+1)+SUMIFS($I$6:$I$1205,$A$6:$A$1205,$A876,$E$6:$E$1205,"&gt;"&amp;$E876,$E$6:$E$1205,"&lt;=7")))</f>
        <v/>
      </c>
      <c r="N876" s="25">
        <f>IF($A876="","",MIN(INDEX('Cenários'!$K$6:$K$105,INT((ROW()-6)/12)+1),MAX(0,$M876)))</f>
        <v/>
      </c>
      <c r="O876" s="25">
        <f>IF($A876="","",IFERROR(IF($L876&gt;=$N876,0,MIN(CEILING(MAX(0,$N876-$L876),INDEX('Cenários'!$I$6:$I$105,INT((ROW()-6)/12)+1)),FLOOR(MAX(0,INDEX('Cenários'!$K$6:$K$105,INT((ROW()-6)/12)+1)-$L876),INDEX('Cenários'!$I$6:$I$105,INT((ROW()-6)/12)+1)))),0))</f>
        <v/>
      </c>
      <c r="P876" s="25">
        <f>IF($A876="","",IFERROR(IF($E876+INDEX('Cenários'!$J$6:$J$105,INT((ROW()-6)/12)+1)&gt;7,0,SUMIFS($O$6:$O$1205,$A$6:$A$1205,$A876,$E$6:$E$1205,$E876+INDEX('Cenários'!$J$6:$J$105,INT((ROW()-6)/12)+1))),0))</f>
        <v/>
      </c>
      <c r="Q876" s="25">
        <f>IF($A876="","",$L876+$O876)</f>
        <v/>
      </c>
      <c r="R876" s="25">
        <f>IF($A876="","",IF($E876&gt;0,MAX(0,$Q876-$N876),0))</f>
        <v/>
      </c>
      <c r="S876" s="25">
        <f>IF($A876="","",$Q876-$R876)</f>
        <v/>
      </c>
      <c r="T876" s="25">
        <f>IF($A876="","",MAX(0,-$S876))</f>
        <v/>
      </c>
      <c r="U876" s="25">
        <f>IF($A876="","",MAX(0,$Q876-INDEX('Cenários'!$K$6:$K$105,INT((ROW()-6)/12)+1)))</f>
        <v/>
      </c>
      <c r="V876" s="24">
        <f>IF($A876="","",IF($Y876&lt;&gt;"OK","Dados inválidos",IF($X876="Pausado","Pausado",IF($T876&gt;0,"Ruptura",IF($U876&gt;0,"Excesso de capacidade",IF($M876&gt;INDEX('Cenários'!$K$6:$K$105,INT((ROW()-6)/12)+1),"Capacidade insuficiente",IF(AND($E876&lt;=0,$S876&lt;INDEX('Cenários'!$H$6:$H$105,INT((ROW()-6)/12)+1)),"Atenção",IF($R876&gt;0,"Desmobilizar","Adequado"))))))))</f>
        <v/>
      </c>
      <c r="W876" s="24">
        <f>IF($A876="","",IF($Y876&lt;&gt;"OK","Corrigir cadastro do cenário",IF($X876="Pausado","",IF($T876&gt;0,"Ruptura projetada de "&amp;TEXT($T876,"0")&amp;" un.",IF($U876&gt;0,"Reduzir entrada ou transferir "&amp;TEXT($U876,"0")&amp;" un.",IF($M876&gt;INDEX('Cenários'!$K$6:$K$105,INT((ROW()-6)/12)+1),"Capacidade abaixo do saldo-alvo em "&amp;TEXT($M876-INDEX('Cenários'!$K$6:$K$105,INT((ROW()-6)/12)+1),"0")&amp;" un.",IF(AND($O876&gt;0,$E876-INDEX('Cenários'!$J$6:$J$105,INT((ROW()-6)/12)+1)&lt;-4),"Recebimento depende de pedido anterior ao horizonte",IF($R876&gt;0,"Desmobilizar "&amp;TEXT($R876,"0")&amp;" un. nesta semana",IF($P876&gt;0,"Emitir pedido de "&amp;TEXT($P876,"0")&amp;" un. nesta semana",IF($O876&gt;0,"Programar recebimento de "&amp;TEXT($O876,"0")&amp;" un.","Sem ação imediata")))))))))</f>
        <v/>
      </c>
      <c r="X876" s="24">
        <f>IF($A876="","",INDEX('Cenários'!$M$6:$M$105,INT((ROW()-6)/12)+1))</f>
        <v/>
      </c>
      <c r="Y876" s="24">
        <f>IF($A876="","",INDEX('Cenários'!$Z$6:$Z$105,INT((ROW()-6)/12)+1))</f>
        <v/>
      </c>
    </row>
    <row r="877" ht="19" customHeight="1">
      <c r="A877" s="24">
        <f>IF(INDEX('Cenários'!$A$6:$A$105,INT((ROW()-6)/12)+1)="","",INDEX('Cenários'!$A$6:$A$105,INT((ROW()-6)/12)+1))</f>
        <v/>
      </c>
      <c r="B877" s="24">
        <f>IF($A877="","",INDEX('Cenários'!$B$6:$B$105,INT((ROW()-6)/12)+1))</f>
        <v/>
      </c>
      <c r="C877" s="24">
        <f>IF($A877="","",INDEX('Cenários'!$C$6:$C$105,INT((ROW()-6)/12)+1))</f>
        <v/>
      </c>
      <c r="D877" s="24">
        <f>IF($A877="","",INDEX('Cenários'!$D$6:$D$105,INT((ROW()-6)/12)+1))</f>
        <v/>
      </c>
      <c r="E877" s="25">
        <f>IF($A877="","",MOD(ROW()-6,12)-4)</f>
        <v/>
      </c>
      <c r="F877" s="24">
        <f>IF($A877="","",IF($E877&lt;0,"Antes do pico",IF($E877=0,"Semana de pico","Depois do pico")))</f>
        <v/>
      </c>
      <c r="G877" s="36">
        <f>IF($A877="","",IFERROR(IF(INDEX('Cenários'!$E$6:$E$105,INT((ROW()-6)/12)+1)="","",INDEX('Cenários'!$E$6:$E$105,INT((ROW()-6)/12)+1)+7*$E877),""))</f>
        <v/>
      </c>
      <c r="H877" s="37">
        <f>IF($A877="","",INDEX('Cenários'!$N$6:$Y$105,INT((ROW()-6)/12)+1,$E877+5))</f>
        <v/>
      </c>
      <c r="I877" s="25">
        <f>IF(OR($A877="",$H877=""),"",IFERROR(ROUNDUP(INDEX('Cenários'!$F$6:$F$105,INT((ROW()-6)/12)+1)*$H877,0),""))</f>
        <v/>
      </c>
      <c r="J877" s="19" t="n"/>
      <c r="K877" s="25">
        <f>IF($A877="","",IF($E877=-4,INDEX('Cenários'!$G$6:$G$105,INT((ROW()-6)/12)+1),$S876))</f>
        <v/>
      </c>
      <c r="L877" s="25">
        <f>IF($A877="","",$K877+IF($J877="",0,$J877)-IF($I877="",0,$I877))</f>
        <v/>
      </c>
      <c r="M877" s="25">
        <f>IF($A877="","",IF($E877&lt;=0,INDEX('Cenários'!$H$6:$H$105,INT((ROW()-6)/12)+1)+SUMIFS($I$6:$I$1205,$A$6:$A$1205,$A877,$E$6:$E$1205,"&gt;"&amp;$E877,$E$6:$E$1205,"&lt;="&amp;($E877+INDEX('Cenários'!$J$6:$J$105,INT((ROW()-6)/12)+1))),INDEX('Cenários'!$L$6:$L$105,INT((ROW()-6)/12)+1)+SUMIFS($I$6:$I$1205,$A$6:$A$1205,$A877,$E$6:$E$1205,"&gt;"&amp;$E877,$E$6:$E$1205,"&lt;=7")))</f>
        <v/>
      </c>
      <c r="N877" s="25">
        <f>IF($A877="","",MIN(INDEX('Cenários'!$K$6:$K$105,INT((ROW()-6)/12)+1),MAX(0,$M877)))</f>
        <v/>
      </c>
      <c r="O877" s="25">
        <f>IF($A877="","",IFERROR(IF($L877&gt;=$N877,0,MIN(CEILING(MAX(0,$N877-$L877),INDEX('Cenários'!$I$6:$I$105,INT((ROW()-6)/12)+1)),FLOOR(MAX(0,INDEX('Cenários'!$K$6:$K$105,INT((ROW()-6)/12)+1)-$L877),INDEX('Cenários'!$I$6:$I$105,INT((ROW()-6)/12)+1)))),0))</f>
        <v/>
      </c>
      <c r="P877" s="25">
        <f>IF($A877="","",IFERROR(IF($E877+INDEX('Cenários'!$J$6:$J$105,INT((ROW()-6)/12)+1)&gt;7,0,SUMIFS($O$6:$O$1205,$A$6:$A$1205,$A877,$E$6:$E$1205,$E877+INDEX('Cenários'!$J$6:$J$105,INT((ROW()-6)/12)+1))),0))</f>
        <v/>
      </c>
      <c r="Q877" s="25">
        <f>IF($A877="","",$L877+$O877)</f>
        <v/>
      </c>
      <c r="R877" s="25">
        <f>IF($A877="","",IF($E877&gt;0,MAX(0,$Q877-$N877),0))</f>
        <v/>
      </c>
      <c r="S877" s="25">
        <f>IF($A877="","",$Q877-$R877)</f>
        <v/>
      </c>
      <c r="T877" s="25">
        <f>IF($A877="","",MAX(0,-$S877))</f>
        <v/>
      </c>
      <c r="U877" s="25">
        <f>IF($A877="","",MAX(0,$Q877-INDEX('Cenários'!$K$6:$K$105,INT((ROW()-6)/12)+1)))</f>
        <v/>
      </c>
      <c r="V877" s="24">
        <f>IF($A877="","",IF($Y877&lt;&gt;"OK","Dados inválidos",IF($X877="Pausado","Pausado",IF($T877&gt;0,"Ruptura",IF($U877&gt;0,"Excesso de capacidade",IF($M877&gt;INDEX('Cenários'!$K$6:$K$105,INT((ROW()-6)/12)+1),"Capacidade insuficiente",IF(AND($E877&lt;=0,$S877&lt;INDEX('Cenários'!$H$6:$H$105,INT((ROW()-6)/12)+1)),"Atenção",IF($R877&gt;0,"Desmobilizar","Adequado"))))))))</f>
        <v/>
      </c>
      <c r="W877" s="24">
        <f>IF($A877="","",IF($Y877&lt;&gt;"OK","Corrigir cadastro do cenário",IF($X877="Pausado","",IF($T877&gt;0,"Ruptura projetada de "&amp;TEXT($T877,"0")&amp;" un.",IF($U877&gt;0,"Reduzir entrada ou transferir "&amp;TEXT($U877,"0")&amp;" un.",IF($M877&gt;INDEX('Cenários'!$K$6:$K$105,INT((ROW()-6)/12)+1),"Capacidade abaixo do saldo-alvo em "&amp;TEXT($M877-INDEX('Cenários'!$K$6:$K$105,INT((ROW()-6)/12)+1),"0")&amp;" un.",IF(AND($O877&gt;0,$E877-INDEX('Cenários'!$J$6:$J$105,INT((ROW()-6)/12)+1)&lt;-4),"Recebimento depende de pedido anterior ao horizonte",IF($R877&gt;0,"Desmobilizar "&amp;TEXT($R877,"0")&amp;" un. nesta semana",IF($P877&gt;0,"Emitir pedido de "&amp;TEXT($P877,"0")&amp;" un. nesta semana",IF($O877&gt;0,"Programar recebimento de "&amp;TEXT($O877,"0")&amp;" un.","Sem ação imediata")))))))))</f>
        <v/>
      </c>
      <c r="X877" s="24">
        <f>IF($A877="","",INDEX('Cenários'!$M$6:$M$105,INT((ROW()-6)/12)+1))</f>
        <v/>
      </c>
      <c r="Y877" s="24">
        <f>IF($A877="","",INDEX('Cenários'!$Z$6:$Z$105,INT((ROW()-6)/12)+1))</f>
        <v/>
      </c>
    </row>
    <row r="878" ht="19" customHeight="1">
      <c r="A878" s="24">
        <f>IF(INDEX('Cenários'!$A$6:$A$105,INT((ROW()-6)/12)+1)="","",INDEX('Cenários'!$A$6:$A$105,INT((ROW()-6)/12)+1))</f>
        <v/>
      </c>
      <c r="B878" s="24">
        <f>IF($A878="","",INDEX('Cenários'!$B$6:$B$105,INT((ROW()-6)/12)+1))</f>
        <v/>
      </c>
      <c r="C878" s="24">
        <f>IF($A878="","",INDEX('Cenários'!$C$6:$C$105,INT((ROW()-6)/12)+1))</f>
        <v/>
      </c>
      <c r="D878" s="24">
        <f>IF($A878="","",INDEX('Cenários'!$D$6:$D$105,INT((ROW()-6)/12)+1))</f>
        <v/>
      </c>
      <c r="E878" s="25">
        <f>IF($A878="","",MOD(ROW()-6,12)-4)</f>
        <v/>
      </c>
      <c r="F878" s="24">
        <f>IF($A878="","",IF($E878&lt;0,"Antes do pico",IF($E878=0,"Semana de pico","Depois do pico")))</f>
        <v/>
      </c>
      <c r="G878" s="36">
        <f>IF($A878="","",IFERROR(IF(INDEX('Cenários'!$E$6:$E$105,INT((ROW()-6)/12)+1)="","",INDEX('Cenários'!$E$6:$E$105,INT((ROW()-6)/12)+1)+7*$E878),""))</f>
        <v/>
      </c>
      <c r="H878" s="37">
        <f>IF($A878="","",INDEX('Cenários'!$N$6:$Y$105,INT((ROW()-6)/12)+1,$E878+5))</f>
        <v/>
      </c>
      <c r="I878" s="25">
        <f>IF(OR($A878="",$H878=""),"",IFERROR(ROUNDUP(INDEX('Cenários'!$F$6:$F$105,INT((ROW()-6)/12)+1)*$H878,0),""))</f>
        <v/>
      </c>
      <c r="J878" s="19" t="n"/>
      <c r="K878" s="25">
        <f>IF($A878="","",IF($E878=-4,INDEX('Cenários'!$G$6:$G$105,INT((ROW()-6)/12)+1),$S877))</f>
        <v/>
      </c>
      <c r="L878" s="25">
        <f>IF($A878="","",$K878+IF($J878="",0,$J878)-IF($I878="",0,$I878))</f>
        <v/>
      </c>
      <c r="M878" s="25">
        <f>IF($A878="","",IF($E878&lt;=0,INDEX('Cenários'!$H$6:$H$105,INT((ROW()-6)/12)+1)+SUMIFS($I$6:$I$1205,$A$6:$A$1205,$A878,$E$6:$E$1205,"&gt;"&amp;$E878,$E$6:$E$1205,"&lt;="&amp;($E878+INDEX('Cenários'!$J$6:$J$105,INT((ROW()-6)/12)+1))),INDEX('Cenários'!$L$6:$L$105,INT((ROW()-6)/12)+1)+SUMIFS($I$6:$I$1205,$A$6:$A$1205,$A878,$E$6:$E$1205,"&gt;"&amp;$E878,$E$6:$E$1205,"&lt;=7")))</f>
        <v/>
      </c>
      <c r="N878" s="25">
        <f>IF($A878="","",MIN(INDEX('Cenários'!$K$6:$K$105,INT((ROW()-6)/12)+1),MAX(0,$M878)))</f>
        <v/>
      </c>
      <c r="O878" s="25">
        <f>IF($A878="","",IFERROR(IF($L878&gt;=$N878,0,MIN(CEILING(MAX(0,$N878-$L878),INDEX('Cenários'!$I$6:$I$105,INT((ROW()-6)/12)+1)),FLOOR(MAX(0,INDEX('Cenários'!$K$6:$K$105,INT((ROW()-6)/12)+1)-$L878),INDEX('Cenários'!$I$6:$I$105,INT((ROW()-6)/12)+1)))),0))</f>
        <v/>
      </c>
      <c r="P878" s="25">
        <f>IF($A878="","",IFERROR(IF($E878+INDEX('Cenários'!$J$6:$J$105,INT((ROW()-6)/12)+1)&gt;7,0,SUMIFS($O$6:$O$1205,$A$6:$A$1205,$A878,$E$6:$E$1205,$E878+INDEX('Cenários'!$J$6:$J$105,INT((ROW()-6)/12)+1))),0))</f>
        <v/>
      </c>
      <c r="Q878" s="25">
        <f>IF($A878="","",$L878+$O878)</f>
        <v/>
      </c>
      <c r="R878" s="25">
        <f>IF($A878="","",IF($E878&gt;0,MAX(0,$Q878-$N878),0))</f>
        <v/>
      </c>
      <c r="S878" s="25">
        <f>IF($A878="","",$Q878-$R878)</f>
        <v/>
      </c>
      <c r="T878" s="25">
        <f>IF($A878="","",MAX(0,-$S878))</f>
        <v/>
      </c>
      <c r="U878" s="25">
        <f>IF($A878="","",MAX(0,$Q878-INDEX('Cenários'!$K$6:$K$105,INT((ROW()-6)/12)+1)))</f>
        <v/>
      </c>
      <c r="V878" s="24">
        <f>IF($A878="","",IF($Y878&lt;&gt;"OK","Dados inválidos",IF($X878="Pausado","Pausado",IF($T878&gt;0,"Ruptura",IF($U878&gt;0,"Excesso de capacidade",IF($M878&gt;INDEX('Cenários'!$K$6:$K$105,INT((ROW()-6)/12)+1),"Capacidade insuficiente",IF(AND($E878&lt;=0,$S878&lt;INDEX('Cenários'!$H$6:$H$105,INT((ROW()-6)/12)+1)),"Atenção",IF($R878&gt;0,"Desmobilizar","Adequado"))))))))</f>
        <v/>
      </c>
      <c r="W878" s="24">
        <f>IF($A878="","",IF($Y878&lt;&gt;"OK","Corrigir cadastro do cenário",IF($X878="Pausado","",IF($T878&gt;0,"Ruptura projetada de "&amp;TEXT($T878,"0")&amp;" un.",IF($U878&gt;0,"Reduzir entrada ou transferir "&amp;TEXT($U878,"0")&amp;" un.",IF($M878&gt;INDEX('Cenários'!$K$6:$K$105,INT((ROW()-6)/12)+1),"Capacidade abaixo do saldo-alvo em "&amp;TEXT($M878-INDEX('Cenários'!$K$6:$K$105,INT((ROW()-6)/12)+1),"0")&amp;" un.",IF(AND($O878&gt;0,$E878-INDEX('Cenários'!$J$6:$J$105,INT((ROW()-6)/12)+1)&lt;-4),"Recebimento depende de pedido anterior ao horizonte",IF($R878&gt;0,"Desmobilizar "&amp;TEXT($R878,"0")&amp;" un. nesta semana",IF($P878&gt;0,"Emitir pedido de "&amp;TEXT($P878,"0")&amp;" un. nesta semana",IF($O878&gt;0,"Programar recebimento de "&amp;TEXT($O878,"0")&amp;" un.","Sem ação imediata")))))))))</f>
        <v/>
      </c>
      <c r="X878" s="24">
        <f>IF($A878="","",INDEX('Cenários'!$M$6:$M$105,INT((ROW()-6)/12)+1))</f>
        <v/>
      </c>
      <c r="Y878" s="24">
        <f>IF($A878="","",INDEX('Cenários'!$Z$6:$Z$105,INT((ROW()-6)/12)+1))</f>
        <v/>
      </c>
    </row>
    <row r="879" ht="19" customHeight="1">
      <c r="A879" s="24">
        <f>IF(INDEX('Cenários'!$A$6:$A$105,INT((ROW()-6)/12)+1)="","",INDEX('Cenários'!$A$6:$A$105,INT((ROW()-6)/12)+1))</f>
        <v/>
      </c>
      <c r="B879" s="24">
        <f>IF($A879="","",INDEX('Cenários'!$B$6:$B$105,INT((ROW()-6)/12)+1))</f>
        <v/>
      </c>
      <c r="C879" s="24">
        <f>IF($A879="","",INDEX('Cenários'!$C$6:$C$105,INT((ROW()-6)/12)+1))</f>
        <v/>
      </c>
      <c r="D879" s="24">
        <f>IF($A879="","",INDEX('Cenários'!$D$6:$D$105,INT((ROW()-6)/12)+1))</f>
        <v/>
      </c>
      <c r="E879" s="25">
        <f>IF($A879="","",MOD(ROW()-6,12)-4)</f>
        <v/>
      </c>
      <c r="F879" s="24">
        <f>IF($A879="","",IF($E879&lt;0,"Antes do pico",IF($E879=0,"Semana de pico","Depois do pico")))</f>
        <v/>
      </c>
      <c r="G879" s="36">
        <f>IF($A879="","",IFERROR(IF(INDEX('Cenários'!$E$6:$E$105,INT((ROW()-6)/12)+1)="","",INDEX('Cenários'!$E$6:$E$105,INT((ROW()-6)/12)+1)+7*$E879),""))</f>
        <v/>
      </c>
      <c r="H879" s="37">
        <f>IF($A879="","",INDEX('Cenários'!$N$6:$Y$105,INT((ROW()-6)/12)+1,$E879+5))</f>
        <v/>
      </c>
      <c r="I879" s="25">
        <f>IF(OR($A879="",$H879=""),"",IFERROR(ROUNDUP(INDEX('Cenários'!$F$6:$F$105,INT((ROW()-6)/12)+1)*$H879,0),""))</f>
        <v/>
      </c>
      <c r="J879" s="19" t="n"/>
      <c r="K879" s="25">
        <f>IF($A879="","",IF($E879=-4,INDEX('Cenários'!$G$6:$G$105,INT((ROW()-6)/12)+1),$S878))</f>
        <v/>
      </c>
      <c r="L879" s="25">
        <f>IF($A879="","",$K879+IF($J879="",0,$J879)-IF($I879="",0,$I879))</f>
        <v/>
      </c>
      <c r="M879" s="25">
        <f>IF($A879="","",IF($E879&lt;=0,INDEX('Cenários'!$H$6:$H$105,INT((ROW()-6)/12)+1)+SUMIFS($I$6:$I$1205,$A$6:$A$1205,$A879,$E$6:$E$1205,"&gt;"&amp;$E879,$E$6:$E$1205,"&lt;="&amp;($E879+INDEX('Cenários'!$J$6:$J$105,INT((ROW()-6)/12)+1))),INDEX('Cenários'!$L$6:$L$105,INT((ROW()-6)/12)+1)+SUMIFS($I$6:$I$1205,$A$6:$A$1205,$A879,$E$6:$E$1205,"&gt;"&amp;$E879,$E$6:$E$1205,"&lt;=7")))</f>
        <v/>
      </c>
      <c r="N879" s="25">
        <f>IF($A879="","",MIN(INDEX('Cenários'!$K$6:$K$105,INT((ROW()-6)/12)+1),MAX(0,$M879)))</f>
        <v/>
      </c>
      <c r="O879" s="25">
        <f>IF($A879="","",IFERROR(IF($L879&gt;=$N879,0,MIN(CEILING(MAX(0,$N879-$L879),INDEX('Cenários'!$I$6:$I$105,INT((ROW()-6)/12)+1)),FLOOR(MAX(0,INDEX('Cenários'!$K$6:$K$105,INT((ROW()-6)/12)+1)-$L879),INDEX('Cenários'!$I$6:$I$105,INT((ROW()-6)/12)+1)))),0))</f>
        <v/>
      </c>
      <c r="P879" s="25">
        <f>IF($A879="","",IFERROR(IF($E879+INDEX('Cenários'!$J$6:$J$105,INT((ROW()-6)/12)+1)&gt;7,0,SUMIFS($O$6:$O$1205,$A$6:$A$1205,$A879,$E$6:$E$1205,$E879+INDEX('Cenários'!$J$6:$J$105,INT((ROW()-6)/12)+1))),0))</f>
        <v/>
      </c>
      <c r="Q879" s="25">
        <f>IF($A879="","",$L879+$O879)</f>
        <v/>
      </c>
      <c r="R879" s="25">
        <f>IF($A879="","",IF($E879&gt;0,MAX(0,$Q879-$N879),0))</f>
        <v/>
      </c>
      <c r="S879" s="25">
        <f>IF($A879="","",$Q879-$R879)</f>
        <v/>
      </c>
      <c r="T879" s="25">
        <f>IF($A879="","",MAX(0,-$S879))</f>
        <v/>
      </c>
      <c r="U879" s="25">
        <f>IF($A879="","",MAX(0,$Q879-INDEX('Cenários'!$K$6:$K$105,INT((ROW()-6)/12)+1)))</f>
        <v/>
      </c>
      <c r="V879" s="24">
        <f>IF($A879="","",IF($Y879&lt;&gt;"OK","Dados inválidos",IF($X879="Pausado","Pausado",IF($T879&gt;0,"Ruptura",IF($U879&gt;0,"Excesso de capacidade",IF($M879&gt;INDEX('Cenários'!$K$6:$K$105,INT((ROW()-6)/12)+1),"Capacidade insuficiente",IF(AND($E879&lt;=0,$S879&lt;INDEX('Cenários'!$H$6:$H$105,INT((ROW()-6)/12)+1)),"Atenção",IF($R879&gt;0,"Desmobilizar","Adequado"))))))))</f>
        <v/>
      </c>
      <c r="W879" s="24">
        <f>IF($A879="","",IF($Y879&lt;&gt;"OK","Corrigir cadastro do cenário",IF($X879="Pausado","",IF($T879&gt;0,"Ruptura projetada de "&amp;TEXT($T879,"0")&amp;" un.",IF($U879&gt;0,"Reduzir entrada ou transferir "&amp;TEXT($U879,"0")&amp;" un.",IF($M879&gt;INDEX('Cenários'!$K$6:$K$105,INT((ROW()-6)/12)+1),"Capacidade abaixo do saldo-alvo em "&amp;TEXT($M879-INDEX('Cenários'!$K$6:$K$105,INT((ROW()-6)/12)+1),"0")&amp;" un.",IF(AND($O879&gt;0,$E879-INDEX('Cenários'!$J$6:$J$105,INT((ROW()-6)/12)+1)&lt;-4),"Recebimento depende de pedido anterior ao horizonte",IF($R879&gt;0,"Desmobilizar "&amp;TEXT($R879,"0")&amp;" un. nesta semana",IF($P879&gt;0,"Emitir pedido de "&amp;TEXT($P879,"0")&amp;" un. nesta semana",IF($O879&gt;0,"Programar recebimento de "&amp;TEXT($O879,"0")&amp;" un.","Sem ação imediata")))))))))</f>
        <v/>
      </c>
      <c r="X879" s="24">
        <f>IF($A879="","",INDEX('Cenários'!$M$6:$M$105,INT((ROW()-6)/12)+1))</f>
        <v/>
      </c>
      <c r="Y879" s="24">
        <f>IF($A879="","",INDEX('Cenários'!$Z$6:$Z$105,INT((ROW()-6)/12)+1))</f>
        <v/>
      </c>
    </row>
    <row r="880" ht="19" customHeight="1">
      <c r="A880" s="24">
        <f>IF(INDEX('Cenários'!$A$6:$A$105,INT((ROW()-6)/12)+1)="","",INDEX('Cenários'!$A$6:$A$105,INT((ROW()-6)/12)+1))</f>
        <v/>
      </c>
      <c r="B880" s="24">
        <f>IF($A880="","",INDEX('Cenários'!$B$6:$B$105,INT((ROW()-6)/12)+1))</f>
        <v/>
      </c>
      <c r="C880" s="24">
        <f>IF($A880="","",INDEX('Cenários'!$C$6:$C$105,INT((ROW()-6)/12)+1))</f>
        <v/>
      </c>
      <c r="D880" s="24">
        <f>IF($A880="","",INDEX('Cenários'!$D$6:$D$105,INT((ROW()-6)/12)+1))</f>
        <v/>
      </c>
      <c r="E880" s="25">
        <f>IF($A880="","",MOD(ROW()-6,12)-4)</f>
        <v/>
      </c>
      <c r="F880" s="24">
        <f>IF($A880="","",IF($E880&lt;0,"Antes do pico",IF($E880=0,"Semana de pico","Depois do pico")))</f>
        <v/>
      </c>
      <c r="G880" s="36">
        <f>IF($A880="","",IFERROR(IF(INDEX('Cenários'!$E$6:$E$105,INT((ROW()-6)/12)+1)="","",INDEX('Cenários'!$E$6:$E$105,INT((ROW()-6)/12)+1)+7*$E880),""))</f>
        <v/>
      </c>
      <c r="H880" s="37">
        <f>IF($A880="","",INDEX('Cenários'!$N$6:$Y$105,INT((ROW()-6)/12)+1,$E880+5))</f>
        <v/>
      </c>
      <c r="I880" s="25">
        <f>IF(OR($A880="",$H880=""),"",IFERROR(ROUNDUP(INDEX('Cenários'!$F$6:$F$105,INT((ROW()-6)/12)+1)*$H880,0),""))</f>
        <v/>
      </c>
      <c r="J880" s="19" t="n"/>
      <c r="K880" s="25">
        <f>IF($A880="","",IF($E880=-4,INDEX('Cenários'!$G$6:$G$105,INT((ROW()-6)/12)+1),$S879))</f>
        <v/>
      </c>
      <c r="L880" s="25">
        <f>IF($A880="","",$K880+IF($J880="",0,$J880)-IF($I880="",0,$I880))</f>
        <v/>
      </c>
      <c r="M880" s="25">
        <f>IF($A880="","",IF($E880&lt;=0,INDEX('Cenários'!$H$6:$H$105,INT((ROW()-6)/12)+1)+SUMIFS($I$6:$I$1205,$A$6:$A$1205,$A880,$E$6:$E$1205,"&gt;"&amp;$E880,$E$6:$E$1205,"&lt;="&amp;($E880+INDEX('Cenários'!$J$6:$J$105,INT((ROW()-6)/12)+1))),INDEX('Cenários'!$L$6:$L$105,INT((ROW()-6)/12)+1)+SUMIFS($I$6:$I$1205,$A$6:$A$1205,$A880,$E$6:$E$1205,"&gt;"&amp;$E880,$E$6:$E$1205,"&lt;=7")))</f>
        <v/>
      </c>
      <c r="N880" s="25">
        <f>IF($A880="","",MIN(INDEX('Cenários'!$K$6:$K$105,INT((ROW()-6)/12)+1),MAX(0,$M880)))</f>
        <v/>
      </c>
      <c r="O880" s="25">
        <f>IF($A880="","",IFERROR(IF($L880&gt;=$N880,0,MIN(CEILING(MAX(0,$N880-$L880),INDEX('Cenários'!$I$6:$I$105,INT((ROW()-6)/12)+1)),FLOOR(MAX(0,INDEX('Cenários'!$K$6:$K$105,INT((ROW()-6)/12)+1)-$L880),INDEX('Cenários'!$I$6:$I$105,INT((ROW()-6)/12)+1)))),0))</f>
        <v/>
      </c>
      <c r="P880" s="25">
        <f>IF($A880="","",IFERROR(IF($E880+INDEX('Cenários'!$J$6:$J$105,INT((ROW()-6)/12)+1)&gt;7,0,SUMIFS($O$6:$O$1205,$A$6:$A$1205,$A880,$E$6:$E$1205,$E880+INDEX('Cenários'!$J$6:$J$105,INT((ROW()-6)/12)+1))),0))</f>
        <v/>
      </c>
      <c r="Q880" s="25">
        <f>IF($A880="","",$L880+$O880)</f>
        <v/>
      </c>
      <c r="R880" s="25">
        <f>IF($A880="","",IF($E880&gt;0,MAX(0,$Q880-$N880),0))</f>
        <v/>
      </c>
      <c r="S880" s="25">
        <f>IF($A880="","",$Q880-$R880)</f>
        <v/>
      </c>
      <c r="T880" s="25">
        <f>IF($A880="","",MAX(0,-$S880))</f>
        <v/>
      </c>
      <c r="U880" s="25">
        <f>IF($A880="","",MAX(0,$Q880-INDEX('Cenários'!$K$6:$K$105,INT((ROW()-6)/12)+1)))</f>
        <v/>
      </c>
      <c r="V880" s="24">
        <f>IF($A880="","",IF($Y880&lt;&gt;"OK","Dados inválidos",IF($X880="Pausado","Pausado",IF($T880&gt;0,"Ruptura",IF($U880&gt;0,"Excesso de capacidade",IF($M880&gt;INDEX('Cenários'!$K$6:$K$105,INT((ROW()-6)/12)+1),"Capacidade insuficiente",IF(AND($E880&lt;=0,$S880&lt;INDEX('Cenários'!$H$6:$H$105,INT((ROW()-6)/12)+1)),"Atenção",IF($R880&gt;0,"Desmobilizar","Adequado"))))))))</f>
        <v/>
      </c>
      <c r="W880" s="24">
        <f>IF($A880="","",IF($Y880&lt;&gt;"OK","Corrigir cadastro do cenário",IF($X880="Pausado","",IF($T880&gt;0,"Ruptura projetada de "&amp;TEXT($T880,"0")&amp;" un.",IF($U880&gt;0,"Reduzir entrada ou transferir "&amp;TEXT($U880,"0")&amp;" un.",IF($M880&gt;INDEX('Cenários'!$K$6:$K$105,INT((ROW()-6)/12)+1),"Capacidade abaixo do saldo-alvo em "&amp;TEXT($M880-INDEX('Cenários'!$K$6:$K$105,INT((ROW()-6)/12)+1),"0")&amp;" un.",IF(AND($O880&gt;0,$E880-INDEX('Cenários'!$J$6:$J$105,INT((ROW()-6)/12)+1)&lt;-4),"Recebimento depende de pedido anterior ao horizonte",IF($R880&gt;0,"Desmobilizar "&amp;TEXT($R880,"0")&amp;" un. nesta semana",IF($P880&gt;0,"Emitir pedido de "&amp;TEXT($P880,"0")&amp;" un. nesta semana",IF($O880&gt;0,"Programar recebimento de "&amp;TEXT($O880,"0")&amp;" un.","Sem ação imediata")))))))))</f>
        <v/>
      </c>
      <c r="X880" s="24">
        <f>IF($A880="","",INDEX('Cenários'!$M$6:$M$105,INT((ROW()-6)/12)+1))</f>
        <v/>
      </c>
      <c r="Y880" s="24">
        <f>IF($A880="","",INDEX('Cenários'!$Z$6:$Z$105,INT((ROW()-6)/12)+1))</f>
        <v/>
      </c>
    </row>
    <row r="881" ht="19" customHeight="1">
      <c r="A881" s="24">
        <f>IF(INDEX('Cenários'!$A$6:$A$105,INT((ROW()-6)/12)+1)="","",INDEX('Cenários'!$A$6:$A$105,INT((ROW()-6)/12)+1))</f>
        <v/>
      </c>
      <c r="B881" s="24">
        <f>IF($A881="","",INDEX('Cenários'!$B$6:$B$105,INT((ROW()-6)/12)+1))</f>
        <v/>
      </c>
      <c r="C881" s="24">
        <f>IF($A881="","",INDEX('Cenários'!$C$6:$C$105,INT((ROW()-6)/12)+1))</f>
        <v/>
      </c>
      <c r="D881" s="24">
        <f>IF($A881="","",INDEX('Cenários'!$D$6:$D$105,INT((ROW()-6)/12)+1))</f>
        <v/>
      </c>
      <c r="E881" s="25">
        <f>IF($A881="","",MOD(ROW()-6,12)-4)</f>
        <v/>
      </c>
      <c r="F881" s="24">
        <f>IF($A881="","",IF($E881&lt;0,"Antes do pico",IF($E881=0,"Semana de pico","Depois do pico")))</f>
        <v/>
      </c>
      <c r="G881" s="36">
        <f>IF($A881="","",IFERROR(IF(INDEX('Cenários'!$E$6:$E$105,INT((ROW()-6)/12)+1)="","",INDEX('Cenários'!$E$6:$E$105,INT((ROW()-6)/12)+1)+7*$E881),""))</f>
        <v/>
      </c>
      <c r="H881" s="37">
        <f>IF($A881="","",INDEX('Cenários'!$N$6:$Y$105,INT((ROW()-6)/12)+1,$E881+5))</f>
        <v/>
      </c>
      <c r="I881" s="25">
        <f>IF(OR($A881="",$H881=""),"",IFERROR(ROUNDUP(INDEX('Cenários'!$F$6:$F$105,INT((ROW()-6)/12)+1)*$H881,0),""))</f>
        <v/>
      </c>
      <c r="J881" s="19" t="n"/>
      <c r="K881" s="25">
        <f>IF($A881="","",IF($E881=-4,INDEX('Cenários'!$G$6:$G$105,INT((ROW()-6)/12)+1),$S880))</f>
        <v/>
      </c>
      <c r="L881" s="25">
        <f>IF($A881="","",$K881+IF($J881="",0,$J881)-IF($I881="",0,$I881))</f>
        <v/>
      </c>
      <c r="M881" s="25">
        <f>IF($A881="","",IF($E881&lt;=0,INDEX('Cenários'!$H$6:$H$105,INT((ROW()-6)/12)+1)+SUMIFS($I$6:$I$1205,$A$6:$A$1205,$A881,$E$6:$E$1205,"&gt;"&amp;$E881,$E$6:$E$1205,"&lt;="&amp;($E881+INDEX('Cenários'!$J$6:$J$105,INT((ROW()-6)/12)+1))),INDEX('Cenários'!$L$6:$L$105,INT((ROW()-6)/12)+1)+SUMIFS($I$6:$I$1205,$A$6:$A$1205,$A881,$E$6:$E$1205,"&gt;"&amp;$E881,$E$6:$E$1205,"&lt;=7")))</f>
        <v/>
      </c>
      <c r="N881" s="25">
        <f>IF($A881="","",MIN(INDEX('Cenários'!$K$6:$K$105,INT((ROW()-6)/12)+1),MAX(0,$M881)))</f>
        <v/>
      </c>
      <c r="O881" s="25">
        <f>IF($A881="","",IFERROR(IF($L881&gt;=$N881,0,MIN(CEILING(MAX(0,$N881-$L881),INDEX('Cenários'!$I$6:$I$105,INT((ROW()-6)/12)+1)),FLOOR(MAX(0,INDEX('Cenários'!$K$6:$K$105,INT((ROW()-6)/12)+1)-$L881),INDEX('Cenários'!$I$6:$I$105,INT((ROW()-6)/12)+1)))),0))</f>
        <v/>
      </c>
      <c r="P881" s="25">
        <f>IF($A881="","",IFERROR(IF($E881+INDEX('Cenários'!$J$6:$J$105,INT((ROW()-6)/12)+1)&gt;7,0,SUMIFS($O$6:$O$1205,$A$6:$A$1205,$A881,$E$6:$E$1205,$E881+INDEX('Cenários'!$J$6:$J$105,INT((ROW()-6)/12)+1))),0))</f>
        <v/>
      </c>
      <c r="Q881" s="25">
        <f>IF($A881="","",$L881+$O881)</f>
        <v/>
      </c>
      <c r="R881" s="25">
        <f>IF($A881="","",IF($E881&gt;0,MAX(0,$Q881-$N881),0))</f>
        <v/>
      </c>
      <c r="S881" s="25">
        <f>IF($A881="","",$Q881-$R881)</f>
        <v/>
      </c>
      <c r="T881" s="25">
        <f>IF($A881="","",MAX(0,-$S881))</f>
        <v/>
      </c>
      <c r="U881" s="25">
        <f>IF($A881="","",MAX(0,$Q881-INDEX('Cenários'!$K$6:$K$105,INT((ROW()-6)/12)+1)))</f>
        <v/>
      </c>
      <c r="V881" s="24">
        <f>IF($A881="","",IF($Y881&lt;&gt;"OK","Dados inválidos",IF($X881="Pausado","Pausado",IF($T881&gt;0,"Ruptura",IF($U881&gt;0,"Excesso de capacidade",IF($M881&gt;INDEX('Cenários'!$K$6:$K$105,INT((ROW()-6)/12)+1),"Capacidade insuficiente",IF(AND($E881&lt;=0,$S881&lt;INDEX('Cenários'!$H$6:$H$105,INT((ROW()-6)/12)+1)),"Atenção",IF($R881&gt;0,"Desmobilizar","Adequado"))))))))</f>
        <v/>
      </c>
      <c r="W881" s="24">
        <f>IF($A881="","",IF($Y881&lt;&gt;"OK","Corrigir cadastro do cenário",IF($X881="Pausado","",IF($T881&gt;0,"Ruptura projetada de "&amp;TEXT($T881,"0")&amp;" un.",IF($U881&gt;0,"Reduzir entrada ou transferir "&amp;TEXT($U881,"0")&amp;" un.",IF($M881&gt;INDEX('Cenários'!$K$6:$K$105,INT((ROW()-6)/12)+1),"Capacidade abaixo do saldo-alvo em "&amp;TEXT($M881-INDEX('Cenários'!$K$6:$K$105,INT((ROW()-6)/12)+1),"0")&amp;" un.",IF(AND($O881&gt;0,$E881-INDEX('Cenários'!$J$6:$J$105,INT((ROW()-6)/12)+1)&lt;-4),"Recebimento depende de pedido anterior ao horizonte",IF($R881&gt;0,"Desmobilizar "&amp;TEXT($R881,"0")&amp;" un. nesta semana",IF($P881&gt;0,"Emitir pedido de "&amp;TEXT($P881,"0")&amp;" un. nesta semana",IF($O881&gt;0,"Programar recebimento de "&amp;TEXT($O881,"0")&amp;" un.","Sem ação imediata")))))))))</f>
        <v/>
      </c>
      <c r="X881" s="24">
        <f>IF($A881="","",INDEX('Cenários'!$M$6:$M$105,INT((ROW()-6)/12)+1))</f>
        <v/>
      </c>
      <c r="Y881" s="24">
        <f>IF($A881="","",INDEX('Cenários'!$Z$6:$Z$105,INT((ROW()-6)/12)+1))</f>
        <v/>
      </c>
    </row>
    <row r="882" ht="19" customHeight="1">
      <c r="A882" s="24">
        <f>IF(INDEX('Cenários'!$A$6:$A$105,INT((ROW()-6)/12)+1)="","",INDEX('Cenários'!$A$6:$A$105,INT((ROW()-6)/12)+1))</f>
        <v/>
      </c>
      <c r="B882" s="24">
        <f>IF($A882="","",INDEX('Cenários'!$B$6:$B$105,INT((ROW()-6)/12)+1))</f>
        <v/>
      </c>
      <c r="C882" s="24">
        <f>IF($A882="","",INDEX('Cenários'!$C$6:$C$105,INT((ROW()-6)/12)+1))</f>
        <v/>
      </c>
      <c r="D882" s="24">
        <f>IF($A882="","",INDEX('Cenários'!$D$6:$D$105,INT((ROW()-6)/12)+1))</f>
        <v/>
      </c>
      <c r="E882" s="25">
        <f>IF($A882="","",MOD(ROW()-6,12)-4)</f>
        <v/>
      </c>
      <c r="F882" s="24">
        <f>IF($A882="","",IF($E882&lt;0,"Antes do pico",IF($E882=0,"Semana de pico","Depois do pico")))</f>
        <v/>
      </c>
      <c r="G882" s="36">
        <f>IF($A882="","",IFERROR(IF(INDEX('Cenários'!$E$6:$E$105,INT((ROW()-6)/12)+1)="","",INDEX('Cenários'!$E$6:$E$105,INT((ROW()-6)/12)+1)+7*$E882),""))</f>
        <v/>
      </c>
      <c r="H882" s="37">
        <f>IF($A882="","",INDEX('Cenários'!$N$6:$Y$105,INT((ROW()-6)/12)+1,$E882+5))</f>
        <v/>
      </c>
      <c r="I882" s="25">
        <f>IF(OR($A882="",$H882=""),"",IFERROR(ROUNDUP(INDEX('Cenários'!$F$6:$F$105,INT((ROW()-6)/12)+1)*$H882,0),""))</f>
        <v/>
      </c>
      <c r="J882" s="19" t="n"/>
      <c r="K882" s="25">
        <f>IF($A882="","",IF($E882=-4,INDEX('Cenários'!$G$6:$G$105,INT((ROW()-6)/12)+1),$S881))</f>
        <v/>
      </c>
      <c r="L882" s="25">
        <f>IF($A882="","",$K882+IF($J882="",0,$J882)-IF($I882="",0,$I882))</f>
        <v/>
      </c>
      <c r="M882" s="25">
        <f>IF($A882="","",IF($E882&lt;=0,INDEX('Cenários'!$H$6:$H$105,INT((ROW()-6)/12)+1)+SUMIFS($I$6:$I$1205,$A$6:$A$1205,$A882,$E$6:$E$1205,"&gt;"&amp;$E882,$E$6:$E$1205,"&lt;="&amp;($E882+INDEX('Cenários'!$J$6:$J$105,INT((ROW()-6)/12)+1))),INDEX('Cenários'!$L$6:$L$105,INT((ROW()-6)/12)+1)+SUMIFS($I$6:$I$1205,$A$6:$A$1205,$A882,$E$6:$E$1205,"&gt;"&amp;$E882,$E$6:$E$1205,"&lt;=7")))</f>
        <v/>
      </c>
      <c r="N882" s="25">
        <f>IF($A882="","",MIN(INDEX('Cenários'!$K$6:$K$105,INT((ROW()-6)/12)+1),MAX(0,$M882)))</f>
        <v/>
      </c>
      <c r="O882" s="25">
        <f>IF($A882="","",IFERROR(IF($L882&gt;=$N882,0,MIN(CEILING(MAX(0,$N882-$L882),INDEX('Cenários'!$I$6:$I$105,INT((ROW()-6)/12)+1)),FLOOR(MAX(0,INDEX('Cenários'!$K$6:$K$105,INT((ROW()-6)/12)+1)-$L882),INDEX('Cenários'!$I$6:$I$105,INT((ROW()-6)/12)+1)))),0))</f>
        <v/>
      </c>
      <c r="P882" s="25">
        <f>IF($A882="","",IFERROR(IF($E882+INDEX('Cenários'!$J$6:$J$105,INT((ROW()-6)/12)+1)&gt;7,0,SUMIFS($O$6:$O$1205,$A$6:$A$1205,$A882,$E$6:$E$1205,$E882+INDEX('Cenários'!$J$6:$J$105,INT((ROW()-6)/12)+1))),0))</f>
        <v/>
      </c>
      <c r="Q882" s="25">
        <f>IF($A882="","",$L882+$O882)</f>
        <v/>
      </c>
      <c r="R882" s="25">
        <f>IF($A882="","",IF($E882&gt;0,MAX(0,$Q882-$N882),0))</f>
        <v/>
      </c>
      <c r="S882" s="25">
        <f>IF($A882="","",$Q882-$R882)</f>
        <v/>
      </c>
      <c r="T882" s="25">
        <f>IF($A882="","",MAX(0,-$S882))</f>
        <v/>
      </c>
      <c r="U882" s="25">
        <f>IF($A882="","",MAX(0,$Q882-INDEX('Cenários'!$K$6:$K$105,INT((ROW()-6)/12)+1)))</f>
        <v/>
      </c>
      <c r="V882" s="24">
        <f>IF($A882="","",IF($Y882&lt;&gt;"OK","Dados inválidos",IF($X882="Pausado","Pausado",IF($T882&gt;0,"Ruptura",IF($U882&gt;0,"Excesso de capacidade",IF($M882&gt;INDEX('Cenários'!$K$6:$K$105,INT((ROW()-6)/12)+1),"Capacidade insuficiente",IF(AND($E882&lt;=0,$S882&lt;INDEX('Cenários'!$H$6:$H$105,INT((ROW()-6)/12)+1)),"Atenção",IF($R882&gt;0,"Desmobilizar","Adequado"))))))))</f>
        <v/>
      </c>
      <c r="W882" s="24">
        <f>IF($A882="","",IF($Y882&lt;&gt;"OK","Corrigir cadastro do cenário",IF($X882="Pausado","",IF($T882&gt;0,"Ruptura projetada de "&amp;TEXT($T882,"0")&amp;" un.",IF($U882&gt;0,"Reduzir entrada ou transferir "&amp;TEXT($U882,"0")&amp;" un.",IF($M882&gt;INDEX('Cenários'!$K$6:$K$105,INT((ROW()-6)/12)+1),"Capacidade abaixo do saldo-alvo em "&amp;TEXT($M882-INDEX('Cenários'!$K$6:$K$105,INT((ROW()-6)/12)+1),"0")&amp;" un.",IF(AND($O882&gt;0,$E882-INDEX('Cenários'!$J$6:$J$105,INT((ROW()-6)/12)+1)&lt;-4),"Recebimento depende de pedido anterior ao horizonte",IF($R882&gt;0,"Desmobilizar "&amp;TEXT($R882,"0")&amp;" un. nesta semana",IF($P882&gt;0,"Emitir pedido de "&amp;TEXT($P882,"0")&amp;" un. nesta semana",IF($O882&gt;0,"Programar recebimento de "&amp;TEXT($O882,"0")&amp;" un.","Sem ação imediata")))))))))</f>
        <v/>
      </c>
      <c r="X882" s="24">
        <f>IF($A882="","",INDEX('Cenários'!$M$6:$M$105,INT((ROW()-6)/12)+1))</f>
        <v/>
      </c>
      <c r="Y882" s="24">
        <f>IF($A882="","",INDEX('Cenários'!$Z$6:$Z$105,INT((ROW()-6)/12)+1))</f>
        <v/>
      </c>
    </row>
    <row r="883" ht="19" customHeight="1">
      <c r="A883" s="24">
        <f>IF(INDEX('Cenários'!$A$6:$A$105,INT((ROW()-6)/12)+1)="","",INDEX('Cenários'!$A$6:$A$105,INT((ROW()-6)/12)+1))</f>
        <v/>
      </c>
      <c r="B883" s="24">
        <f>IF($A883="","",INDEX('Cenários'!$B$6:$B$105,INT((ROW()-6)/12)+1))</f>
        <v/>
      </c>
      <c r="C883" s="24">
        <f>IF($A883="","",INDEX('Cenários'!$C$6:$C$105,INT((ROW()-6)/12)+1))</f>
        <v/>
      </c>
      <c r="D883" s="24">
        <f>IF($A883="","",INDEX('Cenários'!$D$6:$D$105,INT((ROW()-6)/12)+1))</f>
        <v/>
      </c>
      <c r="E883" s="25">
        <f>IF($A883="","",MOD(ROW()-6,12)-4)</f>
        <v/>
      </c>
      <c r="F883" s="24">
        <f>IF($A883="","",IF($E883&lt;0,"Antes do pico",IF($E883=0,"Semana de pico","Depois do pico")))</f>
        <v/>
      </c>
      <c r="G883" s="36">
        <f>IF($A883="","",IFERROR(IF(INDEX('Cenários'!$E$6:$E$105,INT((ROW()-6)/12)+1)="","",INDEX('Cenários'!$E$6:$E$105,INT((ROW()-6)/12)+1)+7*$E883),""))</f>
        <v/>
      </c>
      <c r="H883" s="37">
        <f>IF($A883="","",INDEX('Cenários'!$N$6:$Y$105,INT((ROW()-6)/12)+1,$E883+5))</f>
        <v/>
      </c>
      <c r="I883" s="25">
        <f>IF(OR($A883="",$H883=""),"",IFERROR(ROUNDUP(INDEX('Cenários'!$F$6:$F$105,INT((ROW()-6)/12)+1)*$H883,0),""))</f>
        <v/>
      </c>
      <c r="J883" s="19" t="n"/>
      <c r="K883" s="25">
        <f>IF($A883="","",IF($E883=-4,INDEX('Cenários'!$G$6:$G$105,INT((ROW()-6)/12)+1),$S882))</f>
        <v/>
      </c>
      <c r="L883" s="25">
        <f>IF($A883="","",$K883+IF($J883="",0,$J883)-IF($I883="",0,$I883))</f>
        <v/>
      </c>
      <c r="M883" s="25">
        <f>IF($A883="","",IF($E883&lt;=0,INDEX('Cenários'!$H$6:$H$105,INT((ROW()-6)/12)+1)+SUMIFS($I$6:$I$1205,$A$6:$A$1205,$A883,$E$6:$E$1205,"&gt;"&amp;$E883,$E$6:$E$1205,"&lt;="&amp;($E883+INDEX('Cenários'!$J$6:$J$105,INT((ROW()-6)/12)+1))),INDEX('Cenários'!$L$6:$L$105,INT((ROW()-6)/12)+1)+SUMIFS($I$6:$I$1205,$A$6:$A$1205,$A883,$E$6:$E$1205,"&gt;"&amp;$E883,$E$6:$E$1205,"&lt;=7")))</f>
        <v/>
      </c>
      <c r="N883" s="25">
        <f>IF($A883="","",MIN(INDEX('Cenários'!$K$6:$K$105,INT((ROW()-6)/12)+1),MAX(0,$M883)))</f>
        <v/>
      </c>
      <c r="O883" s="25">
        <f>IF($A883="","",IFERROR(IF($L883&gt;=$N883,0,MIN(CEILING(MAX(0,$N883-$L883),INDEX('Cenários'!$I$6:$I$105,INT((ROW()-6)/12)+1)),FLOOR(MAX(0,INDEX('Cenários'!$K$6:$K$105,INT((ROW()-6)/12)+1)-$L883),INDEX('Cenários'!$I$6:$I$105,INT((ROW()-6)/12)+1)))),0))</f>
        <v/>
      </c>
      <c r="P883" s="25">
        <f>IF($A883="","",IFERROR(IF($E883+INDEX('Cenários'!$J$6:$J$105,INT((ROW()-6)/12)+1)&gt;7,0,SUMIFS($O$6:$O$1205,$A$6:$A$1205,$A883,$E$6:$E$1205,$E883+INDEX('Cenários'!$J$6:$J$105,INT((ROW()-6)/12)+1))),0))</f>
        <v/>
      </c>
      <c r="Q883" s="25">
        <f>IF($A883="","",$L883+$O883)</f>
        <v/>
      </c>
      <c r="R883" s="25">
        <f>IF($A883="","",IF($E883&gt;0,MAX(0,$Q883-$N883),0))</f>
        <v/>
      </c>
      <c r="S883" s="25">
        <f>IF($A883="","",$Q883-$R883)</f>
        <v/>
      </c>
      <c r="T883" s="25">
        <f>IF($A883="","",MAX(0,-$S883))</f>
        <v/>
      </c>
      <c r="U883" s="25">
        <f>IF($A883="","",MAX(0,$Q883-INDEX('Cenários'!$K$6:$K$105,INT((ROW()-6)/12)+1)))</f>
        <v/>
      </c>
      <c r="V883" s="24">
        <f>IF($A883="","",IF($Y883&lt;&gt;"OK","Dados inválidos",IF($X883="Pausado","Pausado",IF($T883&gt;0,"Ruptura",IF($U883&gt;0,"Excesso de capacidade",IF($M883&gt;INDEX('Cenários'!$K$6:$K$105,INT((ROW()-6)/12)+1),"Capacidade insuficiente",IF(AND($E883&lt;=0,$S883&lt;INDEX('Cenários'!$H$6:$H$105,INT((ROW()-6)/12)+1)),"Atenção",IF($R883&gt;0,"Desmobilizar","Adequado"))))))))</f>
        <v/>
      </c>
      <c r="W883" s="24">
        <f>IF($A883="","",IF($Y883&lt;&gt;"OK","Corrigir cadastro do cenário",IF($X883="Pausado","",IF($T883&gt;0,"Ruptura projetada de "&amp;TEXT($T883,"0")&amp;" un.",IF($U883&gt;0,"Reduzir entrada ou transferir "&amp;TEXT($U883,"0")&amp;" un.",IF($M883&gt;INDEX('Cenários'!$K$6:$K$105,INT((ROW()-6)/12)+1),"Capacidade abaixo do saldo-alvo em "&amp;TEXT($M883-INDEX('Cenários'!$K$6:$K$105,INT((ROW()-6)/12)+1),"0")&amp;" un.",IF(AND($O883&gt;0,$E883-INDEX('Cenários'!$J$6:$J$105,INT((ROW()-6)/12)+1)&lt;-4),"Recebimento depende de pedido anterior ao horizonte",IF($R883&gt;0,"Desmobilizar "&amp;TEXT($R883,"0")&amp;" un. nesta semana",IF($P883&gt;0,"Emitir pedido de "&amp;TEXT($P883,"0")&amp;" un. nesta semana",IF($O883&gt;0,"Programar recebimento de "&amp;TEXT($O883,"0")&amp;" un.","Sem ação imediata")))))))))</f>
        <v/>
      </c>
      <c r="X883" s="24">
        <f>IF($A883="","",INDEX('Cenários'!$M$6:$M$105,INT((ROW()-6)/12)+1))</f>
        <v/>
      </c>
      <c r="Y883" s="24">
        <f>IF($A883="","",INDEX('Cenários'!$Z$6:$Z$105,INT((ROW()-6)/12)+1))</f>
        <v/>
      </c>
    </row>
    <row r="884" ht="19" customHeight="1">
      <c r="A884" s="24">
        <f>IF(INDEX('Cenários'!$A$6:$A$105,INT((ROW()-6)/12)+1)="","",INDEX('Cenários'!$A$6:$A$105,INT((ROW()-6)/12)+1))</f>
        <v/>
      </c>
      <c r="B884" s="24">
        <f>IF($A884="","",INDEX('Cenários'!$B$6:$B$105,INT((ROW()-6)/12)+1))</f>
        <v/>
      </c>
      <c r="C884" s="24">
        <f>IF($A884="","",INDEX('Cenários'!$C$6:$C$105,INT((ROW()-6)/12)+1))</f>
        <v/>
      </c>
      <c r="D884" s="24">
        <f>IF($A884="","",INDEX('Cenários'!$D$6:$D$105,INT((ROW()-6)/12)+1))</f>
        <v/>
      </c>
      <c r="E884" s="25">
        <f>IF($A884="","",MOD(ROW()-6,12)-4)</f>
        <v/>
      </c>
      <c r="F884" s="24">
        <f>IF($A884="","",IF($E884&lt;0,"Antes do pico",IF($E884=0,"Semana de pico","Depois do pico")))</f>
        <v/>
      </c>
      <c r="G884" s="36">
        <f>IF($A884="","",IFERROR(IF(INDEX('Cenários'!$E$6:$E$105,INT((ROW()-6)/12)+1)="","",INDEX('Cenários'!$E$6:$E$105,INT((ROW()-6)/12)+1)+7*$E884),""))</f>
        <v/>
      </c>
      <c r="H884" s="37">
        <f>IF($A884="","",INDEX('Cenários'!$N$6:$Y$105,INT((ROW()-6)/12)+1,$E884+5))</f>
        <v/>
      </c>
      <c r="I884" s="25">
        <f>IF(OR($A884="",$H884=""),"",IFERROR(ROUNDUP(INDEX('Cenários'!$F$6:$F$105,INT((ROW()-6)/12)+1)*$H884,0),""))</f>
        <v/>
      </c>
      <c r="J884" s="19" t="n"/>
      <c r="K884" s="25">
        <f>IF($A884="","",IF($E884=-4,INDEX('Cenários'!$G$6:$G$105,INT((ROW()-6)/12)+1),$S883))</f>
        <v/>
      </c>
      <c r="L884" s="25">
        <f>IF($A884="","",$K884+IF($J884="",0,$J884)-IF($I884="",0,$I884))</f>
        <v/>
      </c>
      <c r="M884" s="25">
        <f>IF($A884="","",IF($E884&lt;=0,INDEX('Cenários'!$H$6:$H$105,INT((ROW()-6)/12)+1)+SUMIFS($I$6:$I$1205,$A$6:$A$1205,$A884,$E$6:$E$1205,"&gt;"&amp;$E884,$E$6:$E$1205,"&lt;="&amp;($E884+INDEX('Cenários'!$J$6:$J$105,INT((ROW()-6)/12)+1))),INDEX('Cenários'!$L$6:$L$105,INT((ROW()-6)/12)+1)+SUMIFS($I$6:$I$1205,$A$6:$A$1205,$A884,$E$6:$E$1205,"&gt;"&amp;$E884,$E$6:$E$1205,"&lt;=7")))</f>
        <v/>
      </c>
      <c r="N884" s="25">
        <f>IF($A884="","",MIN(INDEX('Cenários'!$K$6:$K$105,INT((ROW()-6)/12)+1),MAX(0,$M884)))</f>
        <v/>
      </c>
      <c r="O884" s="25">
        <f>IF($A884="","",IFERROR(IF($L884&gt;=$N884,0,MIN(CEILING(MAX(0,$N884-$L884),INDEX('Cenários'!$I$6:$I$105,INT((ROW()-6)/12)+1)),FLOOR(MAX(0,INDEX('Cenários'!$K$6:$K$105,INT((ROW()-6)/12)+1)-$L884),INDEX('Cenários'!$I$6:$I$105,INT((ROW()-6)/12)+1)))),0))</f>
        <v/>
      </c>
      <c r="P884" s="25">
        <f>IF($A884="","",IFERROR(IF($E884+INDEX('Cenários'!$J$6:$J$105,INT((ROW()-6)/12)+1)&gt;7,0,SUMIFS($O$6:$O$1205,$A$6:$A$1205,$A884,$E$6:$E$1205,$E884+INDEX('Cenários'!$J$6:$J$105,INT((ROW()-6)/12)+1))),0))</f>
        <v/>
      </c>
      <c r="Q884" s="25">
        <f>IF($A884="","",$L884+$O884)</f>
        <v/>
      </c>
      <c r="R884" s="25">
        <f>IF($A884="","",IF($E884&gt;0,MAX(0,$Q884-$N884),0))</f>
        <v/>
      </c>
      <c r="S884" s="25">
        <f>IF($A884="","",$Q884-$R884)</f>
        <v/>
      </c>
      <c r="T884" s="25">
        <f>IF($A884="","",MAX(0,-$S884))</f>
        <v/>
      </c>
      <c r="U884" s="25">
        <f>IF($A884="","",MAX(0,$Q884-INDEX('Cenários'!$K$6:$K$105,INT((ROW()-6)/12)+1)))</f>
        <v/>
      </c>
      <c r="V884" s="24">
        <f>IF($A884="","",IF($Y884&lt;&gt;"OK","Dados inválidos",IF($X884="Pausado","Pausado",IF($T884&gt;0,"Ruptura",IF($U884&gt;0,"Excesso de capacidade",IF($M884&gt;INDEX('Cenários'!$K$6:$K$105,INT((ROW()-6)/12)+1),"Capacidade insuficiente",IF(AND($E884&lt;=0,$S884&lt;INDEX('Cenários'!$H$6:$H$105,INT((ROW()-6)/12)+1)),"Atenção",IF($R884&gt;0,"Desmobilizar","Adequado"))))))))</f>
        <v/>
      </c>
      <c r="W884" s="24">
        <f>IF($A884="","",IF($Y884&lt;&gt;"OK","Corrigir cadastro do cenário",IF($X884="Pausado","",IF($T884&gt;0,"Ruptura projetada de "&amp;TEXT($T884,"0")&amp;" un.",IF($U884&gt;0,"Reduzir entrada ou transferir "&amp;TEXT($U884,"0")&amp;" un.",IF($M884&gt;INDEX('Cenários'!$K$6:$K$105,INT((ROW()-6)/12)+1),"Capacidade abaixo do saldo-alvo em "&amp;TEXT($M884-INDEX('Cenários'!$K$6:$K$105,INT((ROW()-6)/12)+1),"0")&amp;" un.",IF(AND($O884&gt;0,$E884-INDEX('Cenários'!$J$6:$J$105,INT((ROW()-6)/12)+1)&lt;-4),"Recebimento depende de pedido anterior ao horizonte",IF($R884&gt;0,"Desmobilizar "&amp;TEXT($R884,"0")&amp;" un. nesta semana",IF($P884&gt;0,"Emitir pedido de "&amp;TEXT($P884,"0")&amp;" un. nesta semana",IF($O884&gt;0,"Programar recebimento de "&amp;TEXT($O884,"0")&amp;" un.","Sem ação imediata")))))))))</f>
        <v/>
      </c>
      <c r="X884" s="24">
        <f>IF($A884="","",INDEX('Cenários'!$M$6:$M$105,INT((ROW()-6)/12)+1))</f>
        <v/>
      </c>
      <c r="Y884" s="24">
        <f>IF($A884="","",INDEX('Cenários'!$Z$6:$Z$105,INT((ROW()-6)/12)+1))</f>
        <v/>
      </c>
    </row>
    <row r="885" ht="19" customHeight="1">
      <c r="A885" s="24">
        <f>IF(INDEX('Cenários'!$A$6:$A$105,INT((ROW()-6)/12)+1)="","",INDEX('Cenários'!$A$6:$A$105,INT((ROW()-6)/12)+1))</f>
        <v/>
      </c>
      <c r="B885" s="24">
        <f>IF($A885="","",INDEX('Cenários'!$B$6:$B$105,INT((ROW()-6)/12)+1))</f>
        <v/>
      </c>
      <c r="C885" s="24">
        <f>IF($A885="","",INDEX('Cenários'!$C$6:$C$105,INT((ROW()-6)/12)+1))</f>
        <v/>
      </c>
      <c r="D885" s="24">
        <f>IF($A885="","",INDEX('Cenários'!$D$6:$D$105,INT((ROW()-6)/12)+1))</f>
        <v/>
      </c>
      <c r="E885" s="25">
        <f>IF($A885="","",MOD(ROW()-6,12)-4)</f>
        <v/>
      </c>
      <c r="F885" s="24">
        <f>IF($A885="","",IF($E885&lt;0,"Antes do pico",IF($E885=0,"Semana de pico","Depois do pico")))</f>
        <v/>
      </c>
      <c r="G885" s="36">
        <f>IF($A885="","",IFERROR(IF(INDEX('Cenários'!$E$6:$E$105,INT((ROW()-6)/12)+1)="","",INDEX('Cenários'!$E$6:$E$105,INT((ROW()-6)/12)+1)+7*$E885),""))</f>
        <v/>
      </c>
      <c r="H885" s="37">
        <f>IF($A885="","",INDEX('Cenários'!$N$6:$Y$105,INT((ROW()-6)/12)+1,$E885+5))</f>
        <v/>
      </c>
      <c r="I885" s="25">
        <f>IF(OR($A885="",$H885=""),"",IFERROR(ROUNDUP(INDEX('Cenários'!$F$6:$F$105,INT((ROW()-6)/12)+1)*$H885,0),""))</f>
        <v/>
      </c>
      <c r="J885" s="19" t="n"/>
      <c r="K885" s="25">
        <f>IF($A885="","",IF($E885=-4,INDEX('Cenários'!$G$6:$G$105,INT((ROW()-6)/12)+1),$S884))</f>
        <v/>
      </c>
      <c r="L885" s="25">
        <f>IF($A885="","",$K885+IF($J885="",0,$J885)-IF($I885="",0,$I885))</f>
        <v/>
      </c>
      <c r="M885" s="25">
        <f>IF($A885="","",IF($E885&lt;=0,INDEX('Cenários'!$H$6:$H$105,INT((ROW()-6)/12)+1)+SUMIFS($I$6:$I$1205,$A$6:$A$1205,$A885,$E$6:$E$1205,"&gt;"&amp;$E885,$E$6:$E$1205,"&lt;="&amp;($E885+INDEX('Cenários'!$J$6:$J$105,INT((ROW()-6)/12)+1))),INDEX('Cenários'!$L$6:$L$105,INT((ROW()-6)/12)+1)+SUMIFS($I$6:$I$1205,$A$6:$A$1205,$A885,$E$6:$E$1205,"&gt;"&amp;$E885,$E$6:$E$1205,"&lt;=7")))</f>
        <v/>
      </c>
      <c r="N885" s="25">
        <f>IF($A885="","",MIN(INDEX('Cenários'!$K$6:$K$105,INT((ROW()-6)/12)+1),MAX(0,$M885)))</f>
        <v/>
      </c>
      <c r="O885" s="25">
        <f>IF($A885="","",IFERROR(IF($L885&gt;=$N885,0,MIN(CEILING(MAX(0,$N885-$L885),INDEX('Cenários'!$I$6:$I$105,INT((ROW()-6)/12)+1)),FLOOR(MAX(0,INDEX('Cenários'!$K$6:$K$105,INT((ROW()-6)/12)+1)-$L885),INDEX('Cenários'!$I$6:$I$105,INT((ROW()-6)/12)+1)))),0))</f>
        <v/>
      </c>
      <c r="P885" s="25">
        <f>IF($A885="","",IFERROR(IF($E885+INDEX('Cenários'!$J$6:$J$105,INT((ROW()-6)/12)+1)&gt;7,0,SUMIFS($O$6:$O$1205,$A$6:$A$1205,$A885,$E$6:$E$1205,$E885+INDEX('Cenários'!$J$6:$J$105,INT((ROW()-6)/12)+1))),0))</f>
        <v/>
      </c>
      <c r="Q885" s="25">
        <f>IF($A885="","",$L885+$O885)</f>
        <v/>
      </c>
      <c r="R885" s="25">
        <f>IF($A885="","",IF($E885&gt;0,MAX(0,$Q885-$N885),0))</f>
        <v/>
      </c>
      <c r="S885" s="25">
        <f>IF($A885="","",$Q885-$R885)</f>
        <v/>
      </c>
      <c r="T885" s="25">
        <f>IF($A885="","",MAX(0,-$S885))</f>
        <v/>
      </c>
      <c r="U885" s="25">
        <f>IF($A885="","",MAX(0,$Q885-INDEX('Cenários'!$K$6:$K$105,INT((ROW()-6)/12)+1)))</f>
        <v/>
      </c>
      <c r="V885" s="24">
        <f>IF($A885="","",IF($Y885&lt;&gt;"OK","Dados inválidos",IF($X885="Pausado","Pausado",IF($T885&gt;0,"Ruptura",IF($U885&gt;0,"Excesso de capacidade",IF($M885&gt;INDEX('Cenários'!$K$6:$K$105,INT((ROW()-6)/12)+1),"Capacidade insuficiente",IF(AND($E885&lt;=0,$S885&lt;INDEX('Cenários'!$H$6:$H$105,INT((ROW()-6)/12)+1)),"Atenção",IF($R885&gt;0,"Desmobilizar","Adequado"))))))))</f>
        <v/>
      </c>
      <c r="W885" s="24">
        <f>IF($A885="","",IF($Y885&lt;&gt;"OK","Corrigir cadastro do cenário",IF($X885="Pausado","",IF($T885&gt;0,"Ruptura projetada de "&amp;TEXT($T885,"0")&amp;" un.",IF($U885&gt;0,"Reduzir entrada ou transferir "&amp;TEXT($U885,"0")&amp;" un.",IF($M885&gt;INDEX('Cenários'!$K$6:$K$105,INT((ROW()-6)/12)+1),"Capacidade abaixo do saldo-alvo em "&amp;TEXT($M885-INDEX('Cenários'!$K$6:$K$105,INT((ROW()-6)/12)+1),"0")&amp;" un.",IF(AND($O885&gt;0,$E885-INDEX('Cenários'!$J$6:$J$105,INT((ROW()-6)/12)+1)&lt;-4),"Recebimento depende de pedido anterior ao horizonte",IF($R885&gt;0,"Desmobilizar "&amp;TEXT($R885,"0")&amp;" un. nesta semana",IF($P885&gt;0,"Emitir pedido de "&amp;TEXT($P885,"0")&amp;" un. nesta semana",IF($O885&gt;0,"Programar recebimento de "&amp;TEXT($O885,"0")&amp;" un.","Sem ação imediata")))))))))</f>
        <v/>
      </c>
      <c r="X885" s="24">
        <f>IF($A885="","",INDEX('Cenários'!$M$6:$M$105,INT((ROW()-6)/12)+1))</f>
        <v/>
      </c>
      <c r="Y885" s="24">
        <f>IF($A885="","",INDEX('Cenários'!$Z$6:$Z$105,INT((ROW()-6)/12)+1))</f>
        <v/>
      </c>
    </row>
    <row r="886" ht="19" customHeight="1">
      <c r="A886" s="24">
        <f>IF(INDEX('Cenários'!$A$6:$A$105,INT((ROW()-6)/12)+1)="","",INDEX('Cenários'!$A$6:$A$105,INT((ROW()-6)/12)+1))</f>
        <v/>
      </c>
      <c r="B886" s="24">
        <f>IF($A886="","",INDEX('Cenários'!$B$6:$B$105,INT((ROW()-6)/12)+1))</f>
        <v/>
      </c>
      <c r="C886" s="24">
        <f>IF($A886="","",INDEX('Cenários'!$C$6:$C$105,INT((ROW()-6)/12)+1))</f>
        <v/>
      </c>
      <c r="D886" s="24">
        <f>IF($A886="","",INDEX('Cenários'!$D$6:$D$105,INT((ROW()-6)/12)+1))</f>
        <v/>
      </c>
      <c r="E886" s="25">
        <f>IF($A886="","",MOD(ROW()-6,12)-4)</f>
        <v/>
      </c>
      <c r="F886" s="24">
        <f>IF($A886="","",IF($E886&lt;0,"Antes do pico",IF($E886=0,"Semana de pico","Depois do pico")))</f>
        <v/>
      </c>
      <c r="G886" s="36">
        <f>IF($A886="","",IFERROR(IF(INDEX('Cenários'!$E$6:$E$105,INT((ROW()-6)/12)+1)="","",INDEX('Cenários'!$E$6:$E$105,INT((ROW()-6)/12)+1)+7*$E886),""))</f>
        <v/>
      </c>
      <c r="H886" s="37">
        <f>IF($A886="","",INDEX('Cenários'!$N$6:$Y$105,INT((ROW()-6)/12)+1,$E886+5))</f>
        <v/>
      </c>
      <c r="I886" s="25">
        <f>IF(OR($A886="",$H886=""),"",IFERROR(ROUNDUP(INDEX('Cenários'!$F$6:$F$105,INT((ROW()-6)/12)+1)*$H886,0),""))</f>
        <v/>
      </c>
      <c r="J886" s="19" t="n"/>
      <c r="K886" s="25">
        <f>IF($A886="","",IF($E886=-4,INDEX('Cenários'!$G$6:$G$105,INT((ROW()-6)/12)+1),$S885))</f>
        <v/>
      </c>
      <c r="L886" s="25">
        <f>IF($A886="","",$K886+IF($J886="",0,$J886)-IF($I886="",0,$I886))</f>
        <v/>
      </c>
      <c r="M886" s="25">
        <f>IF($A886="","",IF($E886&lt;=0,INDEX('Cenários'!$H$6:$H$105,INT((ROW()-6)/12)+1)+SUMIFS($I$6:$I$1205,$A$6:$A$1205,$A886,$E$6:$E$1205,"&gt;"&amp;$E886,$E$6:$E$1205,"&lt;="&amp;($E886+INDEX('Cenários'!$J$6:$J$105,INT((ROW()-6)/12)+1))),INDEX('Cenários'!$L$6:$L$105,INT((ROW()-6)/12)+1)+SUMIFS($I$6:$I$1205,$A$6:$A$1205,$A886,$E$6:$E$1205,"&gt;"&amp;$E886,$E$6:$E$1205,"&lt;=7")))</f>
        <v/>
      </c>
      <c r="N886" s="25">
        <f>IF($A886="","",MIN(INDEX('Cenários'!$K$6:$K$105,INT((ROW()-6)/12)+1),MAX(0,$M886)))</f>
        <v/>
      </c>
      <c r="O886" s="25">
        <f>IF($A886="","",IFERROR(IF($L886&gt;=$N886,0,MIN(CEILING(MAX(0,$N886-$L886),INDEX('Cenários'!$I$6:$I$105,INT((ROW()-6)/12)+1)),FLOOR(MAX(0,INDEX('Cenários'!$K$6:$K$105,INT((ROW()-6)/12)+1)-$L886),INDEX('Cenários'!$I$6:$I$105,INT((ROW()-6)/12)+1)))),0))</f>
        <v/>
      </c>
      <c r="P886" s="25">
        <f>IF($A886="","",IFERROR(IF($E886+INDEX('Cenários'!$J$6:$J$105,INT((ROW()-6)/12)+1)&gt;7,0,SUMIFS($O$6:$O$1205,$A$6:$A$1205,$A886,$E$6:$E$1205,$E886+INDEX('Cenários'!$J$6:$J$105,INT((ROW()-6)/12)+1))),0))</f>
        <v/>
      </c>
      <c r="Q886" s="25">
        <f>IF($A886="","",$L886+$O886)</f>
        <v/>
      </c>
      <c r="R886" s="25">
        <f>IF($A886="","",IF($E886&gt;0,MAX(0,$Q886-$N886),0))</f>
        <v/>
      </c>
      <c r="S886" s="25">
        <f>IF($A886="","",$Q886-$R886)</f>
        <v/>
      </c>
      <c r="T886" s="25">
        <f>IF($A886="","",MAX(0,-$S886))</f>
        <v/>
      </c>
      <c r="U886" s="25">
        <f>IF($A886="","",MAX(0,$Q886-INDEX('Cenários'!$K$6:$K$105,INT((ROW()-6)/12)+1)))</f>
        <v/>
      </c>
      <c r="V886" s="24">
        <f>IF($A886="","",IF($Y886&lt;&gt;"OK","Dados inválidos",IF($X886="Pausado","Pausado",IF($T886&gt;0,"Ruptura",IF($U886&gt;0,"Excesso de capacidade",IF($M886&gt;INDEX('Cenários'!$K$6:$K$105,INT((ROW()-6)/12)+1),"Capacidade insuficiente",IF(AND($E886&lt;=0,$S886&lt;INDEX('Cenários'!$H$6:$H$105,INT((ROW()-6)/12)+1)),"Atenção",IF($R886&gt;0,"Desmobilizar","Adequado"))))))))</f>
        <v/>
      </c>
      <c r="W886" s="24">
        <f>IF($A886="","",IF($Y886&lt;&gt;"OK","Corrigir cadastro do cenário",IF($X886="Pausado","",IF($T886&gt;0,"Ruptura projetada de "&amp;TEXT($T886,"0")&amp;" un.",IF($U886&gt;0,"Reduzir entrada ou transferir "&amp;TEXT($U886,"0")&amp;" un.",IF($M886&gt;INDEX('Cenários'!$K$6:$K$105,INT((ROW()-6)/12)+1),"Capacidade abaixo do saldo-alvo em "&amp;TEXT($M886-INDEX('Cenários'!$K$6:$K$105,INT((ROW()-6)/12)+1),"0")&amp;" un.",IF(AND($O886&gt;0,$E886-INDEX('Cenários'!$J$6:$J$105,INT((ROW()-6)/12)+1)&lt;-4),"Recebimento depende de pedido anterior ao horizonte",IF($R886&gt;0,"Desmobilizar "&amp;TEXT($R886,"0")&amp;" un. nesta semana",IF($P886&gt;0,"Emitir pedido de "&amp;TEXT($P886,"0")&amp;" un. nesta semana",IF($O886&gt;0,"Programar recebimento de "&amp;TEXT($O886,"0")&amp;" un.","Sem ação imediata")))))))))</f>
        <v/>
      </c>
      <c r="X886" s="24">
        <f>IF($A886="","",INDEX('Cenários'!$M$6:$M$105,INT((ROW()-6)/12)+1))</f>
        <v/>
      </c>
      <c r="Y886" s="24">
        <f>IF($A886="","",INDEX('Cenários'!$Z$6:$Z$105,INT((ROW()-6)/12)+1))</f>
        <v/>
      </c>
    </row>
    <row r="887" ht="19" customHeight="1">
      <c r="A887" s="24">
        <f>IF(INDEX('Cenários'!$A$6:$A$105,INT((ROW()-6)/12)+1)="","",INDEX('Cenários'!$A$6:$A$105,INT((ROW()-6)/12)+1))</f>
        <v/>
      </c>
      <c r="B887" s="24">
        <f>IF($A887="","",INDEX('Cenários'!$B$6:$B$105,INT((ROW()-6)/12)+1))</f>
        <v/>
      </c>
      <c r="C887" s="24">
        <f>IF($A887="","",INDEX('Cenários'!$C$6:$C$105,INT((ROW()-6)/12)+1))</f>
        <v/>
      </c>
      <c r="D887" s="24">
        <f>IF($A887="","",INDEX('Cenários'!$D$6:$D$105,INT((ROW()-6)/12)+1))</f>
        <v/>
      </c>
      <c r="E887" s="25">
        <f>IF($A887="","",MOD(ROW()-6,12)-4)</f>
        <v/>
      </c>
      <c r="F887" s="24">
        <f>IF($A887="","",IF($E887&lt;0,"Antes do pico",IF($E887=0,"Semana de pico","Depois do pico")))</f>
        <v/>
      </c>
      <c r="G887" s="36">
        <f>IF($A887="","",IFERROR(IF(INDEX('Cenários'!$E$6:$E$105,INT((ROW()-6)/12)+1)="","",INDEX('Cenários'!$E$6:$E$105,INT((ROW()-6)/12)+1)+7*$E887),""))</f>
        <v/>
      </c>
      <c r="H887" s="37">
        <f>IF($A887="","",INDEX('Cenários'!$N$6:$Y$105,INT((ROW()-6)/12)+1,$E887+5))</f>
        <v/>
      </c>
      <c r="I887" s="25">
        <f>IF(OR($A887="",$H887=""),"",IFERROR(ROUNDUP(INDEX('Cenários'!$F$6:$F$105,INT((ROW()-6)/12)+1)*$H887,0),""))</f>
        <v/>
      </c>
      <c r="J887" s="19" t="n"/>
      <c r="K887" s="25">
        <f>IF($A887="","",IF($E887=-4,INDEX('Cenários'!$G$6:$G$105,INT((ROW()-6)/12)+1),$S886))</f>
        <v/>
      </c>
      <c r="L887" s="25">
        <f>IF($A887="","",$K887+IF($J887="",0,$J887)-IF($I887="",0,$I887))</f>
        <v/>
      </c>
      <c r="M887" s="25">
        <f>IF($A887="","",IF($E887&lt;=0,INDEX('Cenários'!$H$6:$H$105,INT((ROW()-6)/12)+1)+SUMIFS($I$6:$I$1205,$A$6:$A$1205,$A887,$E$6:$E$1205,"&gt;"&amp;$E887,$E$6:$E$1205,"&lt;="&amp;($E887+INDEX('Cenários'!$J$6:$J$105,INT((ROW()-6)/12)+1))),INDEX('Cenários'!$L$6:$L$105,INT((ROW()-6)/12)+1)+SUMIFS($I$6:$I$1205,$A$6:$A$1205,$A887,$E$6:$E$1205,"&gt;"&amp;$E887,$E$6:$E$1205,"&lt;=7")))</f>
        <v/>
      </c>
      <c r="N887" s="25">
        <f>IF($A887="","",MIN(INDEX('Cenários'!$K$6:$K$105,INT((ROW()-6)/12)+1),MAX(0,$M887)))</f>
        <v/>
      </c>
      <c r="O887" s="25">
        <f>IF($A887="","",IFERROR(IF($L887&gt;=$N887,0,MIN(CEILING(MAX(0,$N887-$L887),INDEX('Cenários'!$I$6:$I$105,INT((ROW()-6)/12)+1)),FLOOR(MAX(0,INDEX('Cenários'!$K$6:$K$105,INT((ROW()-6)/12)+1)-$L887),INDEX('Cenários'!$I$6:$I$105,INT((ROW()-6)/12)+1)))),0))</f>
        <v/>
      </c>
      <c r="P887" s="25">
        <f>IF($A887="","",IFERROR(IF($E887+INDEX('Cenários'!$J$6:$J$105,INT((ROW()-6)/12)+1)&gt;7,0,SUMIFS($O$6:$O$1205,$A$6:$A$1205,$A887,$E$6:$E$1205,$E887+INDEX('Cenários'!$J$6:$J$105,INT((ROW()-6)/12)+1))),0))</f>
        <v/>
      </c>
      <c r="Q887" s="25">
        <f>IF($A887="","",$L887+$O887)</f>
        <v/>
      </c>
      <c r="R887" s="25">
        <f>IF($A887="","",IF($E887&gt;0,MAX(0,$Q887-$N887),0))</f>
        <v/>
      </c>
      <c r="S887" s="25">
        <f>IF($A887="","",$Q887-$R887)</f>
        <v/>
      </c>
      <c r="T887" s="25">
        <f>IF($A887="","",MAX(0,-$S887))</f>
        <v/>
      </c>
      <c r="U887" s="25">
        <f>IF($A887="","",MAX(0,$Q887-INDEX('Cenários'!$K$6:$K$105,INT((ROW()-6)/12)+1)))</f>
        <v/>
      </c>
      <c r="V887" s="24">
        <f>IF($A887="","",IF($Y887&lt;&gt;"OK","Dados inválidos",IF($X887="Pausado","Pausado",IF($T887&gt;0,"Ruptura",IF($U887&gt;0,"Excesso de capacidade",IF($M887&gt;INDEX('Cenários'!$K$6:$K$105,INT((ROW()-6)/12)+1),"Capacidade insuficiente",IF(AND($E887&lt;=0,$S887&lt;INDEX('Cenários'!$H$6:$H$105,INT((ROW()-6)/12)+1)),"Atenção",IF($R887&gt;0,"Desmobilizar","Adequado"))))))))</f>
        <v/>
      </c>
      <c r="W887" s="24">
        <f>IF($A887="","",IF($Y887&lt;&gt;"OK","Corrigir cadastro do cenário",IF($X887="Pausado","",IF($T887&gt;0,"Ruptura projetada de "&amp;TEXT($T887,"0")&amp;" un.",IF($U887&gt;0,"Reduzir entrada ou transferir "&amp;TEXT($U887,"0")&amp;" un.",IF($M887&gt;INDEX('Cenários'!$K$6:$K$105,INT((ROW()-6)/12)+1),"Capacidade abaixo do saldo-alvo em "&amp;TEXT($M887-INDEX('Cenários'!$K$6:$K$105,INT((ROW()-6)/12)+1),"0")&amp;" un.",IF(AND($O887&gt;0,$E887-INDEX('Cenários'!$J$6:$J$105,INT((ROW()-6)/12)+1)&lt;-4),"Recebimento depende de pedido anterior ao horizonte",IF($R887&gt;0,"Desmobilizar "&amp;TEXT($R887,"0")&amp;" un. nesta semana",IF($P887&gt;0,"Emitir pedido de "&amp;TEXT($P887,"0")&amp;" un. nesta semana",IF($O887&gt;0,"Programar recebimento de "&amp;TEXT($O887,"0")&amp;" un.","Sem ação imediata")))))))))</f>
        <v/>
      </c>
      <c r="X887" s="24">
        <f>IF($A887="","",INDEX('Cenários'!$M$6:$M$105,INT((ROW()-6)/12)+1))</f>
        <v/>
      </c>
      <c r="Y887" s="24">
        <f>IF($A887="","",INDEX('Cenários'!$Z$6:$Z$105,INT((ROW()-6)/12)+1))</f>
        <v/>
      </c>
    </row>
    <row r="888" ht="19" customHeight="1">
      <c r="A888" s="24">
        <f>IF(INDEX('Cenários'!$A$6:$A$105,INT((ROW()-6)/12)+1)="","",INDEX('Cenários'!$A$6:$A$105,INT((ROW()-6)/12)+1))</f>
        <v/>
      </c>
      <c r="B888" s="24">
        <f>IF($A888="","",INDEX('Cenários'!$B$6:$B$105,INT((ROW()-6)/12)+1))</f>
        <v/>
      </c>
      <c r="C888" s="24">
        <f>IF($A888="","",INDEX('Cenários'!$C$6:$C$105,INT((ROW()-6)/12)+1))</f>
        <v/>
      </c>
      <c r="D888" s="24">
        <f>IF($A888="","",INDEX('Cenários'!$D$6:$D$105,INT((ROW()-6)/12)+1))</f>
        <v/>
      </c>
      <c r="E888" s="25">
        <f>IF($A888="","",MOD(ROW()-6,12)-4)</f>
        <v/>
      </c>
      <c r="F888" s="24">
        <f>IF($A888="","",IF($E888&lt;0,"Antes do pico",IF($E888=0,"Semana de pico","Depois do pico")))</f>
        <v/>
      </c>
      <c r="G888" s="36">
        <f>IF($A888="","",IFERROR(IF(INDEX('Cenários'!$E$6:$E$105,INT((ROW()-6)/12)+1)="","",INDEX('Cenários'!$E$6:$E$105,INT((ROW()-6)/12)+1)+7*$E888),""))</f>
        <v/>
      </c>
      <c r="H888" s="37">
        <f>IF($A888="","",INDEX('Cenários'!$N$6:$Y$105,INT((ROW()-6)/12)+1,$E888+5))</f>
        <v/>
      </c>
      <c r="I888" s="25">
        <f>IF(OR($A888="",$H888=""),"",IFERROR(ROUNDUP(INDEX('Cenários'!$F$6:$F$105,INT((ROW()-6)/12)+1)*$H888,0),""))</f>
        <v/>
      </c>
      <c r="J888" s="19" t="n"/>
      <c r="K888" s="25">
        <f>IF($A888="","",IF($E888=-4,INDEX('Cenários'!$G$6:$G$105,INT((ROW()-6)/12)+1),$S887))</f>
        <v/>
      </c>
      <c r="L888" s="25">
        <f>IF($A888="","",$K888+IF($J888="",0,$J888)-IF($I888="",0,$I888))</f>
        <v/>
      </c>
      <c r="M888" s="25">
        <f>IF($A888="","",IF($E888&lt;=0,INDEX('Cenários'!$H$6:$H$105,INT((ROW()-6)/12)+1)+SUMIFS($I$6:$I$1205,$A$6:$A$1205,$A888,$E$6:$E$1205,"&gt;"&amp;$E888,$E$6:$E$1205,"&lt;="&amp;($E888+INDEX('Cenários'!$J$6:$J$105,INT((ROW()-6)/12)+1))),INDEX('Cenários'!$L$6:$L$105,INT((ROW()-6)/12)+1)+SUMIFS($I$6:$I$1205,$A$6:$A$1205,$A888,$E$6:$E$1205,"&gt;"&amp;$E888,$E$6:$E$1205,"&lt;=7")))</f>
        <v/>
      </c>
      <c r="N888" s="25">
        <f>IF($A888="","",MIN(INDEX('Cenários'!$K$6:$K$105,INT((ROW()-6)/12)+1),MAX(0,$M888)))</f>
        <v/>
      </c>
      <c r="O888" s="25">
        <f>IF($A888="","",IFERROR(IF($L888&gt;=$N888,0,MIN(CEILING(MAX(0,$N888-$L888),INDEX('Cenários'!$I$6:$I$105,INT((ROW()-6)/12)+1)),FLOOR(MAX(0,INDEX('Cenários'!$K$6:$K$105,INT((ROW()-6)/12)+1)-$L888),INDEX('Cenários'!$I$6:$I$105,INT((ROW()-6)/12)+1)))),0))</f>
        <v/>
      </c>
      <c r="P888" s="25">
        <f>IF($A888="","",IFERROR(IF($E888+INDEX('Cenários'!$J$6:$J$105,INT((ROW()-6)/12)+1)&gt;7,0,SUMIFS($O$6:$O$1205,$A$6:$A$1205,$A888,$E$6:$E$1205,$E888+INDEX('Cenários'!$J$6:$J$105,INT((ROW()-6)/12)+1))),0))</f>
        <v/>
      </c>
      <c r="Q888" s="25">
        <f>IF($A888="","",$L888+$O888)</f>
        <v/>
      </c>
      <c r="R888" s="25">
        <f>IF($A888="","",IF($E888&gt;0,MAX(0,$Q888-$N888),0))</f>
        <v/>
      </c>
      <c r="S888" s="25">
        <f>IF($A888="","",$Q888-$R888)</f>
        <v/>
      </c>
      <c r="T888" s="25">
        <f>IF($A888="","",MAX(0,-$S888))</f>
        <v/>
      </c>
      <c r="U888" s="25">
        <f>IF($A888="","",MAX(0,$Q888-INDEX('Cenários'!$K$6:$K$105,INT((ROW()-6)/12)+1)))</f>
        <v/>
      </c>
      <c r="V888" s="24">
        <f>IF($A888="","",IF($Y888&lt;&gt;"OK","Dados inválidos",IF($X888="Pausado","Pausado",IF($T888&gt;0,"Ruptura",IF($U888&gt;0,"Excesso de capacidade",IF($M888&gt;INDEX('Cenários'!$K$6:$K$105,INT((ROW()-6)/12)+1),"Capacidade insuficiente",IF(AND($E888&lt;=0,$S888&lt;INDEX('Cenários'!$H$6:$H$105,INT((ROW()-6)/12)+1)),"Atenção",IF($R888&gt;0,"Desmobilizar","Adequado"))))))))</f>
        <v/>
      </c>
      <c r="W888" s="24">
        <f>IF($A888="","",IF($Y888&lt;&gt;"OK","Corrigir cadastro do cenário",IF($X888="Pausado","",IF($T888&gt;0,"Ruptura projetada de "&amp;TEXT($T888,"0")&amp;" un.",IF($U888&gt;0,"Reduzir entrada ou transferir "&amp;TEXT($U888,"0")&amp;" un.",IF($M888&gt;INDEX('Cenários'!$K$6:$K$105,INT((ROW()-6)/12)+1),"Capacidade abaixo do saldo-alvo em "&amp;TEXT($M888-INDEX('Cenários'!$K$6:$K$105,INT((ROW()-6)/12)+1),"0")&amp;" un.",IF(AND($O888&gt;0,$E888-INDEX('Cenários'!$J$6:$J$105,INT((ROW()-6)/12)+1)&lt;-4),"Recebimento depende de pedido anterior ao horizonte",IF($R888&gt;0,"Desmobilizar "&amp;TEXT($R888,"0")&amp;" un. nesta semana",IF($P888&gt;0,"Emitir pedido de "&amp;TEXT($P888,"0")&amp;" un. nesta semana",IF($O888&gt;0,"Programar recebimento de "&amp;TEXT($O888,"0")&amp;" un.","Sem ação imediata")))))))))</f>
        <v/>
      </c>
      <c r="X888" s="24">
        <f>IF($A888="","",INDEX('Cenários'!$M$6:$M$105,INT((ROW()-6)/12)+1))</f>
        <v/>
      </c>
      <c r="Y888" s="24">
        <f>IF($A888="","",INDEX('Cenários'!$Z$6:$Z$105,INT((ROW()-6)/12)+1))</f>
        <v/>
      </c>
    </row>
    <row r="889" ht="19" customHeight="1">
      <c r="A889" s="24">
        <f>IF(INDEX('Cenários'!$A$6:$A$105,INT((ROW()-6)/12)+1)="","",INDEX('Cenários'!$A$6:$A$105,INT((ROW()-6)/12)+1))</f>
        <v/>
      </c>
      <c r="B889" s="24">
        <f>IF($A889="","",INDEX('Cenários'!$B$6:$B$105,INT((ROW()-6)/12)+1))</f>
        <v/>
      </c>
      <c r="C889" s="24">
        <f>IF($A889="","",INDEX('Cenários'!$C$6:$C$105,INT((ROW()-6)/12)+1))</f>
        <v/>
      </c>
      <c r="D889" s="24">
        <f>IF($A889="","",INDEX('Cenários'!$D$6:$D$105,INT((ROW()-6)/12)+1))</f>
        <v/>
      </c>
      <c r="E889" s="25">
        <f>IF($A889="","",MOD(ROW()-6,12)-4)</f>
        <v/>
      </c>
      <c r="F889" s="24">
        <f>IF($A889="","",IF($E889&lt;0,"Antes do pico",IF($E889=0,"Semana de pico","Depois do pico")))</f>
        <v/>
      </c>
      <c r="G889" s="36">
        <f>IF($A889="","",IFERROR(IF(INDEX('Cenários'!$E$6:$E$105,INT((ROW()-6)/12)+1)="","",INDEX('Cenários'!$E$6:$E$105,INT((ROW()-6)/12)+1)+7*$E889),""))</f>
        <v/>
      </c>
      <c r="H889" s="37">
        <f>IF($A889="","",INDEX('Cenários'!$N$6:$Y$105,INT((ROW()-6)/12)+1,$E889+5))</f>
        <v/>
      </c>
      <c r="I889" s="25">
        <f>IF(OR($A889="",$H889=""),"",IFERROR(ROUNDUP(INDEX('Cenários'!$F$6:$F$105,INT((ROW()-6)/12)+1)*$H889,0),""))</f>
        <v/>
      </c>
      <c r="J889" s="19" t="n"/>
      <c r="K889" s="25">
        <f>IF($A889="","",IF($E889=-4,INDEX('Cenários'!$G$6:$G$105,INT((ROW()-6)/12)+1),$S888))</f>
        <v/>
      </c>
      <c r="L889" s="25">
        <f>IF($A889="","",$K889+IF($J889="",0,$J889)-IF($I889="",0,$I889))</f>
        <v/>
      </c>
      <c r="M889" s="25">
        <f>IF($A889="","",IF($E889&lt;=0,INDEX('Cenários'!$H$6:$H$105,INT((ROW()-6)/12)+1)+SUMIFS($I$6:$I$1205,$A$6:$A$1205,$A889,$E$6:$E$1205,"&gt;"&amp;$E889,$E$6:$E$1205,"&lt;="&amp;($E889+INDEX('Cenários'!$J$6:$J$105,INT((ROW()-6)/12)+1))),INDEX('Cenários'!$L$6:$L$105,INT((ROW()-6)/12)+1)+SUMIFS($I$6:$I$1205,$A$6:$A$1205,$A889,$E$6:$E$1205,"&gt;"&amp;$E889,$E$6:$E$1205,"&lt;=7")))</f>
        <v/>
      </c>
      <c r="N889" s="25">
        <f>IF($A889="","",MIN(INDEX('Cenários'!$K$6:$K$105,INT((ROW()-6)/12)+1),MAX(0,$M889)))</f>
        <v/>
      </c>
      <c r="O889" s="25">
        <f>IF($A889="","",IFERROR(IF($L889&gt;=$N889,0,MIN(CEILING(MAX(0,$N889-$L889),INDEX('Cenários'!$I$6:$I$105,INT((ROW()-6)/12)+1)),FLOOR(MAX(0,INDEX('Cenários'!$K$6:$K$105,INT((ROW()-6)/12)+1)-$L889),INDEX('Cenários'!$I$6:$I$105,INT((ROW()-6)/12)+1)))),0))</f>
        <v/>
      </c>
      <c r="P889" s="25">
        <f>IF($A889="","",IFERROR(IF($E889+INDEX('Cenários'!$J$6:$J$105,INT((ROW()-6)/12)+1)&gt;7,0,SUMIFS($O$6:$O$1205,$A$6:$A$1205,$A889,$E$6:$E$1205,$E889+INDEX('Cenários'!$J$6:$J$105,INT((ROW()-6)/12)+1))),0))</f>
        <v/>
      </c>
      <c r="Q889" s="25">
        <f>IF($A889="","",$L889+$O889)</f>
        <v/>
      </c>
      <c r="R889" s="25">
        <f>IF($A889="","",IF($E889&gt;0,MAX(0,$Q889-$N889),0))</f>
        <v/>
      </c>
      <c r="S889" s="25">
        <f>IF($A889="","",$Q889-$R889)</f>
        <v/>
      </c>
      <c r="T889" s="25">
        <f>IF($A889="","",MAX(0,-$S889))</f>
        <v/>
      </c>
      <c r="U889" s="25">
        <f>IF($A889="","",MAX(0,$Q889-INDEX('Cenários'!$K$6:$K$105,INT((ROW()-6)/12)+1)))</f>
        <v/>
      </c>
      <c r="V889" s="24">
        <f>IF($A889="","",IF($Y889&lt;&gt;"OK","Dados inválidos",IF($X889="Pausado","Pausado",IF($T889&gt;0,"Ruptura",IF($U889&gt;0,"Excesso de capacidade",IF($M889&gt;INDEX('Cenários'!$K$6:$K$105,INT((ROW()-6)/12)+1),"Capacidade insuficiente",IF(AND($E889&lt;=0,$S889&lt;INDEX('Cenários'!$H$6:$H$105,INT((ROW()-6)/12)+1)),"Atenção",IF($R889&gt;0,"Desmobilizar","Adequado"))))))))</f>
        <v/>
      </c>
      <c r="W889" s="24">
        <f>IF($A889="","",IF($Y889&lt;&gt;"OK","Corrigir cadastro do cenário",IF($X889="Pausado","",IF($T889&gt;0,"Ruptura projetada de "&amp;TEXT($T889,"0")&amp;" un.",IF($U889&gt;0,"Reduzir entrada ou transferir "&amp;TEXT($U889,"0")&amp;" un.",IF($M889&gt;INDEX('Cenários'!$K$6:$K$105,INT((ROW()-6)/12)+1),"Capacidade abaixo do saldo-alvo em "&amp;TEXT($M889-INDEX('Cenários'!$K$6:$K$105,INT((ROW()-6)/12)+1),"0")&amp;" un.",IF(AND($O889&gt;0,$E889-INDEX('Cenários'!$J$6:$J$105,INT((ROW()-6)/12)+1)&lt;-4),"Recebimento depende de pedido anterior ao horizonte",IF($R889&gt;0,"Desmobilizar "&amp;TEXT($R889,"0")&amp;" un. nesta semana",IF($P889&gt;0,"Emitir pedido de "&amp;TEXT($P889,"0")&amp;" un. nesta semana",IF($O889&gt;0,"Programar recebimento de "&amp;TEXT($O889,"0")&amp;" un.","Sem ação imediata")))))))))</f>
        <v/>
      </c>
      <c r="X889" s="24">
        <f>IF($A889="","",INDEX('Cenários'!$M$6:$M$105,INT((ROW()-6)/12)+1))</f>
        <v/>
      </c>
      <c r="Y889" s="24">
        <f>IF($A889="","",INDEX('Cenários'!$Z$6:$Z$105,INT((ROW()-6)/12)+1))</f>
        <v/>
      </c>
    </row>
    <row r="890" ht="19" customHeight="1">
      <c r="A890" s="24">
        <f>IF(INDEX('Cenários'!$A$6:$A$105,INT((ROW()-6)/12)+1)="","",INDEX('Cenários'!$A$6:$A$105,INT((ROW()-6)/12)+1))</f>
        <v/>
      </c>
      <c r="B890" s="24">
        <f>IF($A890="","",INDEX('Cenários'!$B$6:$B$105,INT((ROW()-6)/12)+1))</f>
        <v/>
      </c>
      <c r="C890" s="24">
        <f>IF($A890="","",INDEX('Cenários'!$C$6:$C$105,INT((ROW()-6)/12)+1))</f>
        <v/>
      </c>
      <c r="D890" s="24">
        <f>IF($A890="","",INDEX('Cenários'!$D$6:$D$105,INT((ROW()-6)/12)+1))</f>
        <v/>
      </c>
      <c r="E890" s="25">
        <f>IF($A890="","",MOD(ROW()-6,12)-4)</f>
        <v/>
      </c>
      <c r="F890" s="24">
        <f>IF($A890="","",IF($E890&lt;0,"Antes do pico",IF($E890=0,"Semana de pico","Depois do pico")))</f>
        <v/>
      </c>
      <c r="G890" s="36">
        <f>IF($A890="","",IFERROR(IF(INDEX('Cenários'!$E$6:$E$105,INT((ROW()-6)/12)+1)="","",INDEX('Cenários'!$E$6:$E$105,INT((ROW()-6)/12)+1)+7*$E890),""))</f>
        <v/>
      </c>
      <c r="H890" s="37">
        <f>IF($A890="","",INDEX('Cenários'!$N$6:$Y$105,INT((ROW()-6)/12)+1,$E890+5))</f>
        <v/>
      </c>
      <c r="I890" s="25">
        <f>IF(OR($A890="",$H890=""),"",IFERROR(ROUNDUP(INDEX('Cenários'!$F$6:$F$105,INT((ROW()-6)/12)+1)*$H890,0),""))</f>
        <v/>
      </c>
      <c r="J890" s="19" t="n"/>
      <c r="K890" s="25">
        <f>IF($A890="","",IF($E890=-4,INDEX('Cenários'!$G$6:$G$105,INT((ROW()-6)/12)+1),$S889))</f>
        <v/>
      </c>
      <c r="L890" s="25">
        <f>IF($A890="","",$K890+IF($J890="",0,$J890)-IF($I890="",0,$I890))</f>
        <v/>
      </c>
      <c r="M890" s="25">
        <f>IF($A890="","",IF($E890&lt;=0,INDEX('Cenários'!$H$6:$H$105,INT((ROW()-6)/12)+1)+SUMIFS($I$6:$I$1205,$A$6:$A$1205,$A890,$E$6:$E$1205,"&gt;"&amp;$E890,$E$6:$E$1205,"&lt;="&amp;($E890+INDEX('Cenários'!$J$6:$J$105,INT((ROW()-6)/12)+1))),INDEX('Cenários'!$L$6:$L$105,INT((ROW()-6)/12)+1)+SUMIFS($I$6:$I$1205,$A$6:$A$1205,$A890,$E$6:$E$1205,"&gt;"&amp;$E890,$E$6:$E$1205,"&lt;=7")))</f>
        <v/>
      </c>
      <c r="N890" s="25">
        <f>IF($A890="","",MIN(INDEX('Cenários'!$K$6:$K$105,INT((ROW()-6)/12)+1),MAX(0,$M890)))</f>
        <v/>
      </c>
      <c r="O890" s="25">
        <f>IF($A890="","",IFERROR(IF($L890&gt;=$N890,0,MIN(CEILING(MAX(0,$N890-$L890),INDEX('Cenários'!$I$6:$I$105,INT((ROW()-6)/12)+1)),FLOOR(MAX(0,INDEX('Cenários'!$K$6:$K$105,INT((ROW()-6)/12)+1)-$L890),INDEX('Cenários'!$I$6:$I$105,INT((ROW()-6)/12)+1)))),0))</f>
        <v/>
      </c>
      <c r="P890" s="25">
        <f>IF($A890="","",IFERROR(IF($E890+INDEX('Cenários'!$J$6:$J$105,INT((ROW()-6)/12)+1)&gt;7,0,SUMIFS($O$6:$O$1205,$A$6:$A$1205,$A890,$E$6:$E$1205,$E890+INDEX('Cenários'!$J$6:$J$105,INT((ROW()-6)/12)+1))),0))</f>
        <v/>
      </c>
      <c r="Q890" s="25">
        <f>IF($A890="","",$L890+$O890)</f>
        <v/>
      </c>
      <c r="R890" s="25">
        <f>IF($A890="","",IF($E890&gt;0,MAX(0,$Q890-$N890),0))</f>
        <v/>
      </c>
      <c r="S890" s="25">
        <f>IF($A890="","",$Q890-$R890)</f>
        <v/>
      </c>
      <c r="T890" s="25">
        <f>IF($A890="","",MAX(0,-$S890))</f>
        <v/>
      </c>
      <c r="U890" s="25">
        <f>IF($A890="","",MAX(0,$Q890-INDEX('Cenários'!$K$6:$K$105,INT((ROW()-6)/12)+1)))</f>
        <v/>
      </c>
      <c r="V890" s="24">
        <f>IF($A890="","",IF($Y890&lt;&gt;"OK","Dados inválidos",IF($X890="Pausado","Pausado",IF($T890&gt;0,"Ruptura",IF($U890&gt;0,"Excesso de capacidade",IF($M890&gt;INDEX('Cenários'!$K$6:$K$105,INT((ROW()-6)/12)+1),"Capacidade insuficiente",IF(AND($E890&lt;=0,$S890&lt;INDEX('Cenários'!$H$6:$H$105,INT((ROW()-6)/12)+1)),"Atenção",IF($R890&gt;0,"Desmobilizar","Adequado"))))))))</f>
        <v/>
      </c>
      <c r="W890" s="24">
        <f>IF($A890="","",IF($Y890&lt;&gt;"OK","Corrigir cadastro do cenário",IF($X890="Pausado","",IF($T890&gt;0,"Ruptura projetada de "&amp;TEXT($T890,"0")&amp;" un.",IF($U890&gt;0,"Reduzir entrada ou transferir "&amp;TEXT($U890,"0")&amp;" un.",IF($M890&gt;INDEX('Cenários'!$K$6:$K$105,INT((ROW()-6)/12)+1),"Capacidade abaixo do saldo-alvo em "&amp;TEXT($M890-INDEX('Cenários'!$K$6:$K$105,INT((ROW()-6)/12)+1),"0")&amp;" un.",IF(AND($O890&gt;0,$E890-INDEX('Cenários'!$J$6:$J$105,INT((ROW()-6)/12)+1)&lt;-4),"Recebimento depende de pedido anterior ao horizonte",IF($R890&gt;0,"Desmobilizar "&amp;TEXT($R890,"0")&amp;" un. nesta semana",IF($P890&gt;0,"Emitir pedido de "&amp;TEXT($P890,"0")&amp;" un. nesta semana",IF($O890&gt;0,"Programar recebimento de "&amp;TEXT($O890,"0")&amp;" un.","Sem ação imediata")))))))))</f>
        <v/>
      </c>
      <c r="X890" s="24">
        <f>IF($A890="","",INDEX('Cenários'!$M$6:$M$105,INT((ROW()-6)/12)+1))</f>
        <v/>
      </c>
      <c r="Y890" s="24">
        <f>IF($A890="","",INDEX('Cenários'!$Z$6:$Z$105,INT((ROW()-6)/12)+1))</f>
        <v/>
      </c>
    </row>
    <row r="891" ht="19" customHeight="1">
      <c r="A891" s="24">
        <f>IF(INDEX('Cenários'!$A$6:$A$105,INT((ROW()-6)/12)+1)="","",INDEX('Cenários'!$A$6:$A$105,INT((ROW()-6)/12)+1))</f>
        <v/>
      </c>
      <c r="B891" s="24">
        <f>IF($A891="","",INDEX('Cenários'!$B$6:$B$105,INT((ROW()-6)/12)+1))</f>
        <v/>
      </c>
      <c r="C891" s="24">
        <f>IF($A891="","",INDEX('Cenários'!$C$6:$C$105,INT((ROW()-6)/12)+1))</f>
        <v/>
      </c>
      <c r="D891" s="24">
        <f>IF($A891="","",INDEX('Cenários'!$D$6:$D$105,INT((ROW()-6)/12)+1))</f>
        <v/>
      </c>
      <c r="E891" s="25">
        <f>IF($A891="","",MOD(ROW()-6,12)-4)</f>
        <v/>
      </c>
      <c r="F891" s="24">
        <f>IF($A891="","",IF($E891&lt;0,"Antes do pico",IF($E891=0,"Semana de pico","Depois do pico")))</f>
        <v/>
      </c>
      <c r="G891" s="36">
        <f>IF($A891="","",IFERROR(IF(INDEX('Cenários'!$E$6:$E$105,INT((ROW()-6)/12)+1)="","",INDEX('Cenários'!$E$6:$E$105,INT((ROW()-6)/12)+1)+7*$E891),""))</f>
        <v/>
      </c>
      <c r="H891" s="37">
        <f>IF($A891="","",INDEX('Cenários'!$N$6:$Y$105,INT((ROW()-6)/12)+1,$E891+5))</f>
        <v/>
      </c>
      <c r="I891" s="25">
        <f>IF(OR($A891="",$H891=""),"",IFERROR(ROUNDUP(INDEX('Cenários'!$F$6:$F$105,INT((ROW()-6)/12)+1)*$H891,0),""))</f>
        <v/>
      </c>
      <c r="J891" s="19" t="n"/>
      <c r="K891" s="25">
        <f>IF($A891="","",IF($E891=-4,INDEX('Cenários'!$G$6:$G$105,INT((ROW()-6)/12)+1),$S890))</f>
        <v/>
      </c>
      <c r="L891" s="25">
        <f>IF($A891="","",$K891+IF($J891="",0,$J891)-IF($I891="",0,$I891))</f>
        <v/>
      </c>
      <c r="M891" s="25">
        <f>IF($A891="","",IF($E891&lt;=0,INDEX('Cenários'!$H$6:$H$105,INT((ROW()-6)/12)+1)+SUMIFS($I$6:$I$1205,$A$6:$A$1205,$A891,$E$6:$E$1205,"&gt;"&amp;$E891,$E$6:$E$1205,"&lt;="&amp;($E891+INDEX('Cenários'!$J$6:$J$105,INT((ROW()-6)/12)+1))),INDEX('Cenários'!$L$6:$L$105,INT((ROW()-6)/12)+1)+SUMIFS($I$6:$I$1205,$A$6:$A$1205,$A891,$E$6:$E$1205,"&gt;"&amp;$E891,$E$6:$E$1205,"&lt;=7")))</f>
        <v/>
      </c>
      <c r="N891" s="25">
        <f>IF($A891="","",MIN(INDEX('Cenários'!$K$6:$K$105,INT((ROW()-6)/12)+1),MAX(0,$M891)))</f>
        <v/>
      </c>
      <c r="O891" s="25">
        <f>IF($A891="","",IFERROR(IF($L891&gt;=$N891,0,MIN(CEILING(MAX(0,$N891-$L891),INDEX('Cenários'!$I$6:$I$105,INT((ROW()-6)/12)+1)),FLOOR(MAX(0,INDEX('Cenários'!$K$6:$K$105,INT((ROW()-6)/12)+1)-$L891),INDEX('Cenários'!$I$6:$I$105,INT((ROW()-6)/12)+1)))),0))</f>
        <v/>
      </c>
      <c r="P891" s="25">
        <f>IF($A891="","",IFERROR(IF($E891+INDEX('Cenários'!$J$6:$J$105,INT((ROW()-6)/12)+1)&gt;7,0,SUMIFS($O$6:$O$1205,$A$6:$A$1205,$A891,$E$6:$E$1205,$E891+INDEX('Cenários'!$J$6:$J$105,INT((ROW()-6)/12)+1))),0))</f>
        <v/>
      </c>
      <c r="Q891" s="25">
        <f>IF($A891="","",$L891+$O891)</f>
        <v/>
      </c>
      <c r="R891" s="25">
        <f>IF($A891="","",IF($E891&gt;0,MAX(0,$Q891-$N891),0))</f>
        <v/>
      </c>
      <c r="S891" s="25">
        <f>IF($A891="","",$Q891-$R891)</f>
        <v/>
      </c>
      <c r="T891" s="25">
        <f>IF($A891="","",MAX(0,-$S891))</f>
        <v/>
      </c>
      <c r="U891" s="25">
        <f>IF($A891="","",MAX(0,$Q891-INDEX('Cenários'!$K$6:$K$105,INT((ROW()-6)/12)+1)))</f>
        <v/>
      </c>
      <c r="V891" s="24">
        <f>IF($A891="","",IF($Y891&lt;&gt;"OK","Dados inválidos",IF($X891="Pausado","Pausado",IF($T891&gt;0,"Ruptura",IF($U891&gt;0,"Excesso de capacidade",IF($M891&gt;INDEX('Cenários'!$K$6:$K$105,INT((ROW()-6)/12)+1),"Capacidade insuficiente",IF(AND($E891&lt;=0,$S891&lt;INDEX('Cenários'!$H$6:$H$105,INT((ROW()-6)/12)+1)),"Atenção",IF($R891&gt;0,"Desmobilizar","Adequado"))))))))</f>
        <v/>
      </c>
      <c r="W891" s="24">
        <f>IF($A891="","",IF($Y891&lt;&gt;"OK","Corrigir cadastro do cenário",IF($X891="Pausado","",IF($T891&gt;0,"Ruptura projetada de "&amp;TEXT($T891,"0")&amp;" un.",IF($U891&gt;0,"Reduzir entrada ou transferir "&amp;TEXT($U891,"0")&amp;" un.",IF($M891&gt;INDEX('Cenários'!$K$6:$K$105,INT((ROW()-6)/12)+1),"Capacidade abaixo do saldo-alvo em "&amp;TEXT($M891-INDEX('Cenários'!$K$6:$K$105,INT((ROW()-6)/12)+1),"0")&amp;" un.",IF(AND($O891&gt;0,$E891-INDEX('Cenários'!$J$6:$J$105,INT((ROW()-6)/12)+1)&lt;-4),"Recebimento depende de pedido anterior ao horizonte",IF($R891&gt;0,"Desmobilizar "&amp;TEXT($R891,"0")&amp;" un. nesta semana",IF($P891&gt;0,"Emitir pedido de "&amp;TEXT($P891,"0")&amp;" un. nesta semana",IF($O891&gt;0,"Programar recebimento de "&amp;TEXT($O891,"0")&amp;" un.","Sem ação imediata")))))))))</f>
        <v/>
      </c>
      <c r="X891" s="24">
        <f>IF($A891="","",INDEX('Cenários'!$M$6:$M$105,INT((ROW()-6)/12)+1))</f>
        <v/>
      </c>
      <c r="Y891" s="24">
        <f>IF($A891="","",INDEX('Cenários'!$Z$6:$Z$105,INT((ROW()-6)/12)+1))</f>
        <v/>
      </c>
    </row>
    <row r="892" ht="19" customHeight="1">
      <c r="A892" s="24">
        <f>IF(INDEX('Cenários'!$A$6:$A$105,INT((ROW()-6)/12)+1)="","",INDEX('Cenários'!$A$6:$A$105,INT((ROW()-6)/12)+1))</f>
        <v/>
      </c>
      <c r="B892" s="24">
        <f>IF($A892="","",INDEX('Cenários'!$B$6:$B$105,INT((ROW()-6)/12)+1))</f>
        <v/>
      </c>
      <c r="C892" s="24">
        <f>IF($A892="","",INDEX('Cenários'!$C$6:$C$105,INT((ROW()-6)/12)+1))</f>
        <v/>
      </c>
      <c r="D892" s="24">
        <f>IF($A892="","",INDEX('Cenários'!$D$6:$D$105,INT((ROW()-6)/12)+1))</f>
        <v/>
      </c>
      <c r="E892" s="25">
        <f>IF($A892="","",MOD(ROW()-6,12)-4)</f>
        <v/>
      </c>
      <c r="F892" s="24">
        <f>IF($A892="","",IF($E892&lt;0,"Antes do pico",IF($E892=0,"Semana de pico","Depois do pico")))</f>
        <v/>
      </c>
      <c r="G892" s="36">
        <f>IF($A892="","",IFERROR(IF(INDEX('Cenários'!$E$6:$E$105,INT((ROW()-6)/12)+1)="","",INDEX('Cenários'!$E$6:$E$105,INT((ROW()-6)/12)+1)+7*$E892),""))</f>
        <v/>
      </c>
      <c r="H892" s="37">
        <f>IF($A892="","",INDEX('Cenários'!$N$6:$Y$105,INT((ROW()-6)/12)+1,$E892+5))</f>
        <v/>
      </c>
      <c r="I892" s="25">
        <f>IF(OR($A892="",$H892=""),"",IFERROR(ROUNDUP(INDEX('Cenários'!$F$6:$F$105,INT((ROW()-6)/12)+1)*$H892,0),""))</f>
        <v/>
      </c>
      <c r="J892" s="19" t="n"/>
      <c r="K892" s="25">
        <f>IF($A892="","",IF($E892=-4,INDEX('Cenários'!$G$6:$G$105,INT((ROW()-6)/12)+1),$S891))</f>
        <v/>
      </c>
      <c r="L892" s="25">
        <f>IF($A892="","",$K892+IF($J892="",0,$J892)-IF($I892="",0,$I892))</f>
        <v/>
      </c>
      <c r="M892" s="25">
        <f>IF($A892="","",IF($E892&lt;=0,INDEX('Cenários'!$H$6:$H$105,INT((ROW()-6)/12)+1)+SUMIFS($I$6:$I$1205,$A$6:$A$1205,$A892,$E$6:$E$1205,"&gt;"&amp;$E892,$E$6:$E$1205,"&lt;="&amp;($E892+INDEX('Cenários'!$J$6:$J$105,INT((ROW()-6)/12)+1))),INDEX('Cenários'!$L$6:$L$105,INT((ROW()-6)/12)+1)+SUMIFS($I$6:$I$1205,$A$6:$A$1205,$A892,$E$6:$E$1205,"&gt;"&amp;$E892,$E$6:$E$1205,"&lt;=7")))</f>
        <v/>
      </c>
      <c r="N892" s="25">
        <f>IF($A892="","",MIN(INDEX('Cenários'!$K$6:$K$105,INT((ROW()-6)/12)+1),MAX(0,$M892)))</f>
        <v/>
      </c>
      <c r="O892" s="25">
        <f>IF($A892="","",IFERROR(IF($L892&gt;=$N892,0,MIN(CEILING(MAX(0,$N892-$L892),INDEX('Cenários'!$I$6:$I$105,INT((ROW()-6)/12)+1)),FLOOR(MAX(0,INDEX('Cenários'!$K$6:$K$105,INT((ROW()-6)/12)+1)-$L892),INDEX('Cenários'!$I$6:$I$105,INT((ROW()-6)/12)+1)))),0))</f>
        <v/>
      </c>
      <c r="P892" s="25">
        <f>IF($A892="","",IFERROR(IF($E892+INDEX('Cenários'!$J$6:$J$105,INT((ROW()-6)/12)+1)&gt;7,0,SUMIFS($O$6:$O$1205,$A$6:$A$1205,$A892,$E$6:$E$1205,$E892+INDEX('Cenários'!$J$6:$J$105,INT((ROW()-6)/12)+1))),0))</f>
        <v/>
      </c>
      <c r="Q892" s="25">
        <f>IF($A892="","",$L892+$O892)</f>
        <v/>
      </c>
      <c r="R892" s="25">
        <f>IF($A892="","",IF($E892&gt;0,MAX(0,$Q892-$N892),0))</f>
        <v/>
      </c>
      <c r="S892" s="25">
        <f>IF($A892="","",$Q892-$R892)</f>
        <v/>
      </c>
      <c r="T892" s="25">
        <f>IF($A892="","",MAX(0,-$S892))</f>
        <v/>
      </c>
      <c r="U892" s="25">
        <f>IF($A892="","",MAX(0,$Q892-INDEX('Cenários'!$K$6:$K$105,INT((ROW()-6)/12)+1)))</f>
        <v/>
      </c>
      <c r="V892" s="24">
        <f>IF($A892="","",IF($Y892&lt;&gt;"OK","Dados inválidos",IF($X892="Pausado","Pausado",IF($T892&gt;0,"Ruptura",IF($U892&gt;0,"Excesso de capacidade",IF($M892&gt;INDEX('Cenários'!$K$6:$K$105,INT((ROW()-6)/12)+1),"Capacidade insuficiente",IF(AND($E892&lt;=0,$S892&lt;INDEX('Cenários'!$H$6:$H$105,INT((ROW()-6)/12)+1)),"Atenção",IF($R892&gt;0,"Desmobilizar","Adequado"))))))))</f>
        <v/>
      </c>
      <c r="W892" s="24">
        <f>IF($A892="","",IF($Y892&lt;&gt;"OK","Corrigir cadastro do cenário",IF($X892="Pausado","",IF($T892&gt;0,"Ruptura projetada de "&amp;TEXT($T892,"0")&amp;" un.",IF($U892&gt;0,"Reduzir entrada ou transferir "&amp;TEXT($U892,"0")&amp;" un.",IF($M892&gt;INDEX('Cenários'!$K$6:$K$105,INT((ROW()-6)/12)+1),"Capacidade abaixo do saldo-alvo em "&amp;TEXT($M892-INDEX('Cenários'!$K$6:$K$105,INT((ROW()-6)/12)+1),"0")&amp;" un.",IF(AND($O892&gt;0,$E892-INDEX('Cenários'!$J$6:$J$105,INT((ROW()-6)/12)+1)&lt;-4),"Recebimento depende de pedido anterior ao horizonte",IF($R892&gt;0,"Desmobilizar "&amp;TEXT($R892,"0")&amp;" un. nesta semana",IF($P892&gt;0,"Emitir pedido de "&amp;TEXT($P892,"0")&amp;" un. nesta semana",IF($O892&gt;0,"Programar recebimento de "&amp;TEXT($O892,"0")&amp;" un.","Sem ação imediata")))))))))</f>
        <v/>
      </c>
      <c r="X892" s="24">
        <f>IF($A892="","",INDEX('Cenários'!$M$6:$M$105,INT((ROW()-6)/12)+1))</f>
        <v/>
      </c>
      <c r="Y892" s="24">
        <f>IF($A892="","",INDEX('Cenários'!$Z$6:$Z$105,INT((ROW()-6)/12)+1))</f>
        <v/>
      </c>
    </row>
    <row r="893" ht="19" customHeight="1">
      <c r="A893" s="24">
        <f>IF(INDEX('Cenários'!$A$6:$A$105,INT((ROW()-6)/12)+1)="","",INDEX('Cenários'!$A$6:$A$105,INT((ROW()-6)/12)+1))</f>
        <v/>
      </c>
      <c r="B893" s="24">
        <f>IF($A893="","",INDEX('Cenários'!$B$6:$B$105,INT((ROW()-6)/12)+1))</f>
        <v/>
      </c>
      <c r="C893" s="24">
        <f>IF($A893="","",INDEX('Cenários'!$C$6:$C$105,INT((ROW()-6)/12)+1))</f>
        <v/>
      </c>
      <c r="D893" s="24">
        <f>IF($A893="","",INDEX('Cenários'!$D$6:$D$105,INT((ROW()-6)/12)+1))</f>
        <v/>
      </c>
      <c r="E893" s="25">
        <f>IF($A893="","",MOD(ROW()-6,12)-4)</f>
        <v/>
      </c>
      <c r="F893" s="24">
        <f>IF($A893="","",IF($E893&lt;0,"Antes do pico",IF($E893=0,"Semana de pico","Depois do pico")))</f>
        <v/>
      </c>
      <c r="G893" s="36">
        <f>IF($A893="","",IFERROR(IF(INDEX('Cenários'!$E$6:$E$105,INT((ROW()-6)/12)+1)="","",INDEX('Cenários'!$E$6:$E$105,INT((ROW()-6)/12)+1)+7*$E893),""))</f>
        <v/>
      </c>
      <c r="H893" s="37">
        <f>IF($A893="","",INDEX('Cenários'!$N$6:$Y$105,INT((ROW()-6)/12)+1,$E893+5))</f>
        <v/>
      </c>
      <c r="I893" s="25">
        <f>IF(OR($A893="",$H893=""),"",IFERROR(ROUNDUP(INDEX('Cenários'!$F$6:$F$105,INT((ROW()-6)/12)+1)*$H893,0),""))</f>
        <v/>
      </c>
      <c r="J893" s="19" t="n"/>
      <c r="K893" s="25">
        <f>IF($A893="","",IF($E893=-4,INDEX('Cenários'!$G$6:$G$105,INT((ROW()-6)/12)+1),$S892))</f>
        <v/>
      </c>
      <c r="L893" s="25">
        <f>IF($A893="","",$K893+IF($J893="",0,$J893)-IF($I893="",0,$I893))</f>
        <v/>
      </c>
      <c r="M893" s="25">
        <f>IF($A893="","",IF($E893&lt;=0,INDEX('Cenários'!$H$6:$H$105,INT((ROW()-6)/12)+1)+SUMIFS($I$6:$I$1205,$A$6:$A$1205,$A893,$E$6:$E$1205,"&gt;"&amp;$E893,$E$6:$E$1205,"&lt;="&amp;($E893+INDEX('Cenários'!$J$6:$J$105,INT((ROW()-6)/12)+1))),INDEX('Cenários'!$L$6:$L$105,INT((ROW()-6)/12)+1)+SUMIFS($I$6:$I$1205,$A$6:$A$1205,$A893,$E$6:$E$1205,"&gt;"&amp;$E893,$E$6:$E$1205,"&lt;=7")))</f>
        <v/>
      </c>
      <c r="N893" s="25">
        <f>IF($A893="","",MIN(INDEX('Cenários'!$K$6:$K$105,INT((ROW()-6)/12)+1),MAX(0,$M893)))</f>
        <v/>
      </c>
      <c r="O893" s="25">
        <f>IF($A893="","",IFERROR(IF($L893&gt;=$N893,0,MIN(CEILING(MAX(0,$N893-$L893),INDEX('Cenários'!$I$6:$I$105,INT((ROW()-6)/12)+1)),FLOOR(MAX(0,INDEX('Cenários'!$K$6:$K$105,INT((ROW()-6)/12)+1)-$L893),INDEX('Cenários'!$I$6:$I$105,INT((ROW()-6)/12)+1)))),0))</f>
        <v/>
      </c>
      <c r="P893" s="25">
        <f>IF($A893="","",IFERROR(IF($E893+INDEX('Cenários'!$J$6:$J$105,INT((ROW()-6)/12)+1)&gt;7,0,SUMIFS($O$6:$O$1205,$A$6:$A$1205,$A893,$E$6:$E$1205,$E893+INDEX('Cenários'!$J$6:$J$105,INT((ROW()-6)/12)+1))),0))</f>
        <v/>
      </c>
      <c r="Q893" s="25">
        <f>IF($A893="","",$L893+$O893)</f>
        <v/>
      </c>
      <c r="R893" s="25">
        <f>IF($A893="","",IF($E893&gt;0,MAX(0,$Q893-$N893),0))</f>
        <v/>
      </c>
      <c r="S893" s="25">
        <f>IF($A893="","",$Q893-$R893)</f>
        <v/>
      </c>
      <c r="T893" s="25">
        <f>IF($A893="","",MAX(0,-$S893))</f>
        <v/>
      </c>
      <c r="U893" s="25">
        <f>IF($A893="","",MAX(0,$Q893-INDEX('Cenários'!$K$6:$K$105,INT((ROW()-6)/12)+1)))</f>
        <v/>
      </c>
      <c r="V893" s="24">
        <f>IF($A893="","",IF($Y893&lt;&gt;"OK","Dados inválidos",IF($X893="Pausado","Pausado",IF($T893&gt;0,"Ruptura",IF($U893&gt;0,"Excesso de capacidade",IF($M893&gt;INDEX('Cenários'!$K$6:$K$105,INT((ROW()-6)/12)+1),"Capacidade insuficiente",IF(AND($E893&lt;=0,$S893&lt;INDEX('Cenários'!$H$6:$H$105,INT((ROW()-6)/12)+1)),"Atenção",IF($R893&gt;0,"Desmobilizar","Adequado"))))))))</f>
        <v/>
      </c>
      <c r="W893" s="24">
        <f>IF($A893="","",IF($Y893&lt;&gt;"OK","Corrigir cadastro do cenário",IF($X893="Pausado","",IF($T893&gt;0,"Ruptura projetada de "&amp;TEXT($T893,"0")&amp;" un.",IF($U893&gt;0,"Reduzir entrada ou transferir "&amp;TEXT($U893,"0")&amp;" un.",IF($M893&gt;INDEX('Cenários'!$K$6:$K$105,INT((ROW()-6)/12)+1),"Capacidade abaixo do saldo-alvo em "&amp;TEXT($M893-INDEX('Cenários'!$K$6:$K$105,INT((ROW()-6)/12)+1),"0")&amp;" un.",IF(AND($O893&gt;0,$E893-INDEX('Cenários'!$J$6:$J$105,INT((ROW()-6)/12)+1)&lt;-4),"Recebimento depende de pedido anterior ao horizonte",IF($R893&gt;0,"Desmobilizar "&amp;TEXT($R893,"0")&amp;" un. nesta semana",IF($P893&gt;0,"Emitir pedido de "&amp;TEXT($P893,"0")&amp;" un. nesta semana",IF($O893&gt;0,"Programar recebimento de "&amp;TEXT($O893,"0")&amp;" un.","Sem ação imediata")))))))))</f>
        <v/>
      </c>
      <c r="X893" s="24">
        <f>IF($A893="","",INDEX('Cenários'!$M$6:$M$105,INT((ROW()-6)/12)+1))</f>
        <v/>
      </c>
      <c r="Y893" s="24">
        <f>IF($A893="","",INDEX('Cenários'!$Z$6:$Z$105,INT((ROW()-6)/12)+1))</f>
        <v/>
      </c>
    </row>
    <row r="894" ht="19" customHeight="1">
      <c r="A894" s="24">
        <f>IF(INDEX('Cenários'!$A$6:$A$105,INT((ROW()-6)/12)+1)="","",INDEX('Cenários'!$A$6:$A$105,INT((ROW()-6)/12)+1))</f>
        <v/>
      </c>
      <c r="B894" s="24">
        <f>IF($A894="","",INDEX('Cenários'!$B$6:$B$105,INT((ROW()-6)/12)+1))</f>
        <v/>
      </c>
      <c r="C894" s="24">
        <f>IF($A894="","",INDEX('Cenários'!$C$6:$C$105,INT((ROW()-6)/12)+1))</f>
        <v/>
      </c>
      <c r="D894" s="24">
        <f>IF($A894="","",INDEX('Cenários'!$D$6:$D$105,INT((ROW()-6)/12)+1))</f>
        <v/>
      </c>
      <c r="E894" s="25">
        <f>IF($A894="","",MOD(ROW()-6,12)-4)</f>
        <v/>
      </c>
      <c r="F894" s="24">
        <f>IF($A894="","",IF($E894&lt;0,"Antes do pico",IF($E894=0,"Semana de pico","Depois do pico")))</f>
        <v/>
      </c>
      <c r="G894" s="36">
        <f>IF($A894="","",IFERROR(IF(INDEX('Cenários'!$E$6:$E$105,INT((ROW()-6)/12)+1)="","",INDEX('Cenários'!$E$6:$E$105,INT((ROW()-6)/12)+1)+7*$E894),""))</f>
        <v/>
      </c>
      <c r="H894" s="37">
        <f>IF($A894="","",INDEX('Cenários'!$N$6:$Y$105,INT((ROW()-6)/12)+1,$E894+5))</f>
        <v/>
      </c>
      <c r="I894" s="25">
        <f>IF(OR($A894="",$H894=""),"",IFERROR(ROUNDUP(INDEX('Cenários'!$F$6:$F$105,INT((ROW()-6)/12)+1)*$H894,0),""))</f>
        <v/>
      </c>
      <c r="J894" s="19" t="n"/>
      <c r="K894" s="25">
        <f>IF($A894="","",IF($E894=-4,INDEX('Cenários'!$G$6:$G$105,INT((ROW()-6)/12)+1),$S893))</f>
        <v/>
      </c>
      <c r="L894" s="25">
        <f>IF($A894="","",$K894+IF($J894="",0,$J894)-IF($I894="",0,$I894))</f>
        <v/>
      </c>
      <c r="M894" s="25">
        <f>IF($A894="","",IF($E894&lt;=0,INDEX('Cenários'!$H$6:$H$105,INT((ROW()-6)/12)+1)+SUMIFS($I$6:$I$1205,$A$6:$A$1205,$A894,$E$6:$E$1205,"&gt;"&amp;$E894,$E$6:$E$1205,"&lt;="&amp;($E894+INDEX('Cenários'!$J$6:$J$105,INT((ROW()-6)/12)+1))),INDEX('Cenários'!$L$6:$L$105,INT((ROW()-6)/12)+1)+SUMIFS($I$6:$I$1205,$A$6:$A$1205,$A894,$E$6:$E$1205,"&gt;"&amp;$E894,$E$6:$E$1205,"&lt;=7")))</f>
        <v/>
      </c>
      <c r="N894" s="25">
        <f>IF($A894="","",MIN(INDEX('Cenários'!$K$6:$K$105,INT((ROW()-6)/12)+1),MAX(0,$M894)))</f>
        <v/>
      </c>
      <c r="O894" s="25">
        <f>IF($A894="","",IFERROR(IF($L894&gt;=$N894,0,MIN(CEILING(MAX(0,$N894-$L894),INDEX('Cenários'!$I$6:$I$105,INT((ROW()-6)/12)+1)),FLOOR(MAX(0,INDEX('Cenários'!$K$6:$K$105,INT((ROW()-6)/12)+1)-$L894),INDEX('Cenários'!$I$6:$I$105,INT((ROW()-6)/12)+1)))),0))</f>
        <v/>
      </c>
      <c r="P894" s="25">
        <f>IF($A894="","",IFERROR(IF($E894+INDEX('Cenários'!$J$6:$J$105,INT((ROW()-6)/12)+1)&gt;7,0,SUMIFS($O$6:$O$1205,$A$6:$A$1205,$A894,$E$6:$E$1205,$E894+INDEX('Cenários'!$J$6:$J$105,INT((ROW()-6)/12)+1))),0))</f>
        <v/>
      </c>
      <c r="Q894" s="25">
        <f>IF($A894="","",$L894+$O894)</f>
        <v/>
      </c>
      <c r="R894" s="25">
        <f>IF($A894="","",IF($E894&gt;0,MAX(0,$Q894-$N894),0))</f>
        <v/>
      </c>
      <c r="S894" s="25">
        <f>IF($A894="","",$Q894-$R894)</f>
        <v/>
      </c>
      <c r="T894" s="25">
        <f>IF($A894="","",MAX(0,-$S894))</f>
        <v/>
      </c>
      <c r="U894" s="25">
        <f>IF($A894="","",MAX(0,$Q894-INDEX('Cenários'!$K$6:$K$105,INT((ROW()-6)/12)+1)))</f>
        <v/>
      </c>
      <c r="V894" s="24">
        <f>IF($A894="","",IF($Y894&lt;&gt;"OK","Dados inválidos",IF($X894="Pausado","Pausado",IF($T894&gt;0,"Ruptura",IF($U894&gt;0,"Excesso de capacidade",IF($M894&gt;INDEX('Cenários'!$K$6:$K$105,INT((ROW()-6)/12)+1),"Capacidade insuficiente",IF(AND($E894&lt;=0,$S894&lt;INDEX('Cenários'!$H$6:$H$105,INT((ROW()-6)/12)+1)),"Atenção",IF($R894&gt;0,"Desmobilizar","Adequado"))))))))</f>
        <v/>
      </c>
      <c r="W894" s="24">
        <f>IF($A894="","",IF($Y894&lt;&gt;"OK","Corrigir cadastro do cenário",IF($X894="Pausado","",IF($T894&gt;0,"Ruptura projetada de "&amp;TEXT($T894,"0")&amp;" un.",IF($U894&gt;0,"Reduzir entrada ou transferir "&amp;TEXT($U894,"0")&amp;" un.",IF($M894&gt;INDEX('Cenários'!$K$6:$K$105,INT((ROW()-6)/12)+1),"Capacidade abaixo do saldo-alvo em "&amp;TEXT($M894-INDEX('Cenários'!$K$6:$K$105,INT((ROW()-6)/12)+1),"0")&amp;" un.",IF(AND($O894&gt;0,$E894-INDEX('Cenários'!$J$6:$J$105,INT((ROW()-6)/12)+1)&lt;-4),"Recebimento depende de pedido anterior ao horizonte",IF($R894&gt;0,"Desmobilizar "&amp;TEXT($R894,"0")&amp;" un. nesta semana",IF($P894&gt;0,"Emitir pedido de "&amp;TEXT($P894,"0")&amp;" un. nesta semana",IF($O894&gt;0,"Programar recebimento de "&amp;TEXT($O894,"0")&amp;" un.","Sem ação imediata")))))))))</f>
        <v/>
      </c>
      <c r="X894" s="24">
        <f>IF($A894="","",INDEX('Cenários'!$M$6:$M$105,INT((ROW()-6)/12)+1))</f>
        <v/>
      </c>
      <c r="Y894" s="24">
        <f>IF($A894="","",INDEX('Cenários'!$Z$6:$Z$105,INT((ROW()-6)/12)+1))</f>
        <v/>
      </c>
    </row>
    <row r="895" ht="19" customHeight="1">
      <c r="A895" s="24">
        <f>IF(INDEX('Cenários'!$A$6:$A$105,INT((ROW()-6)/12)+1)="","",INDEX('Cenários'!$A$6:$A$105,INT((ROW()-6)/12)+1))</f>
        <v/>
      </c>
      <c r="B895" s="24">
        <f>IF($A895="","",INDEX('Cenários'!$B$6:$B$105,INT((ROW()-6)/12)+1))</f>
        <v/>
      </c>
      <c r="C895" s="24">
        <f>IF($A895="","",INDEX('Cenários'!$C$6:$C$105,INT((ROW()-6)/12)+1))</f>
        <v/>
      </c>
      <c r="D895" s="24">
        <f>IF($A895="","",INDEX('Cenários'!$D$6:$D$105,INT((ROW()-6)/12)+1))</f>
        <v/>
      </c>
      <c r="E895" s="25">
        <f>IF($A895="","",MOD(ROW()-6,12)-4)</f>
        <v/>
      </c>
      <c r="F895" s="24">
        <f>IF($A895="","",IF($E895&lt;0,"Antes do pico",IF($E895=0,"Semana de pico","Depois do pico")))</f>
        <v/>
      </c>
      <c r="G895" s="36">
        <f>IF($A895="","",IFERROR(IF(INDEX('Cenários'!$E$6:$E$105,INT((ROW()-6)/12)+1)="","",INDEX('Cenários'!$E$6:$E$105,INT((ROW()-6)/12)+1)+7*$E895),""))</f>
        <v/>
      </c>
      <c r="H895" s="37">
        <f>IF($A895="","",INDEX('Cenários'!$N$6:$Y$105,INT((ROW()-6)/12)+1,$E895+5))</f>
        <v/>
      </c>
      <c r="I895" s="25">
        <f>IF(OR($A895="",$H895=""),"",IFERROR(ROUNDUP(INDEX('Cenários'!$F$6:$F$105,INT((ROW()-6)/12)+1)*$H895,0),""))</f>
        <v/>
      </c>
      <c r="J895" s="19" t="n"/>
      <c r="K895" s="25">
        <f>IF($A895="","",IF($E895=-4,INDEX('Cenários'!$G$6:$G$105,INT((ROW()-6)/12)+1),$S894))</f>
        <v/>
      </c>
      <c r="L895" s="25">
        <f>IF($A895="","",$K895+IF($J895="",0,$J895)-IF($I895="",0,$I895))</f>
        <v/>
      </c>
      <c r="M895" s="25">
        <f>IF($A895="","",IF($E895&lt;=0,INDEX('Cenários'!$H$6:$H$105,INT((ROW()-6)/12)+1)+SUMIFS($I$6:$I$1205,$A$6:$A$1205,$A895,$E$6:$E$1205,"&gt;"&amp;$E895,$E$6:$E$1205,"&lt;="&amp;($E895+INDEX('Cenários'!$J$6:$J$105,INT((ROW()-6)/12)+1))),INDEX('Cenários'!$L$6:$L$105,INT((ROW()-6)/12)+1)+SUMIFS($I$6:$I$1205,$A$6:$A$1205,$A895,$E$6:$E$1205,"&gt;"&amp;$E895,$E$6:$E$1205,"&lt;=7")))</f>
        <v/>
      </c>
      <c r="N895" s="25">
        <f>IF($A895="","",MIN(INDEX('Cenários'!$K$6:$K$105,INT((ROW()-6)/12)+1),MAX(0,$M895)))</f>
        <v/>
      </c>
      <c r="O895" s="25">
        <f>IF($A895="","",IFERROR(IF($L895&gt;=$N895,0,MIN(CEILING(MAX(0,$N895-$L895),INDEX('Cenários'!$I$6:$I$105,INT((ROW()-6)/12)+1)),FLOOR(MAX(0,INDEX('Cenários'!$K$6:$K$105,INT((ROW()-6)/12)+1)-$L895),INDEX('Cenários'!$I$6:$I$105,INT((ROW()-6)/12)+1)))),0))</f>
        <v/>
      </c>
      <c r="P895" s="25">
        <f>IF($A895="","",IFERROR(IF($E895+INDEX('Cenários'!$J$6:$J$105,INT((ROW()-6)/12)+1)&gt;7,0,SUMIFS($O$6:$O$1205,$A$6:$A$1205,$A895,$E$6:$E$1205,$E895+INDEX('Cenários'!$J$6:$J$105,INT((ROW()-6)/12)+1))),0))</f>
        <v/>
      </c>
      <c r="Q895" s="25">
        <f>IF($A895="","",$L895+$O895)</f>
        <v/>
      </c>
      <c r="R895" s="25">
        <f>IF($A895="","",IF($E895&gt;0,MAX(0,$Q895-$N895),0))</f>
        <v/>
      </c>
      <c r="S895" s="25">
        <f>IF($A895="","",$Q895-$R895)</f>
        <v/>
      </c>
      <c r="T895" s="25">
        <f>IF($A895="","",MAX(0,-$S895))</f>
        <v/>
      </c>
      <c r="U895" s="25">
        <f>IF($A895="","",MAX(0,$Q895-INDEX('Cenários'!$K$6:$K$105,INT((ROW()-6)/12)+1)))</f>
        <v/>
      </c>
      <c r="V895" s="24">
        <f>IF($A895="","",IF($Y895&lt;&gt;"OK","Dados inválidos",IF($X895="Pausado","Pausado",IF($T895&gt;0,"Ruptura",IF($U895&gt;0,"Excesso de capacidade",IF($M895&gt;INDEX('Cenários'!$K$6:$K$105,INT((ROW()-6)/12)+1),"Capacidade insuficiente",IF(AND($E895&lt;=0,$S895&lt;INDEX('Cenários'!$H$6:$H$105,INT((ROW()-6)/12)+1)),"Atenção",IF($R895&gt;0,"Desmobilizar","Adequado"))))))))</f>
        <v/>
      </c>
      <c r="W895" s="24">
        <f>IF($A895="","",IF($Y895&lt;&gt;"OK","Corrigir cadastro do cenário",IF($X895="Pausado","",IF($T895&gt;0,"Ruptura projetada de "&amp;TEXT($T895,"0")&amp;" un.",IF($U895&gt;0,"Reduzir entrada ou transferir "&amp;TEXT($U895,"0")&amp;" un.",IF($M895&gt;INDEX('Cenários'!$K$6:$K$105,INT((ROW()-6)/12)+1),"Capacidade abaixo do saldo-alvo em "&amp;TEXT($M895-INDEX('Cenários'!$K$6:$K$105,INT((ROW()-6)/12)+1),"0")&amp;" un.",IF(AND($O895&gt;0,$E895-INDEX('Cenários'!$J$6:$J$105,INT((ROW()-6)/12)+1)&lt;-4),"Recebimento depende de pedido anterior ao horizonte",IF($R895&gt;0,"Desmobilizar "&amp;TEXT($R895,"0")&amp;" un. nesta semana",IF($P895&gt;0,"Emitir pedido de "&amp;TEXT($P895,"0")&amp;" un. nesta semana",IF($O895&gt;0,"Programar recebimento de "&amp;TEXT($O895,"0")&amp;" un.","Sem ação imediata")))))))))</f>
        <v/>
      </c>
      <c r="X895" s="24">
        <f>IF($A895="","",INDEX('Cenários'!$M$6:$M$105,INT((ROW()-6)/12)+1))</f>
        <v/>
      </c>
      <c r="Y895" s="24">
        <f>IF($A895="","",INDEX('Cenários'!$Z$6:$Z$105,INT((ROW()-6)/12)+1))</f>
        <v/>
      </c>
    </row>
    <row r="896" ht="19" customHeight="1">
      <c r="A896" s="24">
        <f>IF(INDEX('Cenários'!$A$6:$A$105,INT((ROW()-6)/12)+1)="","",INDEX('Cenários'!$A$6:$A$105,INT((ROW()-6)/12)+1))</f>
        <v/>
      </c>
      <c r="B896" s="24">
        <f>IF($A896="","",INDEX('Cenários'!$B$6:$B$105,INT((ROW()-6)/12)+1))</f>
        <v/>
      </c>
      <c r="C896" s="24">
        <f>IF($A896="","",INDEX('Cenários'!$C$6:$C$105,INT((ROW()-6)/12)+1))</f>
        <v/>
      </c>
      <c r="D896" s="24">
        <f>IF($A896="","",INDEX('Cenários'!$D$6:$D$105,INT((ROW()-6)/12)+1))</f>
        <v/>
      </c>
      <c r="E896" s="25">
        <f>IF($A896="","",MOD(ROW()-6,12)-4)</f>
        <v/>
      </c>
      <c r="F896" s="24">
        <f>IF($A896="","",IF($E896&lt;0,"Antes do pico",IF($E896=0,"Semana de pico","Depois do pico")))</f>
        <v/>
      </c>
      <c r="G896" s="36">
        <f>IF($A896="","",IFERROR(IF(INDEX('Cenários'!$E$6:$E$105,INT((ROW()-6)/12)+1)="","",INDEX('Cenários'!$E$6:$E$105,INT((ROW()-6)/12)+1)+7*$E896),""))</f>
        <v/>
      </c>
      <c r="H896" s="37">
        <f>IF($A896="","",INDEX('Cenários'!$N$6:$Y$105,INT((ROW()-6)/12)+1,$E896+5))</f>
        <v/>
      </c>
      <c r="I896" s="25">
        <f>IF(OR($A896="",$H896=""),"",IFERROR(ROUNDUP(INDEX('Cenários'!$F$6:$F$105,INT((ROW()-6)/12)+1)*$H896,0),""))</f>
        <v/>
      </c>
      <c r="J896" s="19" t="n"/>
      <c r="K896" s="25">
        <f>IF($A896="","",IF($E896=-4,INDEX('Cenários'!$G$6:$G$105,INT((ROW()-6)/12)+1),$S895))</f>
        <v/>
      </c>
      <c r="L896" s="25">
        <f>IF($A896="","",$K896+IF($J896="",0,$J896)-IF($I896="",0,$I896))</f>
        <v/>
      </c>
      <c r="M896" s="25">
        <f>IF($A896="","",IF($E896&lt;=0,INDEX('Cenários'!$H$6:$H$105,INT((ROW()-6)/12)+1)+SUMIFS($I$6:$I$1205,$A$6:$A$1205,$A896,$E$6:$E$1205,"&gt;"&amp;$E896,$E$6:$E$1205,"&lt;="&amp;($E896+INDEX('Cenários'!$J$6:$J$105,INT((ROW()-6)/12)+1))),INDEX('Cenários'!$L$6:$L$105,INT((ROW()-6)/12)+1)+SUMIFS($I$6:$I$1205,$A$6:$A$1205,$A896,$E$6:$E$1205,"&gt;"&amp;$E896,$E$6:$E$1205,"&lt;=7")))</f>
        <v/>
      </c>
      <c r="N896" s="25">
        <f>IF($A896="","",MIN(INDEX('Cenários'!$K$6:$K$105,INT((ROW()-6)/12)+1),MAX(0,$M896)))</f>
        <v/>
      </c>
      <c r="O896" s="25">
        <f>IF($A896="","",IFERROR(IF($L896&gt;=$N896,0,MIN(CEILING(MAX(0,$N896-$L896),INDEX('Cenários'!$I$6:$I$105,INT((ROW()-6)/12)+1)),FLOOR(MAX(0,INDEX('Cenários'!$K$6:$K$105,INT((ROW()-6)/12)+1)-$L896),INDEX('Cenários'!$I$6:$I$105,INT((ROW()-6)/12)+1)))),0))</f>
        <v/>
      </c>
      <c r="P896" s="25">
        <f>IF($A896="","",IFERROR(IF($E896+INDEX('Cenários'!$J$6:$J$105,INT((ROW()-6)/12)+1)&gt;7,0,SUMIFS($O$6:$O$1205,$A$6:$A$1205,$A896,$E$6:$E$1205,$E896+INDEX('Cenários'!$J$6:$J$105,INT((ROW()-6)/12)+1))),0))</f>
        <v/>
      </c>
      <c r="Q896" s="25">
        <f>IF($A896="","",$L896+$O896)</f>
        <v/>
      </c>
      <c r="R896" s="25">
        <f>IF($A896="","",IF($E896&gt;0,MAX(0,$Q896-$N896),0))</f>
        <v/>
      </c>
      <c r="S896" s="25">
        <f>IF($A896="","",$Q896-$R896)</f>
        <v/>
      </c>
      <c r="T896" s="25">
        <f>IF($A896="","",MAX(0,-$S896))</f>
        <v/>
      </c>
      <c r="U896" s="25">
        <f>IF($A896="","",MAX(0,$Q896-INDEX('Cenários'!$K$6:$K$105,INT((ROW()-6)/12)+1)))</f>
        <v/>
      </c>
      <c r="V896" s="24">
        <f>IF($A896="","",IF($Y896&lt;&gt;"OK","Dados inválidos",IF($X896="Pausado","Pausado",IF($T896&gt;0,"Ruptura",IF($U896&gt;0,"Excesso de capacidade",IF($M896&gt;INDEX('Cenários'!$K$6:$K$105,INT((ROW()-6)/12)+1),"Capacidade insuficiente",IF(AND($E896&lt;=0,$S896&lt;INDEX('Cenários'!$H$6:$H$105,INT((ROW()-6)/12)+1)),"Atenção",IF($R896&gt;0,"Desmobilizar","Adequado"))))))))</f>
        <v/>
      </c>
      <c r="W896" s="24">
        <f>IF($A896="","",IF($Y896&lt;&gt;"OK","Corrigir cadastro do cenário",IF($X896="Pausado","",IF($T896&gt;0,"Ruptura projetada de "&amp;TEXT($T896,"0")&amp;" un.",IF($U896&gt;0,"Reduzir entrada ou transferir "&amp;TEXT($U896,"0")&amp;" un.",IF($M896&gt;INDEX('Cenários'!$K$6:$K$105,INT((ROW()-6)/12)+1),"Capacidade abaixo do saldo-alvo em "&amp;TEXT($M896-INDEX('Cenários'!$K$6:$K$105,INT((ROW()-6)/12)+1),"0")&amp;" un.",IF(AND($O896&gt;0,$E896-INDEX('Cenários'!$J$6:$J$105,INT((ROW()-6)/12)+1)&lt;-4),"Recebimento depende de pedido anterior ao horizonte",IF($R896&gt;0,"Desmobilizar "&amp;TEXT($R896,"0")&amp;" un. nesta semana",IF($P896&gt;0,"Emitir pedido de "&amp;TEXT($P896,"0")&amp;" un. nesta semana",IF($O896&gt;0,"Programar recebimento de "&amp;TEXT($O896,"0")&amp;" un.","Sem ação imediata")))))))))</f>
        <v/>
      </c>
      <c r="X896" s="24">
        <f>IF($A896="","",INDEX('Cenários'!$M$6:$M$105,INT((ROW()-6)/12)+1))</f>
        <v/>
      </c>
      <c r="Y896" s="24">
        <f>IF($A896="","",INDEX('Cenários'!$Z$6:$Z$105,INT((ROW()-6)/12)+1))</f>
        <v/>
      </c>
    </row>
    <row r="897" ht="19" customHeight="1">
      <c r="A897" s="24">
        <f>IF(INDEX('Cenários'!$A$6:$A$105,INT((ROW()-6)/12)+1)="","",INDEX('Cenários'!$A$6:$A$105,INT((ROW()-6)/12)+1))</f>
        <v/>
      </c>
      <c r="B897" s="24">
        <f>IF($A897="","",INDEX('Cenários'!$B$6:$B$105,INT((ROW()-6)/12)+1))</f>
        <v/>
      </c>
      <c r="C897" s="24">
        <f>IF($A897="","",INDEX('Cenários'!$C$6:$C$105,INT((ROW()-6)/12)+1))</f>
        <v/>
      </c>
      <c r="D897" s="24">
        <f>IF($A897="","",INDEX('Cenários'!$D$6:$D$105,INT((ROW()-6)/12)+1))</f>
        <v/>
      </c>
      <c r="E897" s="25">
        <f>IF($A897="","",MOD(ROW()-6,12)-4)</f>
        <v/>
      </c>
      <c r="F897" s="24">
        <f>IF($A897="","",IF($E897&lt;0,"Antes do pico",IF($E897=0,"Semana de pico","Depois do pico")))</f>
        <v/>
      </c>
      <c r="G897" s="36">
        <f>IF($A897="","",IFERROR(IF(INDEX('Cenários'!$E$6:$E$105,INT((ROW()-6)/12)+1)="","",INDEX('Cenários'!$E$6:$E$105,INT((ROW()-6)/12)+1)+7*$E897),""))</f>
        <v/>
      </c>
      <c r="H897" s="37">
        <f>IF($A897="","",INDEX('Cenários'!$N$6:$Y$105,INT((ROW()-6)/12)+1,$E897+5))</f>
        <v/>
      </c>
      <c r="I897" s="25">
        <f>IF(OR($A897="",$H897=""),"",IFERROR(ROUNDUP(INDEX('Cenários'!$F$6:$F$105,INT((ROW()-6)/12)+1)*$H897,0),""))</f>
        <v/>
      </c>
      <c r="J897" s="19" t="n"/>
      <c r="K897" s="25">
        <f>IF($A897="","",IF($E897=-4,INDEX('Cenários'!$G$6:$G$105,INT((ROW()-6)/12)+1),$S896))</f>
        <v/>
      </c>
      <c r="L897" s="25">
        <f>IF($A897="","",$K897+IF($J897="",0,$J897)-IF($I897="",0,$I897))</f>
        <v/>
      </c>
      <c r="M897" s="25">
        <f>IF($A897="","",IF($E897&lt;=0,INDEX('Cenários'!$H$6:$H$105,INT((ROW()-6)/12)+1)+SUMIFS($I$6:$I$1205,$A$6:$A$1205,$A897,$E$6:$E$1205,"&gt;"&amp;$E897,$E$6:$E$1205,"&lt;="&amp;($E897+INDEX('Cenários'!$J$6:$J$105,INT((ROW()-6)/12)+1))),INDEX('Cenários'!$L$6:$L$105,INT((ROW()-6)/12)+1)+SUMIFS($I$6:$I$1205,$A$6:$A$1205,$A897,$E$6:$E$1205,"&gt;"&amp;$E897,$E$6:$E$1205,"&lt;=7")))</f>
        <v/>
      </c>
      <c r="N897" s="25">
        <f>IF($A897="","",MIN(INDEX('Cenários'!$K$6:$K$105,INT((ROW()-6)/12)+1),MAX(0,$M897)))</f>
        <v/>
      </c>
      <c r="O897" s="25">
        <f>IF($A897="","",IFERROR(IF($L897&gt;=$N897,0,MIN(CEILING(MAX(0,$N897-$L897),INDEX('Cenários'!$I$6:$I$105,INT((ROW()-6)/12)+1)),FLOOR(MAX(0,INDEX('Cenários'!$K$6:$K$105,INT((ROW()-6)/12)+1)-$L897),INDEX('Cenários'!$I$6:$I$105,INT((ROW()-6)/12)+1)))),0))</f>
        <v/>
      </c>
      <c r="P897" s="25">
        <f>IF($A897="","",IFERROR(IF($E897+INDEX('Cenários'!$J$6:$J$105,INT((ROW()-6)/12)+1)&gt;7,0,SUMIFS($O$6:$O$1205,$A$6:$A$1205,$A897,$E$6:$E$1205,$E897+INDEX('Cenários'!$J$6:$J$105,INT((ROW()-6)/12)+1))),0))</f>
        <v/>
      </c>
      <c r="Q897" s="25">
        <f>IF($A897="","",$L897+$O897)</f>
        <v/>
      </c>
      <c r="R897" s="25">
        <f>IF($A897="","",IF($E897&gt;0,MAX(0,$Q897-$N897),0))</f>
        <v/>
      </c>
      <c r="S897" s="25">
        <f>IF($A897="","",$Q897-$R897)</f>
        <v/>
      </c>
      <c r="T897" s="25">
        <f>IF($A897="","",MAX(0,-$S897))</f>
        <v/>
      </c>
      <c r="U897" s="25">
        <f>IF($A897="","",MAX(0,$Q897-INDEX('Cenários'!$K$6:$K$105,INT((ROW()-6)/12)+1)))</f>
        <v/>
      </c>
      <c r="V897" s="24">
        <f>IF($A897="","",IF($Y897&lt;&gt;"OK","Dados inválidos",IF($X897="Pausado","Pausado",IF($T897&gt;0,"Ruptura",IF($U897&gt;0,"Excesso de capacidade",IF($M897&gt;INDEX('Cenários'!$K$6:$K$105,INT((ROW()-6)/12)+1),"Capacidade insuficiente",IF(AND($E897&lt;=0,$S897&lt;INDEX('Cenários'!$H$6:$H$105,INT((ROW()-6)/12)+1)),"Atenção",IF($R897&gt;0,"Desmobilizar","Adequado"))))))))</f>
        <v/>
      </c>
      <c r="W897" s="24">
        <f>IF($A897="","",IF($Y897&lt;&gt;"OK","Corrigir cadastro do cenário",IF($X897="Pausado","",IF($T897&gt;0,"Ruptura projetada de "&amp;TEXT($T897,"0")&amp;" un.",IF($U897&gt;0,"Reduzir entrada ou transferir "&amp;TEXT($U897,"0")&amp;" un.",IF($M897&gt;INDEX('Cenários'!$K$6:$K$105,INT((ROW()-6)/12)+1),"Capacidade abaixo do saldo-alvo em "&amp;TEXT($M897-INDEX('Cenários'!$K$6:$K$105,INT((ROW()-6)/12)+1),"0")&amp;" un.",IF(AND($O897&gt;0,$E897-INDEX('Cenários'!$J$6:$J$105,INT((ROW()-6)/12)+1)&lt;-4),"Recebimento depende de pedido anterior ao horizonte",IF($R897&gt;0,"Desmobilizar "&amp;TEXT($R897,"0")&amp;" un. nesta semana",IF($P897&gt;0,"Emitir pedido de "&amp;TEXT($P897,"0")&amp;" un. nesta semana",IF($O897&gt;0,"Programar recebimento de "&amp;TEXT($O897,"0")&amp;" un.","Sem ação imediata")))))))))</f>
        <v/>
      </c>
      <c r="X897" s="24">
        <f>IF($A897="","",INDEX('Cenários'!$M$6:$M$105,INT((ROW()-6)/12)+1))</f>
        <v/>
      </c>
      <c r="Y897" s="24">
        <f>IF($A897="","",INDEX('Cenários'!$Z$6:$Z$105,INT((ROW()-6)/12)+1))</f>
        <v/>
      </c>
    </row>
    <row r="898" ht="19" customHeight="1">
      <c r="A898" s="24">
        <f>IF(INDEX('Cenários'!$A$6:$A$105,INT((ROW()-6)/12)+1)="","",INDEX('Cenários'!$A$6:$A$105,INT((ROW()-6)/12)+1))</f>
        <v/>
      </c>
      <c r="B898" s="24">
        <f>IF($A898="","",INDEX('Cenários'!$B$6:$B$105,INT((ROW()-6)/12)+1))</f>
        <v/>
      </c>
      <c r="C898" s="24">
        <f>IF($A898="","",INDEX('Cenários'!$C$6:$C$105,INT((ROW()-6)/12)+1))</f>
        <v/>
      </c>
      <c r="D898" s="24">
        <f>IF($A898="","",INDEX('Cenários'!$D$6:$D$105,INT((ROW()-6)/12)+1))</f>
        <v/>
      </c>
      <c r="E898" s="25">
        <f>IF($A898="","",MOD(ROW()-6,12)-4)</f>
        <v/>
      </c>
      <c r="F898" s="24">
        <f>IF($A898="","",IF($E898&lt;0,"Antes do pico",IF($E898=0,"Semana de pico","Depois do pico")))</f>
        <v/>
      </c>
      <c r="G898" s="36">
        <f>IF($A898="","",IFERROR(IF(INDEX('Cenários'!$E$6:$E$105,INT((ROW()-6)/12)+1)="","",INDEX('Cenários'!$E$6:$E$105,INT((ROW()-6)/12)+1)+7*$E898),""))</f>
        <v/>
      </c>
      <c r="H898" s="37">
        <f>IF($A898="","",INDEX('Cenários'!$N$6:$Y$105,INT((ROW()-6)/12)+1,$E898+5))</f>
        <v/>
      </c>
      <c r="I898" s="25">
        <f>IF(OR($A898="",$H898=""),"",IFERROR(ROUNDUP(INDEX('Cenários'!$F$6:$F$105,INT((ROW()-6)/12)+1)*$H898,0),""))</f>
        <v/>
      </c>
      <c r="J898" s="19" t="n"/>
      <c r="K898" s="25">
        <f>IF($A898="","",IF($E898=-4,INDEX('Cenários'!$G$6:$G$105,INT((ROW()-6)/12)+1),$S897))</f>
        <v/>
      </c>
      <c r="L898" s="25">
        <f>IF($A898="","",$K898+IF($J898="",0,$J898)-IF($I898="",0,$I898))</f>
        <v/>
      </c>
      <c r="M898" s="25">
        <f>IF($A898="","",IF($E898&lt;=0,INDEX('Cenários'!$H$6:$H$105,INT((ROW()-6)/12)+1)+SUMIFS($I$6:$I$1205,$A$6:$A$1205,$A898,$E$6:$E$1205,"&gt;"&amp;$E898,$E$6:$E$1205,"&lt;="&amp;($E898+INDEX('Cenários'!$J$6:$J$105,INT((ROW()-6)/12)+1))),INDEX('Cenários'!$L$6:$L$105,INT((ROW()-6)/12)+1)+SUMIFS($I$6:$I$1205,$A$6:$A$1205,$A898,$E$6:$E$1205,"&gt;"&amp;$E898,$E$6:$E$1205,"&lt;=7")))</f>
        <v/>
      </c>
      <c r="N898" s="25">
        <f>IF($A898="","",MIN(INDEX('Cenários'!$K$6:$K$105,INT((ROW()-6)/12)+1),MAX(0,$M898)))</f>
        <v/>
      </c>
      <c r="O898" s="25">
        <f>IF($A898="","",IFERROR(IF($L898&gt;=$N898,0,MIN(CEILING(MAX(0,$N898-$L898),INDEX('Cenários'!$I$6:$I$105,INT((ROW()-6)/12)+1)),FLOOR(MAX(0,INDEX('Cenários'!$K$6:$K$105,INT((ROW()-6)/12)+1)-$L898),INDEX('Cenários'!$I$6:$I$105,INT((ROW()-6)/12)+1)))),0))</f>
        <v/>
      </c>
      <c r="P898" s="25">
        <f>IF($A898="","",IFERROR(IF($E898+INDEX('Cenários'!$J$6:$J$105,INT((ROW()-6)/12)+1)&gt;7,0,SUMIFS($O$6:$O$1205,$A$6:$A$1205,$A898,$E$6:$E$1205,$E898+INDEX('Cenários'!$J$6:$J$105,INT((ROW()-6)/12)+1))),0))</f>
        <v/>
      </c>
      <c r="Q898" s="25">
        <f>IF($A898="","",$L898+$O898)</f>
        <v/>
      </c>
      <c r="R898" s="25">
        <f>IF($A898="","",IF($E898&gt;0,MAX(0,$Q898-$N898),0))</f>
        <v/>
      </c>
      <c r="S898" s="25">
        <f>IF($A898="","",$Q898-$R898)</f>
        <v/>
      </c>
      <c r="T898" s="25">
        <f>IF($A898="","",MAX(0,-$S898))</f>
        <v/>
      </c>
      <c r="U898" s="25">
        <f>IF($A898="","",MAX(0,$Q898-INDEX('Cenários'!$K$6:$K$105,INT((ROW()-6)/12)+1)))</f>
        <v/>
      </c>
      <c r="V898" s="24">
        <f>IF($A898="","",IF($Y898&lt;&gt;"OK","Dados inválidos",IF($X898="Pausado","Pausado",IF($T898&gt;0,"Ruptura",IF($U898&gt;0,"Excesso de capacidade",IF($M898&gt;INDEX('Cenários'!$K$6:$K$105,INT((ROW()-6)/12)+1),"Capacidade insuficiente",IF(AND($E898&lt;=0,$S898&lt;INDEX('Cenários'!$H$6:$H$105,INT((ROW()-6)/12)+1)),"Atenção",IF($R898&gt;0,"Desmobilizar","Adequado"))))))))</f>
        <v/>
      </c>
      <c r="W898" s="24">
        <f>IF($A898="","",IF($Y898&lt;&gt;"OK","Corrigir cadastro do cenário",IF($X898="Pausado","",IF($T898&gt;0,"Ruptura projetada de "&amp;TEXT($T898,"0")&amp;" un.",IF($U898&gt;0,"Reduzir entrada ou transferir "&amp;TEXT($U898,"0")&amp;" un.",IF($M898&gt;INDEX('Cenários'!$K$6:$K$105,INT((ROW()-6)/12)+1),"Capacidade abaixo do saldo-alvo em "&amp;TEXT($M898-INDEX('Cenários'!$K$6:$K$105,INT((ROW()-6)/12)+1),"0")&amp;" un.",IF(AND($O898&gt;0,$E898-INDEX('Cenários'!$J$6:$J$105,INT((ROW()-6)/12)+1)&lt;-4),"Recebimento depende de pedido anterior ao horizonte",IF($R898&gt;0,"Desmobilizar "&amp;TEXT($R898,"0")&amp;" un. nesta semana",IF($P898&gt;0,"Emitir pedido de "&amp;TEXT($P898,"0")&amp;" un. nesta semana",IF($O898&gt;0,"Programar recebimento de "&amp;TEXT($O898,"0")&amp;" un.","Sem ação imediata")))))))))</f>
        <v/>
      </c>
      <c r="X898" s="24">
        <f>IF($A898="","",INDEX('Cenários'!$M$6:$M$105,INT((ROW()-6)/12)+1))</f>
        <v/>
      </c>
      <c r="Y898" s="24">
        <f>IF($A898="","",INDEX('Cenários'!$Z$6:$Z$105,INT((ROW()-6)/12)+1))</f>
        <v/>
      </c>
    </row>
    <row r="899" ht="19" customHeight="1">
      <c r="A899" s="24">
        <f>IF(INDEX('Cenários'!$A$6:$A$105,INT((ROW()-6)/12)+1)="","",INDEX('Cenários'!$A$6:$A$105,INT((ROW()-6)/12)+1))</f>
        <v/>
      </c>
      <c r="B899" s="24">
        <f>IF($A899="","",INDEX('Cenários'!$B$6:$B$105,INT((ROW()-6)/12)+1))</f>
        <v/>
      </c>
      <c r="C899" s="24">
        <f>IF($A899="","",INDEX('Cenários'!$C$6:$C$105,INT((ROW()-6)/12)+1))</f>
        <v/>
      </c>
      <c r="D899" s="24">
        <f>IF($A899="","",INDEX('Cenários'!$D$6:$D$105,INT((ROW()-6)/12)+1))</f>
        <v/>
      </c>
      <c r="E899" s="25">
        <f>IF($A899="","",MOD(ROW()-6,12)-4)</f>
        <v/>
      </c>
      <c r="F899" s="24">
        <f>IF($A899="","",IF($E899&lt;0,"Antes do pico",IF($E899=0,"Semana de pico","Depois do pico")))</f>
        <v/>
      </c>
      <c r="G899" s="36">
        <f>IF($A899="","",IFERROR(IF(INDEX('Cenários'!$E$6:$E$105,INT((ROW()-6)/12)+1)="","",INDEX('Cenários'!$E$6:$E$105,INT((ROW()-6)/12)+1)+7*$E899),""))</f>
        <v/>
      </c>
      <c r="H899" s="37">
        <f>IF($A899="","",INDEX('Cenários'!$N$6:$Y$105,INT((ROW()-6)/12)+1,$E899+5))</f>
        <v/>
      </c>
      <c r="I899" s="25">
        <f>IF(OR($A899="",$H899=""),"",IFERROR(ROUNDUP(INDEX('Cenários'!$F$6:$F$105,INT((ROW()-6)/12)+1)*$H899,0),""))</f>
        <v/>
      </c>
      <c r="J899" s="19" t="n"/>
      <c r="K899" s="25">
        <f>IF($A899="","",IF($E899=-4,INDEX('Cenários'!$G$6:$G$105,INT((ROW()-6)/12)+1),$S898))</f>
        <v/>
      </c>
      <c r="L899" s="25">
        <f>IF($A899="","",$K899+IF($J899="",0,$J899)-IF($I899="",0,$I899))</f>
        <v/>
      </c>
      <c r="M899" s="25">
        <f>IF($A899="","",IF($E899&lt;=0,INDEX('Cenários'!$H$6:$H$105,INT((ROW()-6)/12)+1)+SUMIFS($I$6:$I$1205,$A$6:$A$1205,$A899,$E$6:$E$1205,"&gt;"&amp;$E899,$E$6:$E$1205,"&lt;="&amp;($E899+INDEX('Cenários'!$J$6:$J$105,INT((ROW()-6)/12)+1))),INDEX('Cenários'!$L$6:$L$105,INT((ROW()-6)/12)+1)+SUMIFS($I$6:$I$1205,$A$6:$A$1205,$A899,$E$6:$E$1205,"&gt;"&amp;$E899,$E$6:$E$1205,"&lt;=7")))</f>
        <v/>
      </c>
      <c r="N899" s="25">
        <f>IF($A899="","",MIN(INDEX('Cenários'!$K$6:$K$105,INT((ROW()-6)/12)+1),MAX(0,$M899)))</f>
        <v/>
      </c>
      <c r="O899" s="25">
        <f>IF($A899="","",IFERROR(IF($L899&gt;=$N899,0,MIN(CEILING(MAX(0,$N899-$L899),INDEX('Cenários'!$I$6:$I$105,INT((ROW()-6)/12)+1)),FLOOR(MAX(0,INDEX('Cenários'!$K$6:$K$105,INT((ROW()-6)/12)+1)-$L899),INDEX('Cenários'!$I$6:$I$105,INT((ROW()-6)/12)+1)))),0))</f>
        <v/>
      </c>
      <c r="P899" s="25">
        <f>IF($A899="","",IFERROR(IF($E899+INDEX('Cenários'!$J$6:$J$105,INT((ROW()-6)/12)+1)&gt;7,0,SUMIFS($O$6:$O$1205,$A$6:$A$1205,$A899,$E$6:$E$1205,$E899+INDEX('Cenários'!$J$6:$J$105,INT((ROW()-6)/12)+1))),0))</f>
        <v/>
      </c>
      <c r="Q899" s="25">
        <f>IF($A899="","",$L899+$O899)</f>
        <v/>
      </c>
      <c r="R899" s="25">
        <f>IF($A899="","",IF($E899&gt;0,MAX(0,$Q899-$N899),0))</f>
        <v/>
      </c>
      <c r="S899" s="25">
        <f>IF($A899="","",$Q899-$R899)</f>
        <v/>
      </c>
      <c r="T899" s="25">
        <f>IF($A899="","",MAX(0,-$S899))</f>
        <v/>
      </c>
      <c r="U899" s="25">
        <f>IF($A899="","",MAX(0,$Q899-INDEX('Cenários'!$K$6:$K$105,INT((ROW()-6)/12)+1)))</f>
        <v/>
      </c>
      <c r="V899" s="24">
        <f>IF($A899="","",IF($Y899&lt;&gt;"OK","Dados inválidos",IF($X899="Pausado","Pausado",IF($T899&gt;0,"Ruptura",IF($U899&gt;0,"Excesso de capacidade",IF($M899&gt;INDEX('Cenários'!$K$6:$K$105,INT((ROW()-6)/12)+1),"Capacidade insuficiente",IF(AND($E899&lt;=0,$S899&lt;INDEX('Cenários'!$H$6:$H$105,INT((ROW()-6)/12)+1)),"Atenção",IF($R899&gt;0,"Desmobilizar","Adequado"))))))))</f>
        <v/>
      </c>
      <c r="W899" s="24">
        <f>IF($A899="","",IF($Y899&lt;&gt;"OK","Corrigir cadastro do cenário",IF($X899="Pausado","",IF($T899&gt;0,"Ruptura projetada de "&amp;TEXT($T899,"0")&amp;" un.",IF($U899&gt;0,"Reduzir entrada ou transferir "&amp;TEXT($U899,"0")&amp;" un.",IF($M899&gt;INDEX('Cenários'!$K$6:$K$105,INT((ROW()-6)/12)+1),"Capacidade abaixo do saldo-alvo em "&amp;TEXT($M899-INDEX('Cenários'!$K$6:$K$105,INT((ROW()-6)/12)+1),"0")&amp;" un.",IF(AND($O899&gt;0,$E899-INDEX('Cenários'!$J$6:$J$105,INT((ROW()-6)/12)+1)&lt;-4),"Recebimento depende de pedido anterior ao horizonte",IF($R899&gt;0,"Desmobilizar "&amp;TEXT($R899,"0")&amp;" un. nesta semana",IF($P899&gt;0,"Emitir pedido de "&amp;TEXT($P899,"0")&amp;" un. nesta semana",IF($O899&gt;0,"Programar recebimento de "&amp;TEXT($O899,"0")&amp;" un.","Sem ação imediata")))))))))</f>
        <v/>
      </c>
      <c r="X899" s="24">
        <f>IF($A899="","",INDEX('Cenários'!$M$6:$M$105,INT((ROW()-6)/12)+1))</f>
        <v/>
      </c>
      <c r="Y899" s="24">
        <f>IF($A899="","",INDEX('Cenários'!$Z$6:$Z$105,INT((ROW()-6)/12)+1))</f>
        <v/>
      </c>
    </row>
    <row r="900" ht="19" customHeight="1">
      <c r="A900" s="24">
        <f>IF(INDEX('Cenários'!$A$6:$A$105,INT((ROW()-6)/12)+1)="","",INDEX('Cenários'!$A$6:$A$105,INT((ROW()-6)/12)+1))</f>
        <v/>
      </c>
      <c r="B900" s="24">
        <f>IF($A900="","",INDEX('Cenários'!$B$6:$B$105,INT((ROW()-6)/12)+1))</f>
        <v/>
      </c>
      <c r="C900" s="24">
        <f>IF($A900="","",INDEX('Cenários'!$C$6:$C$105,INT((ROW()-6)/12)+1))</f>
        <v/>
      </c>
      <c r="D900" s="24">
        <f>IF($A900="","",INDEX('Cenários'!$D$6:$D$105,INT((ROW()-6)/12)+1))</f>
        <v/>
      </c>
      <c r="E900" s="25">
        <f>IF($A900="","",MOD(ROW()-6,12)-4)</f>
        <v/>
      </c>
      <c r="F900" s="24">
        <f>IF($A900="","",IF($E900&lt;0,"Antes do pico",IF($E900=0,"Semana de pico","Depois do pico")))</f>
        <v/>
      </c>
      <c r="G900" s="36">
        <f>IF($A900="","",IFERROR(IF(INDEX('Cenários'!$E$6:$E$105,INT((ROW()-6)/12)+1)="","",INDEX('Cenários'!$E$6:$E$105,INT((ROW()-6)/12)+1)+7*$E900),""))</f>
        <v/>
      </c>
      <c r="H900" s="37">
        <f>IF($A900="","",INDEX('Cenários'!$N$6:$Y$105,INT((ROW()-6)/12)+1,$E900+5))</f>
        <v/>
      </c>
      <c r="I900" s="25">
        <f>IF(OR($A900="",$H900=""),"",IFERROR(ROUNDUP(INDEX('Cenários'!$F$6:$F$105,INT((ROW()-6)/12)+1)*$H900,0),""))</f>
        <v/>
      </c>
      <c r="J900" s="19" t="n"/>
      <c r="K900" s="25">
        <f>IF($A900="","",IF($E900=-4,INDEX('Cenários'!$G$6:$G$105,INT((ROW()-6)/12)+1),$S899))</f>
        <v/>
      </c>
      <c r="L900" s="25">
        <f>IF($A900="","",$K900+IF($J900="",0,$J900)-IF($I900="",0,$I900))</f>
        <v/>
      </c>
      <c r="M900" s="25">
        <f>IF($A900="","",IF($E900&lt;=0,INDEX('Cenários'!$H$6:$H$105,INT((ROW()-6)/12)+1)+SUMIFS($I$6:$I$1205,$A$6:$A$1205,$A900,$E$6:$E$1205,"&gt;"&amp;$E900,$E$6:$E$1205,"&lt;="&amp;($E900+INDEX('Cenários'!$J$6:$J$105,INT((ROW()-6)/12)+1))),INDEX('Cenários'!$L$6:$L$105,INT((ROW()-6)/12)+1)+SUMIFS($I$6:$I$1205,$A$6:$A$1205,$A900,$E$6:$E$1205,"&gt;"&amp;$E900,$E$6:$E$1205,"&lt;=7")))</f>
        <v/>
      </c>
      <c r="N900" s="25">
        <f>IF($A900="","",MIN(INDEX('Cenários'!$K$6:$K$105,INT((ROW()-6)/12)+1),MAX(0,$M900)))</f>
        <v/>
      </c>
      <c r="O900" s="25">
        <f>IF($A900="","",IFERROR(IF($L900&gt;=$N900,0,MIN(CEILING(MAX(0,$N900-$L900),INDEX('Cenários'!$I$6:$I$105,INT((ROW()-6)/12)+1)),FLOOR(MAX(0,INDEX('Cenários'!$K$6:$K$105,INT((ROW()-6)/12)+1)-$L900),INDEX('Cenários'!$I$6:$I$105,INT((ROW()-6)/12)+1)))),0))</f>
        <v/>
      </c>
      <c r="P900" s="25">
        <f>IF($A900="","",IFERROR(IF($E900+INDEX('Cenários'!$J$6:$J$105,INT((ROW()-6)/12)+1)&gt;7,0,SUMIFS($O$6:$O$1205,$A$6:$A$1205,$A900,$E$6:$E$1205,$E900+INDEX('Cenários'!$J$6:$J$105,INT((ROW()-6)/12)+1))),0))</f>
        <v/>
      </c>
      <c r="Q900" s="25">
        <f>IF($A900="","",$L900+$O900)</f>
        <v/>
      </c>
      <c r="R900" s="25">
        <f>IF($A900="","",IF($E900&gt;0,MAX(0,$Q900-$N900),0))</f>
        <v/>
      </c>
      <c r="S900" s="25">
        <f>IF($A900="","",$Q900-$R900)</f>
        <v/>
      </c>
      <c r="T900" s="25">
        <f>IF($A900="","",MAX(0,-$S900))</f>
        <v/>
      </c>
      <c r="U900" s="25">
        <f>IF($A900="","",MAX(0,$Q900-INDEX('Cenários'!$K$6:$K$105,INT((ROW()-6)/12)+1)))</f>
        <v/>
      </c>
      <c r="V900" s="24">
        <f>IF($A900="","",IF($Y900&lt;&gt;"OK","Dados inválidos",IF($X900="Pausado","Pausado",IF($T900&gt;0,"Ruptura",IF($U900&gt;0,"Excesso de capacidade",IF($M900&gt;INDEX('Cenários'!$K$6:$K$105,INT((ROW()-6)/12)+1),"Capacidade insuficiente",IF(AND($E900&lt;=0,$S900&lt;INDEX('Cenários'!$H$6:$H$105,INT((ROW()-6)/12)+1)),"Atenção",IF($R900&gt;0,"Desmobilizar","Adequado"))))))))</f>
        <v/>
      </c>
      <c r="W900" s="24">
        <f>IF($A900="","",IF($Y900&lt;&gt;"OK","Corrigir cadastro do cenário",IF($X900="Pausado","",IF($T900&gt;0,"Ruptura projetada de "&amp;TEXT($T900,"0")&amp;" un.",IF($U900&gt;0,"Reduzir entrada ou transferir "&amp;TEXT($U900,"0")&amp;" un.",IF($M900&gt;INDEX('Cenários'!$K$6:$K$105,INT((ROW()-6)/12)+1),"Capacidade abaixo do saldo-alvo em "&amp;TEXT($M900-INDEX('Cenários'!$K$6:$K$105,INT((ROW()-6)/12)+1),"0")&amp;" un.",IF(AND($O900&gt;0,$E900-INDEX('Cenários'!$J$6:$J$105,INT((ROW()-6)/12)+1)&lt;-4),"Recebimento depende de pedido anterior ao horizonte",IF($R900&gt;0,"Desmobilizar "&amp;TEXT($R900,"0")&amp;" un. nesta semana",IF($P900&gt;0,"Emitir pedido de "&amp;TEXT($P900,"0")&amp;" un. nesta semana",IF($O900&gt;0,"Programar recebimento de "&amp;TEXT($O900,"0")&amp;" un.","Sem ação imediata")))))))))</f>
        <v/>
      </c>
      <c r="X900" s="24">
        <f>IF($A900="","",INDEX('Cenários'!$M$6:$M$105,INT((ROW()-6)/12)+1))</f>
        <v/>
      </c>
      <c r="Y900" s="24">
        <f>IF($A900="","",INDEX('Cenários'!$Z$6:$Z$105,INT((ROW()-6)/12)+1))</f>
        <v/>
      </c>
    </row>
    <row r="901" ht="19" customHeight="1">
      <c r="A901" s="24">
        <f>IF(INDEX('Cenários'!$A$6:$A$105,INT((ROW()-6)/12)+1)="","",INDEX('Cenários'!$A$6:$A$105,INT((ROW()-6)/12)+1))</f>
        <v/>
      </c>
      <c r="B901" s="24">
        <f>IF($A901="","",INDEX('Cenários'!$B$6:$B$105,INT((ROW()-6)/12)+1))</f>
        <v/>
      </c>
      <c r="C901" s="24">
        <f>IF($A901="","",INDEX('Cenários'!$C$6:$C$105,INT((ROW()-6)/12)+1))</f>
        <v/>
      </c>
      <c r="D901" s="24">
        <f>IF($A901="","",INDEX('Cenários'!$D$6:$D$105,INT((ROW()-6)/12)+1))</f>
        <v/>
      </c>
      <c r="E901" s="25">
        <f>IF($A901="","",MOD(ROW()-6,12)-4)</f>
        <v/>
      </c>
      <c r="F901" s="24">
        <f>IF($A901="","",IF($E901&lt;0,"Antes do pico",IF($E901=0,"Semana de pico","Depois do pico")))</f>
        <v/>
      </c>
      <c r="G901" s="36">
        <f>IF($A901="","",IFERROR(IF(INDEX('Cenários'!$E$6:$E$105,INT((ROW()-6)/12)+1)="","",INDEX('Cenários'!$E$6:$E$105,INT((ROW()-6)/12)+1)+7*$E901),""))</f>
        <v/>
      </c>
      <c r="H901" s="37">
        <f>IF($A901="","",INDEX('Cenários'!$N$6:$Y$105,INT((ROW()-6)/12)+1,$E901+5))</f>
        <v/>
      </c>
      <c r="I901" s="25">
        <f>IF(OR($A901="",$H901=""),"",IFERROR(ROUNDUP(INDEX('Cenários'!$F$6:$F$105,INT((ROW()-6)/12)+1)*$H901,0),""))</f>
        <v/>
      </c>
      <c r="J901" s="19" t="n"/>
      <c r="K901" s="25">
        <f>IF($A901="","",IF($E901=-4,INDEX('Cenários'!$G$6:$G$105,INT((ROW()-6)/12)+1),$S900))</f>
        <v/>
      </c>
      <c r="L901" s="25">
        <f>IF($A901="","",$K901+IF($J901="",0,$J901)-IF($I901="",0,$I901))</f>
        <v/>
      </c>
      <c r="M901" s="25">
        <f>IF($A901="","",IF($E901&lt;=0,INDEX('Cenários'!$H$6:$H$105,INT((ROW()-6)/12)+1)+SUMIFS($I$6:$I$1205,$A$6:$A$1205,$A901,$E$6:$E$1205,"&gt;"&amp;$E901,$E$6:$E$1205,"&lt;="&amp;($E901+INDEX('Cenários'!$J$6:$J$105,INT((ROW()-6)/12)+1))),INDEX('Cenários'!$L$6:$L$105,INT((ROW()-6)/12)+1)+SUMIFS($I$6:$I$1205,$A$6:$A$1205,$A901,$E$6:$E$1205,"&gt;"&amp;$E901,$E$6:$E$1205,"&lt;=7")))</f>
        <v/>
      </c>
      <c r="N901" s="25">
        <f>IF($A901="","",MIN(INDEX('Cenários'!$K$6:$K$105,INT((ROW()-6)/12)+1),MAX(0,$M901)))</f>
        <v/>
      </c>
      <c r="O901" s="25">
        <f>IF($A901="","",IFERROR(IF($L901&gt;=$N901,0,MIN(CEILING(MAX(0,$N901-$L901),INDEX('Cenários'!$I$6:$I$105,INT((ROW()-6)/12)+1)),FLOOR(MAX(0,INDEX('Cenários'!$K$6:$K$105,INT((ROW()-6)/12)+1)-$L901),INDEX('Cenários'!$I$6:$I$105,INT((ROW()-6)/12)+1)))),0))</f>
        <v/>
      </c>
      <c r="P901" s="25">
        <f>IF($A901="","",IFERROR(IF($E901+INDEX('Cenários'!$J$6:$J$105,INT((ROW()-6)/12)+1)&gt;7,0,SUMIFS($O$6:$O$1205,$A$6:$A$1205,$A901,$E$6:$E$1205,$E901+INDEX('Cenários'!$J$6:$J$105,INT((ROW()-6)/12)+1))),0))</f>
        <v/>
      </c>
      <c r="Q901" s="25">
        <f>IF($A901="","",$L901+$O901)</f>
        <v/>
      </c>
      <c r="R901" s="25">
        <f>IF($A901="","",IF($E901&gt;0,MAX(0,$Q901-$N901),0))</f>
        <v/>
      </c>
      <c r="S901" s="25">
        <f>IF($A901="","",$Q901-$R901)</f>
        <v/>
      </c>
      <c r="T901" s="25">
        <f>IF($A901="","",MAX(0,-$S901))</f>
        <v/>
      </c>
      <c r="U901" s="25">
        <f>IF($A901="","",MAX(0,$Q901-INDEX('Cenários'!$K$6:$K$105,INT((ROW()-6)/12)+1)))</f>
        <v/>
      </c>
      <c r="V901" s="24">
        <f>IF($A901="","",IF($Y901&lt;&gt;"OK","Dados inválidos",IF($X901="Pausado","Pausado",IF($T901&gt;0,"Ruptura",IF($U901&gt;0,"Excesso de capacidade",IF($M901&gt;INDEX('Cenários'!$K$6:$K$105,INT((ROW()-6)/12)+1),"Capacidade insuficiente",IF(AND($E901&lt;=0,$S901&lt;INDEX('Cenários'!$H$6:$H$105,INT((ROW()-6)/12)+1)),"Atenção",IF($R901&gt;0,"Desmobilizar","Adequado"))))))))</f>
        <v/>
      </c>
      <c r="W901" s="24">
        <f>IF($A901="","",IF($Y901&lt;&gt;"OK","Corrigir cadastro do cenário",IF($X901="Pausado","",IF($T901&gt;0,"Ruptura projetada de "&amp;TEXT($T901,"0")&amp;" un.",IF($U901&gt;0,"Reduzir entrada ou transferir "&amp;TEXT($U901,"0")&amp;" un.",IF($M901&gt;INDEX('Cenários'!$K$6:$K$105,INT((ROW()-6)/12)+1),"Capacidade abaixo do saldo-alvo em "&amp;TEXT($M901-INDEX('Cenários'!$K$6:$K$105,INT((ROW()-6)/12)+1),"0")&amp;" un.",IF(AND($O901&gt;0,$E901-INDEX('Cenários'!$J$6:$J$105,INT((ROW()-6)/12)+1)&lt;-4),"Recebimento depende de pedido anterior ao horizonte",IF($R901&gt;0,"Desmobilizar "&amp;TEXT($R901,"0")&amp;" un. nesta semana",IF($P901&gt;0,"Emitir pedido de "&amp;TEXT($P901,"0")&amp;" un. nesta semana",IF($O901&gt;0,"Programar recebimento de "&amp;TEXT($O901,"0")&amp;" un.","Sem ação imediata")))))))))</f>
        <v/>
      </c>
      <c r="X901" s="24">
        <f>IF($A901="","",INDEX('Cenários'!$M$6:$M$105,INT((ROW()-6)/12)+1))</f>
        <v/>
      </c>
      <c r="Y901" s="24">
        <f>IF($A901="","",INDEX('Cenários'!$Z$6:$Z$105,INT((ROW()-6)/12)+1))</f>
        <v/>
      </c>
    </row>
    <row r="902" ht="19" customHeight="1">
      <c r="A902" s="24">
        <f>IF(INDEX('Cenários'!$A$6:$A$105,INT((ROW()-6)/12)+1)="","",INDEX('Cenários'!$A$6:$A$105,INT((ROW()-6)/12)+1))</f>
        <v/>
      </c>
      <c r="B902" s="24">
        <f>IF($A902="","",INDEX('Cenários'!$B$6:$B$105,INT((ROW()-6)/12)+1))</f>
        <v/>
      </c>
      <c r="C902" s="24">
        <f>IF($A902="","",INDEX('Cenários'!$C$6:$C$105,INT((ROW()-6)/12)+1))</f>
        <v/>
      </c>
      <c r="D902" s="24">
        <f>IF($A902="","",INDEX('Cenários'!$D$6:$D$105,INT((ROW()-6)/12)+1))</f>
        <v/>
      </c>
      <c r="E902" s="25">
        <f>IF($A902="","",MOD(ROW()-6,12)-4)</f>
        <v/>
      </c>
      <c r="F902" s="24">
        <f>IF($A902="","",IF($E902&lt;0,"Antes do pico",IF($E902=0,"Semana de pico","Depois do pico")))</f>
        <v/>
      </c>
      <c r="G902" s="36">
        <f>IF($A902="","",IFERROR(IF(INDEX('Cenários'!$E$6:$E$105,INT((ROW()-6)/12)+1)="","",INDEX('Cenários'!$E$6:$E$105,INT((ROW()-6)/12)+1)+7*$E902),""))</f>
        <v/>
      </c>
      <c r="H902" s="37">
        <f>IF($A902="","",INDEX('Cenários'!$N$6:$Y$105,INT((ROW()-6)/12)+1,$E902+5))</f>
        <v/>
      </c>
      <c r="I902" s="25">
        <f>IF(OR($A902="",$H902=""),"",IFERROR(ROUNDUP(INDEX('Cenários'!$F$6:$F$105,INT((ROW()-6)/12)+1)*$H902,0),""))</f>
        <v/>
      </c>
      <c r="J902" s="19" t="n"/>
      <c r="K902" s="25">
        <f>IF($A902="","",IF($E902=-4,INDEX('Cenários'!$G$6:$G$105,INT((ROW()-6)/12)+1),$S901))</f>
        <v/>
      </c>
      <c r="L902" s="25">
        <f>IF($A902="","",$K902+IF($J902="",0,$J902)-IF($I902="",0,$I902))</f>
        <v/>
      </c>
      <c r="M902" s="25">
        <f>IF($A902="","",IF($E902&lt;=0,INDEX('Cenários'!$H$6:$H$105,INT((ROW()-6)/12)+1)+SUMIFS($I$6:$I$1205,$A$6:$A$1205,$A902,$E$6:$E$1205,"&gt;"&amp;$E902,$E$6:$E$1205,"&lt;="&amp;($E902+INDEX('Cenários'!$J$6:$J$105,INT((ROW()-6)/12)+1))),INDEX('Cenários'!$L$6:$L$105,INT((ROW()-6)/12)+1)+SUMIFS($I$6:$I$1205,$A$6:$A$1205,$A902,$E$6:$E$1205,"&gt;"&amp;$E902,$E$6:$E$1205,"&lt;=7")))</f>
        <v/>
      </c>
      <c r="N902" s="25">
        <f>IF($A902="","",MIN(INDEX('Cenários'!$K$6:$K$105,INT((ROW()-6)/12)+1),MAX(0,$M902)))</f>
        <v/>
      </c>
      <c r="O902" s="25">
        <f>IF($A902="","",IFERROR(IF($L902&gt;=$N902,0,MIN(CEILING(MAX(0,$N902-$L902),INDEX('Cenários'!$I$6:$I$105,INT((ROW()-6)/12)+1)),FLOOR(MAX(0,INDEX('Cenários'!$K$6:$K$105,INT((ROW()-6)/12)+1)-$L902),INDEX('Cenários'!$I$6:$I$105,INT((ROW()-6)/12)+1)))),0))</f>
        <v/>
      </c>
      <c r="P902" s="25">
        <f>IF($A902="","",IFERROR(IF($E902+INDEX('Cenários'!$J$6:$J$105,INT((ROW()-6)/12)+1)&gt;7,0,SUMIFS($O$6:$O$1205,$A$6:$A$1205,$A902,$E$6:$E$1205,$E902+INDEX('Cenários'!$J$6:$J$105,INT((ROW()-6)/12)+1))),0))</f>
        <v/>
      </c>
      <c r="Q902" s="25">
        <f>IF($A902="","",$L902+$O902)</f>
        <v/>
      </c>
      <c r="R902" s="25">
        <f>IF($A902="","",IF($E902&gt;0,MAX(0,$Q902-$N902),0))</f>
        <v/>
      </c>
      <c r="S902" s="25">
        <f>IF($A902="","",$Q902-$R902)</f>
        <v/>
      </c>
      <c r="T902" s="25">
        <f>IF($A902="","",MAX(0,-$S902))</f>
        <v/>
      </c>
      <c r="U902" s="25">
        <f>IF($A902="","",MAX(0,$Q902-INDEX('Cenários'!$K$6:$K$105,INT((ROW()-6)/12)+1)))</f>
        <v/>
      </c>
      <c r="V902" s="24">
        <f>IF($A902="","",IF($Y902&lt;&gt;"OK","Dados inválidos",IF($X902="Pausado","Pausado",IF($T902&gt;0,"Ruptura",IF($U902&gt;0,"Excesso de capacidade",IF($M902&gt;INDEX('Cenários'!$K$6:$K$105,INT((ROW()-6)/12)+1),"Capacidade insuficiente",IF(AND($E902&lt;=0,$S902&lt;INDEX('Cenários'!$H$6:$H$105,INT((ROW()-6)/12)+1)),"Atenção",IF($R902&gt;0,"Desmobilizar","Adequado"))))))))</f>
        <v/>
      </c>
      <c r="W902" s="24">
        <f>IF($A902="","",IF($Y902&lt;&gt;"OK","Corrigir cadastro do cenário",IF($X902="Pausado","",IF($T902&gt;0,"Ruptura projetada de "&amp;TEXT($T902,"0")&amp;" un.",IF($U902&gt;0,"Reduzir entrada ou transferir "&amp;TEXT($U902,"0")&amp;" un.",IF($M902&gt;INDEX('Cenários'!$K$6:$K$105,INT((ROW()-6)/12)+1),"Capacidade abaixo do saldo-alvo em "&amp;TEXT($M902-INDEX('Cenários'!$K$6:$K$105,INT((ROW()-6)/12)+1),"0")&amp;" un.",IF(AND($O902&gt;0,$E902-INDEX('Cenários'!$J$6:$J$105,INT((ROW()-6)/12)+1)&lt;-4),"Recebimento depende de pedido anterior ao horizonte",IF($R902&gt;0,"Desmobilizar "&amp;TEXT($R902,"0")&amp;" un. nesta semana",IF($P902&gt;0,"Emitir pedido de "&amp;TEXT($P902,"0")&amp;" un. nesta semana",IF($O902&gt;0,"Programar recebimento de "&amp;TEXT($O902,"0")&amp;" un.","Sem ação imediata")))))))))</f>
        <v/>
      </c>
      <c r="X902" s="24">
        <f>IF($A902="","",INDEX('Cenários'!$M$6:$M$105,INT((ROW()-6)/12)+1))</f>
        <v/>
      </c>
      <c r="Y902" s="24">
        <f>IF($A902="","",INDEX('Cenários'!$Z$6:$Z$105,INT((ROW()-6)/12)+1))</f>
        <v/>
      </c>
    </row>
    <row r="903" ht="19" customHeight="1">
      <c r="A903" s="24">
        <f>IF(INDEX('Cenários'!$A$6:$A$105,INT((ROW()-6)/12)+1)="","",INDEX('Cenários'!$A$6:$A$105,INT((ROW()-6)/12)+1))</f>
        <v/>
      </c>
      <c r="B903" s="24">
        <f>IF($A903="","",INDEX('Cenários'!$B$6:$B$105,INT((ROW()-6)/12)+1))</f>
        <v/>
      </c>
      <c r="C903" s="24">
        <f>IF($A903="","",INDEX('Cenários'!$C$6:$C$105,INT((ROW()-6)/12)+1))</f>
        <v/>
      </c>
      <c r="D903" s="24">
        <f>IF($A903="","",INDEX('Cenários'!$D$6:$D$105,INT((ROW()-6)/12)+1))</f>
        <v/>
      </c>
      <c r="E903" s="25">
        <f>IF($A903="","",MOD(ROW()-6,12)-4)</f>
        <v/>
      </c>
      <c r="F903" s="24">
        <f>IF($A903="","",IF($E903&lt;0,"Antes do pico",IF($E903=0,"Semana de pico","Depois do pico")))</f>
        <v/>
      </c>
      <c r="G903" s="36">
        <f>IF($A903="","",IFERROR(IF(INDEX('Cenários'!$E$6:$E$105,INT((ROW()-6)/12)+1)="","",INDEX('Cenários'!$E$6:$E$105,INT((ROW()-6)/12)+1)+7*$E903),""))</f>
        <v/>
      </c>
      <c r="H903" s="37">
        <f>IF($A903="","",INDEX('Cenários'!$N$6:$Y$105,INT((ROW()-6)/12)+1,$E903+5))</f>
        <v/>
      </c>
      <c r="I903" s="25">
        <f>IF(OR($A903="",$H903=""),"",IFERROR(ROUNDUP(INDEX('Cenários'!$F$6:$F$105,INT((ROW()-6)/12)+1)*$H903,0),""))</f>
        <v/>
      </c>
      <c r="J903" s="19" t="n"/>
      <c r="K903" s="25">
        <f>IF($A903="","",IF($E903=-4,INDEX('Cenários'!$G$6:$G$105,INT((ROW()-6)/12)+1),$S902))</f>
        <v/>
      </c>
      <c r="L903" s="25">
        <f>IF($A903="","",$K903+IF($J903="",0,$J903)-IF($I903="",0,$I903))</f>
        <v/>
      </c>
      <c r="M903" s="25">
        <f>IF($A903="","",IF($E903&lt;=0,INDEX('Cenários'!$H$6:$H$105,INT((ROW()-6)/12)+1)+SUMIFS($I$6:$I$1205,$A$6:$A$1205,$A903,$E$6:$E$1205,"&gt;"&amp;$E903,$E$6:$E$1205,"&lt;="&amp;($E903+INDEX('Cenários'!$J$6:$J$105,INT((ROW()-6)/12)+1))),INDEX('Cenários'!$L$6:$L$105,INT((ROW()-6)/12)+1)+SUMIFS($I$6:$I$1205,$A$6:$A$1205,$A903,$E$6:$E$1205,"&gt;"&amp;$E903,$E$6:$E$1205,"&lt;=7")))</f>
        <v/>
      </c>
      <c r="N903" s="25">
        <f>IF($A903="","",MIN(INDEX('Cenários'!$K$6:$K$105,INT((ROW()-6)/12)+1),MAX(0,$M903)))</f>
        <v/>
      </c>
      <c r="O903" s="25">
        <f>IF($A903="","",IFERROR(IF($L903&gt;=$N903,0,MIN(CEILING(MAX(0,$N903-$L903),INDEX('Cenários'!$I$6:$I$105,INT((ROW()-6)/12)+1)),FLOOR(MAX(0,INDEX('Cenários'!$K$6:$K$105,INT((ROW()-6)/12)+1)-$L903),INDEX('Cenários'!$I$6:$I$105,INT((ROW()-6)/12)+1)))),0))</f>
        <v/>
      </c>
      <c r="P903" s="25">
        <f>IF($A903="","",IFERROR(IF($E903+INDEX('Cenários'!$J$6:$J$105,INT((ROW()-6)/12)+1)&gt;7,0,SUMIFS($O$6:$O$1205,$A$6:$A$1205,$A903,$E$6:$E$1205,$E903+INDEX('Cenários'!$J$6:$J$105,INT((ROW()-6)/12)+1))),0))</f>
        <v/>
      </c>
      <c r="Q903" s="25">
        <f>IF($A903="","",$L903+$O903)</f>
        <v/>
      </c>
      <c r="R903" s="25">
        <f>IF($A903="","",IF($E903&gt;0,MAX(0,$Q903-$N903),0))</f>
        <v/>
      </c>
      <c r="S903" s="25">
        <f>IF($A903="","",$Q903-$R903)</f>
        <v/>
      </c>
      <c r="T903" s="25">
        <f>IF($A903="","",MAX(0,-$S903))</f>
        <v/>
      </c>
      <c r="U903" s="25">
        <f>IF($A903="","",MAX(0,$Q903-INDEX('Cenários'!$K$6:$K$105,INT((ROW()-6)/12)+1)))</f>
        <v/>
      </c>
      <c r="V903" s="24">
        <f>IF($A903="","",IF($Y903&lt;&gt;"OK","Dados inválidos",IF($X903="Pausado","Pausado",IF($T903&gt;0,"Ruptura",IF($U903&gt;0,"Excesso de capacidade",IF($M903&gt;INDEX('Cenários'!$K$6:$K$105,INT((ROW()-6)/12)+1),"Capacidade insuficiente",IF(AND($E903&lt;=0,$S903&lt;INDEX('Cenários'!$H$6:$H$105,INT((ROW()-6)/12)+1)),"Atenção",IF($R903&gt;0,"Desmobilizar","Adequado"))))))))</f>
        <v/>
      </c>
      <c r="W903" s="24">
        <f>IF($A903="","",IF($Y903&lt;&gt;"OK","Corrigir cadastro do cenário",IF($X903="Pausado","",IF($T903&gt;0,"Ruptura projetada de "&amp;TEXT($T903,"0")&amp;" un.",IF($U903&gt;0,"Reduzir entrada ou transferir "&amp;TEXT($U903,"0")&amp;" un.",IF($M903&gt;INDEX('Cenários'!$K$6:$K$105,INT((ROW()-6)/12)+1),"Capacidade abaixo do saldo-alvo em "&amp;TEXT($M903-INDEX('Cenários'!$K$6:$K$105,INT((ROW()-6)/12)+1),"0")&amp;" un.",IF(AND($O903&gt;0,$E903-INDEX('Cenários'!$J$6:$J$105,INT((ROW()-6)/12)+1)&lt;-4),"Recebimento depende de pedido anterior ao horizonte",IF($R903&gt;0,"Desmobilizar "&amp;TEXT($R903,"0")&amp;" un. nesta semana",IF($P903&gt;0,"Emitir pedido de "&amp;TEXT($P903,"0")&amp;" un. nesta semana",IF($O903&gt;0,"Programar recebimento de "&amp;TEXT($O903,"0")&amp;" un.","Sem ação imediata")))))))))</f>
        <v/>
      </c>
      <c r="X903" s="24">
        <f>IF($A903="","",INDEX('Cenários'!$M$6:$M$105,INT((ROW()-6)/12)+1))</f>
        <v/>
      </c>
      <c r="Y903" s="24">
        <f>IF($A903="","",INDEX('Cenários'!$Z$6:$Z$105,INT((ROW()-6)/12)+1))</f>
        <v/>
      </c>
    </row>
    <row r="904" ht="19" customHeight="1">
      <c r="A904" s="24">
        <f>IF(INDEX('Cenários'!$A$6:$A$105,INT((ROW()-6)/12)+1)="","",INDEX('Cenários'!$A$6:$A$105,INT((ROW()-6)/12)+1))</f>
        <v/>
      </c>
      <c r="B904" s="24">
        <f>IF($A904="","",INDEX('Cenários'!$B$6:$B$105,INT((ROW()-6)/12)+1))</f>
        <v/>
      </c>
      <c r="C904" s="24">
        <f>IF($A904="","",INDEX('Cenários'!$C$6:$C$105,INT((ROW()-6)/12)+1))</f>
        <v/>
      </c>
      <c r="D904" s="24">
        <f>IF($A904="","",INDEX('Cenários'!$D$6:$D$105,INT((ROW()-6)/12)+1))</f>
        <v/>
      </c>
      <c r="E904" s="25">
        <f>IF($A904="","",MOD(ROW()-6,12)-4)</f>
        <v/>
      </c>
      <c r="F904" s="24">
        <f>IF($A904="","",IF($E904&lt;0,"Antes do pico",IF($E904=0,"Semana de pico","Depois do pico")))</f>
        <v/>
      </c>
      <c r="G904" s="36">
        <f>IF($A904="","",IFERROR(IF(INDEX('Cenários'!$E$6:$E$105,INT((ROW()-6)/12)+1)="","",INDEX('Cenários'!$E$6:$E$105,INT((ROW()-6)/12)+1)+7*$E904),""))</f>
        <v/>
      </c>
      <c r="H904" s="37">
        <f>IF($A904="","",INDEX('Cenários'!$N$6:$Y$105,INT((ROW()-6)/12)+1,$E904+5))</f>
        <v/>
      </c>
      <c r="I904" s="25">
        <f>IF(OR($A904="",$H904=""),"",IFERROR(ROUNDUP(INDEX('Cenários'!$F$6:$F$105,INT((ROW()-6)/12)+1)*$H904,0),""))</f>
        <v/>
      </c>
      <c r="J904" s="19" t="n"/>
      <c r="K904" s="25">
        <f>IF($A904="","",IF($E904=-4,INDEX('Cenários'!$G$6:$G$105,INT((ROW()-6)/12)+1),$S903))</f>
        <v/>
      </c>
      <c r="L904" s="25">
        <f>IF($A904="","",$K904+IF($J904="",0,$J904)-IF($I904="",0,$I904))</f>
        <v/>
      </c>
      <c r="M904" s="25">
        <f>IF($A904="","",IF($E904&lt;=0,INDEX('Cenários'!$H$6:$H$105,INT((ROW()-6)/12)+1)+SUMIFS($I$6:$I$1205,$A$6:$A$1205,$A904,$E$6:$E$1205,"&gt;"&amp;$E904,$E$6:$E$1205,"&lt;="&amp;($E904+INDEX('Cenários'!$J$6:$J$105,INT((ROW()-6)/12)+1))),INDEX('Cenários'!$L$6:$L$105,INT((ROW()-6)/12)+1)+SUMIFS($I$6:$I$1205,$A$6:$A$1205,$A904,$E$6:$E$1205,"&gt;"&amp;$E904,$E$6:$E$1205,"&lt;=7")))</f>
        <v/>
      </c>
      <c r="N904" s="25">
        <f>IF($A904="","",MIN(INDEX('Cenários'!$K$6:$K$105,INT((ROW()-6)/12)+1),MAX(0,$M904)))</f>
        <v/>
      </c>
      <c r="O904" s="25">
        <f>IF($A904="","",IFERROR(IF($L904&gt;=$N904,0,MIN(CEILING(MAX(0,$N904-$L904),INDEX('Cenários'!$I$6:$I$105,INT((ROW()-6)/12)+1)),FLOOR(MAX(0,INDEX('Cenários'!$K$6:$K$105,INT((ROW()-6)/12)+1)-$L904),INDEX('Cenários'!$I$6:$I$105,INT((ROW()-6)/12)+1)))),0))</f>
        <v/>
      </c>
      <c r="P904" s="25">
        <f>IF($A904="","",IFERROR(IF($E904+INDEX('Cenários'!$J$6:$J$105,INT((ROW()-6)/12)+1)&gt;7,0,SUMIFS($O$6:$O$1205,$A$6:$A$1205,$A904,$E$6:$E$1205,$E904+INDEX('Cenários'!$J$6:$J$105,INT((ROW()-6)/12)+1))),0))</f>
        <v/>
      </c>
      <c r="Q904" s="25">
        <f>IF($A904="","",$L904+$O904)</f>
        <v/>
      </c>
      <c r="R904" s="25">
        <f>IF($A904="","",IF($E904&gt;0,MAX(0,$Q904-$N904),0))</f>
        <v/>
      </c>
      <c r="S904" s="25">
        <f>IF($A904="","",$Q904-$R904)</f>
        <v/>
      </c>
      <c r="T904" s="25">
        <f>IF($A904="","",MAX(0,-$S904))</f>
        <v/>
      </c>
      <c r="U904" s="25">
        <f>IF($A904="","",MAX(0,$Q904-INDEX('Cenários'!$K$6:$K$105,INT((ROW()-6)/12)+1)))</f>
        <v/>
      </c>
      <c r="V904" s="24">
        <f>IF($A904="","",IF($Y904&lt;&gt;"OK","Dados inválidos",IF($X904="Pausado","Pausado",IF($T904&gt;0,"Ruptura",IF($U904&gt;0,"Excesso de capacidade",IF($M904&gt;INDEX('Cenários'!$K$6:$K$105,INT((ROW()-6)/12)+1),"Capacidade insuficiente",IF(AND($E904&lt;=0,$S904&lt;INDEX('Cenários'!$H$6:$H$105,INT((ROW()-6)/12)+1)),"Atenção",IF($R904&gt;0,"Desmobilizar","Adequado"))))))))</f>
        <v/>
      </c>
      <c r="W904" s="24">
        <f>IF($A904="","",IF($Y904&lt;&gt;"OK","Corrigir cadastro do cenário",IF($X904="Pausado","",IF($T904&gt;0,"Ruptura projetada de "&amp;TEXT($T904,"0")&amp;" un.",IF($U904&gt;0,"Reduzir entrada ou transferir "&amp;TEXT($U904,"0")&amp;" un.",IF($M904&gt;INDEX('Cenários'!$K$6:$K$105,INT((ROW()-6)/12)+1),"Capacidade abaixo do saldo-alvo em "&amp;TEXT($M904-INDEX('Cenários'!$K$6:$K$105,INT((ROW()-6)/12)+1),"0")&amp;" un.",IF(AND($O904&gt;0,$E904-INDEX('Cenários'!$J$6:$J$105,INT((ROW()-6)/12)+1)&lt;-4),"Recebimento depende de pedido anterior ao horizonte",IF($R904&gt;0,"Desmobilizar "&amp;TEXT($R904,"0")&amp;" un. nesta semana",IF($P904&gt;0,"Emitir pedido de "&amp;TEXT($P904,"0")&amp;" un. nesta semana",IF($O904&gt;0,"Programar recebimento de "&amp;TEXT($O904,"0")&amp;" un.","Sem ação imediata")))))))))</f>
        <v/>
      </c>
      <c r="X904" s="24">
        <f>IF($A904="","",INDEX('Cenários'!$M$6:$M$105,INT((ROW()-6)/12)+1))</f>
        <v/>
      </c>
      <c r="Y904" s="24">
        <f>IF($A904="","",INDEX('Cenários'!$Z$6:$Z$105,INT((ROW()-6)/12)+1))</f>
        <v/>
      </c>
    </row>
    <row r="905" ht="19" customHeight="1">
      <c r="A905" s="24">
        <f>IF(INDEX('Cenários'!$A$6:$A$105,INT((ROW()-6)/12)+1)="","",INDEX('Cenários'!$A$6:$A$105,INT((ROW()-6)/12)+1))</f>
        <v/>
      </c>
      <c r="B905" s="24">
        <f>IF($A905="","",INDEX('Cenários'!$B$6:$B$105,INT((ROW()-6)/12)+1))</f>
        <v/>
      </c>
      <c r="C905" s="24">
        <f>IF($A905="","",INDEX('Cenários'!$C$6:$C$105,INT((ROW()-6)/12)+1))</f>
        <v/>
      </c>
      <c r="D905" s="24">
        <f>IF($A905="","",INDEX('Cenários'!$D$6:$D$105,INT((ROW()-6)/12)+1))</f>
        <v/>
      </c>
      <c r="E905" s="25">
        <f>IF($A905="","",MOD(ROW()-6,12)-4)</f>
        <v/>
      </c>
      <c r="F905" s="24">
        <f>IF($A905="","",IF($E905&lt;0,"Antes do pico",IF($E905=0,"Semana de pico","Depois do pico")))</f>
        <v/>
      </c>
      <c r="G905" s="36">
        <f>IF($A905="","",IFERROR(IF(INDEX('Cenários'!$E$6:$E$105,INT((ROW()-6)/12)+1)="","",INDEX('Cenários'!$E$6:$E$105,INT((ROW()-6)/12)+1)+7*$E905),""))</f>
        <v/>
      </c>
      <c r="H905" s="37">
        <f>IF($A905="","",INDEX('Cenários'!$N$6:$Y$105,INT((ROW()-6)/12)+1,$E905+5))</f>
        <v/>
      </c>
      <c r="I905" s="25">
        <f>IF(OR($A905="",$H905=""),"",IFERROR(ROUNDUP(INDEX('Cenários'!$F$6:$F$105,INT((ROW()-6)/12)+1)*$H905,0),""))</f>
        <v/>
      </c>
      <c r="J905" s="19" t="n"/>
      <c r="K905" s="25">
        <f>IF($A905="","",IF($E905=-4,INDEX('Cenários'!$G$6:$G$105,INT((ROW()-6)/12)+1),$S904))</f>
        <v/>
      </c>
      <c r="L905" s="25">
        <f>IF($A905="","",$K905+IF($J905="",0,$J905)-IF($I905="",0,$I905))</f>
        <v/>
      </c>
      <c r="M905" s="25">
        <f>IF($A905="","",IF($E905&lt;=0,INDEX('Cenários'!$H$6:$H$105,INT((ROW()-6)/12)+1)+SUMIFS($I$6:$I$1205,$A$6:$A$1205,$A905,$E$6:$E$1205,"&gt;"&amp;$E905,$E$6:$E$1205,"&lt;="&amp;($E905+INDEX('Cenários'!$J$6:$J$105,INT((ROW()-6)/12)+1))),INDEX('Cenários'!$L$6:$L$105,INT((ROW()-6)/12)+1)+SUMIFS($I$6:$I$1205,$A$6:$A$1205,$A905,$E$6:$E$1205,"&gt;"&amp;$E905,$E$6:$E$1205,"&lt;=7")))</f>
        <v/>
      </c>
      <c r="N905" s="25">
        <f>IF($A905="","",MIN(INDEX('Cenários'!$K$6:$K$105,INT((ROW()-6)/12)+1),MAX(0,$M905)))</f>
        <v/>
      </c>
      <c r="O905" s="25">
        <f>IF($A905="","",IFERROR(IF($L905&gt;=$N905,0,MIN(CEILING(MAX(0,$N905-$L905),INDEX('Cenários'!$I$6:$I$105,INT((ROW()-6)/12)+1)),FLOOR(MAX(0,INDEX('Cenários'!$K$6:$K$105,INT((ROW()-6)/12)+1)-$L905),INDEX('Cenários'!$I$6:$I$105,INT((ROW()-6)/12)+1)))),0))</f>
        <v/>
      </c>
      <c r="P905" s="25">
        <f>IF($A905="","",IFERROR(IF($E905+INDEX('Cenários'!$J$6:$J$105,INT((ROW()-6)/12)+1)&gt;7,0,SUMIFS($O$6:$O$1205,$A$6:$A$1205,$A905,$E$6:$E$1205,$E905+INDEX('Cenários'!$J$6:$J$105,INT((ROW()-6)/12)+1))),0))</f>
        <v/>
      </c>
      <c r="Q905" s="25">
        <f>IF($A905="","",$L905+$O905)</f>
        <v/>
      </c>
      <c r="R905" s="25">
        <f>IF($A905="","",IF($E905&gt;0,MAX(0,$Q905-$N905),0))</f>
        <v/>
      </c>
      <c r="S905" s="25">
        <f>IF($A905="","",$Q905-$R905)</f>
        <v/>
      </c>
      <c r="T905" s="25">
        <f>IF($A905="","",MAX(0,-$S905))</f>
        <v/>
      </c>
      <c r="U905" s="25">
        <f>IF($A905="","",MAX(0,$Q905-INDEX('Cenários'!$K$6:$K$105,INT((ROW()-6)/12)+1)))</f>
        <v/>
      </c>
      <c r="V905" s="24">
        <f>IF($A905="","",IF($Y905&lt;&gt;"OK","Dados inválidos",IF($X905="Pausado","Pausado",IF($T905&gt;0,"Ruptura",IF($U905&gt;0,"Excesso de capacidade",IF($M905&gt;INDEX('Cenários'!$K$6:$K$105,INT((ROW()-6)/12)+1),"Capacidade insuficiente",IF(AND($E905&lt;=0,$S905&lt;INDEX('Cenários'!$H$6:$H$105,INT((ROW()-6)/12)+1)),"Atenção",IF($R905&gt;0,"Desmobilizar","Adequado"))))))))</f>
        <v/>
      </c>
      <c r="W905" s="24">
        <f>IF($A905="","",IF($Y905&lt;&gt;"OK","Corrigir cadastro do cenário",IF($X905="Pausado","",IF($T905&gt;0,"Ruptura projetada de "&amp;TEXT($T905,"0")&amp;" un.",IF($U905&gt;0,"Reduzir entrada ou transferir "&amp;TEXT($U905,"0")&amp;" un.",IF($M905&gt;INDEX('Cenários'!$K$6:$K$105,INT((ROW()-6)/12)+1),"Capacidade abaixo do saldo-alvo em "&amp;TEXT($M905-INDEX('Cenários'!$K$6:$K$105,INT((ROW()-6)/12)+1),"0")&amp;" un.",IF(AND($O905&gt;0,$E905-INDEX('Cenários'!$J$6:$J$105,INT((ROW()-6)/12)+1)&lt;-4),"Recebimento depende de pedido anterior ao horizonte",IF($R905&gt;0,"Desmobilizar "&amp;TEXT($R905,"0")&amp;" un. nesta semana",IF($P905&gt;0,"Emitir pedido de "&amp;TEXT($P905,"0")&amp;" un. nesta semana",IF($O905&gt;0,"Programar recebimento de "&amp;TEXT($O905,"0")&amp;" un.","Sem ação imediata")))))))))</f>
        <v/>
      </c>
      <c r="X905" s="24">
        <f>IF($A905="","",INDEX('Cenários'!$M$6:$M$105,INT((ROW()-6)/12)+1))</f>
        <v/>
      </c>
      <c r="Y905" s="24">
        <f>IF($A905="","",INDEX('Cenários'!$Z$6:$Z$105,INT((ROW()-6)/12)+1))</f>
        <v/>
      </c>
    </row>
    <row r="906" ht="19" customHeight="1">
      <c r="A906" s="24">
        <f>IF(INDEX('Cenários'!$A$6:$A$105,INT((ROW()-6)/12)+1)="","",INDEX('Cenários'!$A$6:$A$105,INT((ROW()-6)/12)+1))</f>
        <v/>
      </c>
      <c r="B906" s="24">
        <f>IF($A906="","",INDEX('Cenários'!$B$6:$B$105,INT((ROW()-6)/12)+1))</f>
        <v/>
      </c>
      <c r="C906" s="24">
        <f>IF($A906="","",INDEX('Cenários'!$C$6:$C$105,INT((ROW()-6)/12)+1))</f>
        <v/>
      </c>
      <c r="D906" s="24">
        <f>IF($A906="","",INDEX('Cenários'!$D$6:$D$105,INT((ROW()-6)/12)+1))</f>
        <v/>
      </c>
      <c r="E906" s="25">
        <f>IF($A906="","",MOD(ROW()-6,12)-4)</f>
        <v/>
      </c>
      <c r="F906" s="24">
        <f>IF($A906="","",IF($E906&lt;0,"Antes do pico",IF($E906=0,"Semana de pico","Depois do pico")))</f>
        <v/>
      </c>
      <c r="G906" s="36">
        <f>IF($A906="","",IFERROR(IF(INDEX('Cenários'!$E$6:$E$105,INT((ROW()-6)/12)+1)="","",INDEX('Cenários'!$E$6:$E$105,INT((ROW()-6)/12)+1)+7*$E906),""))</f>
        <v/>
      </c>
      <c r="H906" s="37">
        <f>IF($A906="","",INDEX('Cenários'!$N$6:$Y$105,INT((ROW()-6)/12)+1,$E906+5))</f>
        <v/>
      </c>
      <c r="I906" s="25">
        <f>IF(OR($A906="",$H906=""),"",IFERROR(ROUNDUP(INDEX('Cenários'!$F$6:$F$105,INT((ROW()-6)/12)+1)*$H906,0),""))</f>
        <v/>
      </c>
      <c r="J906" s="19" t="n"/>
      <c r="K906" s="25">
        <f>IF($A906="","",IF($E906=-4,INDEX('Cenários'!$G$6:$G$105,INT((ROW()-6)/12)+1),$S905))</f>
        <v/>
      </c>
      <c r="L906" s="25">
        <f>IF($A906="","",$K906+IF($J906="",0,$J906)-IF($I906="",0,$I906))</f>
        <v/>
      </c>
      <c r="M906" s="25">
        <f>IF($A906="","",IF($E906&lt;=0,INDEX('Cenários'!$H$6:$H$105,INT((ROW()-6)/12)+1)+SUMIFS($I$6:$I$1205,$A$6:$A$1205,$A906,$E$6:$E$1205,"&gt;"&amp;$E906,$E$6:$E$1205,"&lt;="&amp;($E906+INDEX('Cenários'!$J$6:$J$105,INT((ROW()-6)/12)+1))),INDEX('Cenários'!$L$6:$L$105,INT((ROW()-6)/12)+1)+SUMIFS($I$6:$I$1205,$A$6:$A$1205,$A906,$E$6:$E$1205,"&gt;"&amp;$E906,$E$6:$E$1205,"&lt;=7")))</f>
        <v/>
      </c>
      <c r="N906" s="25">
        <f>IF($A906="","",MIN(INDEX('Cenários'!$K$6:$K$105,INT((ROW()-6)/12)+1),MAX(0,$M906)))</f>
        <v/>
      </c>
      <c r="O906" s="25">
        <f>IF($A906="","",IFERROR(IF($L906&gt;=$N906,0,MIN(CEILING(MAX(0,$N906-$L906),INDEX('Cenários'!$I$6:$I$105,INT((ROW()-6)/12)+1)),FLOOR(MAX(0,INDEX('Cenários'!$K$6:$K$105,INT((ROW()-6)/12)+1)-$L906),INDEX('Cenários'!$I$6:$I$105,INT((ROW()-6)/12)+1)))),0))</f>
        <v/>
      </c>
      <c r="P906" s="25">
        <f>IF($A906="","",IFERROR(IF($E906+INDEX('Cenários'!$J$6:$J$105,INT((ROW()-6)/12)+1)&gt;7,0,SUMIFS($O$6:$O$1205,$A$6:$A$1205,$A906,$E$6:$E$1205,$E906+INDEX('Cenários'!$J$6:$J$105,INT((ROW()-6)/12)+1))),0))</f>
        <v/>
      </c>
      <c r="Q906" s="25">
        <f>IF($A906="","",$L906+$O906)</f>
        <v/>
      </c>
      <c r="R906" s="25">
        <f>IF($A906="","",IF($E906&gt;0,MAX(0,$Q906-$N906),0))</f>
        <v/>
      </c>
      <c r="S906" s="25">
        <f>IF($A906="","",$Q906-$R906)</f>
        <v/>
      </c>
      <c r="T906" s="25">
        <f>IF($A906="","",MAX(0,-$S906))</f>
        <v/>
      </c>
      <c r="U906" s="25">
        <f>IF($A906="","",MAX(0,$Q906-INDEX('Cenários'!$K$6:$K$105,INT((ROW()-6)/12)+1)))</f>
        <v/>
      </c>
      <c r="V906" s="24">
        <f>IF($A906="","",IF($Y906&lt;&gt;"OK","Dados inválidos",IF($X906="Pausado","Pausado",IF($T906&gt;0,"Ruptura",IF($U906&gt;0,"Excesso de capacidade",IF($M906&gt;INDEX('Cenários'!$K$6:$K$105,INT((ROW()-6)/12)+1),"Capacidade insuficiente",IF(AND($E906&lt;=0,$S906&lt;INDEX('Cenários'!$H$6:$H$105,INT((ROW()-6)/12)+1)),"Atenção",IF($R906&gt;0,"Desmobilizar","Adequado"))))))))</f>
        <v/>
      </c>
      <c r="W906" s="24">
        <f>IF($A906="","",IF($Y906&lt;&gt;"OK","Corrigir cadastro do cenário",IF($X906="Pausado","",IF($T906&gt;0,"Ruptura projetada de "&amp;TEXT($T906,"0")&amp;" un.",IF($U906&gt;0,"Reduzir entrada ou transferir "&amp;TEXT($U906,"0")&amp;" un.",IF($M906&gt;INDEX('Cenários'!$K$6:$K$105,INT((ROW()-6)/12)+1),"Capacidade abaixo do saldo-alvo em "&amp;TEXT($M906-INDEX('Cenários'!$K$6:$K$105,INT((ROW()-6)/12)+1),"0")&amp;" un.",IF(AND($O906&gt;0,$E906-INDEX('Cenários'!$J$6:$J$105,INT((ROW()-6)/12)+1)&lt;-4),"Recebimento depende de pedido anterior ao horizonte",IF($R906&gt;0,"Desmobilizar "&amp;TEXT($R906,"0")&amp;" un. nesta semana",IF($P906&gt;0,"Emitir pedido de "&amp;TEXT($P906,"0")&amp;" un. nesta semana",IF($O906&gt;0,"Programar recebimento de "&amp;TEXT($O906,"0")&amp;" un.","Sem ação imediata")))))))))</f>
        <v/>
      </c>
      <c r="X906" s="24">
        <f>IF($A906="","",INDEX('Cenários'!$M$6:$M$105,INT((ROW()-6)/12)+1))</f>
        <v/>
      </c>
      <c r="Y906" s="24">
        <f>IF($A906="","",INDEX('Cenários'!$Z$6:$Z$105,INT((ROW()-6)/12)+1))</f>
        <v/>
      </c>
    </row>
    <row r="907" ht="19" customHeight="1">
      <c r="A907" s="24">
        <f>IF(INDEX('Cenários'!$A$6:$A$105,INT((ROW()-6)/12)+1)="","",INDEX('Cenários'!$A$6:$A$105,INT((ROW()-6)/12)+1))</f>
        <v/>
      </c>
      <c r="B907" s="24">
        <f>IF($A907="","",INDEX('Cenários'!$B$6:$B$105,INT((ROW()-6)/12)+1))</f>
        <v/>
      </c>
      <c r="C907" s="24">
        <f>IF($A907="","",INDEX('Cenários'!$C$6:$C$105,INT((ROW()-6)/12)+1))</f>
        <v/>
      </c>
      <c r="D907" s="24">
        <f>IF($A907="","",INDEX('Cenários'!$D$6:$D$105,INT((ROW()-6)/12)+1))</f>
        <v/>
      </c>
      <c r="E907" s="25">
        <f>IF($A907="","",MOD(ROW()-6,12)-4)</f>
        <v/>
      </c>
      <c r="F907" s="24">
        <f>IF($A907="","",IF($E907&lt;0,"Antes do pico",IF($E907=0,"Semana de pico","Depois do pico")))</f>
        <v/>
      </c>
      <c r="G907" s="36">
        <f>IF($A907="","",IFERROR(IF(INDEX('Cenários'!$E$6:$E$105,INT((ROW()-6)/12)+1)="","",INDEX('Cenários'!$E$6:$E$105,INT((ROW()-6)/12)+1)+7*$E907),""))</f>
        <v/>
      </c>
      <c r="H907" s="37">
        <f>IF($A907="","",INDEX('Cenários'!$N$6:$Y$105,INT((ROW()-6)/12)+1,$E907+5))</f>
        <v/>
      </c>
      <c r="I907" s="25">
        <f>IF(OR($A907="",$H907=""),"",IFERROR(ROUNDUP(INDEX('Cenários'!$F$6:$F$105,INT((ROW()-6)/12)+1)*$H907,0),""))</f>
        <v/>
      </c>
      <c r="J907" s="19" t="n"/>
      <c r="K907" s="25">
        <f>IF($A907="","",IF($E907=-4,INDEX('Cenários'!$G$6:$G$105,INT((ROW()-6)/12)+1),$S906))</f>
        <v/>
      </c>
      <c r="L907" s="25">
        <f>IF($A907="","",$K907+IF($J907="",0,$J907)-IF($I907="",0,$I907))</f>
        <v/>
      </c>
      <c r="M907" s="25">
        <f>IF($A907="","",IF($E907&lt;=0,INDEX('Cenários'!$H$6:$H$105,INT((ROW()-6)/12)+1)+SUMIFS($I$6:$I$1205,$A$6:$A$1205,$A907,$E$6:$E$1205,"&gt;"&amp;$E907,$E$6:$E$1205,"&lt;="&amp;($E907+INDEX('Cenários'!$J$6:$J$105,INT((ROW()-6)/12)+1))),INDEX('Cenários'!$L$6:$L$105,INT((ROW()-6)/12)+1)+SUMIFS($I$6:$I$1205,$A$6:$A$1205,$A907,$E$6:$E$1205,"&gt;"&amp;$E907,$E$6:$E$1205,"&lt;=7")))</f>
        <v/>
      </c>
      <c r="N907" s="25">
        <f>IF($A907="","",MIN(INDEX('Cenários'!$K$6:$K$105,INT((ROW()-6)/12)+1),MAX(0,$M907)))</f>
        <v/>
      </c>
      <c r="O907" s="25">
        <f>IF($A907="","",IFERROR(IF($L907&gt;=$N907,0,MIN(CEILING(MAX(0,$N907-$L907),INDEX('Cenários'!$I$6:$I$105,INT((ROW()-6)/12)+1)),FLOOR(MAX(0,INDEX('Cenários'!$K$6:$K$105,INT((ROW()-6)/12)+1)-$L907),INDEX('Cenários'!$I$6:$I$105,INT((ROW()-6)/12)+1)))),0))</f>
        <v/>
      </c>
      <c r="P907" s="25">
        <f>IF($A907="","",IFERROR(IF($E907+INDEX('Cenários'!$J$6:$J$105,INT((ROW()-6)/12)+1)&gt;7,0,SUMIFS($O$6:$O$1205,$A$6:$A$1205,$A907,$E$6:$E$1205,$E907+INDEX('Cenários'!$J$6:$J$105,INT((ROW()-6)/12)+1))),0))</f>
        <v/>
      </c>
      <c r="Q907" s="25">
        <f>IF($A907="","",$L907+$O907)</f>
        <v/>
      </c>
      <c r="R907" s="25">
        <f>IF($A907="","",IF($E907&gt;0,MAX(0,$Q907-$N907),0))</f>
        <v/>
      </c>
      <c r="S907" s="25">
        <f>IF($A907="","",$Q907-$R907)</f>
        <v/>
      </c>
      <c r="T907" s="25">
        <f>IF($A907="","",MAX(0,-$S907))</f>
        <v/>
      </c>
      <c r="U907" s="25">
        <f>IF($A907="","",MAX(0,$Q907-INDEX('Cenários'!$K$6:$K$105,INT((ROW()-6)/12)+1)))</f>
        <v/>
      </c>
      <c r="V907" s="24">
        <f>IF($A907="","",IF($Y907&lt;&gt;"OK","Dados inválidos",IF($X907="Pausado","Pausado",IF($T907&gt;0,"Ruptura",IF($U907&gt;0,"Excesso de capacidade",IF($M907&gt;INDEX('Cenários'!$K$6:$K$105,INT((ROW()-6)/12)+1),"Capacidade insuficiente",IF(AND($E907&lt;=0,$S907&lt;INDEX('Cenários'!$H$6:$H$105,INT((ROW()-6)/12)+1)),"Atenção",IF($R907&gt;0,"Desmobilizar","Adequado"))))))))</f>
        <v/>
      </c>
      <c r="W907" s="24">
        <f>IF($A907="","",IF($Y907&lt;&gt;"OK","Corrigir cadastro do cenário",IF($X907="Pausado","",IF($T907&gt;0,"Ruptura projetada de "&amp;TEXT($T907,"0")&amp;" un.",IF($U907&gt;0,"Reduzir entrada ou transferir "&amp;TEXT($U907,"0")&amp;" un.",IF($M907&gt;INDEX('Cenários'!$K$6:$K$105,INT((ROW()-6)/12)+1),"Capacidade abaixo do saldo-alvo em "&amp;TEXT($M907-INDEX('Cenários'!$K$6:$K$105,INT((ROW()-6)/12)+1),"0")&amp;" un.",IF(AND($O907&gt;0,$E907-INDEX('Cenários'!$J$6:$J$105,INT((ROW()-6)/12)+1)&lt;-4),"Recebimento depende de pedido anterior ao horizonte",IF($R907&gt;0,"Desmobilizar "&amp;TEXT($R907,"0")&amp;" un. nesta semana",IF($P907&gt;0,"Emitir pedido de "&amp;TEXT($P907,"0")&amp;" un. nesta semana",IF($O907&gt;0,"Programar recebimento de "&amp;TEXT($O907,"0")&amp;" un.","Sem ação imediata")))))))))</f>
        <v/>
      </c>
      <c r="X907" s="24">
        <f>IF($A907="","",INDEX('Cenários'!$M$6:$M$105,INT((ROW()-6)/12)+1))</f>
        <v/>
      </c>
      <c r="Y907" s="24">
        <f>IF($A907="","",INDEX('Cenários'!$Z$6:$Z$105,INT((ROW()-6)/12)+1))</f>
        <v/>
      </c>
    </row>
    <row r="908" ht="19" customHeight="1">
      <c r="A908" s="24">
        <f>IF(INDEX('Cenários'!$A$6:$A$105,INT((ROW()-6)/12)+1)="","",INDEX('Cenários'!$A$6:$A$105,INT((ROW()-6)/12)+1))</f>
        <v/>
      </c>
      <c r="B908" s="24">
        <f>IF($A908="","",INDEX('Cenários'!$B$6:$B$105,INT((ROW()-6)/12)+1))</f>
        <v/>
      </c>
      <c r="C908" s="24">
        <f>IF($A908="","",INDEX('Cenários'!$C$6:$C$105,INT((ROW()-6)/12)+1))</f>
        <v/>
      </c>
      <c r="D908" s="24">
        <f>IF($A908="","",INDEX('Cenários'!$D$6:$D$105,INT((ROW()-6)/12)+1))</f>
        <v/>
      </c>
      <c r="E908" s="25">
        <f>IF($A908="","",MOD(ROW()-6,12)-4)</f>
        <v/>
      </c>
      <c r="F908" s="24">
        <f>IF($A908="","",IF($E908&lt;0,"Antes do pico",IF($E908=0,"Semana de pico","Depois do pico")))</f>
        <v/>
      </c>
      <c r="G908" s="36">
        <f>IF($A908="","",IFERROR(IF(INDEX('Cenários'!$E$6:$E$105,INT((ROW()-6)/12)+1)="","",INDEX('Cenários'!$E$6:$E$105,INT((ROW()-6)/12)+1)+7*$E908),""))</f>
        <v/>
      </c>
      <c r="H908" s="37">
        <f>IF($A908="","",INDEX('Cenários'!$N$6:$Y$105,INT((ROW()-6)/12)+1,$E908+5))</f>
        <v/>
      </c>
      <c r="I908" s="25">
        <f>IF(OR($A908="",$H908=""),"",IFERROR(ROUNDUP(INDEX('Cenários'!$F$6:$F$105,INT((ROW()-6)/12)+1)*$H908,0),""))</f>
        <v/>
      </c>
      <c r="J908" s="19" t="n"/>
      <c r="K908" s="25">
        <f>IF($A908="","",IF($E908=-4,INDEX('Cenários'!$G$6:$G$105,INT((ROW()-6)/12)+1),$S907))</f>
        <v/>
      </c>
      <c r="L908" s="25">
        <f>IF($A908="","",$K908+IF($J908="",0,$J908)-IF($I908="",0,$I908))</f>
        <v/>
      </c>
      <c r="M908" s="25">
        <f>IF($A908="","",IF($E908&lt;=0,INDEX('Cenários'!$H$6:$H$105,INT((ROW()-6)/12)+1)+SUMIFS($I$6:$I$1205,$A$6:$A$1205,$A908,$E$6:$E$1205,"&gt;"&amp;$E908,$E$6:$E$1205,"&lt;="&amp;($E908+INDEX('Cenários'!$J$6:$J$105,INT((ROW()-6)/12)+1))),INDEX('Cenários'!$L$6:$L$105,INT((ROW()-6)/12)+1)+SUMIFS($I$6:$I$1205,$A$6:$A$1205,$A908,$E$6:$E$1205,"&gt;"&amp;$E908,$E$6:$E$1205,"&lt;=7")))</f>
        <v/>
      </c>
      <c r="N908" s="25">
        <f>IF($A908="","",MIN(INDEX('Cenários'!$K$6:$K$105,INT((ROW()-6)/12)+1),MAX(0,$M908)))</f>
        <v/>
      </c>
      <c r="O908" s="25">
        <f>IF($A908="","",IFERROR(IF($L908&gt;=$N908,0,MIN(CEILING(MAX(0,$N908-$L908),INDEX('Cenários'!$I$6:$I$105,INT((ROW()-6)/12)+1)),FLOOR(MAX(0,INDEX('Cenários'!$K$6:$K$105,INT((ROW()-6)/12)+1)-$L908),INDEX('Cenários'!$I$6:$I$105,INT((ROW()-6)/12)+1)))),0))</f>
        <v/>
      </c>
      <c r="P908" s="25">
        <f>IF($A908="","",IFERROR(IF($E908+INDEX('Cenários'!$J$6:$J$105,INT((ROW()-6)/12)+1)&gt;7,0,SUMIFS($O$6:$O$1205,$A$6:$A$1205,$A908,$E$6:$E$1205,$E908+INDEX('Cenários'!$J$6:$J$105,INT((ROW()-6)/12)+1))),0))</f>
        <v/>
      </c>
      <c r="Q908" s="25">
        <f>IF($A908="","",$L908+$O908)</f>
        <v/>
      </c>
      <c r="R908" s="25">
        <f>IF($A908="","",IF($E908&gt;0,MAX(0,$Q908-$N908),0))</f>
        <v/>
      </c>
      <c r="S908" s="25">
        <f>IF($A908="","",$Q908-$R908)</f>
        <v/>
      </c>
      <c r="T908" s="25">
        <f>IF($A908="","",MAX(0,-$S908))</f>
        <v/>
      </c>
      <c r="U908" s="25">
        <f>IF($A908="","",MAX(0,$Q908-INDEX('Cenários'!$K$6:$K$105,INT((ROW()-6)/12)+1)))</f>
        <v/>
      </c>
      <c r="V908" s="24">
        <f>IF($A908="","",IF($Y908&lt;&gt;"OK","Dados inválidos",IF($X908="Pausado","Pausado",IF($T908&gt;0,"Ruptura",IF($U908&gt;0,"Excesso de capacidade",IF($M908&gt;INDEX('Cenários'!$K$6:$K$105,INT((ROW()-6)/12)+1),"Capacidade insuficiente",IF(AND($E908&lt;=0,$S908&lt;INDEX('Cenários'!$H$6:$H$105,INT((ROW()-6)/12)+1)),"Atenção",IF($R908&gt;0,"Desmobilizar","Adequado"))))))))</f>
        <v/>
      </c>
      <c r="W908" s="24">
        <f>IF($A908="","",IF($Y908&lt;&gt;"OK","Corrigir cadastro do cenário",IF($X908="Pausado","",IF($T908&gt;0,"Ruptura projetada de "&amp;TEXT($T908,"0")&amp;" un.",IF($U908&gt;0,"Reduzir entrada ou transferir "&amp;TEXT($U908,"0")&amp;" un.",IF($M908&gt;INDEX('Cenários'!$K$6:$K$105,INT((ROW()-6)/12)+1),"Capacidade abaixo do saldo-alvo em "&amp;TEXT($M908-INDEX('Cenários'!$K$6:$K$105,INT((ROW()-6)/12)+1),"0")&amp;" un.",IF(AND($O908&gt;0,$E908-INDEX('Cenários'!$J$6:$J$105,INT((ROW()-6)/12)+1)&lt;-4),"Recebimento depende de pedido anterior ao horizonte",IF($R908&gt;0,"Desmobilizar "&amp;TEXT($R908,"0")&amp;" un. nesta semana",IF($P908&gt;0,"Emitir pedido de "&amp;TEXT($P908,"0")&amp;" un. nesta semana",IF($O908&gt;0,"Programar recebimento de "&amp;TEXT($O908,"0")&amp;" un.","Sem ação imediata")))))))))</f>
        <v/>
      </c>
      <c r="X908" s="24">
        <f>IF($A908="","",INDEX('Cenários'!$M$6:$M$105,INT((ROW()-6)/12)+1))</f>
        <v/>
      </c>
      <c r="Y908" s="24">
        <f>IF($A908="","",INDEX('Cenários'!$Z$6:$Z$105,INT((ROW()-6)/12)+1))</f>
        <v/>
      </c>
    </row>
    <row r="909" ht="19" customHeight="1">
      <c r="A909" s="24">
        <f>IF(INDEX('Cenários'!$A$6:$A$105,INT((ROW()-6)/12)+1)="","",INDEX('Cenários'!$A$6:$A$105,INT((ROW()-6)/12)+1))</f>
        <v/>
      </c>
      <c r="B909" s="24">
        <f>IF($A909="","",INDEX('Cenários'!$B$6:$B$105,INT((ROW()-6)/12)+1))</f>
        <v/>
      </c>
      <c r="C909" s="24">
        <f>IF($A909="","",INDEX('Cenários'!$C$6:$C$105,INT((ROW()-6)/12)+1))</f>
        <v/>
      </c>
      <c r="D909" s="24">
        <f>IF($A909="","",INDEX('Cenários'!$D$6:$D$105,INT((ROW()-6)/12)+1))</f>
        <v/>
      </c>
      <c r="E909" s="25">
        <f>IF($A909="","",MOD(ROW()-6,12)-4)</f>
        <v/>
      </c>
      <c r="F909" s="24">
        <f>IF($A909="","",IF($E909&lt;0,"Antes do pico",IF($E909=0,"Semana de pico","Depois do pico")))</f>
        <v/>
      </c>
      <c r="G909" s="36">
        <f>IF($A909="","",IFERROR(IF(INDEX('Cenários'!$E$6:$E$105,INT((ROW()-6)/12)+1)="","",INDEX('Cenários'!$E$6:$E$105,INT((ROW()-6)/12)+1)+7*$E909),""))</f>
        <v/>
      </c>
      <c r="H909" s="37">
        <f>IF($A909="","",INDEX('Cenários'!$N$6:$Y$105,INT((ROW()-6)/12)+1,$E909+5))</f>
        <v/>
      </c>
      <c r="I909" s="25">
        <f>IF(OR($A909="",$H909=""),"",IFERROR(ROUNDUP(INDEX('Cenários'!$F$6:$F$105,INT((ROW()-6)/12)+1)*$H909,0),""))</f>
        <v/>
      </c>
      <c r="J909" s="19" t="n"/>
      <c r="K909" s="25">
        <f>IF($A909="","",IF($E909=-4,INDEX('Cenários'!$G$6:$G$105,INT((ROW()-6)/12)+1),$S908))</f>
        <v/>
      </c>
      <c r="L909" s="25">
        <f>IF($A909="","",$K909+IF($J909="",0,$J909)-IF($I909="",0,$I909))</f>
        <v/>
      </c>
      <c r="M909" s="25">
        <f>IF($A909="","",IF($E909&lt;=0,INDEX('Cenários'!$H$6:$H$105,INT((ROW()-6)/12)+1)+SUMIFS($I$6:$I$1205,$A$6:$A$1205,$A909,$E$6:$E$1205,"&gt;"&amp;$E909,$E$6:$E$1205,"&lt;="&amp;($E909+INDEX('Cenários'!$J$6:$J$105,INT((ROW()-6)/12)+1))),INDEX('Cenários'!$L$6:$L$105,INT((ROW()-6)/12)+1)+SUMIFS($I$6:$I$1205,$A$6:$A$1205,$A909,$E$6:$E$1205,"&gt;"&amp;$E909,$E$6:$E$1205,"&lt;=7")))</f>
        <v/>
      </c>
      <c r="N909" s="25">
        <f>IF($A909="","",MIN(INDEX('Cenários'!$K$6:$K$105,INT((ROW()-6)/12)+1),MAX(0,$M909)))</f>
        <v/>
      </c>
      <c r="O909" s="25">
        <f>IF($A909="","",IFERROR(IF($L909&gt;=$N909,0,MIN(CEILING(MAX(0,$N909-$L909),INDEX('Cenários'!$I$6:$I$105,INT((ROW()-6)/12)+1)),FLOOR(MAX(0,INDEX('Cenários'!$K$6:$K$105,INT((ROW()-6)/12)+1)-$L909),INDEX('Cenários'!$I$6:$I$105,INT((ROW()-6)/12)+1)))),0))</f>
        <v/>
      </c>
      <c r="P909" s="25">
        <f>IF($A909="","",IFERROR(IF($E909+INDEX('Cenários'!$J$6:$J$105,INT((ROW()-6)/12)+1)&gt;7,0,SUMIFS($O$6:$O$1205,$A$6:$A$1205,$A909,$E$6:$E$1205,$E909+INDEX('Cenários'!$J$6:$J$105,INT((ROW()-6)/12)+1))),0))</f>
        <v/>
      </c>
      <c r="Q909" s="25">
        <f>IF($A909="","",$L909+$O909)</f>
        <v/>
      </c>
      <c r="R909" s="25">
        <f>IF($A909="","",IF($E909&gt;0,MAX(0,$Q909-$N909),0))</f>
        <v/>
      </c>
      <c r="S909" s="25">
        <f>IF($A909="","",$Q909-$R909)</f>
        <v/>
      </c>
      <c r="T909" s="25">
        <f>IF($A909="","",MAX(0,-$S909))</f>
        <v/>
      </c>
      <c r="U909" s="25">
        <f>IF($A909="","",MAX(0,$Q909-INDEX('Cenários'!$K$6:$K$105,INT((ROW()-6)/12)+1)))</f>
        <v/>
      </c>
      <c r="V909" s="24">
        <f>IF($A909="","",IF($Y909&lt;&gt;"OK","Dados inválidos",IF($X909="Pausado","Pausado",IF($T909&gt;0,"Ruptura",IF($U909&gt;0,"Excesso de capacidade",IF($M909&gt;INDEX('Cenários'!$K$6:$K$105,INT((ROW()-6)/12)+1),"Capacidade insuficiente",IF(AND($E909&lt;=0,$S909&lt;INDEX('Cenários'!$H$6:$H$105,INT((ROW()-6)/12)+1)),"Atenção",IF($R909&gt;0,"Desmobilizar","Adequado"))))))))</f>
        <v/>
      </c>
      <c r="W909" s="24">
        <f>IF($A909="","",IF($Y909&lt;&gt;"OK","Corrigir cadastro do cenário",IF($X909="Pausado","",IF($T909&gt;0,"Ruptura projetada de "&amp;TEXT($T909,"0")&amp;" un.",IF($U909&gt;0,"Reduzir entrada ou transferir "&amp;TEXT($U909,"0")&amp;" un.",IF($M909&gt;INDEX('Cenários'!$K$6:$K$105,INT((ROW()-6)/12)+1),"Capacidade abaixo do saldo-alvo em "&amp;TEXT($M909-INDEX('Cenários'!$K$6:$K$105,INT((ROW()-6)/12)+1),"0")&amp;" un.",IF(AND($O909&gt;0,$E909-INDEX('Cenários'!$J$6:$J$105,INT((ROW()-6)/12)+1)&lt;-4),"Recebimento depende de pedido anterior ao horizonte",IF($R909&gt;0,"Desmobilizar "&amp;TEXT($R909,"0")&amp;" un. nesta semana",IF($P909&gt;0,"Emitir pedido de "&amp;TEXT($P909,"0")&amp;" un. nesta semana",IF($O909&gt;0,"Programar recebimento de "&amp;TEXT($O909,"0")&amp;" un.","Sem ação imediata")))))))))</f>
        <v/>
      </c>
      <c r="X909" s="24">
        <f>IF($A909="","",INDEX('Cenários'!$M$6:$M$105,INT((ROW()-6)/12)+1))</f>
        <v/>
      </c>
      <c r="Y909" s="24">
        <f>IF($A909="","",INDEX('Cenários'!$Z$6:$Z$105,INT((ROW()-6)/12)+1))</f>
        <v/>
      </c>
    </row>
    <row r="910" ht="19" customHeight="1">
      <c r="A910" s="24">
        <f>IF(INDEX('Cenários'!$A$6:$A$105,INT((ROW()-6)/12)+1)="","",INDEX('Cenários'!$A$6:$A$105,INT((ROW()-6)/12)+1))</f>
        <v/>
      </c>
      <c r="B910" s="24">
        <f>IF($A910="","",INDEX('Cenários'!$B$6:$B$105,INT((ROW()-6)/12)+1))</f>
        <v/>
      </c>
      <c r="C910" s="24">
        <f>IF($A910="","",INDEX('Cenários'!$C$6:$C$105,INT((ROW()-6)/12)+1))</f>
        <v/>
      </c>
      <c r="D910" s="24">
        <f>IF($A910="","",INDEX('Cenários'!$D$6:$D$105,INT((ROW()-6)/12)+1))</f>
        <v/>
      </c>
      <c r="E910" s="25">
        <f>IF($A910="","",MOD(ROW()-6,12)-4)</f>
        <v/>
      </c>
      <c r="F910" s="24">
        <f>IF($A910="","",IF($E910&lt;0,"Antes do pico",IF($E910=0,"Semana de pico","Depois do pico")))</f>
        <v/>
      </c>
      <c r="G910" s="36">
        <f>IF($A910="","",IFERROR(IF(INDEX('Cenários'!$E$6:$E$105,INT((ROW()-6)/12)+1)="","",INDEX('Cenários'!$E$6:$E$105,INT((ROW()-6)/12)+1)+7*$E910),""))</f>
        <v/>
      </c>
      <c r="H910" s="37">
        <f>IF($A910="","",INDEX('Cenários'!$N$6:$Y$105,INT((ROW()-6)/12)+1,$E910+5))</f>
        <v/>
      </c>
      <c r="I910" s="25">
        <f>IF(OR($A910="",$H910=""),"",IFERROR(ROUNDUP(INDEX('Cenários'!$F$6:$F$105,INT((ROW()-6)/12)+1)*$H910,0),""))</f>
        <v/>
      </c>
      <c r="J910" s="19" t="n"/>
      <c r="K910" s="25">
        <f>IF($A910="","",IF($E910=-4,INDEX('Cenários'!$G$6:$G$105,INT((ROW()-6)/12)+1),$S909))</f>
        <v/>
      </c>
      <c r="L910" s="25">
        <f>IF($A910="","",$K910+IF($J910="",0,$J910)-IF($I910="",0,$I910))</f>
        <v/>
      </c>
      <c r="M910" s="25">
        <f>IF($A910="","",IF($E910&lt;=0,INDEX('Cenários'!$H$6:$H$105,INT((ROW()-6)/12)+1)+SUMIFS($I$6:$I$1205,$A$6:$A$1205,$A910,$E$6:$E$1205,"&gt;"&amp;$E910,$E$6:$E$1205,"&lt;="&amp;($E910+INDEX('Cenários'!$J$6:$J$105,INT((ROW()-6)/12)+1))),INDEX('Cenários'!$L$6:$L$105,INT((ROW()-6)/12)+1)+SUMIFS($I$6:$I$1205,$A$6:$A$1205,$A910,$E$6:$E$1205,"&gt;"&amp;$E910,$E$6:$E$1205,"&lt;=7")))</f>
        <v/>
      </c>
      <c r="N910" s="25">
        <f>IF($A910="","",MIN(INDEX('Cenários'!$K$6:$K$105,INT((ROW()-6)/12)+1),MAX(0,$M910)))</f>
        <v/>
      </c>
      <c r="O910" s="25">
        <f>IF($A910="","",IFERROR(IF($L910&gt;=$N910,0,MIN(CEILING(MAX(0,$N910-$L910),INDEX('Cenários'!$I$6:$I$105,INT((ROW()-6)/12)+1)),FLOOR(MAX(0,INDEX('Cenários'!$K$6:$K$105,INT((ROW()-6)/12)+1)-$L910),INDEX('Cenários'!$I$6:$I$105,INT((ROW()-6)/12)+1)))),0))</f>
        <v/>
      </c>
      <c r="P910" s="25">
        <f>IF($A910="","",IFERROR(IF($E910+INDEX('Cenários'!$J$6:$J$105,INT((ROW()-6)/12)+1)&gt;7,0,SUMIFS($O$6:$O$1205,$A$6:$A$1205,$A910,$E$6:$E$1205,$E910+INDEX('Cenários'!$J$6:$J$105,INT((ROW()-6)/12)+1))),0))</f>
        <v/>
      </c>
      <c r="Q910" s="25">
        <f>IF($A910="","",$L910+$O910)</f>
        <v/>
      </c>
      <c r="R910" s="25">
        <f>IF($A910="","",IF($E910&gt;0,MAX(0,$Q910-$N910),0))</f>
        <v/>
      </c>
      <c r="S910" s="25">
        <f>IF($A910="","",$Q910-$R910)</f>
        <v/>
      </c>
      <c r="T910" s="25">
        <f>IF($A910="","",MAX(0,-$S910))</f>
        <v/>
      </c>
      <c r="U910" s="25">
        <f>IF($A910="","",MAX(0,$Q910-INDEX('Cenários'!$K$6:$K$105,INT((ROW()-6)/12)+1)))</f>
        <v/>
      </c>
      <c r="V910" s="24">
        <f>IF($A910="","",IF($Y910&lt;&gt;"OK","Dados inválidos",IF($X910="Pausado","Pausado",IF($T910&gt;0,"Ruptura",IF($U910&gt;0,"Excesso de capacidade",IF($M910&gt;INDEX('Cenários'!$K$6:$K$105,INT((ROW()-6)/12)+1),"Capacidade insuficiente",IF(AND($E910&lt;=0,$S910&lt;INDEX('Cenários'!$H$6:$H$105,INT((ROW()-6)/12)+1)),"Atenção",IF($R910&gt;0,"Desmobilizar","Adequado"))))))))</f>
        <v/>
      </c>
      <c r="W910" s="24">
        <f>IF($A910="","",IF($Y910&lt;&gt;"OK","Corrigir cadastro do cenário",IF($X910="Pausado","",IF($T910&gt;0,"Ruptura projetada de "&amp;TEXT($T910,"0")&amp;" un.",IF($U910&gt;0,"Reduzir entrada ou transferir "&amp;TEXT($U910,"0")&amp;" un.",IF($M910&gt;INDEX('Cenários'!$K$6:$K$105,INT((ROW()-6)/12)+1),"Capacidade abaixo do saldo-alvo em "&amp;TEXT($M910-INDEX('Cenários'!$K$6:$K$105,INT((ROW()-6)/12)+1),"0")&amp;" un.",IF(AND($O910&gt;0,$E910-INDEX('Cenários'!$J$6:$J$105,INT((ROW()-6)/12)+1)&lt;-4),"Recebimento depende de pedido anterior ao horizonte",IF($R910&gt;0,"Desmobilizar "&amp;TEXT($R910,"0")&amp;" un. nesta semana",IF($P910&gt;0,"Emitir pedido de "&amp;TEXT($P910,"0")&amp;" un. nesta semana",IF($O910&gt;0,"Programar recebimento de "&amp;TEXT($O910,"0")&amp;" un.","Sem ação imediata")))))))))</f>
        <v/>
      </c>
      <c r="X910" s="24">
        <f>IF($A910="","",INDEX('Cenários'!$M$6:$M$105,INT((ROW()-6)/12)+1))</f>
        <v/>
      </c>
      <c r="Y910" s="24">
        <f>IF($A910="","",INDEX('Cenários'!$Z$6:$Z$105,INT((ROW()-6)/12)+1))</f>
        <v/>
      </c>
    </row>
    <row r="911" ht="19" customHeight="1">
      <c r="A911" s="24">
        <f>IF(INDEX('Cenários'!$A$6:$A$105,INT((ROW()-6)/12)+1)="","",INDEX('Cenários'!$A$6:$A$105,INT((ROW()-6)/12)+1))</f>
        <v/>
      </c>
      <c r="B911" s="24">
        <f>IF($A911="","",INDEX('Cenários'!$B$6:$B$105,INT((ROW()-6)/12)+1))</f>
        <v/>
      </c>
      <c r="C911" s="24">
        <f>IF($A911="","",INDEX('Cenários'!$C$6:$C$105,INT((ROW()-6)/12)+1))</f>
        <v/>
      </c>
      <c r="D911" s="24">
        <f>IF($A911="","",INDEX('Cenários'!$D$6:$D$105,INT((ROW()-6)/12)+1))</f>
        <v/>
      </c>
      <c r="E911" s="25">
        <f>IF($A911="","",MOD(ROW()-6,12)-4)</f>
        <v/>
      </c>
      <c r="F911" s="24">
        <f>IF($A911="","",IF($E911&lt;0,"Antes do pico",IF($E911=0,"Semana de pico","Depois do pico")))</f>
        <v/>
      </c>
      <c r="G911" s="36">
        <f>IF($A911="","",IFERROR(IF(INDEX('Cenários'!$E$6:$E$105,INT((ROW()-6)/12)+1)="","",INDEX('Cenários'!$E$6:$E$105,INT((ROW()-6)/12)+1)+7*$E911),""))</f>
        <v/>
      </c>
      <c r="H911" s="37">
        <f>IF($A911="","",INDEX('Cenários'!$N$6:$Y$105,INT((ROW()-6)/12)+1,$E911+5))</f>
        <v/>
      </c>
      <c r="I911" s="25">
        <f>IF(OR($A911="",$H911=""),"",IFERROR(ROUNDUP(INDEX('Cenários'!$F$6:$F$105,INT((ROW()-6)/12)+1)*$H911,0),""))</f>
        <v/>
      </c>
      <c r="J911" s="19" t="n"/>
      <c r="K911" s="25">
        <f>IF($A911="","",IF($E911=-4,INDEX('Cenários'!$G$6:$G$105,INT((ROW()-6)/12)+1),$S910))</f>
        <v/>
      </c>
      <c r="L911" s="25">
        <f>IF($A911="","",$K911+IF($J911="",0,$J911)-IF($I911="",0,$I911))</f>
        <v/>
      </c>
      <c r="M911" s="25">
        <f>IF($A911="","",IF($E911&lt;=0,INDEX('Cenários'!$H$6:$H$105,INT((ROW()-6)/12)+1)+SUMIFS($I$6:$I$1205,$A$6:$A$1205,$A911,$E$6:$E$1205,"&gt;"&amp;$E911,$E$6:$E$1205,"&lt;="&amp;($E911+INDEX('Cenários'!$J$6:$J$105,INT((ROW()-6)/12)+1))),INDEX('Cenários'!$L$6:$L$105,INT((ROW()-6)/12)+1)+SUMIFS($I$6:$I$1205,$A$6:$A$1205,$A911,$E$6:$E$1205,"&gt;"&amp;$E911,$E$6:$E$1205,"&lt;=7")))</f>
        <v/>
      </c>
      <c r="N911" s="25">
        <f>IF($A911="","",MIN(INDEX('Cenários'!$K$6:$K$105,INT((ROW()-6)/12)+1),MAX(0,$M911)))</f>
        <v/>
      </c>
      <c r="O911" s="25">
        <f>IF($A911="","",IFERROR(IF($L911&gt;=$N911,0,MIN(CEILING(MAX(0,$N911-$L911),INDEX('Cenários'!$I$6:$I$105,INT((ROW()-6)/12)+1)),FLOOR(MAX(0,INDEX('Cenários'!$K$6:$K$105,INT((ROW()-6)/12)+1)-$L911),INDEX('Cenários'!$I$6:$I$105,INT((ROW()-6)/12)+1)))),0))</f>
        <v/>
      </c>
      <c r="P911" s="25">
        <f>IF($A911="","",IFERROR(IF($E911+INDEX('Cenários'!$J$6:$J$105,INT((ROW()-6)/12)+1)&gt;7,0,SUMIFS($O$6:$O$1205,$A$6:$A$1205,$A911,$E$6:$E$1205,$E911+INDEX('Cenários'!$J$6:$J$105,INT((ROW()-6)/12)+1))),0))</f>
        <v/>
      </c>
      <c r="Q911" s="25">
        <f>IF($A911="","",$L911+$O911)</f>
        <v/>
      </c>
      <c r="R911" s="25">
        <f>IF($A911="","",IF($E911&gt;0,MAX(0,$Q911-$N911),0))</f>
        <v/>
      </c>
      <c r="S911" s="25">
        <f>IF($A911="","",$Q911-$R911)</f>
        <v/>
      </c>
      <c r="T911" s="25">
        <f>IF($A911="","",MAX(0,-$S911))</f>
        <v/>
      </c>
      <c r="U911" s="25">
        <f>IF($A911="","",MAX(0,$Q911-INDEX('Cenários'!$K$6:$K$105,INT((ROW()-6)/12)+1)))</f>
        <v/>
      </c>
      <c r="V911" s="24">
        <f>IF($A911="","",IF($Y911&lt;&gt;"OK","Dados inválidos",IF($X911="Pausado","Pausado",IF($T911&gt;0,"Ruptura",IF($U911&gt;0,"Excesso de capacidade",IF($M911&gt;INDEX('Cenários'!$K$6:$K$105,INT((ROW()-6)/12)+1),"Capacidade insuficiente",IF(AND($E911&lt;=0,$S911&lt;INDEX('Cenários'!$H$6:$H$105,INT((ROW()-6)/12)+1)),"Atenção",IF($R911&gt;0,"Desmobilizar","Adequado"))))))))</f>
        <v/>
      </c>
      <c r="W911" s="24">
        <f>IF($A911="","",IF($Y911&lt;&gt;"OK","Corrigir cadastro do cenário",IF($X911="Pausado","",IF($T911&gt;0,"Ruptura projetada de "&amp;TEXT($T911,"0")&amp;" un.",IF($U911&gt;0,"Reduzir entrada ou transferir "&amp;TEXT($U911,"0")&amp;" un.",IF($M911&gt;INDEX('Cenários'!$K$6:$K$105,INT((ROW()-6)/12)+1),"Capacidade abaixo do saldo-alvo em "&amp;TEXT($M911-INDEX('Cenários'!$K$6:$K$105,INT((ROW()-6)/12)+1),"0")&amp;" un.",IF(AND($O911&gt;0,$E911-INDEX('Cenários'!$J$6:$J$105,INT((ROW()-6)/12)+1)&lt;-4),"Recebimento depende de pedido anterior ao horizonte",IF($R911&gt;0,"Desmobilizar "&amp;TEXT($R911,"0")&amp;" un. nesta semana",IF($P911&gt;0,"Emitir pedido de "&amp;TEXT($P911,"0")&amp;" un. nesta semana",IF($O911&gt;0,"Programar recebimento de "&amp;TEXT($O911,"0")&amp;" un.","Sem ação imediata")))))))))</f>
        <v/>
      </c>
      <c r="X911" s="24">
        <f>IF($A911="","",INDEX('Cenários'!$M$6:$M$105,INT((ROW()-6)/12)+1))</f>
        <v/>
      </c>
      <c r="Y911" s="24">
        <f>IF($A911="","",INDEX('Cenários'!$Z$6:$Z$105,INT((ROW()-6)/12)+1))</f>
        <v/>
      </c>
    </row>
    <row r="912" ht="19" customHeight="1">
      <c r="A912" s="24">
        <f>IF(INDEX('Cenários'!$A$6:$A$105,INT((ROW()-6)/12)+1)="","",INDEX('Cenários'!$A$6:$A$105,INT((ROW()-6)/12)+1))</f>
        <v/>
      </c>
      <c r="B912" s="24">
        <f>IF($A912="","",INDEX('Cenários'!$B$6:$B$105,INT((ROW()-6)/12)+1))</f>
        <v/>
      </c>
      <c r="C912" s="24">
        <f>IF($A912="","",INDEX('Cenários'!$C$6:$C$105,INT((ROW()-6)/12)+1))</f>
        <v/>
      </c>
      <c r="D912" s="24">
        <f>IF($A912="","",INDEX('Cenários'!$D$6:$D$105,INT((ROW()-6)/12)+1))</f>
        <v/>
      </c>
      <c r="E912" s="25">
        <f>IF($A912="","",MOD(ROW()-6,12)-4)</f>
        <v/>
      </c>
      <c r="F912" s="24">
        <f>IF($A912="","",IF($E912&lt;0,"Antes do pico",IF($E912=0,"Semana de pico","Depois do pico")))</f>
        <v/>
      </c>
      <c r="G912" s="36">
        <f>IF($A912="","",IFERROR(IF(INDEX('Cenários'!$E$6:$E$105,INT((ROW()-6)/12)+1)="","",INDEX('Cenários'!$E$6:$E$105,INT((ROW()-6)/12)+1)+7*$E912),""))</f>
        <v/>
      </c>
      <c r="H912" s="37">
        <f>IF($A912="","",INDEX('Cenários'!$N$6:$Y$105,INT((ROW()-6)/12)+1,$E912+5))</f>
        <v/>
      </c>
      <c r="I912" s="25">
        <f>IF(OR($A912="",$H912=""),"",IFERROR(ROUNDUP(INDEX('Cenários'!$F$6:$F$105,INT((ROW()-6)/12)+1)*$H912,0),""))</f>
        <v/>
      </c>
      <c r="J912" s="19" t="n"/>
      <c r="K912" s="25">
        <f>IF($A912="","",IF($E912=-4,INDEX('Cenários'!$G$6:$G$105,INT((ROW()-6)/12)+1),$S911))</f>
        <v/>
      </c>
      <c r="L912" s="25">
        <f>IF($A912="","",$K912+IF($J912="",0,$J912)-IF($I912="",0,$I912))</f>
        <v/>
      </c>
      <c r="M912" s="25">
        <f>IF($A912="","",IF($E912&lt;=0,INDEX('Cenários'!$H$6:$H$105,INT((ROW()-6)/12)+1)+SUMIFS($I$6:$I$1205,$A$6:$A$1205,$A912,$E$6:$E$1205,"&gt;"&amp;$E912,$E$6:$E$1205,"&lt;="&amp;($E912+INDEX('Cenários'!$J$6:$J$105,INT((ROW()-6)/12)+1))),INDEX('Cenários'!$L$6:$L$105,INT((ROW()-6)/12)+1)+SUMIFS($I$6:$I$1205,$A$6:$A$1205,$A912,$E$6:$E$1205,"&gt;"&amp;$E912,$E$6:$E$1205,"&lt;=7")))</f>
        <v/>
      </c>
      <c r="N912" s="25">
        <f>IF($A912="","",MIN(INDEX('Cenários'!$K$6:$K$105,INT((ROW()-6)/12)+1),MAX(0,$M912)))</f>
        <v/>
      </c>
      <c r="O912" s="25">
        <f>IF($A912="","",IFERROR(IF($L912&gt;=$N912,0,MIN(CEILING(MAX(0,$N912-$L912),INDEX('Cenários'!$I$6:$I$105,INT((ROW()-6)/12)+1)),FLOOR(MAX(0,INDEX('Cenários'!$K$6:$K$105,INT((ROW()-6)/12)+1)-$L912),INDEX('Cenários'!$I$6:$I$105,INT((ROW()-6)/12)+1)))),0))</f>
        <v/>
      </c>
      <c r="P912" s="25">
        <f>IF($A912="","",IFERROR(IF($E912+INDEX('Cenários'!$J$6:$J$105,INT((ROW()-6)/12)+1)&gt;7,0,SUMIFS($O$6:$O$1205,$A$6:$A$1205,$A912,$E$6:$E$1205,$E912+INDEX('Cenários'!$J$6:$J$105,INT((ROW()-6)/12)+1))),0))</f>
        <v/>
      </c>
      <c r="Q912" s="25">
        <f>IF($A912="","",$L912+$O912)</f>
        <v/>
      </c>
      <c r="R912" s="25">
        <f>IF($A912="","",IF($E912&gt;0,MAX(0,$Q912-$N912),0))</f>
        <v/>
      </c>
      <c r="S912" s="25">
        <f>IF($A912="","",$Q912-$R912)</f>
        <v/>
      </c>
      <c r="T912" s="25">
        <f>IF($A912="","",MAX(0,-$S912))</f>
        <v/>
      </c>
      <c r="U912" s="25">
        <f>IF($A912="","",MAX(0,$Q912-INDEX('Cenários'!$K$6:$K$105,INT((ROW()-6)/12)+1)))</f>
        <v/>
      </c>
      <c r="V912" s="24">
        <f>IF($A912="","",IF($Y912&lt;&gt;"OK","Dados inválidos",IF($X912="Pausado","Pausado",IF($T912&gt;0,"Ruptura",IF($U912&gt;0,"Excesso de capacidade",IF($M912&gt;INDEX('Cenários'!$K$6:$K$105,INT((ROW()-6)/12)+1),"Capacidade insuficiente",IF(AND($E912&lt;=0,$S912&lt;INDEX('Cenários'!$H$6:$H$105,INT((ROW()-6)/12)+1)),"Atenção",IF($R912&gt;0,"Desmobilizar","Adequado"))))))))</f>
        <v/>
      </c>
      <c r="W912" s="24">
        <f>IF($A912="","",IF($Y912&lt;&gt;"OK","Corrigir cadastro do cenário",IF($X912="Pausado","",IF($T912&gt;0,"Ruptura projetada de "&amp;TEXT($T912,"0")&amp;" un.",IF($U912&gt;0,"Reduzir entrada ou transferir "&amp;TEXT($U912,"0")&amp;" un.",IF($M912&gt;INDEX('Cenários'!$K$6:$K$105,INT((ROW()-6)/12)+1),"Capacidade abaixo do saldo-alvo em "&amp;TEXT($M912-INDEX('Cenários'!$K$6:$K$105,INT((ROW()-6)/12)+1),"0")&amp;" un.",IF(AND($O912&gt;0,$E912-INDEX('Cenários'!$J$6:$J$105,INT((ROW()-6)/12)+1)&lt;-4),"Recebimento depende de pedido anterior ao horizonte",IF($R912&gt;0,"Desmobilizar "&amp;TEXT($R912,"0")&amp;" un. nesta semana",IF($P912&gt;0,"Emitir pedido de "&amp;TEXT($P912,"0")&amp;" un. nesta semana",IF($O912&gt;0,"Programar recebimento de "&amp;TEXT($O912,"0")&amp;" un.","Sem ação imediata")))))))))</f>
        <v/>
      </c>
      <c r="X912" s="24">
        <f>IF($A912="","",INDEX('Cenários'!$M$6:$M$105,INT((ROW()-6)/12)+1))</f>
        <v/>
      </c>
      <c r="Y912" s="24">
        <f>IF($A912="","",INDEX('Cenários'!$Z$6:$Z$105,INT((ROW()-6)/12)+1))</f>
        <v/>
      </c>
    </row>
    <row r="913" ht="19" customHeight="1">
      <c r="A913" s="24">
        <f>IF(INDEX('Cenários'!$A$6:$A$105,INT((ROW()-6)/12)+1)="","",INDEX('Cenários'!$A$6:$A$105,INT((ROW()-6)/12)+1))</f>
        <v/>
      </c>
      <c r="B913" s="24">
        <f>IF($A913="","",INDEX('Cenários'!$B$6:$B$105,INT((ROW()-6)/12)+1))</f>
        <v/>
      </c>
      <c r="C913" s="24">
        <f>IF($A913="","",INDEX('Cenários'!$C$6:$C$105,INT((ROW()-6)/12)+1))</f>
        <v/>
      </c>
      <c r="D913" s="24">
        <f>IF($A913="","",INDEX('Cenários'!$D$6:$D$105,INT((ROW()-6)/12)+1))</f>
        <v/>
      </c>
      <c r="E913" s="25">
        <f>IF($A913="","",MOD(ROW()-6,12)-4)</f>
        <v/>
      </c>
      <c r="F913" s="24">
        <f>IF($A913="","",IF($E913&lt;0,"Antes do pico",IF($E913=0,"Semana de pico","Depois do pico")))</f>
        <v/>
      </c>
      <c r="G913" s="36">
        <f>IF($A913="","",IFERROR(IF(INDEX('Cenários'!$E$6:$E$105,INT((ROW()-6)/12)+1)="","",INDEX('Cenários'!$E$6:$E$105,INT((ROW()-6)/12)+1)+7*$E913),""))</f>
        <v/>
      </c>
      <c r="H913" s="37">
        <f>IF($A913="","",INDEX('Cenários'!$N$6:$Y$105,INT((ROW()-6)/12)+1,$E913+5))</f>
        <v/>
      </c>
      <c r="I913" s="25">
        <f>IF(OR($A913="",$H913=""),"",IFERROR(ROUNDUP(INDEX('Cenários'!$F$6:$F$105,INT((ROW()-6)/12)+1)*$H913,0),""))</f>
        <v/>
      </c>
      <c r="J913" s="19" t="n"/>
      <c r="K913" s="25">
        <f>IF($A913="","",IF($E913=-4,INDEX('Cenários'!$G$6:$G$105,INT((ROW()-6)/12)+1),$S912))</f>
        <v/>
      </c>
      <c r="L913" s="25">
        <f>IF($A913="","",$K913+IF($J913="",0,$J913)-IF($I913="",0,$I913))</f>
        <v/>
      </c>
      <c r="M913" s="25">
        <f>IF($A913="","",IF($E913&lt;=0,INDEX('Cenários'!$H$6:$H$105,INT((ROW()-6)/12)+1)+SUMIFS($I$6:$I$1205,$A$6:$A$1205,$A913,$E$6:$E$1205,"&gt;"&amp;$E913,$E$6:$E$1205,"&lt;="&amp;($E913+INDEX('Cenários'!$J$6:$J$105,INT((ROW()-6)/12)+1))),INDEX('Cenários'!$L$6:$L$105,INT((ROW()-6)/12)+1)+SUMIFS($I$6:$I$1205,$A$6:$A$1205,$A913,$E$6:$E$1205,"&gt;"&amp;$E913,$E$6:$E$1205,"&lt;=7")))</f>
        <v/>
      </c>
      <c r="N913" s="25">
        <f>IF($A913="","",MIN(INDEX('Cenários'!$K$6:$K$105,INT((ROW()-6)/12)+1),MAX(0,$M913)))</f>
        <v/>
      </c>
      <c r="O913" s="25">
        <f>IF($A913="","",IFERROR(IF($L913&gt;=$N913,0,MIN(CEILING(MAX(0,$N913-$L913),INDEX('Cenários'!$I$6:$I$105,INT((ROW()-6)/12)+1)),FLOOR(MAX(0,INDEX('Cenários'!$K$6:$K$105,INT((ROW()-6)/12)+1)-$L913),INDEX('Cenários'!$I$6:$I$105,INT((ROW()-6)/12)+1)))),0))</f>
        <v/>
      </c>
      <c r="P913" s="25">
        <f>IF($A913="","",IFERROR(IF($E913+INDEX('Cenários'!$J$6:$J$105,INT((ROW()-6)/12)+1)&gt;7,0,SUMIFS($O$6:$O$1205,$A$6:$A$1205,$A913,$E$6:$E$1205,$E913+INDEX('Cenários'!$J$6:$J$105,INT((ROW()-6)/12)+1))),0))</f>
        <v/>
      </c>
      <c r="Q913" s="25">
        <f>IF($A913="","",$L913+$O913)</f>
        <v/>
      </c>
      <c r="R913" s="25">
        <f>IF($A913="","",IF($E913&gt;0,MAX(0,$Q913-$N913),0))</f>
        <v/>
      </c>
      <c r="S913" s="25">
        <f>IF($A913="","",$Q913-$R913)</f>
        <v/>
      </c>
      <c r="T913" s="25">
        <f>IF($A913="","",MAX(0,-$S913))</f>
        <v/>
      </c>
      <c r="U913" s="25">
        <f>IF($A913="","",MAX(0,$Q913-INDEX('Cenários'!$K$6:$K$105,INT((ROW()-6)/12)+1)))</f>
        <v/>
      </c>
      <c r="V913" s="24">
        <f>IF($A913="","",IF($Y913&lt;&gt;"OK","Dados inválidos",IF($X913="Pausado","Pausado",IF($T913&gt;0,"Ruptura",IF($U913&gt;0,"Excesso de capacidade",IF($M913&gt;INDEX('Cenários'!$K$6:$K$105,INT((ROW()-6)/12)+1),"Capacidade insuficiente",IF(AND($E913&lt;=0,$S913&lt;INDEX('Cenários'!$H$6:$H$105,INT((ROW()-6)/12)+1)),"Atenção",IF($R913&gt;0,"Desmobilizar","Adequado"))))))))</f>
        <v/>
      </c>
      <c r="W913" s="24">
        <f>IF($A913="","",IF($Y913&lt;&gt;"OK","Corrigir cadastro do cenário",IF($X913="Pausado","",IF($T913&gt;0,"Ruptura projetada de "&amp;TEXT($T913,"0")&amp;" un.",IF($U913&gt;0,"Reduzir entrada ou transferir "&amp;TEXT($U913,"0")&amp;" un.",IF($M913&gt;INDEX('Cenários'!$K$6:$K$105,INT((ROW()-6)/12)+1),"Capacidade abaixo do saldo-alvo em "&amp;TEXT($M913-INDEX('Cenários'!$K$6:$K$105,INT((ROW()-6)/12)+1),"0")&amp;" un.",IF(AND($O913&gt;0,$E913-INDEX('Cenários'!$J$6:$J$105,INT((ROW()-6)/12)+1)&lt;-4),"Recebimento depende de pedido anterior ao horizonte",IF($R913&gt;0,"Desmobilizar "&amp;TEXT($R913,"0")&amp;" un. nesta semana",IF($P913&gt;0,"Emitir pedido de "&amp;TEXT($P913,"0")&amp;" un. nesta semana",IF($O913&gt;0,"Programar recebimento de "&amp;TEXT($O913,"0")&amp;" un.","Sem ação imediata")))))))))</f>
        <v/>
      </c>
      <c r="X913" s="24">
        <f>IF($A913="","",INDEX('Cenários'!$M$6:$M$105,INT((ROW()-6)/12)+1))</f>
        <v/>
      </c>
      <c r="Y913" s="24">
        <f>IF($A913="","",INDEX('Cenários'!$Z$6:$Z$105,INT((ROW()-6)/12)+1))</f>
        <v/>
      </c>
    </row>
    <row r="914" ht="19" customHeight="1">
      <c r="A914" s="24">
        <f>IF(INDEX('Cenários'!$A$6:$A$105,INT((ROW()-6)/12)+1)="","",INDEX('Cenários'!$A$6:$A$105,INT((ROW()-6)/12)+1))</f>
        <v/>
      </c>
      <c r="B914" s="24">
        <f>IF($A914="","",INDEX('Cenários'!$B$6:$B$105,INT((ROW()-6)/12)+1))</f>
        <v/>
      </c>
      <c r="C914" s="24">
        <f>IF($A914="","",INDEX('Cenários'!$C$6:$C$105,INT((ROW()-6)/12)+1))</f>
        <v/>
      </c>
      <c r="D914" s="24">
        <f>IF($A914="","",INDEX('Cenários'!$D$6:$D$105,INT((ROW()-6)/12)+1))</f>
        <v/>
      </c>
      <c r="E914" s="25">
        <f>IF($A914="","",MOD(ROW()-6,12)-4)</f>
        <v/>
      </c>
      <c r="F914" s="24">
        <f>IF($A914="","",IF($E914&lt;0,"Antes do pico",IF($E914=0,"Semana de pico","Depois do pico")))</f>
        <v/>
      </c>
      <c r="G914" s="36">
        <f>IF($A914="","",IFERROR(IF(INDEX('Cenários'!$E$6:$E$105,INT((ROW()-6)/12)+1)="","",INDEX('Cenários'!$E$6:$E$105,INT((ROW()-6)/12)+1)+7*$E914),""))</f>
        <v/>
      </c>
      <c r="H914" s="37">
        <f>IF($A914="","",INDEX('Cenários'!$N$6:$Y$105,INT((ROW()-6)/12)+1,$E914+5))</f>
        <v/>
      </c>
      <c r="I914" s="25">
        <f>IF(OR($A914="",$H914=""),"",IFERROR(ROUNDUP(INDEX('Cenários'!$F$6:$F$105,INT((ROW()-6)/12)+1)*$H914,0),""))</f>
        <v/>
      </c>
      <c r="J914" s="19" t="n"/>
      <c r="K914" s="25">
        <f>IF($A914="","",IF($E914=-4,INDEX('Cenários'!$G$6:$G$105,INT((ROW()-6)/12)+1),$S913))</f>
        <v/>
      </c>
      <c r="L914" s="25">
        <f>IF($A914="","",$K914+IF($J914="",0,$J914)-IF($I914="",0,$I914))</f>
        <v/>
      </c>
      <c r="M914" s="25">
        <f>IF($A914="","",IF($E914&lt;=0,INDEX('Cenários'!$H$6:$H$105,INT((ROW()-6)/12)+1)+SUMIFS($I$6:$I$1205,$A$6:$A$1205,$A914,$E$6:$E$1205,"&gt;"&amp;$E914,$E$6:$E$1205,"&lt;="&amp;($E914+INDEX('Cenários'!$J$6:$J$105,INT((ROW()-6)/12)+1))),INDEX('Cenários'!$L$6:$L$105,INT((ROW()-6)/12)+1)+SUMIFS($I$6:$I$1205,$A$6:$A$1205,$A914,$E$6:$E$1205,"&gt;"&amp;$E914,$E$6:$E$1205,"&lt;=7")))</f>
        <v/>
      </c>
      <c r="N914" s="25">
        <f>IF($A914="","",MIN(INDEX('Cenários'!$K$6:$K$105,INT((ROW()-6)/12)+1),MAX(0,$M914)))</f>
        <v/>
      </c>
      <c r="O914" s="25">
        <f>IF($A914="","",IFERROR(IF($L914&gt;=$N914,0,MIN(CEILING(MAX(0,$N914-$L914),INDEX('Cenários'!$I$6:$I$105,INT((ROW()-6)/12)+1)),FLOOR(MAX(0,INDEX('Cenários'!$K$6:$K$105,INT((ROW()-6)/12)+1)-$L914),INDEX('Cenários'!$I$6:$I$105,INT((ROW()-6)/12)+1)))),0))</f>
        <v/>
      </c>
      <c r="P914" s="25">
        <f>IF($A914="","",IFERROR(IF($E914+INDEX('Cenários'!$J$6:$J$105,INT((ROW()-6)/12)+1)&gt;7,0,SUMIFS($O$6:$O$1205,$A$6:$A$1205,$A914,$E$6:$E$1205,$E914+INDEX('Cenários'!$J$6:$J$105,INT((ROW()-6)/12)+1))),0))</f>
        <v/>
      </c>
      <c r="Q914" s="25">
        <f>IF($A914="","",$L914+$O914)</f>
        <v/>
      </c>
      <c r="R914" s="25">
        <f>IF($A914="","",IF($E914&gt;0,MAX(0,$Q914-$N914),0))</f>
        <v/>
      </c>
      <c r="S914" s="25">
        <f>IF($A914="","",$Q914-$R914)</f>
        <v/>
      </c>
      <c r="T914" s="25">
        <f>IF($A914="","",MAX(0,-$S914))</f>
        <v/>
      </c>
      <c r="U914" s="25">
        <f>IF($A914="","",MAX(0,$Q914-INDEX('Cenários'!$K$6:$K$105,INT((ROW()-6)/12)+1)))</f>
        <v/>
      </c>
      <c r="V914" s="24">
        <f>IF($A914="","",IF($Y914&lt;&gt;"OK","Dados inválidos",IF($X914="Pausado","Pausado",IF($T914&gt;0,"Ruptura",IF($U914&gt;0,"Excesso de capacidade",IF($M914&gt;INDEX('Cenários'!$K$6:$K$105,INT((ROW()-6)/12)+1),"Capacidade insuficiente",IF(AND($E914&lt;=0,$S914&lt;INDEX('Cenários'!$H$6:$H$105,INT((ROW()-6)/12)+1)),"Atenção",IF($R914&gt;0,"Desmobilizar","Adequado"))))))))</f>
        <v/>
      </c>
      <c r="W914" s="24">
        <f>IF($A914="","",IF($Y914&lt;&gt;"OK","Corrigir cadastro do cenário",IF($X914="Pausado","",IF($T914&gt;0,"Ruptura projetada de "&amp;TEXT($T914,"0")&amp;" un.",IF($U914&gt;0,"Reduzir entrada ou transferir "&amp;TEXT($U914,"0")&amp;" un.",IF($M914&gt;INDEX('Cenários'!$K$6:$K$105,INT((ROW()-6)/12)+1),"Capacidade abaixo do saldo-alvo em "&amp;TEXT($M914-INDEX('Cenários'!$K$6:$K$105,INT((ROW()-6)/12)+1),"0")&amp;" un.",IF(AND($O914&gt;0,$E914-INDEX('Cenários'!$J$6:$J$105,INT((ROW()-6)/12)+1)&lt;-4),"Recebimento depende de pedido anterior ao horizonte",IF($R914&gt;0,"Desmobilizar "&amp;TEXT($R914,"0")&amp;" un. nesta semana",IF($P914&gt;0,"Emitir pedido de "&amp;TEXT($P914,"0")&amp;" un. nesta semana",IF($O914&gt;0,"Programar recebimento de "&amp;TEXT($O914,"0")&amp;" un.","Sem ação imediata")))))))))</f>
        <v/>
      </c>
      <c r="X914" s="24">
        <f>IF($A914="","",INDEX('Cenários'!$M$6:$M$105,INT((ROW()-6)/12)+1))</f>
        <v/>
      </c>
      <c r="Y914" s="24">
        <f>IF($A914="","",INDEX('Cenários'!$Z$6:$Z$105,INT((ROW()-6)/12)+1))</f>
        <v/>
      </c>
    </row>
    <row r="915" ht="19" customHeight="1">
      <c r="A915" s="24">
        <f>IF(INDEX('Cenários'!$A$6:$A$105,INT((ROW()-6)/12)+1)="","",INDEX('Cenários'!$A$6:$A$105,INT((ROW()-6)/12)+1))</f>
        <v/>
      </c>
      <c r="B915" s="24">
        <f>IF($A915="","",INDEX('Cenários'!$B$6:$B$105,INT((ROW()-6)/12)+1))</f>
        <v/>
      </c>
      <c r="C915" s="24">
        <f>IF($A915="","",INDEX('Cenários'!$C$6:$C$105,INT((ROW()-6)/12)+1))</f>
        <v/>
      </c>
      <c r="D915" s="24">
        <f>IF($A915="","",INDEX('Cenários'!$D$6:$D$105,INT((ROW()-6)/12)+1))</f>
        <v/>
      </c>
      <c r="E915" s="25">
        <f>IF($A915="","",MOD(ROW()-6,12)-4)</f>
        <v/>
      </c>
      <c r="F915" s="24">
        <f>IF($A915="","",IF($E915&lt;0,"Antes do pico",IF($E915=0,"Semana de pico","Depois do pico")))</f>
        <v/>
      </c>
      <c r="G915" s="36">
        <f>IF($A915="","",IFERROR(IF(INDEX('Cenários'!$E$6:$E$105,INT((ROW()-6)/12)+1)="","",INDEX('Cenários'!$E$6:$E$105,INT((ROW()-6)/12)+1)+7*$E915),""))</f>
        <v/>
      </c>
      <c r="H915" s="37">
        <f>IF($A915="","",INDEX('Cenários'!$N$6:$Y$105,INT((ROW()-6)/12)+1,$E915+5))</f>
        <v/>
      </c>
      <c r="I915" s="25">
        <f>IF(OR($A915="",$H915=""),"",IFERROR(ROUNDUP(INDEX('Cenários'!$F$6:$F$105,INT((ROW()-6)/12)+1)*$H915,0),""))</f>
        <v/>
      </c>
      <c r="J915" s="19" t="n"/>
      <c r="K915" s="25">
        <f>IF($A915="","",IF($E915=-4,INDEX('Cenários'!$G$6:$G$105,INT((ROW()-6)/12)+1),$S914))</f>
        <v/>
      </c>
      <c r="L915" s="25">
        <f>IF($A915="","",$K915+IF($J915="",0,$J915)-IF($I915="",0,$I915))</f>
        <v/>
      </c>
      <c r="M915" s="25">
        <f>IF($A915="","",IF($E915&lt;=0,INDEX('Cenários'!$H$6:$H$105,INT((ROW()-6)/12)+1)+SUMIFS($I$6:$I$1205,$A$6:$A$1205,$A915,$E$6:$E$1205,"&gt;"&amp;$E915,$E$6:$E$1205,"&lt;="&amp;($E915+INDEX('Cenários'!$J$6:$J$105,INT((ROW()-6)/12)+1))),INDEX('Cenários'!$L$6:$L$105,INT((ROW()-6)/12)+1)+SUMIFS($I$6:$I$1205,$A$6:$A$1205,$A915,$E$6:$E$1205,"&gt;"&amp;$E915,$E$6:$E$1205,"&lt;=7")))</f>
        <v/>
      </c>
      <c r="N915" s="25">
        <f>IF($A915="","",MIN(INDEX('Cenários'!$K$6:$K$105,INT((ROW()-6)/12)+1),MAX(0,$M915)))</f>
        <v/>
      </c>
      <c r="O915" s="25">
        <f>IF($A915="","",IFERROR(IF($L915&gt;=$N915,0,MIN(CEILING(MAX(0,$N915-$L915),INDEX('Cenários'!$I$6:$I$105,INT((ROW()-6)/12)+1)),FLOOR(MAX(0,INDEX('Cenários'!$K$6:$K$105,INT((ROW()-6)/12)+1)-$L915),INDEX('Cenários'!$I$6:$I$105,INT((ROW()-6)/12)+1)))),0))</f>
        <v/>
      </c>
      <c r="P915" s="25">
        <f>IF($A915="","",IFERROR(IF($E915+INDEX('Cenários'!$J$6:$J$105,INT((ROW()-6)/12)+1)&gt;7,0,SUMIFS($O$6:$O$1205,$A$6:$A$1205,$A915,$E$6:$E$1205,$E915+INDEX('Cenários'!$J$6:$J$105,INT((ROW()-6)/12)+1))),0))</f>
        <v/>
      </c>
      <c r="Q915" s="25">
        <f>IF($A915="","",$L915+$O915)</f>
        <v/>
      </c>
      <c r="R915" s="25">
        <f>IF($A915="","",IF($E915&gt;0,MAX(0,$Q915-$N915),0))</f>
        <v/>
      </c>
      <c r="S915" s="25">
        <f>IF($A915="","",$Q915-$R915)</f>
        <v/>
      </c>
      <c r="T915" s="25">
        <f>IF($A915="","",MAX(0,-$S915))</f>
        <v/>
      </c>
      <c r="U915" s="25">
        <f>IF($A915="","",MAX(0,$Q915-INDEX('Cenários'!$K$6:$K$105,INT((ROW()-6)/12)+1)))</f>
        <v/>
      </c>
      <c r="V915" s="24">
        <f>IF($A915="","",IF($Y915&lt;&gt;"OK","Dados inválidos",IF($X915="Pausado","Pausado",IF($T915&gt;0,"Ruptura",IF($U915&gt;0,"Excesso de capacidade",IF($M915&gt;INDEX('Cenários'!$K$6:$K$105,INT((ROW()-6)/12)+1),"Capacidade insuficiente",IF(AND($E915&lt;=0,$S915&lt;INDEX('Cenários'!$H$6:$H$105,INT((ROW()-6)/12)+1)),"Atenção",IF($R915&gt;0,"Desmobilizar","Adequado"))))))))</f>
        <v/>
      </c>
      <c r="W915" s="24">
        <f>IF($A915="","",IF($Y915&lt;&gt;"OK","Corrigir cadastro do cenário",IF($X915="Pausado","",IF($T915&gt;0,"Ruptura projetada de "&amp;TEXT($T915,"0")&amp;" un.",IF($U915&gt;0,"Reduzir entrada ou transferir "&amp;TEXT($U915,"0")&amp;" un.",IF($M915&gt;INDEX('Cenários'!$K$6:$K$105,INT((ROW()-6)/12)+1),"Capacidade abaixo do saldo-alvo em "&amp;TEXT($M915-INDEX('Cenários'!$K$6:$K$105,INT((ROW()-6)/12)+1),"0")&amp;" un.",IF(AND($O915&gt;0,$E915-INDEX('Cenários'!$J$6:$J$105,INT((ROW()-6)/12)+1)&lt;-4),"Recebimento depende de pedido anterior ao horizonte",IF($R915&gt;0,"Desmobilizar "&amp;TEXT($R915,"0")&amp;" un. nesta semana",IF($P915&gt;0,"Emitir pedido de "&amp;TEXT($P915,"0")&amp;" un. nesta semana",IF($O915&gt;0,"Programar recebimento de "&amp;TEXT($O915,"0")&amp;" un.","Sem ação imediata")))))))))</f>
        <v/>
      </c>
      <c r="X915" s="24">
        <f>IF($A915="","",INDEX('Cenários'!$M$6:$M$105,INT((ROW()-6)/12)+1))</f>
        <v/>
      </c>
      <c r="Y915" s="24">
        <f>IF($A915="","",INDEX('Cenários'!$Z$6:$Z$105,INT((ROW()-6)/12)+1))</f>
        <v/>
      </c>
    </row>
    <row r="916" ht="19" customHeight="1">
      <c r="A916" s="24">
        <f>IF(INDEX('Cenários'!$A$6:$A$105,INT((ROW()-6)/12)+1)="","",INDEX('Cenários'!$A$6:$A$105,INT((ROW()-6)/12)+1))</f>
        <v/>
      </c>
      <c r="B916" s="24">
        <f>IF($A916="","",INDEX('Cenários'!$B$6:$B$105,INT((ROW()-6)/12)+1))</f>
        <v/>
      </c>
      <c r="C916" s="24">
        <f>IF($A916="","",INDEX('Cenários'!$C$6:$C$105,INT((ROW()-6)/12)+1))</f>
        <v/>
      </c>
      <c r="D916" s="24">
        <f>IF($A916="","",INDEX('Cenários'!$D$6:$D$105,INT((ROW()-6)/12)+1))</f>
        <v/>
      </c>
      <c r="E916" s="25">
        <f>IF($A916="","",MOD(ROW()-6,12)-4)</f>
        <v/>
      </c>
      <c r="F916" s="24">
        <f>IF($A916="","",IF($E916&lt;0,"Antes do pico",IF($E916=0,"Semana de pico","Depois do pico")))</f>
        <v/>
      </c>
      <c r="G916" s="36">
        <f>IF($A916="","",IFERROR(IF(INDEX('Cenários'!$E$6:$E$105,INT((ROW()-6)/12)+1)="","",INDEX('Cenários'!$E$6:$E$105,INT((ROW()-6)/12)+1)+7*$E916),""))</f>
        <v/>
      </c>
      <c r="H916" s="37">
        <f>IF($A916="","",INDEX('Cenários'!$N$6:$Y$105,INT((ROW()-6)/12)+1,$E916+5))</f>
        <v/>
      </c>
      <c r="I916" s="25">
        <f>IF(OR($A916="",$H916=""),"",IFERROR(ROUNDUP(INDEX('Cenários'!$F$6:$F$105,INT((ROW()-6)/12)+1)*$H916,0),""))</f>
        <v/>
      </c>
      <c r="J916" s="19" t="n"/>
      <c r="K916" s="25">
        <f>IF($A916="","",IF($E916=-4,INDEX('Cenários'!$G$6:$G$105,INT((ROW()-6)/12)+1),$S915))</f>
        <v/>
      </c>
      <c r="L916" s="25">
        <f>IF($A916="","",$K916+IF($J916="",0,$J916)-IF($I916="",0,$I916))</f>
        <v/>
      </c>
      <c r="M916" s="25">
        <f>IF($A916="","",IF($E916&lt;=0,INDEX('Cenários'!$H$6:$H$105,INT((ROW()-6)/12)+1)+SUMIFS($I$6:$I$1205,$A$6:$A$1205,$A916,$E$6:$E$1205,"&gt;"&amp;$E916,$E$6:$E$1205,"&lt;="&amp;($E916+INDEX('Cenários'!$J$6:$J$105,INT((ROW()-6)/12)+1))),INDEX('Cenários'!$L$6:$L$105,INT((ROW()-6)/12)+1)+SUMIFS($I$6:$I$1205,$A$6:$A$1205,$A916,$E$6:$E$1205,"&gt;"&amp;$E916,$E$6:$E$1205,"&lt;=7")))</f>
        <v/>
      </c>
      <c r="N916" s="25">
        <f>IF($A916="","",MIN(INDEX('Cenários'!$K$6:$K$105,INT((ROW()-6)/12)+1),MAX(0,$M916)))</f>
        <v/>
      </c>
      <c r="O916" s="25">
        <f>IF($A916="","",IFERROR(IF($L916&gt;=$N916,0,MIN(CEILING(MAX(0,$N916-$L916),INDEX('Cenários'!$I$6:$I$105,INT((ROW()-6)/12)+1)),FLOOR(MAX(0,INDEX('Cenários'!$K$6:$K$105,INT((ROW()-6)/12)+1)-$L916),INDEX('Cenários'!$I$6:$I$105,INT((ROW()-6)/12)+1)))),0))</f>
        <v/>
      </c>
      <c r="P916" s="25">
        <f>IF($A916="","",IFERROR(IF($E916+INDEX('Cenários'!$J$6:$J$105,INT((ROW()-6)/12)+1)&gt;7,0,SUMIFS($O$6:$O$1205,$A$6:$A$1205,$A916,$E$6:$E$1205,$E916+INDEX('Cenários'!$J$6:$J$105,INT((ROW()-6)/12)+1))),0))</f>
        <v/>
      </c>
      <c r="Q916" s="25">
        <f>IF($A916="","",$L916+$O916)</f>
        <v/>
      </c>
      <c r="R916" s="25">
        <f>IF($A916="","",IF($E916&gt;0,MAX(0,$Q916-$N916),0))</f>
        <v/>
      </c>
      <c r="S916" s="25">
        <f>IF($A916="","",$Q916-$R916)</f>
        <v/>
      </c>
      <c r="T916" s="25">
        <f>IF($A916="","",MAX(0,-$S916))</f>
        <v/>
      </c>
      <c r="U916" s="25">
        <f>IF($A916="","",MAX(0,$Q916-INDEX('Cenários'!$K$6:$K$105,INT((ROW()-6)/12)+1)))</f>
        <v/>
      </c>
      <c r="V916" s="24">
        <f>IF($A916="","",IF($Y916&lt;&gt;"OK","Dados inválidos",IF($X916="Pausado","Pausado",IF($T916&gt;0,"Ruptura",IF($U916&gt;0,"Excesso de capacidade",IF($M916&gt;INDEX('Cenários'!$K$6:$K$105,INT((ROW()-6)/12)+1),"Capacidade insuficiente",IF(AND($E916&lt;=0,$S916&lt;INDEX('Cenários'!$H$6:$H$105,INT((ROW()-6)/12)+1)),"Atenção",IF($R916&gt;0,"Desmobilizar","Adequado"))))))))</f>
        <v/>
      </c>
      <c r="W916" s="24">
        <f>IF($A916="","",IF($Y916&lt;&gt;"OK","Corrigir cadastro do cenário",IF($X916="Pausado","",IF($T916&gt;0,"Ruptura projetada de "&amp;TEXT($T916,"0")&amp;" un.",IF($U916&gt;0,"Reduzir entrada ou transferir "&amp;TEXT($U916,"0")&amp;" un.",IF($M916&gt;INDEX('Cenários'!$K$6:$K$105,INT((ROW()-6)/12)+1),"Capacidade abaixo do saldo-alvo em "&amp;TEXT($M916-INDEX('Cenários'!$K$6:$K$105,INT((ROW()-6)/12)+1),"0")&amp;" un.",IF(AND($O916&gt;0,$E916-INDEX('Cenários'!$J$6:$J$105,INT((ROW()-6)/12)+1)&lt;-4),"Recebimento depende de pedido anterior ao horizonte",IF($R916&gt;0,"Desmobilizar "&amp;TEXT($R916,"0")&amp;" un. nesta semana",IF($P916&gt;0,"Emitir pedido de "&amp;TEXT($P916,"0")&amp;" un. nesta semana",IF($O916&gt;0,"Programar recebimento de "&amp;TEXT($O916,"0")&amp;" un.","Sem ação imediata")))))))))</f>
        <v/>
      </c>
      <c r="X916" s="24">
        <f>IF($A916="","",INDEX('Cenários'!$M$6:$M$105,INT((ROW()-6)/12)+1))</f>
        <v/>
      </c>
      <c r="Y916" s="24">
        <f>IF($A916="","",INDEX('Cenários'!$Z$6:$Z$105,INT((ROW()-6)/12)+1))</f>
        <v/>
      </c>
    </row>
    <row r="917" ht="19" customHeight="1">
      <c r="A917" s="24">
        <f>IF(INDEX('Cenários'!$A$6:$A$105,INT((ROW()-6)/12)+1)="","",INDEX('Cenários'!$A$6:$A$105,INT((ROW()-6)/12)+1))</f>
        <v/>
      </c>
      <c r="B917" s="24">
        <f>IF($A917="","",INDEX('Cenários'!$B$6:$B$105,INT((ROW()-6)/12)+1))</f>
        <v/>
      </c>
      <c r="C917" s="24">
        <f>IF($A917="","",INDEX('Cenários'!$C$6:$C$105,INT((ROW()-6)/12)+1))</f>
        <v/>
      </c>
      <c r="D917" s="24">
        <f>IF($A917="","",INDEX('Cenários'!$D$6:$D$105,INT((ROW()-6)/12)+1))</f>
        <v/>
      </c>
      <c r="E917" s="25">
        <f>IF($A917="","",MOD(ROW()-6,12)-4)</f>
        <v/>
      </c>
      <c r="F917" s="24">
        <f>IF($A917="","",IF($E917&lt;0,"Antes do pico",IF($E917=0,"Semana de pico","Depois do pico")))</f>
        <v/>
      </c>
      <c r="G917" s="36">
        <f>IF($A917="","",IFERROR(IF(INDEX('Cenários'!$E$6:$E$105,INT((ROW()-6)/12)+1)="","",INDEX('Cenários'!$E$6:$E$105,INT((ROW()-6)/12)+1)+7*$E917),""))</f>
        <v/>
      </c>
      <c r="H917" s="37">
        <f>IF($A917="","",INDEX('Cenários'!$N$6:$Y$105,INT((ROW()-6)/12)+1,$E917+5))</f>
        <v/>
      </c>
      <c r="I917" s="25">
        <f>IF(OR($A917="",$H917=""),"",IFERROR(ROUNDUP(INDEX('Cenários'!$F$6:$F$105,INT((ROW()-6)/12)+1)*$H917,0),""))</f>
        <v/>
      </c>
      <c r="J917" s="19" t="n"/>
      <c r="K917" s="25">
        <f>IF($A917="","",IF($E917=-4,INDEX('Cenários'!$G$6:$G$105,INT((ROW()-6)/12)+1),$S916))</f>
        <v/>
      </c>
      <c r="L917" s="25">
        <f>IF($A917="","",$K917+IF($J917="",0,$J917)-IF($I917="",0,$I917))</f>
        <v/>
      </c>
      <c r="M917" s="25">
        <f>IF($A917="","",IF($E917&lt;=0,INDEX('Cenários'!$H$6:$H$105,INT((ROW()-6)/12)+1)+SUMIFS($I$6:$I$1205,$A$6:$A$1205,$A917,$E$6:$E$1205,"&gt;"&amp;$E917,$E$6:$E$1205,"&lt;="&amp;($E917+INDEX('Cenários'!$J$6:$J$105,INT((ROW()-6)/12)+1))),INDEX('Cenários'!$L$6:$L$105,INT((ROW()-6)/12)+1)+SUMIFS($I$6:$I$1205,$A$6:$A$1205,$A917,$E$6:$E$1205,"&gt;"&amp;$E917,$E$6:$E$1205,"&lt;=7")))</f>
        <v/>
      </c>
      <c r="N917" s="25">
        <f>IF($A917="","",MIN(INDEX('Cenários'!$K$6:$K$105,INT((ROW()-6)/12)+1),MAX(0,$M917)))</f>
        <v/>
      </c>
      <c r="O917" s="25">
        <f>IF($A917="","",IFERROR(IF($L917&gt;=$N917,0,MIN(CEILING(MAX(0,$N917-$L917),INDEX('Cenários'!$I$6:$I$105,INT((ROW()-6)/12)+1)),FLOOR(MAX(0,INDEX('Cenários'!$K$6:$K$105,INT((ROW()-6)/12)+1)-$L917),INDEX('Cenários'!$I$6:$I$105,INT((ROW()-6)/12)+1)))),0))</f>
        <v/>
      </c>
      <c r="P917" s="25">
        <f>IF($A917="","",IFERROR(IF($E917+INDEX('Cenários'!$J$6:$J$105,INT((ROW()-6)/12)+1)&gt;7,0,SUMIFS($O$6:$O$1205,$A$6:$A$1205,$A917,$E$6:$E$1205,$E917+INDEX('Cenários'!$J$6:$J$105,INT((ROW()-6)/12)+1))),0))</f>
        <v/>
      </c>
      <c r="Q917" s="25">
        <f>IF($A917="","",$L917+$O917)</f>
        <v/>
      </c>
      <c r="R917" s="25">
        <f>IF($A917="","",IF($E917&gt;0,MAX(0,$Q917-$N917),0))</f>
        <v/>
      </c>
      <c r="S917" s="25">
        <f>IF($A917="","",$Q917-$R917)</f>
        <v/>
      </c>
      <c r="T917" s="25">
        <f>IF($A917="","",MAX(0,-$S917))</f>
        <v/>
      </c>
      <c r="U917" s="25">
        <f>IF($A917="","",MAX(0,$Q917-INDEX('Cenários'!$K$6:$K$105,INT((ROW()-6)/12)+1)))</f>
        <v/>
      </c>
      <c r="V917" s="24">
        <f>IF($A917="","",IF($Y917&lt;&gt;"OK","Dados inválidos",IF($X917="Pausado","Pausado",IF($T917&gt;0,"Ruptura",IF($U917&gt;0,"Excesso de capacidade",IF($M917&gt;INDEX('Cenários'!$K$6:$K$105,INT((ROW()-6)/12)+1),"Capacidade insuficiente",IF(AND($E917&lt;=0,$S917&lt;INDEX('Cenários'!$H$6:$H$105,INT((ROW()-6)/12)+1)),"Atenção",IF($R917&gt;0,"Desmobilizar","Adequado"))))))))</f>
        <v/>
      </c>
      <c r="W917" s="24">
        <f>IF($A917="","",IF($Y917&lt;&gt;"OK","Corrigir cadastro do cenário",IF($X917="Pausado","",IF($T917&gt;0,"Ruptura projetada de "&amp;TEXT($T917,"0")&amp;" un.",IF($U917&gt;0,"Reduzir entrada ou transferir "&amp;TEXT($U917,"0")&amp;" un.",IF($M917&gt;INDEX('Cenários'!$K$6:$K$105,INT((ROW()-6)/12)+1),"Capacidade abaixo do saldo-alvo em "&amp;TEXT($M917-INDEX('Cenários'!$K$6:$K$105,INT((ROW()-6)/12)+1),"0")&amp;" un.",IF(AND($O917&gt;0,$E917-INDEX('Cenários'!$J$6:$J$105,INT((ROW()-6)/12)+1)&lt;-4),"Recebimento depende de pedido anterior ao horizonte",IF($R917&gt;0,"Desmobilizar "&amp;TEXT($R917,"0")&amp;" un. nesta semana",IF($P917&gt;0,"Emitir pedido de "&amp;TEXT($P917,"0")&amp;" un. nesta semana",IF($O917&gt;0,"Programar recebimento de "&amp;TEXT($O917,"0")&amp;" un.","Sem ação imediata")))))))))</f>
        <v/>
      </c>
      <c r="X917" s="24">
        <f>IF($A917="","",INDEX('Cenários'!$M$6:$M$105,INT((ROW()-6)/12)+1))</f>
        <v/>
      </c>
      <c r="Y917" s="24">
        <f>IF($A917="","",INDEX('Cenários'!$Z$6:$Z$105,INT((ROW()-6)/12)+1))</f>
        <v/>
      </c>
    </row>
    <row r="918" ht="19" customHeight="1">
      <c r="A918" s="24">
        <f>IF(INDEX('Cenários'!$A$6:$A$105,INT((ROW()-6)/12)+1)="","",INDEX('Cenários'!$A$6:$A$105,INT((ROW()-6)/12)+1))</f>
        <v/>
      </c>
      <c r="B918" s="24">
        <f>IF($A918="","",INDEX('Cenários'!$B$6:$B$105,INT((ROW()-6)/12)+1))</f>
        <v/>
      </c>
      <c r="C918" s="24">
        <f>IF($A918="","",INDEX('Cenários'!$C$6:$C$105,INT((ROW()-6)/12)+1))</f>
        <v/>
      </c>
      <c r="D918" s="24">
        <f>IF($A918="","",INDEX('Cenários'!$D$6:$D$105,INT((ROW()-6)/12)+1))</f>
        <v/>
      </c>
      <c r="E918" s="25">
        <f>IF($A918="","",MOD(ROW()-6,12)-4)</f>
        <v/>
      </c>
      <c r="F918" s="24">
        <f>IF($A918="","",IF($E918&lt;0,"Antes do pico",IF($E918=0,"Semana de pico","Depois do pico")))</f>
        <v/>
      </c>
      <c r="G918" s="36">
        <f>IF($A918="","",IFERROR(IF(INDEX('Cenários'!$E$6:$E$105,INT((ROW()-6)/12)+1)="","",INDEX('Cenários'!$E$6:$E$105,INT((ROW()-6)/12)+1)+7*$E918),""))</f>
        <v/>
      </c>
      <c r="H918" s="37">
        <f>IF($A918="","",INDEX('Cenários'!$N$6:$Y$105,INT((ROW()-6)/12)+1,$E918+5))</f>
        <v/>
      </c>
      <c r="I918" s="25">
        <f>IF(OR($A918="",$H918=""),"",IFERROR(ROUNDUP(INDEX('Cenários'!$F$6:$F$105,INT((ROW()-6)/12)+1)*$H918,0),""))</f>
        <v/>
      </c>
      <c r="J918" s="19" t="n"/>
      <c r="K918" s="25">
        <f>IF($A918="","",IF($E918=-4,INDEX('Cenários'!$G$6:$G$105,INT((ROW()-6)/12)+1),$S917))</f>
        <v/>
      </c>
      <c r="L918" s="25">
        <f>IF($A918="","",$K918+IF($J918="",0,$J918)-IF($I918="",0,$I918))</f>
        <v/>
      </c>
      <c r="M918" s="25">
        <f>IF($A918="","",IF($E918&lt;=0,INDEX('Cenários'!$H$6:$H$105,INT((ROW()-6)/12)+1)+SUMIFS($I$6:$I$1205,$A$6:$A$1205,$A918,$E$6:$E$1205,"&gt;"&amp;$E918,$E$6:$E$1205,"&lt;="&amp;($E918+INDEX('Cenários'!$J$6:$J$105,INT((ROW()-6)/12)+1))),INDEX('Cenários'!$L$6:$L$105,INT((ROW()-6)/12)+1)+SUMIFS($I$6:$I$1205,$A$6:$A$1205,$A918,$E$6:$E$1205,"&gt;"&amp;$E918,$E$6:$E$1205,"&lt;=7")))</f>
        <v/>
      </c>
      <c r="N918" s="25">
        <f>IF($A918="","",MIN(INDEX('Cenários'!$K$6:$K$105,INT((ROW()-6)/12)+1),MAX(0,$M918)))</f>
        <v/>
      </c>
      <c r="O918" s="25">
        <f>IF($A918="","",IFERROR(IF($L918&gt;=$N918,0,MIN(CEILING(MAX(0,$N918-$L918),INDEX('Cenários'!$I$6:$I$105,INT((ROW()-6)/12)+1)),FLOOR(MAX(0,INDEX('Cenários'!$K$6:$K$105,INT((ROW()-6)/12)+1)-$L918),INDEX('Cenários'!$I$6:$I$105,INT((ROW()-6)/12)+1)))),0))</f>
        <v/>
      </c>
      <c r="P918" s="25">
        <f>IF($A918="","",IFERROR(IF($E918+INDEX('Cenários'!$J$6:$J$105,INT((ROW()-6)/12)+1)&gt;7,0,SUMIFS($O$6:$O$1205,$A$6:$A$1205,$A918,$E$6:$E$1205,$E918+INDEX('Cenários'!$J$6:$J$105,INT((ROW()-6)/12)+1))),0))</f>
        <v/>
      </c>
      <c r="Q918" s="25">
        <f>IF($A918="","",$L918+$O918)</f>
        <v/>
      </c>
      <c r="R918" s="25">
        <f>IF($A918="","",IF($E918&gt;0,MAX(0,$Q918-$N918),0))</f>
        <v/>
      </c>
      <c r="S918" s="25">
        <f>IF($A918="","",$Q918-$R918)</f>
        <v/>
      </c>
      <c r="T918" s="25">
        <f>IF($A918="","",MAX(0,-$S918))</f>
        <v/>
      </c>
      <c r="U918" s="25">
        <f>IF($A918="","",MAX(0,$Q918-INDEX('Cenários'!$K$6:$K$105,INT((ROW()-6)/12)+1)))</f>
        <v/>
      </c>
      <c r="V918" s="24">
        <f>IF($A918="","",IF($Y918&lt;&gt;"OK","Dados inválidos",IF($X918="Pausado","Pausado",IF($T918&gt;0,"Ruptura",IF($U918&gt;0,"Excesso de capacidade",IF($M918&gt;INDEX('Cenários'!$K$6:$K$105,INT((ROW()-6)/12)+1),"Capacidade insuficiente",IF(AND($E918&lt;=0,$S918&lt;INDEX('Cenários'!$H$6:$H$105,INT((ROW()-6)/12)+1)),"Atenção",IF($R918&gt;0,"Desmobilizar","Adequado"))))))))</f>
        <v/>
      </c>
      <c r="W918" s="24">
        <f>IF($A918="","",IF($Y918&lt;&gt;"OK","Corrigir cadastro do cenário",IF($X918="Pausado","",IF($T918&gt;0,"Ruptura projetada de "&amp;TEXT($T918,"0")&amp;" un.",IF($U918&gt;0,"Reduzir entrada ou transferir "&amp;TEXT($U918,"0")&amp;" un.",IF($M918&gt;INDEX('Cenários'!$K$6:$K$105,INT((ROW()-6)/12)+1),"Capacidade abaixo do saldo-alvo em "&amp;TEXT($M918-INDEX('Cenários'!$K$6:$K$105,INT((ROW()-6)/12)+1),"0")&amp;" un.",IF(AND($O918&gt;0,$E918-INDEX('Cenários'!$J$6:$J$105,INT((ROW()-6)/12)+1)&lt;-4),"Recebimento depende de pedido anterior ao horizonte",IF($R918&gt;0,"Desmobilizar "&amp;TEXT($R918,"0")&amp;" un. nesta semana",IF($P918&gt;0,"Emitir pedido de "&amp;TEXT($P918,"0")&amp;" un. nesta semana",IF($O918&gt;0,"Programar recebimento de "&amp;TEXT($O918,"0")&amp;" un.","Sem ação imediata")))))))))</f>
        <v/>
      </c>
      <c r="X918" s="24">
        <f>IF($A918="","",INDEX('Cenários'!$M$6:$M$105,INT((ROW()-6)/12)+1))</f>
        <v/>
      </c>
      <c r="Y918" s="24">
        <f>IF($A918="","",INDEX('Cenários'!$Z$6:$Z$105,INT((ROW()-6)/12)+1))</f>
        <v/>
      </c>
    </row>
    <row r="919" ht="19" customHeight="1">
      <c r="A919" s="24">
        <f>IF(INDEX('Cenários'!$A$6:$A$105,INT((ROW()-6)/12)+1)="","",INDEX('Cenários'!$A$6:$A$105,INT((ROW()-6)/12)+1))</f>
        <v/>
      </c>
      <c r="B919" s="24">
        <f>IF($A919="","",INDEX('Cenários'!$B$6:$B$105,INT((ROW()-6)/12)+1))</f>
        <v/>
      </c>
      <c r="C919" s="24">
        <f>IF($A919="","",INDEX('Cenários'!$C$6:$C$105,INT((ROW()-6)/12)+1))</f>
        <v/>
      </c>
      <c r="D919" s="24">
        <f>IF($A919="","",INDEX('Cenários'!$D$6:$D$105,INT((ROW()-6)/12)+1))</f>
        <v/>
      </c>
      <c r="E919" s="25">
        <f>IF($A919="","",MOD(ROW()-6,12)-4)</f>
        <v/>
      </c>
      <c r="F919" s="24">
        <f>IF($A919="","",IF($E919&lt;0,"Antes do pico",IF($E919=0,"Semana de pico","Depois do pico")))</f>
        <v/>
      </c>
      <c r="G919" s="36">
        <f>IF($A919="","",IFERROR(IF(INDEX('Cenários'!$E$6:$E$105,INT((ROW()-6)/12)+1)="","",INDEX('Cenários'!$E$6:$E$105,INT((ROW()-6)/12)+1)+7*$E919),""))</f>
        <v/>
      </c>
      <c r="H919" s="37">
        <f>IF($A919="","",INDEX('Cenários'!$N$6:$Y$105,INT((ROW()-6)/12)+1,$E919+5))</f>
        <v/>
      </c>
      <c r="I919" s="25">
        <f>IF(OR($A919="",$H919=""),"",IFERROR(ROUNDUP(INDEX('Cenários'!$F$6:$F$105,INT((ROW()-6)/12)+1)*$H919,0),""))</f>
        <v/>
      </c>
      <c r="J919" s="19" t="n"/>
      <c r="K919" s="25">
        <f>IF($A919="","",IF($E919=-4,INDEX('Cenários'!$G$6:$G$105,INT((ROW()-6)/12)+1),$S918))</f>
        <v/>
      </c>
      <c r="L919" s="25">
        <f>IF($A919="","",$K919+IF($J919="",0,$J919)-IF($I919="",0,$I919))</f>
        <v/>
      </c>
      <c r="M919" s="25">
        <f>IF($A919="","",IF($E919&lt;=0,INDEX('Cenários'!$H$6:$H$105,INT((ROW()-6)/12)+1)+SUMIFS($I$6:$I$1205,$A$6:$A$1205,$A919,$E$6:$E$1205,"&gt;"&amp;$E919,$E$6:$E$1205,"&lt;="&amp;($E919+INDEX('Cenários'!$J$6:$J$105,INT((ROW()-6)/12)+1))),INDEX('Cenários'!$L$6:$L$105,INT((ROW()-6)/12)+1)+SUMIFS($I$6:$I$1205,$A$6:$A$1205,$A919,$E$6:$E$1205,"&gt;"&amp;$E919,$E$6:$E$1205,"&lt;=7")))</f>
        <v/>
      </c>
      <c r="N919" s="25">
        <f>IF($A919="","",MIN(INDEX('Cenários'!$K$6:$K$105,INT((ROW()-6)/12)+1),MAX(0,$M919)))</f>
        <v/>
      </c>
      <c r="O919" s="25">
        <f>IF($A919="","",IFERROR(IF($L919&gt;=$N919,0,MIN(CEILING(MAX(0,$N919-$L919),INDEX('Cenários'!$I$6:$I$105,INT((ROW()-6)/12)+1)),FLOOR(MAX(0,INDEX('Cenários'!$K$6:$K$105,INT((ROW()-6)/12)+1)-$L919),INDEX('Cenários'!$I$6:$I$105,INT((ROW()-6)/12)+1)))),0))</f>
        <v/>
      </c>
      <c r="P919" s="25">
        <f>IF($A919="","",IFERROR(IF($E919+INDEX('Cenários'!$J$6:$J$105,INT((ROW()-6)/12)+1)&gt;7,0,SUMIFS($O$6:$O$1205,$A$6:$A$1205,$A919,$E$6:$E$1205,$E919+INDEX('Cenários'!$J$6:$J$105,INT((ROW()-6)/12)+1))),0))</f>
        <v/>
      </c>
      <c r="Q919" s="25">
        <f>IF($A919="","",$L919+$O919)</f>
        <v/>
      </c>
      <c r="R919" s="25">
        <f>IF($A919="","",IF($E919&gt;0,MAX(0,$Q919-$N919),0))</f>
        <v/>
      </c>
      <c r="S919" s="25">
        <f>IF($A919="","",$Q919-$R919)</f>
        <v/>
      </c>
      <c r="T919" s="25">
        <f>IF($A919="","",MAX(0,-$S919))</f>
        <v/>
      </c>
      <c r="U919" s="25">
        <f>IF($A919="","",MAX(0,$Q919-INDEX('Cenários'!$K$6:$K$105,INT((ROW()-6)/12)+1)))</f>
        <v/>
      </c>
      <c r="V919" s="24">
        <f>IF($A919="","",IF($Y919&lt;&gt;"OK","Dados inválidos",IF($X919="Pausado","Pausado",IF($T919&gt;0,"Ruptura",IF($U919&gt;0,"Excesso de capacidade",IF($M919&gt;INDEX('Cenários'!$K$6:$K$105,INT((ROW()-6)/12)+1),"Capacidade insuficiente",IF(AND($E919&lt;=0,$S919&lt;INDEX('Cenários'!$H$6:$H$105,INT((ROW()-6)/12)+1)),"Atenção",IF($R919&gt;0,"Desmobilizar","Adequado"))))))))</f>
        <v/>
      </c>
      <c r="W919" s="24">
        <f>IF($A919="","",IF($Y919&lt;&gt;"OK","Corrigir cadastro do cenário",IF($X919="Pausado","",IF($T919&gt;0,"Ruptura projetada de "&amp;TEXT($T919,"0")&amp;" un.",IF($U919&gt;0,"Reduzir entrada ou transferir "&amp;TEXT($U919,"0")&amp;" un.",IF($M919&gt;INDEX('Cenários'!$K$6:$K$105,INT((ROW()-6)/12)+1),"Capacidade abaixo do saldo-alvo em "&amp;TEXT($M919-INDEX('Cenários'!$K$6:$K$105,INT((ROW()-6)/12)+1),"0")&amp;" un.",IF(AND($O919&gt;0,$E919-INDEX('Cenários'!$J$6:$J$105,INT((ROW()-6)/12)+1)&lt;-4),"Recebimento depende de pedido anterior ao horizonte",IF($R919&gt;0,"Desmobilizar "&amp;TEXT($R919,"0")&amp;" un. nesta semana",IF($P919&gt;0,"Emitir pedido de "&amp;TEXT($P919,"0")&amp;" un. nesta semana",IF($O919&gt;0,"Programar recebimento de "&amp;TEXT($O919,"0")&amp;" un.","Sem ação imediata")))))))))</f>
        <v/>
      </c>
      <c r="X919" s="24">
        <f>IF($A919="","",INDEX('Cenários'!$M$6:$M$105,INT((ROW()-6)/12)+1))</f>
        <v/>
      </c>
      <c r="Y919" s="24">
        <f>IF($A919="","",INDEX('Cenários'!$Z$6:$Z$105,INT((ROW()-6)/12)+1))</f>
        <v/>
      </c>
    </row>
    <row r="920" ht="19" customHeight="1">
      <c r="A920" s="24">
        <f>IF(INDEX('Cenários'!$A$6:$A$105,INT((ROW()-6)/12)+1)="","",INDEX('Cenários'!$A$6:$A$105,INT((ROW()-6)/12)+1))</f>
        <v/>
      </c>
      <c r="B920" s="24">
        <f>IF($A920="","",INDEX('Cenários'!$B$6:$B$105,INT((ROW()-6)/12)+1))</f>
        <v/>
      </c>
      <c r="C920" s="24">
        <f>IF($A920="","",INDEX('Cenários'!$C$6:$C$105,INT((ROW()-6)/12)+1))</f>
        <v/>
      </c>
      <c r="D920" s="24">
        <f>IF($A920="","",INDEX('Cenários'!$D$6:$D$105,INT((ROW()-6)/12)+1))</f>
        <v/>
      </c>
      <c r="E920" s="25">
        <f>IF($A920="","",MOD(ROW()-6,12)-4)</f>
        <v/>
      </c>
      <c r="F920" s="24">
        <f>IF($A920="","",IF($E920&lt;0,"Antes do pico",IF($E920=0,"Semana de pico","Depois do pico")))</f>
        <v/>
      </c>
      <c r="G920" s="36">
        <f>IF($A920="","",IFERROR(IF(INDEX('Cenários'!$E$6:$E$105,INT((ROW()-6)/12)+1)="","",INDEX('Cenários'!$E$6:$E$105,INT((ROW()-6)/12)+1)+7*$E920),""))</f>
        <v/>
      </c>
      <c r="H920" s="37">
        <f>IF($A920="","",INDEX('Cenários'!$N$6:$Y$105,INT((ROW()-6)/12)+1,$E920+5))</f>
        <v/>
      </c>
      <c r="I920" s="25">
        <f>IF(OR($A920="",$H920=""),"",IFERROR(ROUNDUP(INDEX('Cenários'!$F$6:$F$105,INT((ROW()-6)/12)+1)*$H920,0),""))</f>
        <v/>
      </c>
      <c r="J920" s="19" t="n"/>
      <c r="K920" s="25">
        <f>IF($A920="","",IF($E920=-4,INDEX('Cenários'!$G$6:$G$105,INT((ROW()-6)/12)+1),$S919))</f>
        <v/>
      </c>
      <c r="L920" s="25">
        <f>IF($A920="","",$K920+IF($J920="",0,$J920)-IF($I920="",0,$I920))</f>
        <v/>
      </c>
      <c r="M920" s="25">
        <f>IF($A920="","",IF($E920&lt;=0,INDEX('Cenários'!$H$6:$H$105,INT((ROW()-6)/12)+1)+SUMIFS($I$6:$I$1205,$A$6:$A$1205,$A920,$E$6:$E$1205,"&gt;"&amp;$E920,$E$6:$E$1205,"&lt;="&amp;($E920+INDEX('Cenários'!$J$6:$J$105,INT((ROW()-6)/12)+1))),INDEX('Cenários'!$L$6:$L$105,INT((ROW()-6)/12)+1)+SUMIFS($I$6:$I$1205,$A$6:$A$1205,$A920,$E$6:$E$1205,"&gt;"&amp;$E920,$E$6:$E$1205,"&lt;=7")))</f>
        <v/>
      </c>
      <c r="N920" s="25">
        <f>IF($A920="","",MIN(INDEX('Cenários'!$K$6:$K$105,INT((ROW()-6)/12)+1),MAX(0,$M920)))</f>
        <v/>
      </c>
      <c r="O920" s="25">
        <f>IF($A920="","",IFERROR(IF($L920&gt;=$N920,0,MIN(CEILING(MAX(0,$N920-$L920),INDEX('Cenários'!$I$6:$I$105,INT((ROW()-6)/12)+1)),FLOOR(MAX(0,INDEX('Cenários'!$K$6:$K$105,INT((ROW()-6)/12)+1)-$L920),INDEX('Cenários'!$I$6:$I$105,INT((ROW()-6)/12)+1)))),0))</f>
        <v/>
      </c>
      <c r="P920" s="25">
        <f>IF($A920="","",IFERROR(IF($E920+INDEX('Cenários'!$J$6:$J$105,INT((ROW()-6)/12)+1)&gt;7,0,SUMIFS($O$6:$O$1205,$A$6:$A$1205,$A920,$E$6:$E$1205,$E920+INDEX('Cenários'!$J$6:$J$105,INT((ROW()-6)/12)+1))),0))</f>
        <v/>
      </c>
      <c r="Q920" s="25">
        <f>IF($A920="","",$L920+$O920)</f>
        <v/>
      </c>
      <c r="R920" s="25">
        <f>IF($A920="","",IF($E920&gt;0,MAX(0,$Q920-$N920),0))</f>
        <v/>
      </c>
      <c r="S920" s="25">
        <f>IF($A920="","",$Q920-$R920)</f>
        <v/>
      </c>
      <c r="T920" s="25">
        <f>IF($A920="","",MAX(0,-$S920))</f>
        <v/>
      </c>
      <c r="U920" s="25">
        <f>IF($A920="","",MAX(0,$Q920-INDEX('Cenários'!$K$6:$K$105,INT((ROW()-6)/12)+1)))</f>
        <v/>
      </c>
      <c r="V920" s="24">
        <f>IF($A920="","",IF($Y920&lt;&gt;"OK","Dados inválidos",IF($X920="Pausado","Pausado",IF($T920&gt;0,"Ruptura",IF($U920&gt;0,"Excesso de capacidade",IF($M920&gt;INDEX('Cenários'!$K$6:$K$105,INT((ROW()-6)/12)+1),"Capacidade insuficiente",IF(AND($E920&lt;=0,$S920&lt;INDEX('Cenários'!$H$6:$H$105,INT((ROW()-6)/12)+1)),"Atenção",IF($R920&gt;0,"Desmobilizar","Adequado"))))))))</f>
        <v/>
      </c>
      <c r="W920" s="24">
        <f>IF($A920="","",IF($Y920&lt;&gt;"OK","Corrigir cadastro do cenário",IF($X920="Pausado","",IF($T920&gt;0,"Ruptura projetada de "&amp;TEXT($T920,"0")&amp;" un.",IF($U920&gt;0,"Reduzir entrada ou transferir "&amp;TEXT($U920,"0")&amp;" un.",IF($M920&gt;INDEX('Cenários'!$K$6:$K$105,INT((ROW()-6)/12)+1),"Capacidade abaixo do saldo-alvo em "&amp;TEXT($M920-INDEX('Cenários'!$K$6:$K$105,INT((ROW()-6)/12)+1),"0")&amp;" un.",IF(AND($O920&gt;0,$E920-INDEX('Cenários'!$J$6:$J$105,INT((ROW()-6)/12)+1)&lt;-4),"Recebimento depende de pedido anterior ao horizonte",IF($R920&gt;0,"Desmobilizar "&amp;TEXT($R920,"0")&amp;" un. nesta semana",IF($P920&gt;0,"Emitir pedido de "&amp;TEXT($P920,"0")&amp;" un. nesta semana",IF($O920&gt;0,"Programar recebimento de "&amp;TEXT($O920,"0")&amp;" un.","Sem ação imediata")))))))))</f>
        <v/>
      </c>
      <c r="X920" s="24">
        <f>IF($A920="","",INDEX('Cenários'!$M$6:$M$105,INT((ROW()-6)/12)+1))</f>
        <v/>
      </c>
      <c r="Y920" s="24">
        <f>IF($A920="","",INDEX('Cenários'!$Z$6:$Z$105,INT((ROW()-6)/12)+1))</f>
        <v/>
      </c>
    </row>
    <row r="921" ht="19" customHeight="1">
      <c r="A921" s="24">
        <f>IF(INDEX('Cenários'!$A$6:$A$105,INT((ROW()-6)/12)+1)="","",INDEX('Cenários'!$A$6:$A$105,INT((ROW()-6)/12)+1))</f>
        <v/>
      </c>
      <c r="B921" s="24">
        <f>IF($A921="","",INDEX('Cenários'!$B$6:$B$105,INT((ROW()-6)/12)+1))</f>
        <v/>
      </c>
      <c r="C921" s="24">
        <f>IF($A921="","",INDEX('Cenários'!$C$6:$C$105,INT((ROW()-6)/12)+1))</f>
        <v/>
      </c>
      <c r="D921" s="24">
        <f>IF($A921="","",INDEX('Cenários'!$D$6:$D$105,INT((ROW()-6)/12)+1))</f>
        <v/>
      </c>
      <c r="E921" s="25">
        <f>IF($A921="","",MOD(ROW()-6,12)-4)</f>
        <v/>
      </c>
      <c r="F921" s="24">
        <f>IF($A921="","",IF($E921&lt;0,"Antes do pico",IF($E921=0,"Semana de pico","Depois do pico")))</f>
        <v/>
      </c>
      <c r="G921" s="36">
        <f>IF($A921="","",IFERROR(IF(INDEX('Cenários'!$E$6:$E$105,INT((ROW()-6)/12)+1)="","",INDEX('Cenários'!$E$6:$E$105,INT((ROW()-6)/12)+1)+7*$E921),""))</f>
        <v/>
      </c>
      <c r="H921" s="37">
        <f>IF($A921="","",INDEX('Cenários'!$N$6:$Y$105,INT((ROW()-6)/12)+1,$E921+5))</f>
        <v/>
      </c>
      <c r="I921" s="25">
        <f>IF(OR($A921="",$H921=""),"",IFERROR(ROUNDUP(INDEX('Cenários'!$F$6:$F$105,INT((ROW()-6)/12)+1)*$H921,0),""))</f>
        <v/>
      </c>
      <c r="J921" s="19" t="n"/>
      <c r="K921" s="25">
        <f>IF($A921="","",IF($E921=-4,INDEX('Cenários'!$G$6:$G$105,INT((ROW()-6)/12)+1),$S920))</f>
        <v/>
      </c>
      <c r="L921" s="25">
        <f>IF($A921="","",$K921+IF($J921="",0,$J921)-IF($I921="",0,$I921))</f>
        <v/>
      </c>
      <c r="M921" s="25">
        <f>IF($A921="","",IF($E921&lt;=0,INDEX('Cenários'!$H$6:$H$105,INT((ROW()-6)/12)+1)+SUMIFS($I$6:$I$1205,$A$6:$A$1205,$A921,$E$6:$E$1205,"&gt;"&amp;$E921,$E$6:$E$1205,"&lt;="&amp;($E921+INDEX('Cenários'!$J$6:$J$105,INT((ROW()-6)/12)+1))),INDEX('Cenários'!$L$6:$L$105,INT((ROW()-6)/12)+1)+SUMIFS($I$6:$I$1205,$A$6:$A$1205,$A921,$E$6:$E$1205,"&gt;"&amp;$E921,$E$6:$E$1205,"&lt;=7")))</f>
        <v/>
      </c>
      <c r="N921" s="25">
        <f>IF($A921="","",MIN(INDEX('Cenários'!$K$6:$K$105,INT((ROW()-6)/12)+1),MAX(0,$M921)))</f>
        <v/>
      </c>
      <c r="O921" s="25">
        <f>IF($A921="","",IFERROR(IF($L921&gt;=$N921,0,MIN(CEILING(MAX(0,$N921-$L921),INDEX('Cenários'!$I$6:$I$105,INT((ROW()-6)/12)+1)),FLOOR(MAX(0,INDEX('Cenários'!$K$6:$K$105,INT((ROW()-6)/12)+1)-$L921),INDEX('Cenários'!$I$6:$I$105,INT((ROW()-6)/12)+1)))),0))</f>
        <v/>
      </c>
      <c r="P921" s="25">
        <f>IF($A921="","",IFERROR(IF($E921+INDEX('Cenários'!$J$6:$J$105,INT((ROW()-6)/12)+1)&gt;7,0,SUMIFS($O$6:$O$1205,$A$6:$A$1205,$A921,$E$6:$E$1205,$E921+INDEX('Cenários'!$J$6:$J$105,INT((ROW()-6)/12)+1))),0))</f>
        <v/>
      </c>
      <c r="Q921" s="25">
        <f>IF($A921="","",$L921+$O921)</f>
        <v/>
      </c>
      <c r="R921" s="25">
        <f>IF($A921="","",IF($E921&gt;0,MAX(0,$Q921-$N921),0))</f>
        <v/>
      </c>
      <c r="S921" s="25">
        <f>IF($A921="","",$Q921-$R921)</f>
        <v/>
      </c>
      <c r="T921" s="25">
        <f>IF($A921="","",MAX(0,-$S921))</f>
        <v/>
      </c>
      <c r="U921" s="25">
        <f>IF($A921="","",MAX(0,$Q921-INDEX('Cenários'!$K$6:$K$105,INT((ROW()-6)/12)+1)))</f>
        <v/>
      </c>
      <c r="V921" s="24">
        <f>IF($A921="","",IF($Y921&lt;&gt;"OK","Dados inválidos",IF($X921="Pausado","Pausado",IF($T921&gt;0,"Ruptura",IF($U921&gt;0,"Excesso de capacidade",IF($M921&gt;INDEX('Cenários'!$K$6:$K$105,INT((ROW()-6)/12)+1),"Capacidade insuficiente",IF(AND($E921&lt;=0,$S921&lt;INDEX('Cenários'!$H$6:$H$105,INT((ROW()-6)/12)+1)),"Atenção",IF($R921&gt;0,"Desmobilizar","Adequado"))))))))</f>
        <v/>
      </c>
      <c r="W921" s="24">
        <f>IF($A921="","",IF($Y921&lt;&gt;"OK","Corrigir cadastro do cenário",IF($X921="Pausado","",IF($T921&gt;0,"Ruptura projetada de "&amp;TEXT($T921,"0")&amp;" un.",IF($U921&gt;0,"Reduzir entrada ou transferir "&amp;TEXT($U921,"0")&amp;" un.",IF($M921&gt;INDEX('Cenários'!$K$6:$K$105,INT((ROW()-6)/12)+1),"Capacidade abaixo do saldo-alvo em "&amp;TEXT($M921-INDEX('Cenários'!$K$6:$K$105,INT((ROW()-6)/12)+1),"0")&amp;" un.",IF(AND($O921&gt;0,$E921-INDEX('Cenários'!$J$6:$J$105,INT((ROW()-6)/12)+1)&lt;-4),"Recebimento depende de pedido anterior ao horizonte",IF($R921&gt;0,"Desmobilizar "&amp;TEXT($R921,"0")&amp;" un. nesta semana",IF($P921&gt;0,"Emitir pedido de "&amp;TEXT($P921,"0")&amp;" un. nesta semana",IF($O921&gt;0,"Programar recebimento de "&amp;TEXT($O921,"0")&amp;" un.","Sem ação imediata")))))))))</f>
        <v/>
      </c>
      <c r="X921" s="24">
        <f>IF($A921="","",INDEX('Cenários'!$M$6:$M$105,INT((ROW()-6)/12)+1))</f>
        <v/>
      </c>
      <c r="Y921" s="24">
        <f>IF($A921="","",INDEX('Cenários'!$Z$6:$Z$105,INT((ROW()-6)/12)+1))</f>
        <v/>
      </c>
    </row>
    <row r="922" ht="19" customHeight="1">
      <c r="A922" s="24">
        <f>IF(INDEX('Cenários'!$A$6:$A$105,INT((ROW()-6)/12)+1)="","",INDEX('Cenários'!$A$6:$A$105,INT((ROW()-6)/12)+1))</f>
        <v/>
      </c>
      <c r="B922" s="24">
        <f>IF($A922="","",INDEX('Cenários'!$B$6:$B$105,INT((ROW()-6)/12)+1))</f>
        <v/>
      </c>
      <c r="C922" s="24">
        <f>IF($A922="","",INDEX('Cenários'!$C$6:$C$105,INT((ROW()-6)/12)+1))</f>
        <v/>
      </c>
      <c r="D922" s="24">
        <f>IF($A922="","",INDEX('Cenários'!$D$6:$D$105,INT((ROW()-6)/12)+1))</f>
        <v/>
      </c>
      <c r="E922" s="25">
        <f>IF($A922="","",MOD(ROW()-6,12)-4)</f>
        <v/>
      </c>
      <c r="F922" s="24">
        <f>IF($A922="","",IF($E922&lt;0,"Antes do pico",IF($E922=0,"Semana de pico","Depois do pico")))</f>
        <v/>
      </c>
      <c r="G922" s="36">
        <f>IF($A922="","",IFERROR(IF(INDEX('Cenários'!$E$6:$E$105,INT((ROW()-6)/12)+1)="","",INDEX('Cenários'!$E$6:$E$105,INT((ROW()-6)/12)+1)+7*$E922),""))</f>
        <v/>
      </c>
      <c r="H922" s="37">
        <f>IF($A922="","",INDEX('Cenários'!$N$6:$Y$105,INT((ROW()-6)/12)+1,$E922+5))</f>
        <v/>
      </c>
      <c r="I922" s="25">
        <f>IF(OR($A922="",$H922=""),"",IFERROR(ROUNDUP(INDEX('Cenários'!$F$6:$F$105,INT((ROW()-6)/12)+1)*$H922,0),""))</f>
        <v/>
      </c>
      <c r="J922" s="19" t="n"/>
      <c r="K922" s="25">
        <f>IF($A922="","",IF($E922=-4,INDEX('Cenários'!$G$6:$G$105,INT((ROW()-6)/12)+1),$S921))</f>
        <v/>
      </c>
      <c r="L922" s="25">
        <f>IF($A922="","",$K922+IF($J922="",0,$J922)-IF($I922="",0,$I922))</f>
        <v/>
      </c>
      <c r="M922" s="25">
        <f>IF($A922="","",IF($E922&lt;=0,INDEX('Cenários'!$H$6:$H$105,INT((ROW()-6)/12)+1)+SUMIFS($I$6:$I$1205,$A$6:$A$1205,$A922,$E$6:$E$1205,"&gt;"&amp;$E922,$E$6:$E$1205,"&lt;="&amp;($E922+INDEX('Cenários'!$J$6:$J$105,INT((ROW()-6)/12)+1))),INDEX('Cenários'!$L$6:$L$105,INT((ROW()-6)/12)+1)+SUMIFS($I$6:$I$1205,$A$6:$A$1205,$A922,$E$6:$E$1205,"&gt;"&amp;$E922,$E$6:$E$1205,"&lt;=7")))</f>
        <v/>
      </c>
      <c r="N922" s="25">
        <f>IF($A922="","",MIN(INDEX('Cenários'!$K$6:$K$105,INT((ROW()-6)/12)+1),MAX(0,$M922)))</f>
        <v/>
      </c>
      <c r="O922" s="25">
        <f>IF($A922="","",IFERROR(IF($L922&gt;=$N922,0,MIN(CEILING(MAX(0,$N922-$L922),INDEX('Cenários'!$I$6:$I$105,INT((ROW()-6)/12)+1)),FLOOR(MAX(0,INDEX('Cenários'!$K$6:$K$105,INT((ROW()-6)/12)+1)-$L922),INDEX('Cenários'!$I$6:$I$105,INT((ROW()-6)/12)+1)))),0))</f>
        <v/>
      </c>
      <c r="P922" s="25">
        <f>IF($A922="","",IFERROR(IF($E922+INDEX('Cenários'!$J$6:$J$105,INT((ROW()-6)/12)+1)&gt;7,0,SUMIFS($O$6:$O$1205,$A$6:$A$1205,$A922,$E$6:$E$1205,$E922+INDEX('Cenários'!$J$6:$J$105,INT((ROW()-6)/12)+1))),0))</f>
        <v/>
      </c>
      <c r="Q922" s="25">
        <f>IF($A922="","",$L922+$O922)</f>
        <v/>
      </c>
      <c r="R922" s="25">
        <f>IF($A922="","",IF($E922&gt;0,MAX(0,$Q922-$N922),0))</f>
        <v/>
      </c>
      <c r="S922" s="25">
        <f>IF($A922="","",$Q922-$R922)</f>
        <v/>
      </c>
      <c r="T922" s="25">
        <f>IF($A922="","",MAX(0,-$S922))</f>
        <v/>
      </c>
      <c r="U922" s="25">
        <f>IF($A922="","",MAX(0,$Q922-INDEX('Cenários'!$K$6:$K$105,INT((ROW()-6)/12)+1)))</f>
        <v/>
      </c>
      <c r="V922" s="24">
        <f>IF($A922="","",IF($Y922&lt;&gt;"OK","Dados inválidos",IF($X922="Pausado","Pausado",IF($T922&gt;0,"Ruptura",IF($U922&gt;0,"Excesso de capacidade",IF($M922&gt;INDEX('Cenários'!$K$6:$K$105,INT((ROW()-6)/12)+1),"Capacidade insuficiente",IF(AND($E922&lt;=0,$S922&lt;INDEX('Cenários'!$H$6:$H$105,INT((ROW()-6)/12)+1)),"Atenção",IF($R922&gt;0,"Desmobilizar","Adequado"))))))))</f>
        <v/>
      </c>
      <c r="W922" s="24">
        <f>IF($A922="","",IF($Y922&lt;&gt;"OK","Corrigir cadastro do cenário",IF($X922="Pausado","",IF($T922&gt;0,"Ruptura projetada de "&amp;TEXT($T922,"0")&amp;" un.",IF($U922&gt;0,"Reduzir entrada ou transferir "&amp;TEXT($U922,"0")&amp;" un.",IF($M922&gt;INDEX('Cenários'!$K$6:$K$105,INT((ROW()-6)/12)+1),"Capacidade abaixo do saldo-alvo em "&amp;TEXT($M922-INDEX('Cenários'!$K$6:$K$105,INT((ROW()-6)/12)+1),"0")&amp;" un.",IF(AND($O922&gt;0,$E922-INDEX('Cenários'!$J$6:$J$105,INT((ROW()-6)/12)+1)&lt;-4),"Recebimento depende de pedido anterior ao horizonte",IF($R922&gt;0,"Desmobilizar "&amp;TEXT($R922,"0")&amp;" un. nesta semana",IF($P922&gt;0,"Emitir pedido de "&amp;TEXT($P922,"0")&amp;" un. nesta semana",IF($O922&gt;0,"Programar recebimento de "&amp;TEXT($O922,"0")&amp;" un.","Sem ação imediata")))))))))</f>
        <v/>
      </c>
      <c r="X922" s="24">
        <f>IF($A922="","",INDEX('Cenários'!$M$6:$M$105,INT((ROW()-6)/12)+1))</f>
        <v/>
      </c>
      <c r="Y922" s="24">
        <f>IF($A922="","",INDEX('Cenários'!$Z$6:$Z$105,INT((ROW()-6)/12)+1))</f>
        <v/>
      </c>
    </row>
    <row r="923" ht="19" customHeight="1">
      <c r="A923" s="24">
        <f>IF(INDEX('Cenários'!$A$6:$A$105,INT((ROW()-6)/12)+1)="","",INDEX('Cenários'!$A$6:$A$105,INT((ROW()-6)/12)+1))</f>
        <v/>
      </c>
      <c r="B923" s="24">
        <f>IF($A923="","",INDEX('Cenários'!$B$6:$B$105,INT((ROW()-6)/12)+1))</f>
        <v/>
      </c>
      <c r="C923" s="24">
        <f>IF($A923="","",INDEX('Cenários'!$C$6:$C$105,INT((ROW()-6)/12)+1))</f>
        <v/>
      </c>
      <c r="D923" s="24">
        <f>IF($A923="","",INDEX('Cenários'!$D$6:$D$105,INT((ROW()-6)/12)+1))</f>
        <v/>
      </c>
      <c r="E923" s="25">
        <f>IF($A923="","",MOD(ROW()-6,12)-4)</f>
        <v/>
      </c>
      <c r="F923" s="24">
        <f>IF($A923="","",IF($E923&lt;0,"Antes do pico",IF($E923=0,"Semana de pico","Depois do pico")))</f>
        <v/>
      </c>
      <c r="G923" s="36">
        <f>IF($A923="","",IFERROR(IF(INDEX('Cenários'!$E$6:$E$105,INT((ROW()-6)/12)+1)="","",INDEX('Cenários'!$E$6:$E$105,INT((ROW()-6)/12)+1)+7*$E923),""))</f>
        <v/>
      </c>
      <c r="H923" s="37">
        <f>IF($A923="","",INDEX('Cenários'!$N$6:$Y$105,INT((ROW()-6)/12)+1,$E923+5))</f>
        <v/>
      </c>
      <c r="I923" s="25">
        <f>IF(OR($A923="",$H923=""),"",IFERROR(ROUNDUP(INDEX('Cenários'!$F$6:$F$105,INT((ROW()-6)/12)+1)*$H923,0),""))</f>
        <v/>
      </c>
      <c r="J923" s="19" t="n"/>
      <c r="K923" s="25">
        <f>IF($A923="","",IF($E923=-4,INDEX('Cenários'!$G$6:$G$105,INT((ROW()-6)/12)+1),$S922))</f>
        <v/>
      </c>
      <c r="L923" s="25">
        <f>IF($A923="","",$K923+IF($J923="",0,$J923)-IF($I923="",0,$I923))</f>
        <v/>
      </c>
      <c r="M923" s="25">
        <f>IF($A923="","",IF($E923&lt;=0,INDEX('Cenários'!$H$6:$H$105,INT((ROW()-6)/12)+1)+SUMIFS($I$6:$I$1205,$A$6:$A$1205,$A923,$E$6:$E$1205,"&gt;"&amp;$E923,$E$6:$E$1205,"&lt;="&amp;($E923+INDEX('Cenários'!$J$6:$J$105,INT((ROW()-6)/12)+1))),INDEX('Cenários'!$L$6:$L$105,INT((ROW()-6)/12)+1)+SUMIFS($I$6:$I$1205,$A$6:$A$1205,$A923,$E$6:$E$1205,"&gt;"&amp;$E923,$E$6:$E$1205,"&lt;=7")))</f>
        <v/>
      </c>
      <c r="N923" s="25">
        <f>IF($A923="","",MIN(INDEX('Cenários'!$K$6:$K$105,INT((ROW()-6)/12)+1),MAX(0,$M923)))</f>
        <v/>
      </c>
      <c r="O923" s="25">
        <f>IF($A923="","",IFERROR(IF($L923&gt;=$N923,0,MIN(CEILING(MAX(0,$N923-$L923),INDEX('Cenários'!$I$6:$I$105,INT((ROW()-6)/12)+1)),FLOOR(MAX(0,INDEX('Cenários'!$K$6:$K$105,INT((ROW()-6)/12)+1)-$L923),INDEX('Cenários'!$I$6:$I$105,INT((ROW()-6)/12)+1)))),0))</f>
        <v/>
      </c>
      <c r="P923" s="25">
        <f>IF($A923="","",IFERROR(IF($E923+INDEX('Cenários'!$J$6:$J$105,INT((ROW()-6)/12)+1)&gt;7,0,SUMIFS($O$6:$O$1205,$A$6:$A$1205,$A923,$E$6:$E$1205,$E923+INDEX('Cenários'!$J$6:$J$105,INT((ROW()-6)/12)+1))),0))</f>
        <v/>
      </c>
      <c r="Q923" s="25">
        <f>IF($A923="","",$L923+$O923)</f>
        <v/>
      </c>
      <c r="R923" s="25">
        <f>IF($A923="","",IF($E923&gt;0,MAX(0,$Q923-$N923),0))</f>
        <v/>
      </c>
      <c r="S923" s="25">
        <f>IF($A923="","",$Q923-$R923)</f>
        <v/>
      </c>
      <c r="T923" s="25">
        <f>IF($A923="","",MAX(0,-$S923))</f>
        <v/>
      </c>
      <c r="U923" s="25">
        <f>IF($A923="","",MAX(0,$Q923-INDEX('Cenários'!$K$6:$K$105,INT((ROW()-6)/12)+1)))</f>
        <v/>
      </c>
      <c r="V923" s="24">
        <f>IF($A923="","",IF($Y923&lt;&gt;"OK","Dados inválidos",IF($X923="Pausado","Pausado",IF($T923&gt;0,"Ruptura",IF($U923&gt;0,"Excesso de capacidade",IF($M923&gt;INDEX('Cenários'!$K$6:$K$105,INT((ROW()-6)/12)+1),"Capacidade insuficiente",IF(AND($E923&lt;=0,$S923&lt;INDEX('Cenários'!$H$6:$H$105,INT((ROW()-6)/12)+1)),"Atenção",IF($R923&gt;0,"Desmobilizar","Adequado"))))))))</f>
        <v/>
      </c>
      <c r="W923" s="24">
        <f>IF($A923="","",IF($Y923&lt;&gt;"OK","Corrigir cadastro do cenário",IF($X923="Pausado","",IF($T923&gt;0,"Ruptura projetada de "&amp;TEXT($T923,"0")&amp;" un.",IF($U923&gt;0,"Reduzir entrada ou transferir "&amp;TEXT($U923,"0")&amp;" un.",IF($M923&gt;INDEX('Cenários'!$K$6:$K$105,INT((ROW()-6)/12)+1),"Capacidade abaixo do saldo-alvo em "&amp;TEXT($M923-INDEX('Cenários'!$K$6:$K$105,INT((ROW()-6)/12)+1),"0")&amp;" un.",IF(AND($O923&gt;0,$E923-INDEX('Cenários'!$J$6:$J$105,INT((ROW()-6)/12)+1)&lt;-4),"Recebimento depende de pedido anterior ao horizonte",IF($R923&gt;0,"Desmobilizar "&amp;TEXT($R923,"0")&amp;" un. nesta semana",IF($P923&gt;0,"Emitir pedido de "&amp;TEXT($P923,"0")&amp;" un. nesta semana",IF($O923&gt;0,"Programar recebimento de "&amp;TEXT($O923,"0")&amp;" un.","Sem ação imediata")))))))))</f>
        <v/>
      </c>
      <c r="X923" s="24">
        <f>IF($A923="","",INDEX('Cenários'!$M$6:$M$105,INT((ROW()-6)/12)+1))</f>
        <v/>
      </c>
      <c r="Y923" s="24">
        <f>IF($A923="","",INDEX('Cenários'!$Z$6:$Z$105,INT((ROW()-6)/12)+1))</f>
        <v/>
      </c>
    </row>
    <row r="924" ht="19" customHeight="1">
      <c r="A924" s="24">
        <f>IF(INDEX('Cenários'!$A$6:$A$105,INT((ROW()-6)/12)+1)="","",INDEX('Cenários'!$A$6:$A$105,INT((ROW()-6)/12)+1))</f>
        <v/>
      </c>
      <c r="B924" s="24">
        <f>IF($A924="","",INDEX('Cenários'!$B$6:$B$105,INT((ROW()-6)/12)+1))</f>
        <v/>
      </c>
      <c r="C924" s="24">
        <f>IF($A924="","",INDEX('Cenários'!$C$6:$C$105,INT((ROW()-6)/12)+1))</f>
        <v/>
      </c>
      <c r="D924" s="24">
        <f>IF($A924="","",INDEX('Cenários'!$D$6:$D$105,INT((ROW()-6)/12)+1))</f>
        <v/>
      </c>
      <c r="E924" s="25">
        <f>IF($A924="","",MOD(ROW()-6,12)-4)</f>
        <v/>
      </c>
      <c r="F924" s="24">
        <f>IF($A924="","",IF($E924&lt;0,"Antes do pico",IF($E924=0,"Semana de pico","Depois do pico")))</f>
        <v/>
      </c>
      <c r="G924" s="36">
        <f>IF($A924="","",IFERROR(IF(INDEX('Cenários'!$E$6:$E$105,INT((ROW()-6)/12)+1)="","",INDEX('Cenários'!$E$6:$E$105,INT((ROW()-6)/12)+1)+7*$E924),""))</f>
        <v/>
      </c>
      <c r="H924" s="37">
        <f>IF($A924="","",INDEX('Cenários'!$N$6:$Y$105,INT((ROW()-6)/12)+1,$E924+5))</f>
        <v/>
      </c>
      <c r="I924" s="25">
        <f>IF(OR($A924="",$H924=""),"",IFERROR(ROUNDUP(INDEX('Cenários'!$F$6:$F$105,INT((ROW()-6)/12)+1)*$H924,0),""))</f>
        <v/>
      </c>
      <c r="J924" s="19" t="n"/>
      <c r="K924" s="25">
        <f>IF($A924="","",IF($E924=-4,INDEX('Cenários'!$G$6:$G$105,INT((ROW()-6)/12)+1),$S923))</f>
        <v/>
      </c>
      <c r="L924" s="25">
        <f>IF($A924="","",$K924+IF($J924="",0,$J924)-IF($I924="",0,$I924))</f>
        <v/>
      </c>
      <c r="M924" s="25">
        <f>IF($A924="","",IF($E924&lt;=0,INDEX('Cenários'!$H$6:$H$105,INT((ROW()-6)/12)+1)+SUMIFS($I$6:$I$1205,$A$6:$A$1205,$A924,$E$6:$E$1205,"&gt;"&amp;$E924,$E$6:$E$1205,"&lt;="&amp;($E924+INDEX('Cenários'!$J$6:$J$105,INT((ROW()-6)/12)+1))),INDEX('Cenários'!$L$6:$L$105,INT((ROW()-6)/12)+1)+SUMIFS($I$6:$I$1205,$A$6:$A$1205,$A924,$E$6:$E$1205,"&gt;"&amp;$E924,$E$6:$E$1205,"&lt;=7")))</f>
        <v/>
      </c>
      <c r="N924" s="25">
        <f>IF($A924="","",MIN(INDEX('Cenários'!$K$6:$K$105,INT((ROW()-6)/12)+1),MAX(0,$M924)))</f>
        <v/>
      </c>
      <c r="O924" s="25">
        <f>IF($A924="","",IFERROR(IF($L924&gt;=$N924,0,MIN(CEILING(MAX(0,$N924-$L924),INDEX('Cenários'!$I$6:$I$105,INT((ROW()-6)/12)+1)),FLOOR(MAX(0,INDEX('Cenários'!$K$6:$K$105,INT((ROW()-6)/12)+1)-$L924),INDEX('Cenários'!$I$6:$I$105,INT((ROW()-6)/12)+1)))),0))</f>
        <v/>
      </c>
      <c r="P924" s="25">
        <f>IF($A924="","",IFERROR(IF($E924+INDEX('Cenários'!$J$6:$J$105,INT((ROW()-6)/12)+1)&gt;7,0,SUMIFS($O$6:$O$1205,$A$6:$A$1205,$A924,$E$6:$E$1205,$E924+INDEX('Cenários'!$J$6:$J$105,INT((ROW()-6)/12)+1))),0))</f>
        <v/>
      </c>
      <c r="Q924" s="25">
        <f>IF($A924="","",$L924+$O924)</f>
        <v/>
      </c>
      <c r="R924" s="25">
        <f>IF($A924="","",IF($E924&gt;0,MAX(0,$Q924-$N924),0))</f>
        <v/>
      </c>
      <c r="S924" s="25">
        <f>IF($A924="","",$Q924-$R924)</f>
        <v/>
      </c>
      <c r="T924" s="25">
        <f>IF($A924="","",MAX(0,-$S924))</f>
        <v/>
      </c>
      <c r="U924" s="25">
        <f>IF($A924="","",MAX(0,$Q924-INDEX('Cenários'!$K$6:$K$105,INT((ROW()-6)/12)+1)))</f>
        <v/>
      </c>
      <c r="V924" s="24">
        <f>IF($A924="","",IF($Y924&lt;&gt;"OK","Dados inválidos",IF($X924="Pausado","Pausado",IF($T924&gt;0,"Ruptura",IF($U924&gt;0,"Excesso de capacidade",IF($M924&gt;INDEX('Cenários'!$K$6:$K$105,INT((ROW()-6)/12)+1),"Capacidade insuficiente",IF(AND($E924&lt;=0,$S924&lt;INDEX('Cenários'!$H$6:$H$105,INT((ROW()-6)/12)+1)),"Atenção",IF($R924&gt;0,"Desmobilizar","Adequado"))))))))</f>
        <v/>
      </c>
      <c r="W924" s="24">
        <f>IF($A924="","",IF($Y924&lt;&gt;"OK","Corrigir cadastro do cenário",IF($X924="Pausado","",IF($T924&gt;0,"Ruptura projetada de "&amp;TEXT($T924,"0")&amp;" un.",IF($U924&gt;0,"Reduzir entrada ou transferir "&amp;TEXT($U924,"0")&amp;" un.",IF($M924&gt;INDEX('Cenários'!$K$6:$K$105,INT((ROW()-6)/12)+1),"Capacidade abaixo do saldo-alvo em "&amp;TEXT($M924-INDEX('Cenários'!$K$6:$K$105,INT((ROW()-6)/12)+1),"0")&amp;" un.",IF(AND($O924&gt;0,$E924-INDEX('Cenários'!$J$6:$J$105,INT((ROW()-6)/12)+1)&lt;-4),"Recebimento depende de pedido anterior ao horizonte",IF($R924&gt;0,"Desmobilizar "&amp;TEXT($R924,"0")&amp;" un. nesta semana",IF($P924&gt;0,"Emitir pedido de "&amp;TEXT($P924,"0")&amp;" un. nesta semana",IF($O924&gt;0,"Programar recebimento de "&amp;TEXT($O924,"0")&amp;" un.","Sem ação imediata")))))))))</f>
        <v/>
      </c>
      <c r="X924" s="24">
        <f>IF($A924="","",INDEX('Cenários'!$M$6:$M$105,INT((ROW()-6)/12)+1))</f>
        <v/>
      </c>
      <c r="Y924" s="24">
        <f>IF($A924="","",INDEX('Cenários'!$Z$6:$Z$105,INT((ROW()-6)/12)+1))</f>
        <v/>
      </c>
    </row>
    <row r="925" ht="19" customHeight="1">
      <c r="A925" s="24">
        <f>IF(INDEX('Cenários'!$A$6:$A$105,INT((ROW()-6)/12)+1)="","",INDEX('Cenários'!$A$6:$A$105,INT((ROW()-6)/12)+1))</f>
        <v/>
      </c>
      <c r="B925" s="24">
        <f>IF($A925="","",INDEX('Cenários'!$B$6:$B$105,INT((ROW()-6)/12)+1))</f>
        <v/>
      </c>
      <c r="C925" s="24">
        <f>IF($A925="","",INDEX('Cenários'!$C$6:$C$105,INT((ROW()-6)/12)+1))</f>
        <v/>
      </c>
      <c r="D925" s="24">
        <f>IF($A925="","",INDEX('Cenários'!$D$6:$D$105,INT((ROW()-6)/12)+1))</f>
        <v/>
      </c>
      <c r="E925" s="25">
        <f>IF($A925="","",MOD(ROW()-6,12)-4)</f>
        <v/>
      </c>
      <c r="F925" s="24">
        <f>IF($A925="","",IF($E925&lt;0,"Antes do pico",IF($E925=0,"Semana de pico","Depois do pico")))</f>
        <v/>
      </c>
      <c r="G925" s="36">
        <f>IF($A925="","",IFERROR(IF(INDEX('Cenários'!$E$6:$E$105,INT((ROW()-6)/12)+1)="","",INDEX('Cenários'!$E$6:$E$105,INT((ROW()-6)/12)+1)+7*$E925),""))</f>
        <v/>
      </c>
      <c r="H925" s="37">
        <f>IF($A925="","",INDEX('Cenários'!$N$6:$Y$105,INT((ROW()-6)/12)+1,$E925+5))</f>
        <v/>
      </c>
      <c r="I925" s="25">
        <f>IF(OR($A925="",$H925=""),"",IFERROR(ROUNDUP(INDEX('Cenários'!$F$6:$F$105,INT((ROW()-6)/12)+1)*$H925,0),""))</f>
        <v/>
      </c>
      <c r="J925" s="19" t="n"/>
      <c r="K925" s="25">
        <f>IF($A925="","",IF($E925=-4,INDEX('Cenários'!$G$6:$G$105,INT((ROW()-6)/12)+1),$S924))</f>
        <v/>
      </c>
      <c r="L925" s="25">
        <f>IF($A925="","",$K925+IF($J925="",0,$J925)-IF($I925="",0,$I925))</f>
        <v/>
      </c>
      <c r="M925" s="25">
        <f>IF($A925="","",IF($E925&lt;=0,INDEX('Cenários'!$H$6:$H$105,INT((ROW()-6)/12)+1)+SUMIFS($I$6:$I$1205,$A$6:$A$1205,$A925,$E$6:$E$1205,"&gt;"&amp;$E925,$E$6:$E$1205,"&lt;="&amp;($E925+INDEX('Cenários'!$J$6:$J$105,INT((ROW()-6)/12)+1))),INDEX('Cenários'!$L$6:$L$105,INT((ROW()-6)/12)+1)+SUMIFS($I$6:$I$1205,$A$6:$A$1205,$A925,$E$6:$E$1205,"&gt;"&amp;$E925,$E$6:$E$1205,"&lt;=7")))</f>
        <v/>
      </c>
      <c r="N925" s="25">
        <f>IF($A925="","",MIN(INDEX('Cenários'!$K$6:$K$105,INT((ROW()-6)/12)+1),MAX(0,$M925)))</f>
        <v/>
      </c>
      <c r="O925" s="25">
        <f>IF($A925="","",IFERROR(IF($L925&gt;=$N925,0,MIN(CEILING(MAX(0,$N925-$L925),INDEX('Cenários'!$I$6:$I$105,INT((ROW()-6)/12)+1)),FLOOR(MAX(0,INDEX('Cenários'!$K$6:$K$105,INT((ROW()-6)/12)+1)-$L925),INDEX('Cenários'!$I$6:$I$105,INT((ROW()-6)/12)+1)))),0))</f>
        <v/>
      </c>
      <c r="P925" s="25">
        <f>IF($A925="","",IFERROR(IF($E925+INDEX('Cenários'!$J$6:$J$105,INT((ROW()-6)/12)+1)&gt;7,0,SUMIFS($O$6:$O$1205,$A$6:$A$1205,$A925,$E$6:$E$1205,$E925+INDEX('Cenários'!$J$6:$J$105,INT((ROW()-6)/12)+1))),0))</f>
        <v/>
      </c>
      <c r="Q925" s="25">
        <f>IF($A925="","",$L925+$O925)</f>
        <v/>
      </c>
      <c r="R925" s="25">
        <f>IF($A925="","",IF($E925&gt;0,MAX(0,$Q925-$N925),0))</f>
        <v/>
      </c>
      <c r="S925" s="25">
        <f>IF($A925="","",$Q925-$R925)</f>
        <v/>
      </c>
      <c r="T925" s="25">
        <f>IF($A925="","",MAX(0,-$S925))</f>
        <v/>
      </c>
      <c r="U925" s="25">
        <f>IF($A925="","",MAX(0,$Q925-INDEX('Cenários'!$K$6:$K$105,INT((ROW()-6)/12)+1)))</f>
        <v/>
      </c>
      <c r="V925" s="24">
        <f>IF($A925="","",IF($Y925&lt;&gt;"OK","Dados inválidos",IF($X925="Pausado","Pausado",IF($T925&gt;0,"Ruptura",IF($U925&gt;0,"Excesso de capacidade",IF($M925&gt;INDEX('Cenários'!$K$6:$K$105,INT((ROW()-6)/12)+1),"Capacidade insuficiente",IF(AND($E925&lt;=0,$S925&lt;INDEX('Cenários'!$H$6:$H$105,INT((ROW()-6)/12)+1)),"Atenção",IF($R925&gt;0,"Desmobilizar","Adequado"))))))))</f>
        <v/>
      </c>
      <c r="W925" s="24">
        <f>IF($A925="","",IF($Y925&lt;&gt;"OK","Corrigir cadastro do cenário",IF($X925="Pausado","",IF($T925&gt;0,"Ruptura projetada de "&amp;TEXT($T925,"0")&amp;" un.",IF($U925&gt;0,"Reduzir entrada ou transferir "&amp;TEXT($U925,"0")&amp;" un.",IF($M925&gt;INDEX('Cenários'!$K$6:$K$105,INT((ROW()-6)/12)+1),"Capacidade abaixo do saldo-alvo em "&amp;TEXT($M925-INDEX('Cenários'!$K$6:$K$105,INT((ROW()-6)/12)+1),"0")&amp;" un.",IF(AND($O925&gt;0,$E925-INDEX('Cenários'!$J$6:$J$105,INT((ROW()-6)/12)+1)&lt;-4),"Recebimento depende de pedido anterior ao horizonte",IF($R925&gt;0,"Desmobilizar "&amp;TEXT($R925,"0")&amp;" un. nesta semana",IF($P925&gt;0,"Emitir pedido de "&amp;TEXT($P925,"0")&amp;" un. nesta semana",IF($O925&gt;0,"Programar recebimento de "&amp;TEXT($O925,"0")&amp;" un.","Sem ação imediata")))))))))</f>
        <v/>
      </c>
      <c r="X925" s="24">
        <f>IF($A925="","",INDEX('Cenários'!$M$6:$M$105,INT((ROW()-6)/12)+1))</f>
        <v/>
      </c>
      <c r="Y925" s="24">
        <f>IF($A925="","",INDEX('Cenários'!$Z$6:$Z$105,INT((ROW()-6)/12)+1))</f>
        <v/>
      </c>
    </row>
    <row r="926" ht="19" customHeight="1">
      <c r="A926" s="24">
        <f>IF(INDEX('Cenários'!$A$6:$A$105,INT((ROW()-6)/12)+1)="","",INDEX('Cenários'!$A$6:$A$105,INT((ROW()-6)/12)+1))</f>
        <v/>
      </c>
      <c r="B926" s="24">
        <f>IF($A926="","",INDEX('Cenários'!$B$6:$B$105,INT((ROW()-6)/12)+1))</f>
        <v/>
      </c>
      <c r="C926" s="24">
        <f>IF($A926="","",INDEX('Cenários'!$C$6:$C$105,INT((ROW()-6)/12)+1))</f>
        <v/>
      </c>
      <c r="D926" s="24">
        <f>IF($A926="","",INDEX('Cenários'!$D$6:$D$105,INT((ROW()-6)/12)+1))</f>
        <v/>
      </c>
      <c r="E926" s="25">
        <f>IF($A926="","",MOD(ROW()-6,12)-4)</f>
        <v/>
      </c>
      <c r="F926" s="24">
        <f>IF($A926="","",IF($E926&lt;0,"Antes do pico",IF($E926=0,"Semana de pico","Depois do pico")))</f>
        <v/>
      </c>
      <c r="G926" s="36">
        <f>IF($A926="","",IFERROR(IF(INDEX('Cenários'!$E$6:$E$105,INT((ROW()-6)/12)+1)="","",INDEX('Cenários'!$E$6:$E$105,INT((ROW()-6)/12)+1)+7*$E926),""))</f>
        <v/>
      </c>
      <c r="H926" s="37">
        <f>IF($A926="","",INDEX('Cenários'!$N$6:$Y$105,INT((ROW()-6)/12)+1,$E926+5))</f>
        <v/>
      </c>
      <c r="I926" s="25">
        <f>IF(OR($A926="",$H926=""),"",IFERROR(ROUNDUP(INDEX('Cenários'!$F$6:$F$105,INT((ROW()-6)/12)+1)*$H926,0),""))</f>
        <v/>
      </c>
      <c r="J926" s="19" t="n"/>
      <c r="K926" s="25">
        <f>IF($A926="","",IF($E926=-4,INDEX('Cenários'!$G$6:$G$105,INT((ROW()-6)/12)+1),$S925))</f>
        <v/>
      </c>
      <c r="L926" s="25">
        <f>IF($A926="","",$K926+IF($J926="",0,$J926)-IF($I926="",0,$I926))</f>
        <v/>
      </c>
      <c r="M926" s="25">
        <f>IF($A926="","",IF($E926&lt;=0,INDEX('Cenários'!$H$6:$H$105,INT((ROW()-6)/12)+1)+SUMIFS($I$6:$I$1205,$A$6:$A$1205,$A926,$E$6:$E$1205,"&gt;"&amp;$E926,$E$6:$E$1205,"&lt;="&amp;($E926+INDEX('Cenários'!$J$6:$J$105,INT((ROW()-6)/12)+1))),INDEX('Cenários'!$L$6:$L$105,INT((ROW()-6)/12)+1)+SUMIFS($I$6:$I$1205,$A$6:$A$1205,$A926,$E$6:$E$1205,"&gt;"&amp;$E926,$E$6:$E$1205,"&lt;=7")))</f>
        <v/>
      </c>
      <c r="N926" s="25">
        <f>IF($A926="","",MIN(INDEX('Cenários'!$K$6:$K$105,INT((ROW()-6)/12)+1),MAX(0,$M926)))</f>
        <v/>
      </c>
      <c r="O926" s="25">
        <f>IF($A926="","",IFERROR(IF($L926&gt;=$N926,0,MIN(CEILING(MAX(0,$N926-$L926),INDEX('Cenários'!$I$6:$I$105,INT((ROW()-6)/12)+1)),FLOOR(MAX(0,INDEX('Cenários'!$K$6:$K$105,INT((ROW()-6)/12)+1)-$L926),INDEX('Cenários'!$I$6:$I$105,INT((ROW()-6)/12)+1)))),0))</f>
        <v/>
      </c>
      <c r="P926" s="25">
        <f>IF($A926="","",IFERROR(IF($E926+INDEX('Cenários'!$J$6:$J$105,INT((ROW()-6)/12)+1)&gt;7,0,SUMIFS($O$6:$O$1205,$A$6:$A$1205,$A926,$E$6:$E$1205,$E926+INDEX('Cenários'!$J$6:$J$105,INT((ROW()-6)/12)+1))),0))</f>
        <v/>
      </c>
      <c r="Q926" s="25">
        <f>IF($A926="","",$L926+$O926)</f>
        <v/>
      </c>
      <c r="R926" s="25">
        <f>IF($A926="","",IF($E926&gt;0,MAX(0,$Q926-$N926),0))</f>
        <v/>
      </c>
      <c r="S926" s="25">
        <f>IF($A926="","",$Q926-$R926)</f>
        <v/>
      </c>
      <c r="T926" s="25">
        <f>IF($A926="","",MAX(0,-$S926))</f>
        <v/>
      </c>
      <c r="U926" s="25">
        <f>IF($A926="","",MAX(0,$Q926-INDEX('Cenários'!$K$6:$K$105,INT((ROW()-6)/12)+1)))</f>
        <v/>
      </c>
      <c r="V926" s="24">
        <f>IF($A926="","",IF($Y926&lt;&gt;"OK","Dados inválidos",IF($X926="Pausado","Pausado",IF($T926&gt;0,"Ruptura",IF($U926&gt;0,"Excesso de capacidade",IF($M926&gt;INDEX('Cenários'!$K$6:$K$105,INT((ROW()-6)/12)+1),"Capacidade insuficiente",IF(AND($E926&lt;=0,$S926&lt;INDEX('Cenários'!$H$6:$H$105,INT((ROW()-6)/12)+1)),"Atenção",IF($R926&gt;0,"Desmobilizar","Adequado"))))))))</f>
        <v/>
      </c>
      <c r="W926" s="24">
        <f>IF($A926="","",IF($Y926&lt;&gt;"OK","Corrigir cadastro do cenário",IF($X926="Pausado","",IF($T926&gt;0,"Ruptura projetada de "&amp;TEXT($T926,"0")&amp;" un.",IF($U926&gt;0,"Reduzir entrada ou transferir "&amp;TEXT($U926,"0")&amp;" un.",IF($M926&gt;INDEX('Cenários'!$K$6:$K$105,INT((ROW()-6)/12)+1),"Capacidade abaixo do saldo-alvo em "&amp;TEXT($M926-INDEX('Cenários'!$K$6:$K$105,INT((ROW()-6)/12)+1),"0")&amp;" un.",IF(AND($O926&gt;0,$E926-INDEX('Cenários'!$J$6:$J$105,INT((ROW()-6)/12)+1)&lt;-4),"Recebimento depende de pedido anterior ao horizonte",IF($R926&gt;0,"Desmobilizar "&amp;TEXT($R926,"0")&amp;" un. nesta semana",IF($P926&gt;0,"Emitir pedido de "&amp;TEXT($P926,"0")&amp;" un. nesta semana",IF($O926&gt;0,"Programar recebimento de "&amp;TEXT($O926,"0")&amp;" un.","Sem ação imediata")))))))))</f>
        <v/>
      </c>
      <c r="X926" s="24">
        <f>IF($A926="","",INDEX('Cenários'!$M$6:$M$105,INT((ROW()-6)/12)+1))</f>
        <v/>
      </c>
      <c r="Y926" s="24">
        <f>IF($A926="","",INDEX('Cenários'!$Z$6:$Z$105,INT((ROW()-6)/12)+1))</f>
        <v/>
      </c>
    </row>
    <row r="927" ht="19" customHeight="1">
      <c r="A927" s="24">
        <f>IF(INDEX('Cenários'!$A$6:$A$105,INT((ROW()-6)/12)+1)="","",INDEX('Cenários'!$A$6:$A$105,INT((ROW()-6)/12)+1))</f>
        <v/>
      </c>
      <c r="B927" s="24">
        <f>IF($A927="","",INDEX('Cenários'!$B$6:$B$105,INT((ROW()-6)/12)+1))</f>
        <v/>
      </c>
      <c r="C927" s="24">
        <f>IF($A927="","",INDEX('Cenários'!$C$6:$C$105,INT((ROW()-6)/12)+1))</f>
        <v/>
      </c>
      <c r="D927" s="24">
        <f>IF($A927="","",INDEX('Cenários'!$D$6:$D$105,INT((ROW()-6)/12)+1))</f>
        <v/>
      </c>
      <c r="E927" s="25">
        <f>IF($A927="","",MOD(ROW()-6,12)-4)</f>
        <v/>
      </c>
      <c r="F927" s="24">
        <f>IF($A927="","",IF($E927&lt;0,"Antes do pico",IF($E927=0,"Semana de pico","Depois do pico")))</f>
        <v/>
      </c>
      <c r="G927" s="36">
        <f>IF($A927="","",IFERROR(IF(INDEX('Cenários'!$E$6:$E$105,INT((ROW()-6)/12)+1)="","",INDEX('Cenários'!$E$6:$E$105,INT((ROW()-6)/12)+1)+7*$E927),""))</f>
        <v/>
      </c>
      <c r="H927" s="37">
        <f>IF($A927="","",INDEX('Cenários'!$N$6:$Y$105,INT((ROW()-6)/12)+1,$E927+5))</f>
        <v/>
      </c>
      <c r="I927" s="25">
        <f>IF(OR($A927="",$H927=""),"",IFERROR(ROUNDUP(INDEX('Cenários'!$F$6:$F$105,INT((ROW()-6)/12)+1)*$H927,0),""))</f>
        <v/>
      </c>
      <c r="J927" s="19" t="n"/>
      <c r="K927" s="25">
        <f>IF($A927="","",IF($E927=-4,INDEX('Cenários'!$G$6:$G$105,INT((ROW()-6)/12)+1),$S926))</f>
        <v/>
      </c>
      <c r="L927" s="25">
        <f>IF($A927="","",$K927+IF($J927="",0,$J927)-IF($I927="",0,$I927))</f>
        <v/>
      </c>
      <c r="M927" s="25">
        <f>IF($A927="","",IF($E927&lt;=0,INDEX('Cenários'!$H$6:$H$105,INT((ROW()-6)/12)+1)+SUMIFS($I$6:$I$1205,$A$6:$A$1205,$A927,$E$6:$E$1205,"&gt;"&amp;$E927,$E$6:$E$1205,"&lt;="&amp;($E927+INDEX('Cenários'!$J$6:$J$105,INT((ROW()-6)/12)+1))),INDEX('Cenários'!$L$6:$L$105,INT((ROW()-6)/12)+1)+SUMIFS($I$6:$I$1205,$A$6:$A$1205,$A927,$E$6:$E$1205,"&gt;"&amp;$E927,$E$6:$E$1205,"&lt;=7")))</f>
        <v/>
      </c>
      <c r="N927" s="25">
        <f>IF($A927="","",MIN(INDEX('Cenários'!$K$6:$K$105,INT((ROW()-6)/12)+1),MAX(0,$M927)))</f>
        <v/>
      </c>
      <c r="O927" s="25">
        <f>IF($A927="","",IFERROR(IF($L927&gt;=$N927,0,MIN(CEILING(MAX(0,$N927-$L927),INDEX('Cenários'!$I$6:$I$105,INT((ROW()-6)/12)+1)),FLOOR(MAX(0,INDEX('Cenários'!$K$6:$K$105,INT((ROW()-6)/12)+1)-$L927),INDEX('Cenários'!$I$6:$I$105,INT((ROW()-6)/12)+1)))),0))</f>
        <v/>
      </c>
      <c r="P927" s="25">
        <f>IF($A927="","",IFERROR(IF($E927+INDEX('Cenários'!$J$6:$J$105,INT((ROW()-6)/12)+1)&gt;7,0,SUMIFS($O$6:$O$1205,$A$6:$A$1205,$A927,$E$6:$E$1205,$E927+INDEX('Cenários'!$J$6:$J$105,INT((ROW()-6)/12)+1))),0))</f>
        <v/>
      </c>
      <c r="Q927" s="25">
        <f>IF($A927="","",$L927+$O927)</f>
        <v/>
      </c>
      <c r="R927" s="25">
        <f>IF($A927="","",IF($E927&gt;0,MAX(0,$Q927-$N927),0))</f>
        <v/>
      </c>
      <c r="S927" s="25">
        <f>IF($A927="","",$Q927-$R927)</f>
        <v/>
      </c>
      <c r="T927" s="25">
        <f>IF($A927="","",MAX(0,-$S927))</f>
        <v/>
      </c>
      <c r="U927" s="25">
        <f>IF($A927="","",MAX(0,$Q927-INDEX('Cenários'!$K$6:$K$105,INT((ROW()-6)/12)+1)))</f>
        <v/>
      </c>
      <c r="V927" s="24">
        <f>IF($A927="","",IF($Y927&lt;&gt;"OK","Dados inválidos",IF($X927="Pausado","Pausado",IF($T927&gt;0,"Ruptura",IF($U927&gt;0,"Excesso de capacidade",IF($M927&gt;INDEX('Cenários'!$K$6:$K$105,INT((ROW()-6)/12)+1),"Capacidade insuficiente",IF(AND($E927&lt;=0,$S927&lt;INDEX('Cenários'!$H$6:$H$105,INT((ROW()-6)/12)+1)),"Atenção",IF($R927&gt;0,"Desmobilizar","Adequado"))))))))</f>
        <v/>
      </c>
      <c r="W927" s="24">
        <f>IF($A927="","",IF($Y927&lt;&gt;"OK","Corrigir cadastro do cenário",IF($X927="Pausado","",IF($T927&gt;0,"Ruptura projetada de "&amp;TEXT($T927,"0")&amp;" un.",IF($U927&gt;0,"Reduzir entrada ou transferir "&amp;TEXT($U927,"0")&amp;" un.",IF($M927&gt;INDEX('Cenários'!$K$6:$K$105,INT((ROW()-6)/12)+1),"Capacidade abaixo do saldo-alvo em "&amp;TEXT($M927-INDEX('Cenários'!$K$6:$K$105,INT((ROW()-6)/12)+1),"0")&amp;" un.",IF(AND($O927&gt;0,$E927-INDEX('Cenários'!$J$6:$J$105,INT((ROW()-6)/12)+1)&lt;-4),"Recebimento depende de pedido anterior ao horizonte",IF($R927&gt;0,"Desmobilizar "&amp;TEXT($R927,"0")&amp;" un. nesta semana",IF($P927&gt;0,"Emitir pedido de "&amp;TEXT($P927,"0")&amp;" un. nesta semana",IF($O927&gt;0,"Programar recebimento de "&amp;TEXT($O927,"0")&amp;" un.","Sem ação imediata")))))))))</f>
        <v/>
      </c>
      <c r="X927" s="24">
        <f>IF($A927="","",INDEX('Cenários'!$M$6:$M$105,INT((ROW()-6)/12)+1))</f>
        <v/>
      </c>
      <c r="Y927" s="24">
        <f>IF($A927="","",INDEX('Cenários'!$Z$6:$Z$105,INT((ROW()-6)/12)+1))</f>
        <v/>
      </c>
    </row>
    <row r="928" ht="19" customHeight="1">
      <c r="A928" s="24">
        <f>IF(INDEX('Cenários'!$A$6:$A$105,INT((ROW()-6)/12)+1)="","",INDEX('Cenários'!$A$6:$A$105,INT((ROW()-6)/12)+1))</f>
        <v/>
      </c>
      <c r="B928" s="24">
        <f>IF($A928="","",INDEX('Cenários'!$B$6:$B$105,INT((ROW()-6)/12)+1))</f>
        <v/>
      </c>
      <c r="C928" s="24">
        <f>IF($A928="","",INDEX('Cenários'!$C$6:$C$105,INT((ROW()-6)/12)+1))</f>
        <v/>
      </c>
      <c r="D928" s="24">
        <f>IF($A928="","",INDEX('Cenários'!$D$6:$D$105,INT((ROW()-6)/12)+1))</f>
        <v/>
      </c>
      <c r="E928" s="25">
        <f>IF($A928="","",MOD(ROW()-6,12)-4)</f>
        <v/>
      </c>
      <c r="F928" s="24">
        <f>IF($A928="","",IF($E928&lt;0,"Antes do pico",IF($E928=0,"Semana de pico","Depois do pico")))</f>
        <v/>
      </c>
      <c r="G928" s="36">
        <f>IF($A928="","",IFERROR(IF(INDEX('Cenários'!$E$6:$E$105,INT((ROW()-6)/12)+1)="","",INDEX('Cenários'!$E$6:$E$105,INT((ROW()-6)/12)+1)+7*$E928),""))</f>
        <v/>
      </c>
      <c r="H928" s="37">
        <f>IF($A928="","",INDEX('Cenários'!$N$6:$Y$105,INT((ROW()-6)/12)+1,$E928+5))</f>
        <v/>
      </c>
      <c r="I928" s="25">
        <f>IF(OR($A928="",$H928=""),"",IFERROR(ROUNDUP(INDEX('Cenários'!$F$6:$F$105,INT((ROW()-6)/12)+1)*$H928,0),""))</f>
        <v/>
      </c>
      <c r="J928" s="19" t="n"/>
      <c r="K928" s="25">
        <f>IF($A928="","",IF($E928=-4,INDEX('Cenários'!$G$6:$G$105,INT((ROW()-6)/12)+1),$S927))</f>
        <v/>
      </c>
      <c r="L928" s="25">
        <f>IF($A928="","",$K928+IF($J928="",0,$J928)-IF($I928="",0,$I928))</f>
        <v/>
      </c>
      <c r="M928" s="25">
        <f>IF($A928="","",IF($E928&lt;=0,INDEX('Cenários'!$H$6:$H$105,INT((ROW()-6)/12)+1)+SUMIFS($I$6:$I$1205,$A$6:$A$1205,$A928,$E$6:$E$1205,"&gt;"&amp;$E928,$E$6:$E$1205,"&lt;="&amp;($E928+INDEX('Cenários'!$J$6:$J$105,INT((ROW()-6)/12)+1))),INDEX('Cenários'!$L$6:$L$105,INT((ROW()-6)/12)+1)+SUMIFS($I$6:$I$1205,$A$6:$A$1205,$A928,$E$6:$E$1205,"&gt;"&amp;$E928,$E$6:$E$1205,"&lt;=7")))</f>
        <v/>
      </c>
      <c r="N928" s="25">
        <f>IF($A928="","",MIN(INDEX('Cenários'!$K$6:$K$105,INT((ROW()-6)/12)+1),MAX(0,$M928)))</f>
        <v/>
      </c>
      <c r="O928" s="25">
        <f>IF($A928="","",IFERROR(IF($L928&gt;=$N928,0,MIN(CEILING(MAX(0,$N928-$L928),INDEX('Cenários'!$I$6:$I$105,INT((ROW()-6)/12)+1)),FLOOR(MAX(0,INDEX('Cenários'!$K$6:$K$105,INT((ROW()-6)/12)+1)-$L928),INDEX('Cenários'!$I$6:$I$105,INT((ROW()-6)/12)+1)))),0))</f>
        <v/>
      </c>
      <c r="P928" s="25">
        <f>IF($A928="","",IFERROR(IF($E928+INDEX('Cenários'!$J$6:$J$105,INT((ROW()-6)/12)+1)&gt;7,0,SUMIFS($O$6:$O$1205,$A$6:$A$1205,$A928,$E$6:$E$1205,$E928+INDEX('Cenários'!$J$6:$J$105,INT((ROW()-6)/12)+1))),0))</f>
        <v/>
      </c>
      <c r="Q928" s="25">
        <f>IF($A928="","",$L928+$O928)</f>
        <v/>
      </c>
      <c r="R928" s="25">
        <f>IF($A928="","",IF($E928&gt;0,MAX(0,$Q928-$N928),0))</f>
        <v/>
      </c>
      <c r="S928" s="25">
        <f>IF($A928="","",$Q928-$R928)</f>
        <v/>
      </c>
      <c r="T928" s="25">
        <f>IF($A928="","",MAX(0,-$S928))</f>
        <v/>
      </c>
      <c r="U928" s="25">
        <f>IF($A928="","",MAX(0,$Q928-INDEX('Cenários'!$K$6:$K$105,INT((ROW()-6)/12)+1)))</f>
        <v/>
      </c>
      <c r="V928" s="24">
        <f>IF($A928="","",IF($Y928&lt;&gt;"OK","Dados inválidos",IF($X928="Pausado","Pausado",IF($T928&gt;0,"Ruptura",IF($U928&gt;0,"Excesso de capacidade",IF($M928&gt;INDEX('Cenários'!$K$6:$K$105,INT((ROW()-6)/12)+1),"Capacidade insuficiente",IF(AND($E928&lt;=0,$S928&lt;INDEX('Cenários'!$H$6:$H$105,INT((ROW()-6)/12)+1)),"Atenção",IF($R928&gt;0,"Desmobilizar","Adequado"))))))))</f>
        <v/>
      </c>
      <c r="W928" s="24">
        <f>IF($A928="","",IF($Y928&lt;&gt;"OK","Corrigir cadastro do cenário",IF($X928="Pausado","",IF($T928&gt;0,"Ruptura projetada de "&amp;TEXT($T928,"0")&amp;" un.",IF($U928&gt;0,"Reduzir entrada ou transferir "&amp;TEXT($U928,"0")&amp;" un.",IF($M928&gt;INDEX('Cenários'!$K$6:$K$105,INT((ROW()-6)/12)+1),"Capacidade abaixo do saldo-alvo em "&amp;TEXT($M928-INDEX('Cenários'!$K$6:$K$105,INT((ROW()-6)/12)+1),"0")&amp;" un.",IF(AND($O928&gt;0,$E928-INDEX('Cenários'!$J$6:$J$105,INT((ROW()-6)/12)+1)&lt;-4),"Recebimento depende de pedido anterior ao horizonte",IF($R928&gt;0,"Desmobilizar "&amp;TEXT($R928,"0")&amp;" un. nesta semana",IF($P928&gt;0,"Emitir pedido de "&amp;TEXT($P928,"0")&amp;" un. nesta semana",IF($O928&gt;0,"Programar recebimento de "&amp;TEXT($O928,"0")&amp;" un.","Sem ação imediata")))))))))</f>
        <v/>
      </c>
      <c r="X928" s="24">
        <f>IF($A928="","",INDEX('Cenários'!$M$6:$M$105,INT((ROW()-6)/12)+1))</f>
        <v/>
      </c>
      <c r="Y928" s="24">
        <f>IF($A928="","",INDEX('Cenários'!$Z$6:$Z$105,INT((ROW()-6)/12)+1))</f>
        <v/>
      </c>
    </row>
    <row r="929" ht="19" customHeight="1">
      <c r="A929" s="24">
        <f>IF(INDEX('Cenários'!$A$6:$A$105,INT((ROW()-6)/12)+1)="","",INDEX('Cenários'!$A$6:$A$105,INT((ROW()-6)/12)+1))</f>
        <v/>
      </c>
      <c r="B929" s="24">
        <f>IF($A929="","",INDEX('Cenários'!$B$6:$B$105,INT((ROW()-6)/12)+1))</f>
        <v/>
      </c>
      <c r="C929" s="24">
        <f>IF($A929="","",INDEX('Cenários'!$C$6:$C$105,INT((ROW()-6)/12)+1))</f>
        <v/>
      </c>
      <c r="D929" s="24">
        <f>IF($A929="","",INDEX('Cenários'!$D$6:$D$105,INT((ROW()-6)/12)+1))</f>
        <v/>
      </c>
      <c r="E929" s="25">
        <f>IF($A929="","",MOD(ROW()-6,12)-4)</f>
        <v/>
      </c>
      <c r="F929" s="24">
        <f>IF($A929="","",IF($E929&lt;0,"Antes do pico",IF($E929=0,"Semana de pico","Depois do pico")))</f>
        <v/>
      </c>
      <c r="G929" s="36">
        <f>IF($A929="","",IFERROR(IF(INDEX('Cenários'!$E$6:$E$105,INT((ROW()-6)/12)+1)="","",INDEX('Cenários'!$E$6:$E$105,INT((ROW()-6)/12)+1)+7*$E929),""))</f>
        <v/>
      </c>
      <c r="H929" s="37">
        <f>IF($A929="","",INDEX('Cenários'!$N$6:$Y$105,INT((ROW()-6)/12)+1,$E929+5))</f>
        <v/>
      </c>
      <c r="I929" s="25">
        <f>IF(OR($A929="",$H929=""),"",IFERROR(ROUNDUP(INDEX('Cenários'!$F$6:$F$105,INT((ROW()-6)/12)+1)*$H929,0),""))</f>
        <v/>
      </c>
      <c r="J929" s="19" t="n"/>
      <c r="K929" s="25">
        <f>IF($A929="","",IF($E929=-4,INDEX('Cenários'!$G$6:$G$105,INT((ROW()-6)/12)+1),$S928))</f>
        <v/>
      </c>
      <c r="L929" s="25">
        <f>IF($A929="","",$K929+IF($J929="",0,$J929)-IF($I929="",0,$I929))</f>
        <v/>
      </c>
      <c r="M929" s="25">
        <f>IF($A929="","",IF($E929&lt;=0,INDEX('Cenários'!$H$6:$H$105,INT((ROW()-6)/12)+1)+SUMIFS($I$6:$I$1205,$A$6:$A$1205,$A929,$E$6:$E$1205,"&gt;"&amp;$E929,$E$6:$E$1205,"&lt;="&amp;($E929+INDEX('Cenários'!$J$6:$J$105,INT((ROW()-6)/12)+1))),INDEX('Cenários'!$L$6:$L$105,INT((ROW()-6)/12)+1)+SUMIFS($I$6:$I$1205,$A$6:$A$1205,$A929,$E$6:$E$1205,"&gt;"&amp;$E929,$E$6:$E$1205,"&lt;=7")))</f>
        <v/>
      </c>
      <c r="N929" s="25">
        <f>IF($A929="","",MIN(INDEX('Cenários'!$K$6:$K$105,INT((ROW()-6)/12)+1),MAX(0,$M929)))</f>
        <v/>
      </c>
      <c r="O929" s="25">
        <f>IF($A929="","",IFERROR(IF($L929&gt;=$N929,0,MIN(CEILING(MAX(0,$N929-$L929),INDEX('Cenários'!$I$6:$I$105,INT((ROW()-6)/12)+1)),FLOOR(MAX(0,INDEX('Cenários'!$K$6:$K$105,INT((ROW()-6)/12)+1)-$L929),INDEX('Cenários'!$I$6:$I$105,INT((ROW()-6)/12)+1)))),0))</f>
        <v/>
      </c>
      <c r="P929" s="25">
        <f>IF($A929="","",IFERROR(IF($E929+INDEX('Cenários'!$J$6:$J$105,INT((ROW()-6)/12)+1)&gt;7,0,SUMIFS($O$6:$O$1205,$A$6:$A$1205,$A929,$E$6:$E$1205,$E929+INDEX('Cenários'!$J$6:$J$105,INT((ROW()-6)/12)+1))),0))</f>
        <v/>
      </c>
      <c r="Q929" s="25">
        <f>IF($A929="","",$L929+$O929)</f>
        <v/>
      </c>
      <c r="R929" s="25">
        <f>IF($A929="","",IF($E929&gt;0,MAX(0,$Q929-$N929),0))</f>
        <v/>
      </c>
      <c r="S929" s="25">
        <f>IF($A929="","",$Q929-$R929)</f>
        <v/>
      </c>
      <c r="T929" s="25">
        <f>IF($A929="","",MAX(0,-$S929))</f>
        <v/>
      </c>
      <c r="U929" s="25">
        <f>IF($A929="","",MAX(0,$Q929-INDEX('Cenários'!$K$6:$K$105,INT((ROW()-6)/12)+1)))</f>
        <v/>
      </c>
      <c r="V929" s="24">
        <f>IF($A929="","",IF($Y929&lt;&gt;"OK","Dados inválidos",IF($X929="Pausado","Pausado",IF($T929&gt;0,"Ruptura",IF($U929&gt;0,"Excesso de capacidade",IF($M929&gt;INDEX('Cenários'!$K$6:$K$105,INT((ROW()-6)/12)+1),"Capacidade insuficiente",IF(AND($E929&lt;=0,$S929&lt;INDEX('Cenários'!$H$6:$H$105,INT((ROW()-6)/12)+1)),"Atenção",IF($R929&gt;0,"Desmobilizar","Adequado"))))))))</f>
        <v/>
      </c>
      <c r="W929" s="24">
        <f>IF($A929="","",IF($Y929&lt;&gt;"OK","Corrigir cadastro do cenário",IF($X929="Pausado","",IF($T929&gt;0,"Ruptura projetada de "&amp;TEXT($T929,"0")&amp;" un.",IF($U929&gt;0,"Reduzir entrada ou transferir "&amp;TEXT($U929,"0")&amp;" un.",IF($M929&gt;INDEX('Cenários'!$K$6:$K$105,INT((ROW()-6)/12)+1),"Capacidade abaixo do saldo-alvo em "&amp;TEXT($M929-INDEX('Cenários'!$K$6:$K$105,INT((ROW()-6)/12)+1),"0")&amp;" un.",IF(AND($O929&gt;0,$E929-INDEX('Cenários'!$J$6:$J$105,INT((ROW()-6)/12)+1)&lt;-4),"Recebimento depende de pedido anterior ao horizonte",IF($R929&gt;0,"Desmobilizar "&amp;TEXT($R929,"0")&amp;" un. nesta semana",IF($P929&gt;0,"Emitir pedido de "&amp;TEXT($P929,"0")&amp;" un. nesta semana",IF($O929&gt;0,"Programar recebimento de "&amp;TEXT($O929,"0")&amp;" un.","Sem ação imediata")))))))))</f>
        <v/>
      </c>
      <c r="X929" s="24">
        <f>IF($A929="","",INDEX('Cenários'!$M$6:$M$105,INT((ROW()-6)/12)+1))</f>
        <v/>
      </c>
      <c r="Y929" s="24">
        <f>IF($A929="","",INDEX('Cenários'!$Z$6:$Z$105,INT((ROW()-6)/12)+1))</f>
        <v/>
      </c>
    </row>
    <row r="930" ht="19" customHeight="1">
      <c r="A930" s="24">
        <f>IF(INDEX('Cenários'!$A$6:$A$105,INT((ROW()-6)/12)+1)="","",INDEX('Cenários'!$A$6:$A$105,INT((ROW()-6)/12)+1))</f>
        <v/>
      </c>
      <c r="B930" s="24">
        <f>IF($A930="","",INDEX('Cenários'!$B$6:$B$105,INT((ROW()-6)/12)+1))</f>
        <v/>
      </c>
      <c r="C930" s="24">
        <f>IF($A930="","",INDEX('Cenários'!$C$6:$C$105,INT((ROW()-6)/12)+1))</f>
        <v/>
      </c>
      <c r="D930" s="24">
        <f>IF($A930="","",INDEX('Cenários'!$D$6:$D$105,INT((ROW()-6)/12)+1))</f>
        <v/>
      </c>
      <c r="E930" s="25">
        <f>IF($A930="","",MOD(ROW()-6,12)-4)</f>
        <v/>
      </c>
      <c r="F930" s="24">
        <f>IF($A930="","",IF($E930&lt;0,"Antes do pico",IF($E930=0,"Semana de pico","Depois do pico")))</f>
        <v/>
      </c>
      <c r="G930" s="36">
        <f>IF($A930="","",IFERROR(IF(INDEX('Cenários'!$E$6:$E$105,INT((ROW()-6)/12)+1)="","",INDEX('Cenários'!$E$6:$E$105,INT((ROW()-6)/12)+1)+7*$E930),""))</f>
        <v/>
      </c>
      <c r="H930" s="37">
        <f>IF($A930="","",INDEX('Cenários'!$N$6:$Y$105,INT((ROW()-6)/12)+1,$E930+5))</f>
        <v/>
      </c>
      <c r="I930" s="25">
        <f>IF(OR($A930="",$H930=""),"",IFERROR(ROUNDUP(INDEX('Cenários'!$F$6:$F$105,INT((ROW()-6)/12)+1)*$H930,0),""))</f>
        <v/>
      </c>
      <c r="J930" s="19" t="n"/>
      <c r="K930" s="25">
        <f>IF($A930="","",IF($E930=-4,INDEX('Cenários'!$G$6:$G$105,INT((ROW()-6)/12)+1),$S929))</f>
        <v/>
      </c>
      <c r="L930" s="25">
        <f>IF($A930="","",$K930+IF($J930="",0,$J930)-IF($I930="",0,$I930))</f>
        <v/>
      </c>
      <c r="M930" s="25">
        <f>IF($A930="","",IF($E930&lt;=0,INDEX('Cenários'!$H$6:$H$105,INT((ROW()-6)/12)+1)+SUMIFS($I$6:$I$1205,$A$6:$A$1205,$A930,$E$6:$E$1205,"&gt;"&amp;$E930,$E$6:$E$1205,"&lt;="&amp;($E930+INDEX('Cenários'!$J$6:$J$105,INT((ROW()-6)/12)+1))),INDEX('Cenários'!$L$6:$L$105,INT((ROW()-6)/12)+1)+SUMIFS($I$6:$I$1205,$A$6:$A$1205,$A930,$E$6:$E$1205,"&gt;"&amp;$E930,$E$6:$E$1205,"&lt;=7")))</f>
        <v/>
      </c>
      <c r="N930" s="25">
        <f>IF($A930="","",MIN(INDEX('Cenários'!$K$6:$K$105,INT((ROW()-6)/12)+1),MAX(0,$M930)))</f>
        <v/>
      </c>
      <c r="O930" s="25">
        <f>IF($A930="","",IFERROR(IF($L930&gt;=$N930,0,MIN(CEILING(MAX(0,$N930-$L930),INDEX('Cenários'!$I$6:$I$105,INT((ROW()-6)/12)+1)),FLOOR(MAX(0,INDEX('Cenários'!$K$6:$K$105,INT((ROW()-6)/12)+1)-$L930),INDEX('Cenários'!$I$6:$I$105,INT((ROW()-6)/12)+1)))),0))</f>
        <v/>
      </c>
      <c r="P930" s="25">
        <f>IF($A930="","",IFERROR(IF($E930+INDEX('Cenários'!$J$6:$J$105,INT((ROW()-6)/12)+1)&gt;7,0,SUMIFS($O$6:$O$1205,$A$6:$A$1205,$A930,$E$6:$E$1205,$E930+INDEX('Cenários'!$J$6:$J$105,INT((ROW()-6)/12)+1))),0))</f>
        <v/>
      </c>
      <c r="Q930" s="25">
        <f>IF($A930="","",$L930+$O930)</f>
        <v/>
      </c>
      <c r="R930" s="25">
        <f>IF($A930="","",IF($E930&gt;0,MAX(0,$Q930-$N930),0))</f>
        <v/>
      </c>
      <c r="S930" s="25">
        <f>IF($A930="","",$Q930-$R930)</f>
        <v/>
      </c>
      <c r="T930" s="25">
        <f>IF($A930="","",MAX(0,-$S930))</f>
        <v/>
      </c>
      <c r="U930" s="25">
        <f>IF($A930="","",MAX(0,$Q930-INDEX('Cenários'!$K$6:$K$105,INT((ROW()-6)/12)+1)))</f>
        <v/>
      </c>
      <c r="V930" s="24">
        <f>IF($A930="","",IF($Y930&lt;&gt;"OK","Dados inválidos",IF($X930="Pausado","Pausado",IF($T930&gt;0,"Ruptura",IF($U930&gt;0,"Excesso de capacidade",IF($M930&gt;INDEX('Cenários'!$K$6:$K$105,INT((ROW()-6)/12)+1),"Capacidade insuficiente",IF(AND($E930&lt;=0,$S930&lt;INDEX('Cenários'!$H$6:$H$105,INT((ROW()-6)/12)+1)),"Atenção",IF($R930&gt;0,"Desmobilizar","Adequado"))))))))</f>
        <v/>
      </c>
      <c r="W930" s="24">
        <f>IF($A930="","",IF($Y930&lt;&gt;"OK","Corrigir cadastro do cenário",IF($X930="Pausado","",IF($T930&gt;0,"Ruptura projetada de "&amp;TEXT($T930,"0")&amp;" un.",IF($U930&gt;0,"Reduzir entrada ou transferir "&amp;TEXT($U930,"0")&amp;" un.",IF($M930&gt;INDEX('Cenários'!$K$6:$K$105,INT((ROW()-6)/12)+1),"Capacidade abaixo do saldo-alvo em "&amp;TEXT($M930-INDEX('Cenários'!$K$6:$K$105,INT((ROW()-6)/12)+1),"0")&amp;" un.",IF(AND($O930&gt;0,$E930-INDEX('Cenários'!$J$6:$J$105,INT((ROW()-6)/12)+1)&lt;-4),"Recebimento depende de pedido anterior ao horizonte",IF($R930&gt;0,"Desmobilizar "&amp;TEXT($R930,"0")&amp;" un. nesta semana",IF($P930&gt;0,"Emitir pedido de "&amp;TEXT($P930,"0")&amp;" un. nesta semana",IF($O930&gt;0,"Programar recebimento de "&amp;TEXT($O930,"0")&amp;" un.","Sem ação imediata")))))))))</f>
        <v/>
      </c>
      <c r="X930" s="24">
        <f>IF($A930="","",INDEX('Cenários'!$M$6:$M$105,INT((ROW()-6)/12)+1))</f>
        <v/>
      </c>
      <c r="Y930" s="24">
        <f>IF($A930="","",INDEX('Cenários'!$Z$6:$Z$105,INT((ROW()-6)/12)+1))</f>
        <v/>
      </c>
    </row>
    <row r="931" ht="19" customHeight="1">
      <c r="A931" s="24">
        <f>IF(INDEX('Cenários'!$A$6:$A$105,INT((ROW()-6)/12)+1)="","",INDEX('Cenários'!$A$6:$A$105,INT((ROW()-6)/12)+1))</f>
        <v/>
      </c>
      <c r="B931" s="24">
        <f>IF($A931="","",INDEX('Cenários'!$B$6:$B$105,INT((ROW()-6)/12)+1))</f>
        <v/>
      </c>
      <c r="C931" s="24">
        <f>IF($A931="","",INDEX('Cenários'!$C$6:$C$105,INT((ROW()-6)/12)+1))</f>
        <v/>
      </c>
      <c r="D931" s="24">
        <f>IF($A931="","",INDEX('Cenários'!$D$6:$D$105,INT((ROW()-6)/12)+1))</f>
        <v/>
      </c>
      <c r="E931" s="25">
        <f>IF($A931="","",MOD(ROW()-6,12)-4)</f>
        <v/>
      </c>
      <c r="F931" s="24">
        <f>IF($A931="","",IF($E931&lt;0,"Antes do pico",IF($E931=0,"Semana de pico","Depois do pico")))</f>
        <v/>
      </c>
      <c r="G931" s="36">
        <f>IF($A931="","",IFERROR(IF(INDEX('Cenários'!$E$6:$E$105,INT((ROW()-6)/12)+1)="","",INDEX('Cenários'!$E$6:$E$105,INT((ROW()-6)/12)+1)+7*$E931),""))</f>
        <v/>
      </c>
      <c r="H931" s="37">
        <f>IF($A931="","",INDEX('Cenários'!$N$6:$Y$105,INT((ROW()-6)/12)+1,$E931+5))</f>
        <v/>
      </c>
      <c r="I931" s="25">
        <f>IF(OR($A931="",$H931=""),"",IFERROR(ROUNDUP(INDEX('Cenários'!$F$6:$F$105,INT((ROW()-6)/12)+1)*$H931,0),""))</f>
        <v/>
      </c>
      <c r="J931" s="19" t="n"/>
      <c r="K931" s="25">
        <f>IF($A931="","",IF($E931=-4,INDEX('Cenários'!$G$6:$G$105,INT((ROW()-6)/12)+1),$S930))</f>
        <v/>
      </c>
      <c r="L931" s="25">
        <f>IF($A931="","",$K931+IF($J931="",0,$J931)-IF($I931="",0,$I931))</f>
        <v/>
      </c>
      <c r="M931" s="25">
        <f>IF($A931="","",IF($E931&lt;=0,INDEX('Cenários'!$H$6:$H$105,INT((ROW()-6)/12)+1)+SUMIFS($I$6:$I$1205,$A$6:$A$1205,$A931,$E$6:$E$1205,"&gt;"&amp;$E931,$E$6:$E$1205,"&lt;="&amp;($E931+INDEX('Cenários'!$J$6:$J$105,INT((ROW()-6)/12)+1))),INDEX('Cenários'!$L$6:$L$105,INT((ROW()-6)/12)+1)+SUMIFS($I$6:$I$1205,$A$6:$A$1205,$A931,$E$6:$E$1205,"&gt;"&amp;$E931,$E$6:$E$1205,"&lt;=7")))</f>
        <v/>
      </c>
      <c r="N931" s="25">
        <f>IF($A931="","",MIN(INDEX('Cenários'!$K$6:$K$105,INT((ROW()-6)/12)+1),MAX(0,$M931)))</f>
        <v/>
      </c>
      <c r="O931" s="25">
        <f>IF($A931="","",IFERROR(IF($L931&gt;=$N931,0,MIN(CEILING(MAX(0,$N931-$L931),INDEX('Cenários'!$I$6:$I$105,INT((ROW()-6)/12)+1)),FLOOR(MAX(0,INDEX('Cenários'!$K$6:$K$105,INT((ROW()-6)/12)+1)-$L931),INDEX('Cenários'!$I$6:$I$105,INT((ROW()-6)/12)+1)))),0))</f>
        <v/>
      </c>
      <c r="P931" s="25">
        <f>IF($A931="","",IFERROR(IF($E931+INDEX('Cenários'!$J$6:$J$105,INT((ROW()-6)/12)+1)&gt;7,0,SUMIFS($O$6:$O$1205,$A$6:$A$1205,$A931,$E$6:$E$1205,$E931+INDEX('Cenários'!$J$6:$J$105,INT((ROW()-6)/12)+1))),0))</f>
        <v/>
      </c>
      <c r="Q931" s="25">
        <f>IF($A931="","",$L931+$O931)</f>
        <v/>
      </c>
      <c r="R931" s="25">
        <f>IF($A931="","",IF($E931&gt;0,MAX(0,$Q931-$N931),0))</f>
        <v/>
      </c>
      <c r="S931" s="25">
        <f>IF($A931="","",$Q931-$R931)</f>
        <v/>
      </c>
      <c r="T931" s="25">
        <f>IF($A931="","",MAX(0,-$S931))</f>
        <v/>
      </c>
      <c r="U931" s="25">
        <f>IF($A931="","",MAX(0,$Q931-INDEX('Cenários'!$K$6:$K$105,INT((ROW()-6)/12)+1)))</f>
        <v/>
      </c>
      <c r="V931" s="24">
        <f>IF($A931="","",IF($Y931&lt;&gt;"OK","Dados inválidos",IF($X931="Pausado","Pausado",IF($T931&gt;0,"Ruptura",IF($U931&gt;0,"Excesso de capacidade",IF($M931&gt;INDEX('Cenários'!$K$6:$K$105,INT((ROW()-6)/12)+1),"Capacidade insuficiente",IF(AND($E931&lt;=0,$S931&lt;INDEX('Cenários'!$H$6:$H$105,INT((ROW()-6)/12)+1)),"Atenção",IF($R931&gt;0,"Desmobilizar","Adequado"))))))))</f>
        <v/>
      </c>
      <c r="W931" s="24">
        <f>IF($A931="","",IF($Y931&lt;&gt;"OK","Corrigir cadastro do cenário",IF($X931="Pausado","",IF($T931&gt;0,"Ruptura projetada de "&amp;TEXT($T931,"0")&amp;" un.",IF($U931&gt;0,"Reduzir entrada ou transferir "&amp;TEXT($U931,"0")&amp;" un.",IF($M931&gt;INDEX('Cenários'!$K$6:$K$105,INT((ROW()-6)/12)+1),"Capacidade abaixo do saldo-alvo em "&amp;TEXT($M931-INDEX('Cenários'!$K$6:$K$105,INT((ROW()-6)/12)+1),"0")&amp;" un.",IF(AND($O931&gt;0,$E931-INDEX('Cenários'!$J$6:$J$105,INT((ROW()-6)/12)+1)&lt;-4),"Recebimento depende de pedido anterior ao horizonte",IF($R931&gt;0,"Desmobilizar "&amp;TEXT($R931,"0")&amp;" un. nesta semana",IF($P931&gt;0,"Emitir pedido de "&amp;TEXT($P931,"0")&amp;" un. nesta semana",IF($O931&gt;0,"Programar recebimento de "&amp;TEXT($O931,"0")&amp;" un.","Sem ação imediata")))))))))</f>
        <v/>
      </c>
      <c r="X931" s="24">
        <f>IF($A931="","",INDEX('Cenários'!$M$6:$M$105,INT((ROW()-6)/12)+1))</f>
        <v/>
      </c>
      <c r="Y931" s="24">
        <f>IF($A931="","",INDEX('Cenários'!$Z$6:$Z$105,INT((ROW()-6)/12)+1))</f>
        <v/>
      </c>
    </row>
    <row r="932" ht="19" customHeight="1">
      <c r="A932" s="24">
        <f>IF(INDEX('Cenários'!$A$6:$A$105,INT((ROW()-6)/12)+1)="","",INDEX('Cenários'!$A$6:$A$105,INT((ROW()-6)/12)+1))</f>
        <v/>
      </c>
      <c r="B932" s="24">
        <f>IF($A932="","",INDEX('Cenários'!$B$6:$B$105,INT((ROW()-6)/12)+1))</f>
        <v/>
      </c>
      <c r="C932" s="24">
        <f>IF($A932="","",INDEX('Cenários'!$C$6:$C$105,INT((ROW()-6)/12)+1))</f>
        <v/>
      </c>
      <c r="D932" s="24">
        <f>IF($A932="","",INDEX('Cenários'!$D$6:$D$105,INT((ROW()-6)/12)+1))</f>
        <v/>
      </c>
      <c r="E932" s="25">
        <f>IF($A932="","",MOD(ROW()-6,12)-4)</f>
        <v/>
      </c>
      <c r="F932" s="24">
        <f>IF($A932="","",IF($E932&lt;0,"Antes do pico",IF($E932=0,"Semana de pico","Depois do pico")))</f>
        <v/>
      </c>
      <c r="G932" s="36">
        <f>IF($A932="","",IFERROR(IF(INDEX('Cenários'!$E$6:$E$105,INT((ROW()-6)/12)+1)="","",INDEX('Cenários'!$E$6:$E$105,INT((ROW()-6)/12)+1)+7*$E932),""))</f>
        <v/>
      </c>
      <c r="H932" s="37">
        <f>IF($A932="","",INDEX('Cenários'!$N$6:$Y$105,INT((ROW()-6)/12)+1,$E932+5))</f>
        <v/>
      </c>
      <c r="I932" s="25">
        <f>IF(OR($A932="",$H932=""),"",IFERROR(ROUNDUP(INDEX('Cenários'!$F$6:$F$105,INT((ROW()-6)/12)+1)*$H932,0),""))</f>
        <v/>
      </c>
      <c r="J932" s="19" t="n"/>
      <c r="K932" s="25">
        <f>IF($A932="","",IF($E932=-4,INDEX('Cenários'!$G$6:$G$105,INT((ROW()-6)/12)+1),$S931))</f>
        <v/>
      </c>
      <c r="L932" s="25">
        <f>IF($A932="","",$K932+IF($J932="",0,$J932)-IF($I932="",0,$I932))</f>
        <v/>
      </c>
      <c r="M932" s="25">
        <f>IF($A932="","",IF($E932&lt;=0,INDEX('Cenários'!$H$6:$H$105,INT((ROW()-6)/12)+1)+SUMIFS($I$6:$I$1205,$A$6:$A$1205,$A932,$E$6:$E$1205,"&gt;"&amp;$E932,$E$6:$E$1205,"&lt;="&amp;($E932+INDEX('Cenários'!$J$6:$J$105,INT((ROW()-6)/12)+1))),INDEX('Cenários'!$L$6:$L$105,INT((ROW()-6)/12)+1)+SUMIFS($I$6:$I$1205,$A$6:$A$1205,$A932,$E$6:$E$1205,"&gt;"&amp;$E932,$E$6:$E$1205,"&lt;=7")))</f>
        <v/>
      </c>
      <c r="N932" s="25">
        <f>IF($A932="","",MIN(INDEX('Cenários'!$K$6:$K$105,INT((ROW()-6)/12)+1),MAX(0,$M932)))</f>
        <v/>
      </c>
      <c r="O932" s="25">
        <f>IF($A932="","",IFERROR(IF($L932&gt;=$N932,0,MIN(CEILING(MAX(0,$N932-$L932),INDEX('Cenários'!$I$6:$I$105,INT((ROW()-6)/12)+1)),FLOOR(MAX(0,INDEX('Cenários'!$K$6:$K$105,INT((ROW()-6)/12)+1)-$L932),INDEX('Cenários'!$I$6:$I$105,INT((ROW()-6)/12)+1)))),0))</f>
        <v/>
      </c>
      <c r="P932" s="25">
        <f>IF($A932="","",IFERROR(IF($E932+INDEX('Cenários'!$J$6:$J$105,INT((ROW()-6)/12)+1)&gt;7,0,SUMIFS($O$6:$O$1205,$A$6:$A$1205,$A932,$E$6:$E$1205,$E932+INDEX('Cenários'!$J$6:$J$105,INT((ROW()-6)/12)+1))),0))</f>
        <v/>
      </c>
      <c r="Q932" s="25">
        <f>IF($A932="","",$L932+$O932)</f>
        <v/>
      </c>
      <c r="R932" s="25">
        <f>IF($A932="","",IF($E932&gt;0,MAX(0,$Q932-$N932),0))</f>
        <v/>
      </c>
      <c r="S932" s="25">
        <f>IF($A932="","",$Q932-$R932)</f>
        <v/>
      </c>
      <c r="T932" s="25">
        <f>IF($A932="","",MAX(0,-$S932))</f>
        <v/>
      </c>
      <c r="U932" s="25">
        <f>IF($A932="","",MAX(0,$Q932-INDEX('Cenários'!$K$6:$K$105,INT((ROW()-6)/12)+1)))</f>
        <v/>
      </c>
      <c r="V932" s="24">
        <f>IF($A932="","",IF($Y932&lt;&gt;"OK","Dados inválidos",IF($X932="Pausado","Pausado",IF($T932&gt;0,"Ruptura",IF($U932&gt;0,"Excesso de capacidade",IF($M932&gt;INDEX('Cenários'!$K$6:$K$105,INT((ROW()-6)/12)+1),"Capacidade insuficiente",IF(AND($E932&lt;=0,$S932&lt;INDEX('Cenários'!$H$6:$H$105,INT((ROW()-6)/12)+1)),"Atenção",IF($R932&gt;0,"Desmobilizar","Adequado"))))))))</f>
        <v/>
      </c>
      <c r="W932" s="24">
        <f>IF($A932="","",IF($Y932&lt;&gt;"OK","Corrigir cadastro do cenário",IF($X932="Pausado","",IF($T932&gt;0,"Ruptura projetada de "&amp;TEXT($T932,"0")&amp;" un.",IF($U932&gt;0,"Reduzir entrada ou transferir "&amp;TEXT($U932,"0")&amp;" un.",IF($M932&gt;INDEX('Cenários'!$K$6:$K$105,INT((ROW()-6)/12)+1),"Capacidade abaixo do saldo-alvo em "&amp;TEXT($M932-INDEX('Cenários'!$K$6:$K$105,INT((ROW()-6)/12)+1),"0")&amp;" un.",IF(AND($O932&gt;0,$E932-INDEX('Cenários'!$J$6:$J$105,INT((ROW()-6)/12)+1)&lt;-4),"Recebimento depende de pedido anterior ao horizonte",IF($R932&gt;0,"Desmobilizar "&amp;TEXT($R932,"0")&amp;" un. nesta semana",IF($P932&gt;0,"Emitir pedido de "&amp;TEXT($P932,"0")&amp;" un. nesta semana",IF($O932&gt;0,"Programar recebimento de "&amp;TEXT($O932,"0")&amp;" un.","Sem ação imediata")))))))))</f>
        <v/>
      </c>
      <c r="X932" s="24">
        <f>IF($A932="","",INDEX('Cenários'!$M$6:$M$105,INT((ROW()-6)/12)+1))</f>
        <v/>
      </c>
      <c r="Y932" s="24">
        <f>IF($A932="","",INDEX('Cenários'!$Z$6:$Z$105,INT((ROW()-6)/12)+1))</f>
        <v/>
      </c>
    </row>
    <row r="933" ht="19" customHeight="1">
      <c r="A933" s="24">
        <f>IF(INDEX('Cenários'!$A$6:$A$105,INT((ROW()-6)/12)+1)="","",INDEX('Cenários'!$A$6:$A$105,INT((ROW()-6)/12)+1))</f>
        <v/>
      </c>
      <c r="B933" s="24">
        <f>IF($A933="","",INDEX('Cenários'!$B$6:$B$105,INT((ROW()-6)/12)+1))</f>
        <v/>
      </c>
      <c r="C933" s="24">
        <f>IF($A933="","",INDEX('Cenários'!$C$6:$C$105,INT((ROW()-6)/12)+1))</f>
        <v/>
      </c>
      <c r="D933" s="24">
        <f>IF($A933="","",INDEX('Cenários'!$D$6:$D$105,INT((ROW()-6)/12)+1))</f>
        <v/>
      </c>
      <c r="E933" s="25">
        <f>IF($A933="","",MOD(ROW()-6,12)-4)</f>
        <v/>
      </c>
      <c r="F933" s="24">
        <f>IF($A933="","",IF($E933&lt;0,"Antes do pico",IF($E933=0,"Semana de pico","Depois do pico")))</f>
        <v/>
      </c>
      <c r="G933" s="36">
        <f>IF($A933="","",IFERROR(IF(INDEX('Cenários'!$E$6:$E$105,INT((ROW()-6)/12)+1)="","",INDEX('Cenários'!$E$6:$E$105,INT((ROW()-6)/12)+1)+7*$E933),""))</f>
        <v/>
      </c>
      <c r="H933" s="37">
        <f>IF($A933="","",INDEX('Cenários'!$N$6:$Y$105,INT((ROW()-6)/12)+1,$E933+5))</f>
        <v/>
      </c>
      <c r="I933" s="25">
        <f>IF(OR($A933="",$H933=""),"",IFERROR(ROUNDUP(INDEX('Cenários'!$F$6:$F$105,INT((ROW()-6)/12)+1)*$H933,0),""))</f>
        <v/>
      </c>
      <c r="J933" s="19" t="n"/>
      <c r="K933" s="25">
        <f>IF($A933="","",IF($E933=-4,INDEX('Cenários'!$G$6:$G$105,INT((ROW()-6)/12)+1),$S932))</f>
        <v/>
      </c>
      <c r="L933" s="25">
        <f>IF($A933="","",$K933+IF($J933="",0,$J933)-IF($I933="",0,$I933))</f>
        <v/>
      </c>
      <c r="M933" s="25">
        <f>IF($A933="","",IF($E933&lt;=0,INDEX('Cenários'!$H$6:$H$105,INT((ROW()-6)/12)+1)+SUMIFS($I$6:$I$1205,$A$6:$A$1205,$A933,$E$6:$E$1205,"&gt;"&amp;$E933,$E$6:$E$1205,"&lt;="&amp;($E933+INDEX('Cenários'!$J$6:$J$105,INT((ROW()-6)/12)+1))),INDEX('Cenários'!$L$6:$L$105,INT((ROW()-6)/12)+1)+SUMIFS($I$6:$I$1205,$A$6:$A$1205,$A933,$E$6:$E$1205,"&gt;"&amp;$E933,$E$6:$E$1205,"&lt;=7")))</f>
        <v/>
      </c>
      <c r="N933" s="25">
        <f>IF($A933="","",MIN(INDEX('Cenários'!$K$6:$K$105,INT((ROW()-6)/12)+1),MAX(0,$M933)))</f>
        <v/>
      </c>
      <c r="O933" s="25">
        <f>IF($A933="","",IFERROR(IF($L933&gt;=$N933,0,MIN(CEILING(MAX(0,$N933-$L933),INDEX('Cenários'!$I$6:$I$105,INT((ROW()-6)/12)+1)),FLOOR(MAX(0,INDEX('Cenários'!$K$6:$K$105,INT((ROW()-6)/12)+1)-$L933),INDEX('Cenários'!$I$6:$I$105,INT((ROW()-6)/12)+1)))),0))</f>
        <v/>
      </c>
      <c r="P933" s="25">
        <f>IF($A933="","",IFERROR(IF($E933+INDEX('Cenários'!$J$6:$J$105,INT((ROW()-6)/12)+1)&gt;7,0,SUMIFS($O$6:$O$1205,$A$6:$A$1205,$A933,$E$6:$E$1205,$E933+INDEX('Cenários'!$J$6:$J$105,INT((ROW()-6)/12)+1))),0))</f>
        <v/>
      </c>
      <c r="Q933" s="25">
        <f>IF($A933="","",$L933+$O933)</f>
        <v/>
      </c>
      <c r="R933" s="25">
        <f>IF($A933="","",IF($E933&gt;0,MAX(0,$Q933-$N933),0))</f>
        <v/>
      </c>
      <c r="S933" s="25">
        <f>IF($A933="","",$Q933-$R933)</f>
        <v/>
      </c>
      <c r="T933" s="25">
        <f>IF($A933="","",MAX(0,-$S933))</f>
        <v/>
      </c>
      <c r="U933" s="25">
        <f>IF($A933="","",MAX(0,$Q933-INDEX('Cenários'!$K$6:$K$105,INT((ROW()-6)/12)+1)))</f>
        <v/>
      </c>
      <c r="V933" s="24">
        <f>IF($A933="","",IF($Y933&lt;&gt;"OK","Dados inválidos",IF($X933="Pausado","Pausado",IF($T933&gt;0,"Ruptura",IF($U933&gt;0,"Excesso de capacidade",IF($M933&gt;INDEX('Cenários'!$K$6:$K$105,INT((ROW()-6)/12)+1),"Capacidade insuficiente",IF(AND($E933&lt;=0,$S933&lt;INDEX('Cenários'!$H$6:$H$105,INT((ROW()-6)/12)+1)),"Atenção",IF($R933&gt;0,"Desmobilizar","Adequado"))))))))</f>
        <v/>
      </c>
      <c r="W933" s="24">
        <f>IF($A933="","",IF($Y933&lt;&gt;"OK","Corrigir cadastro do cenário",IF($X933="Pausado","",IF($T933&gt;0,"Ruptura projetada de "&amp;TEXT($T933,"0")&amp;" un.",IF($U933&gt;0,"Reduzir entrada ou transferir "&amp;TEXT($U933,"0")&amp;" un.",IF($M933&gt;INDEX('Cenários'!$K$6:$K$105,INT((ROW()-6)/12)+1),"Capacidade abaixo do saldo-alvo em "&amp;TEXT($M933-INDEX('Cenários'!$K$6:$K$105,INT((ROW()-6)/12)+1),"0")&amp;" un.",IF(AND($O933&gt;0,$E933-INDEX('Cenários'!$J$6:$J$105,INT((ROW()-6)/12)+1)&lt;-4),"Recebimento depende de pedido anterior ao horizonte",IF($R933&gt;0,"Desmobilizar "&amp;TEXT($R933,"0")&amp;" un. nesta semana",IF($P933&gt;0,"Emitir pedido de "&amp;TEXT($P933,"0")&amp;" un. nesta semana",IF($O933&gt;0,"Programar recebimento de "&amp;TEXT($O933,"0")&amp;" un.","Sem ação imediata")))))))))</f>
        <v/>
      </c>
      <c r="X933" s="24">
        <f>IF($A933="","",INDEX('Cenários'!$M$6:$M$105,INT((ROW()-6)/12)+1))</f>
        <v/>
      </c>
      <c r="Y933" s="24">
        <f>IF($A933="","",INDEX('Cenários'!$Z$6:$Z$105,INT((ROW()-6)/12)+1))</f>
        <v/>
      </c>
    </row>
    <row r="934" ht="19" customHeight="1">
      <c r="A934" s="24">
        <f>IF(INDEX('Cenários'!$A$6:$A$105,INT((ROW()-6)/12)+1)="","",INDEX('Cenários'!$A$6:$A$105,INT((ROW()-6)/12)+1))</f>
        <v/>
      </c>
      <c r="B934" s="24">
        <f>IF($A934="","",INDEX('Cenários'!$B$6:$B$105,INT((ROW()-6)/12)+1))</f>
        <v/>
      </c>
      <c r="C934" s="24">
        <f>IF($A934="","",INDEX('Cenários'!$C$6:$C$105,INT((ROW()-6)/12)+1))</f>
        <v/>
      </c>
      <c r="D934" s="24">
        <f>IF($A934="","",INDEX('Cenários'!$D$6:$D$105,INT((ROW()-6)/12)+1))</f>
        <v/>
      </c>
      <c r="E934" s="25">
        <f>IF($A934="","",MOD(ROW()-6,12)-4)</f>
        <v/>
      </c>
      <c r="F934" s="24">
        <f>IF($A934="","",IF($E934&lt;0,"Antes do pico",IF($E934=0,"Semana de pico","Depois do pico")))</f>
        <v/>
      </c>
      <c r="G934" s="36">
        <f>IF($A934="","",IFERROR(IF(INDEX('Cenários'!$E$6:$E$105,INT((ROW()-6)/12)+1)="","",INDEX('Cenários'!$E$6:$E$105,INT((ROW()-6)/12)+1)+7*$E934),""))</f>
        <v/>
      </c>
      <c r="H934" s="37">
        <f>IF($A934="","",INDEX('Cenários'!$N$6:$Y$105,INT((ROW()-6)/12)+1,$E934+5))</f>
        <v/>
      </c>
      <c r="I934" s="25">
        <f>IF(OR($A934="",$H934=""),"",IFERROR(ROUNDUP(INDEX('Cenários'!$F$6:$F$105,INT((ROW()-6)/12)+1)*$H934,0),""))</f>
        <v/>
      </c>
      <c r="J934" s="19" t="n"/>
      <c r="K934" s="25">
        <f>IF($A934="","",IF($E934=-4,INDEX('Cenários'!$G$6:$G$105,INT((ROW()-6)/12)+1),$S933))</f>
        <v/>
      </c>
      <c r="L934" s="25">
        <f>IF($A934="","",$K934+IF($J934="",0,$J934)-IF($I934="",0,$I934))</f>
        <v/>
      </c>
      <c r="M934" s="25">
        <f>IF($A934="","",IF($E934&lt;=0,INDEX('Cenários'!$H$6:$H$105,INT((ROW()-6)/12)+1)+SUMIFS($I$6:$I$1205,$A$6:$A$1205,$A934,$E$6:$E$1205,"&gt;"&amp;$E934,$E$6:$E$1205,"&lt;="&amp;($E934+INDEX('Cenários'!$J$6:$J$105,INT((ROW()-6)/12)+1))),INDEX('Cenários'!$L$6:$L$105,INT((ROW()-6)/12)+1)+SUMIFS($I$6:$I$1205,$A$6:$A$1205,$A934,$E$6:$E$1205,"&gt;"&amp;$E934,$E$6:$E$1205,"&lt;=7")))</f>
        <v/>
      </c>
      <c r="N934" s="25">
        <f>IF($A934="","",MIN(INDEX('Cenários'!$K$6:$K$105,INT((ROW()-6)/12)+1),MAX(0,$M934)))</f>
        <v/>
      </c>
      <c r="O934" s="25">
        <f>IF($A934="","",IFERROR(IF($L934&gt;=$N934,0,MIN(CEILING(MAX(0,$N934-$L934),INDEX('Cenários'!$I$6:$I$105,INT((ROW()-6)/12)+1)),FLOOR(MAX(0,INDEX('Cenários'!$K$6:$K$105,INT((ROW()-6)/12)+1)-$L934),INDEX('Cenários'!$I$6:$I$105,INT((ROW()-6)/12)+1)))),0))</f>
        <v/>
      </c>
      <c r="P934" s="25">
        <f>IF($A934="","",IFERROR(IF($E934+INDEX('Cenários'!$J$6:$J$105,INT((ROW()-6)/12)+1)&gt;7,0,SUMIFS($O$6:$O$1205,$A$6:$A$1205,$A934,$E$6:$E$1205,$E934+INDEX('Cenários'!$J$6:$J$105,INT((ROW()-6)/12)+1))),0))</f>
        <v/>
      </c>
      <c r="Q934" s="25">
        <f>IF($A934="","",$L934+$O934)</f>
        <v/>
      </c>
      <c r="R934" s="25">
        <f>IF($A934="","",IF($E934&gt;0,MAX(0,$Q934-$N934),0))</f>
        <v/>
      </c>
      <c r="S934" s="25">
        <f>IF($A934="","",$Q934-$R934)</f>
        <v/>
      </c>
      <c r="T934" s="25">
        <f>IF($A934="","",MAX(0,-$S934))</f>
        <v/>
      </c>
      <c r="U934" s="25">
        <f>IF($A934="","",MAX(0,$Q934-INDEX('Cenários'!$K$6:$K$105,INT((ROW()-6)/12)+1)))</f>
        <v/>
      </c>
      <c r="V934" s="24">
        <f>IF($A934="","",IF($Y934&lt;&gt;"OK","Dados inválidos",IF($X934="Pausado","Pausado",IF($T934&gt;0,"Ruptura",IF($U934&gt;0,"Excesso de capacidade",IF($M934&gt;INDEX('Cenários'!$K$6:$K$105,INT((ROW()-6)/12)+1),"Capacidade insuficiente",IF(AND($E934&lt;=0,$S934&lt;INDEX('Cenários'!$H$6:$H$105,INT((ROW()-6)/12)+1)),"Atenção",IF($R934&gt;0,"Desmobilizar","Adequado"))))))))</f>
        <v/>
      </c>
      <c r="W934" s="24">
        <f>IF($A934="","",IF($Y934&lt;&gt;"OK","Corrigir cadastro do cenário",IF($X934="Pausado","",IF($T934&gt;0,"Ruptura projetada de "&amp;TEXT($T934,"0")&amp;" un.",IF($U934&gt;0,"Reduzir entrada ou transferir "&amp;TEXT($U934,"0")&amp;" un.",IF($M934&gt;INDEX('Cenários'!$K$6:$K$105,INT((ROW()-6)/12)+1),"Capacidade abaixo do saldo-alvo em "&amp;TEXT($M934-INDEX('Cenários'!$K$6:$K$105,INT((ROW()-6)/12)+1),"0")&amp;" un.",IF(AND($O934&gt;0,$E934-INDEX('Cenários'!$J$6:$J$105,INT((ROW()-6)/12)+1)&lt;-4),"Recebimento depende de pedido anterior ao horizonte",IF($R934&gt;0,"Desmobilizar "&amp;TEXT($R934,"0")&amp;" un. nesta semana",IF($P934&gt;0,"Emitir pedido de "&amp;TEXT($P934,"0")&amp;" un. nesta semana",IF($O934&gt;0,"Programar recebimento de "&amp;TEXT($O934,"0")&amp;" un.","Sem ação imediata")))))))))</f>
        <v/>
      </c>
      <c r="X934" s="24">
        <f>IF($A934="","",INDEX('Cenários'!$M$6:$M$105,INT((ROW()-6)/12)+1))</f>
        <v/>
      </c>
      <c r="Y934" s="24">
        <f>IF($A934="","",INDEX('Cenários'!$Z$6:$Z$105,INT((ROW()-6)/12)+1))</f>
        <v/>
      </c>
    </row>
    <row r="935" ht="19" customHeight="1">
      <c r="A935" s="24">
        <f>IF(INDEX('Cenários'!$A$6:$A$105,INT((ROW()-6)/12)+1)="","",INDEX('Cenários'!$A$6:$A$105,INT((ROW()-6)/12)+1))</f>
        <v/>
      </c>
      <c r="B935" s="24">
        <f>IF($A935="","",INDEX('Cenários'!$B$6:$B$105,INT((ROW()-6)/12)+1))</f>
        <v/>
      </c>
      <c r="C935" s="24">
        <f>IF($A935="","",INDEX('Cenários'!$C$6:$C$105,INT((ROW()-6)/12)+1))</f>
        <v/>
      </c>
      <c r="D935" s="24">
        <f>IF($A935="","",INDEX('Cenários'!$D$6:$D$105,INT((ROW()-6)/12)+1))</f>
        <v/>
      </c>
      <c r="E935" s="25">
        <f>IF($A935="","",MOD(ROW()-6,12)-4)</f>
        <v/>
      </c>
      <c r="F935" s="24">
        <f>IF($A935="","",IF($E935&lt;0,"Antes do pico",IF($E935=0,"Semana de pico","Depois do pico")))</f>
        <v/>
      </c>
      <c r="G935" s="36">
        <f>IF($A935="","",IFERROR(IF(INDEX('Cenários'!$E$6:$E$105,INT((ROW()-6)/12)+1)="","",INDEX('Cenários'!$E$6:$E$105,INT((ROW()-6)/12)+1)+7*$E935),""))</f>
        <v/>
      </c>
      <c r="H935" s="37">
        <f>IF($A935="","",INDEX('Cenários'!$N$6:$Y$105,INT((ROW()-6)/12)+1,$E935+5))</f>
        <v/>
      </c>
      <c r="I935" s="25">
        <f>IF(OR($A935="",$H935=""),"",IFERROR(ROUNDUP(INDEX('Cenários'!$F$6:$F$105,INT((ROW()-6)/12)+1)*$H935,0),""))</f>
        <v/>
      </c>
      <c r="J935" s="19" t="n"/>
      <c r="K935" s="25">
        <f>IF($A935="","",IF($E935=-4,INDEX('Cenários'!$G$6:$G$105,INT((ROW()-6)/12)+1),$S934))</f>
        <v/>
      </c>
      <c r="L935" s="25">
        <f>IF($A935="","",$K935+IF($J935="",0,$J935)-IF($I935="",0,$I935))</f>
        <v/>
      </c>
      <c r="M935" s="25">
        <f>IF($A935="","",IF($E935&lt;=0,INDEX('Cenários'!$H$6:$H$105,INT((ROW()-6)/12)+1)+SUMIFS($I$6:$I$1205,$A$6:$A$1205,$A935,$E$6:$E$1205,"&gt;"&amp;$E935,$E$6:$E$1205,"&lt;="&amp;($E935+INDEX('Cenários'!$J$6:$J$105,INT((ROW()-6)/12)+1))),INDEX('Cenários'!$L$6:$L$105,INT((ROW()-6)/12)+1)+SUMIFS($I$6:$I$1205,$A$6:$A$1205,$A935,$E$6:$E$1205,"&gt;"&amp;$E935,$E$6:$E$1205,"&lt;=7")))</f>
        <v/>
      </c>
      <c r="N935" s="25">
        <f>IF($A935="","",MIN(INDEX('Cenários'!$K$6:$K$105,INT((ROW()-6)/12)+1),MAX(0,$M935)))</f>
        <v/>
      </c>
      <c r="O935" s="25">
        <f>IF($A935="","",IFERROR(IF($L935&gt;=$N935,0,MIN(CEILING(MAX(0,$N935-$L935),INDEX('Cenários'!$I$6:$I$105,INT((ROW()-6)/12)+1)),FLOOR(MAX(0,INDEX('Cenários'!$K$6:$K$105,INT((ROW()-6)/12)+1)-$L935),INDEX('Cenários'!$I$6:$I$105,INT((ROW()-6)/12)+1)))),0))</f>
        <v/>
      </c>
      <c r="P935" s="25">
        <f>IF($A935="","",IFERROR(IF($E935+INDEX('Cenários'!$J$6:$J$105,INT((ROW()-6)/12)+1)&gt;7,0,SUMIFS($O$6:$O$1205,$A$6:$A$1205,$A935,$E$6:$E$1205,$E935+INDEX('Cenários'!$J$6:$J$105,INT((ROW()-6)/12)+1))),0))</f>
        <v/>
      </c>
      <c r="Q935" s="25">
        <f>IF($A935="","",$L935+$O935)</f>
        <v/>
      </c>
      <c r="R935" s="25">
        <f>IF($A935="","",IF($E935&gt;0,MAX(0,$Q935-$N935),0))</f>
        <v/>
      </c>
      <c r="S935" s="25">
        <f>IF($A935="","",$Q935-$R935)</f>
        <v/>
      </c>
      <c r="T935" s="25">
        <f>IF($A935="","",MAX(0,-$S935))</f>
        <v/>
      </c>
      <c r="U935" s="25">
        <f>IF($A935="","",MAX(0,$Q935-INDEX('Cenários'!$K$6:$K$105,INT((ROW()-6)/12)+1)))</f>
        <v/>
      </c>
      <c r="V935" s="24">
        <f>IF($A935="","",IF($Y935&lt;&gt;"OK","Dados inválidos",IF($X935="Pausado","Pausado",IF($T935&gt;0,"Ruptura",IF($U935&gt;0,"Excesso de capacidade",IF($M935&gt;INDEX('Cenários'!$K$6:$K$105,INT((ROW()-6)/12)+1),"Capacidade insuficiente",IF(AND($E935&lt;=0,$S935&lt;INDEX('Cenários'!$H$6:$H$105,INT((ROW()-6)/12)+1)),"Atenção",IF($R935&gt;0,"Desmobilizar","Adequado"))))))))</f>
        <v/>
      </c>
      <c r="W935" s="24">
        <f>IF($A935="","",IF($Y935&lt;&gt;"OK","Corrigir cadastro do cenário",IF($X935="Pausado","",IF($T935&gt;0,"Ruptura projetada de "&amp;TEXT($T935,"0")&amp;" un.",IF($U935&gt;0,"Reduzir entrada ou transferir "&amp;TEXT($U935,"0")&amp;" un.",IF($M935&gt;INDEX('Cenários'!$K$6:$K$105,INT((ROW()-6)/12)+1),"Capacidade abaixo do saldo-alvo em "&amp;TEXT($M935-INDEX('Cenários'!$K$6:$K$105,INT((ROW()-6)/12)+1),"0")&amp;" un.",IF(AND($O935&gt;0,$E935-INDEX('Cenários'!$J$6:$J$105,INT((ROW()-6)/12)+1)&lt;-4),"Recebimento depende de pedido anterior ao horizonte",IF($R935&gt;0,"Desmobilizar "&amp;TEXT($R935,"0")&amp;" un. nesta semana",IF($P935&gt;0,"Emitir pedido de "&amp;TEXT($P935,"0")&amp;" un. nesta semana",IF($O935&gt;0,"Programar recebimento de "&amp;TEXT($O935,"0")&amp;" un.","Sem ação imediata")))))))))</f>
        <v/>
      </c>
      <c r="X935" s="24">
        <f>IF($A935="","",INDEX('Cenários'!$M$6:$M$105,INT((ROW()-6)/12)+1))</f>
        <v/>
      </c>
      <c r="Y935" s="24">
        <f>IF($A935="","",INDEX('Cenários'!$Z$6:$Z$105,INT((ROW()-6)/12)+1))</f>
        <v/>
      </c>
    </row>
    <row r="936" ht="19" customHeight="1">
      <c r="A936" s="24">
        <f>IF(INDEX('Cenários'!$A$6:$A$105,INT((ROW()-6)/12)+1)="","",INDEX('Cenários'!$A$6:$A$105,INT((ROW()-6)/12)+1))</f>
        <v/>
      </c>
      <c r="B936" s="24">
        <f>IF($A936="","",INDEX('Cenários'!$B$6:$B$105,INT((ROW()-6)/12)+1))</f>
        <v/>
      </c>
      <c r="C936" s="24">
        <f>IF($A936="","",INDEX('Cenários'!$C$6:$C$105,INT((ROW()-6)/12)+1))</f>
        <v/>
      </c>
      <c r="D936" s="24">
        <f>IF($A936="","",INDEX('Cenários'!$D$6:$D$105,INT((ROW()-6)/12)+1))</f>
        <v/>
      </c>
      <c r="E936" s="25">
        <f>IF($A936="","",MOD(ROW()-6,12)-4)</f>
        <v/>
      </c>
      <c r="F936" s="24">
        <f>IF($A936="","",IF($E936&lt;0,"Antes do pico",IF($E936=0,"Semana de pico","Depois do pico")))</f>
        <v/>
      </c>
      <c r="G936" s="36">
        <f>IF($A936="","",IFERROR(IF(INDEX('Cenários'!$E$6:$E$105,INT((ROW()-6)/12)+1)="","",INDEX('Cenários'!$E$6:$E$105,INT((ROW()-6)/12)+1)+7*$E936),""))</f>
        <v/>
      </c>
      <c r="H936" s="37">
        <f>IF($A936="","",INDEX('Cenários'!$N$6:$Y$105,INT((ROW()-6)/12)+1,$E936+5))</f>
        <v/>
      </c>
      <c r="I936" s="25">
        <f>IF(OR($A936="",$H936=""),"",IFERROR(ROUNDUP(INDEX('Cenários'!$F$6:$F$105,INT((ROW()-6)/12)+1)*$H936,0),""))</f>
        <v/>
      </c>
      <c r="J936" s="19" t="n"/>
      <c r="K936" s="25">
        <f>IF($A936="","",IF($E936=-4,INDEX('Cenários'!$G$6:$G$105,INT((ROW()-6)/12)+1),$S935))</f>
        <v/>
      </c>
      <c r="L936" s="25">
        <f>IF($A936="","",$K936+IF($J936="",0,$J936)-IF($I936="",0,$I936))</f>
        <v/>
      </c>
      <c r="M936" s="25">
        <f>IF($A936="","",IF($E936&lt;=0,INDEX('Cenários'!$H$6:$H$105,INT((ROW()-6)/12)+1)+SUMIFS($I$6:$I$1205,$A$6:$A$1205,$A936,$E$6:$E$1205,"&gt;"&amp;$E936,$E$6:$E$1205,"&lt;="&amp;($E936+INDEX('Cenários'!$J$6:$J$105,INT((ROW()-6)/12)+1))),INDEX('Cenários'!$L$6:$L$105,INT((ROW()-6)/12)+1)+SUMIFS($I$6:$I$1205,$A$6:$A$1205,$A936,$E$6:$E$1205,"&gt;"&amp;$E936,$E$6:$E$1205,"&lt;=7")))</f>
        <v/>
      </c>
      <c r="N936" s="25">
        <f>IF($A936="","",MIN(INDEX('Cenários'!$K$6:$K$105,INT((ROW()-6)/12)+1),MAX(0,$M936)))</f>
        <v/>
      </c>
      <c r="O936" s="25">
        <f>IF($A936="","",IFERROR(IF($L936&gt;=$N936,0,MIN(CEILING(MAX(0,$N936-$L936),INDEX('Cenários'!$I$6:$I$105,INT((ROW()-6)/12)+1)),FLOOR(MAX(0,INDEX('Cenários'!$K$6:$K$105,INT((ROW()-6)/12)+1)-$L936),INDEX('Cenários'!$I$6:$I$105,INT((ROW()-6)/12)+1)))),0))</f>
        <v/>
      </c>
      <c r="P936" s="25">
        <f>IF($A936="","",IFERROR(IF($E936+INDEX('Cenários'!$J$6:$J$105,INT((ROW()-6)/12)+1)&gt;7,0,SUMIFS($O$6:$O$1205,$A$6:$A$1205,$A936,$E$6:$E$1205,$E936+INDEX('Cenários'!$J$6:$J$105,INT((ROW()-6)/12)+1))),0))</f>
        <v/>
      </c>
      <c r="Q936" s="25">
        <f>IF($A936="","",$L936+$O936)</f>
        <v/>
      </c>
      <c r="R936" s="25">
        <f>IF($A936="","",IF($E936&gt;0,MAX(0,$Q936-$N936),0))</f>
        <v/>
      </c>
      <c r="S936" s="25">
        <f>IF($A936="","",$Q936-$R936)</f>
        <v/>
      </c>
      <c r="T936" s="25">
        <f>IF($A936="","",MAX(0,-$S936))</f>
        <v/>
      </c>
      <c r="U936" s="25">
        <f>IF($A936="","",MAX(0,$Q936-INDEX('Cenários'!$K$6:$K$105,INT((ROW()-6)/12)+1)))</f>
        <v/>
      </c>
      <c r="V936" s="24">
        <f>IF($A936="","",IF($Y936&lt;&gt;"OK","Dados inválidos",IF($X936="Pausado","Pausado",IF($T936&gt;0,"Ruptura",IF($U936&gt;0,"Excesso de capacidade",IF($M936&gt;INDEX('Cenários'!$K$6:$K$105,INT((ROW()-6)/12)+1),"Capacidade insuficiente",IF(AND($E936&lt;=0,$S936&lt;INDEX('Cenários'!$H$6:$H$105,INT((ROW()-6)/12)+1)),"Atenção",IF($R936&gt;0,"Desmobilizar","Adequado"))))))))</f>
        <v/>
      </c>
      <c r="W936" s="24">
        <f>IF($A936="","",IF($Y936&lt;&gt;"OK","Corrigir cadastro do cenário",IF($X936="Pausado","",IF($T936&gt;0,"Ruptura projetada de "&amp;TEXT($T936,"0")&amp;" un.",IF($U936&gt;0,"Reduzir entrada ou transferir "&amp;TEXT($U936,"0")&amp;" un.",IF($M936&gt;INDEX('Cenários'!$K$6:$K$105,INT((ROW()-6)/12)+1),"Capacidade abaixo do saldo-alvo em "&amp;TEXT($M936-INDEX('Cenários'!$K$6:$K$105,INT((ROW()-6)/12)+1),"0")&amp;" un.",IF(AND($O936&gt;0,$E936-INDEX('Cenários'!$J$6:$J$105,INT((ROW()-6)/12)+1)&lt;-4),"Recebimento depende de pedido anterior ao horizonte",IF($R936&gt;0,"Desmobilizar "&amp;TEXT($R936,"0")&amp;" un. nesta semana",IF($P936&gt;0,"Emitir pedido de "&amp;TEXT($P936,"0")&amp;" un. nesta semana",IF($O936&gt;0,"Programar recebimento de "&amp;TEXT($O936,"0")&amp;" un.","Sem ação imediata")))))))))</f>
        <v/>
      </c>
      <c r="X936" s="24">
        <f>IF($A936="","",INDEX('Cenários'!$M$6:$M$105,INT((ROW()-6)/12)+1))</f>
        <v/>
      </c>
      <c r="Y936" s="24">
        <f>IF($A936="","",INDEX('Cenários'!$Z$6:$Z$105,INT((ROW()-6)/12)+1))</f>
        <v/>
      </c>
    </row>
    <row r="937" ht="19" customHeight="1">
      <c r="A937" s="24">
        <f>IF(INDEX('Cenários'!$A$6:$A$105,INT((ROW()-6)/12)+1)="","",INDEX('Cenários'!$A$6:$A$105,INT((ROW()-6)/12)+1))</f>
        <v/>
      </c>
      <c r="B937" s="24">
        <f>IF($A937="","",INDEX('Cenários'!$B$6:$B$105,INT((ROW()-6)/12)+1))</f>
        <v/>
      </c>
      <c r="C937" s="24">
        <f>IF($A937="","",INDEX('Cenários'!$C$6:$C$105,INT((ROW()-6)/12)+1))</f>
        <v/>
      </c>
      <c r="D937" s="24">
        <f>IF($A937="","",INDEX('Cenários'!$D$6:$D$105,INT((ROW()-6)/12)+1))</f>
        <v/>
      </c>
      <c r="E937" s="25">
        <f>IF($A937="","",MOD(ROW()-6,12)-4)</f>
        <v/>
      </c>
      <c r="F937" s="24">
        <f>IF($A937="","",IF($E937&lt;0,"Antes do pico",IF($E937=0,"Semana de pico","Depois do pico")))</f>
        <v/>
      </c>
      <c r="G937" s="36">
        <f>IF($A937="","",IFERROR(IF(INDEX('Cenários'!$E$6:$E$105,INT((ROW()-6)/12)+1)="","",INDEX('Cenários'!$E$6:$E$105,INT((ROW()-6)/12)+1)+7*$E937),""))</f>
        <v/>
      </c>
      <c r="H937" s="37">
        <f>IF($A937="","",INDEX('Cenários'!$N$6:$Y$105,INT((ROW()-6)/12)+1,$E937+5))</f>
        <v/>
      </c>
      <c r="I937" s="25">
        <f>IF(OR($A937="",$H937=""),"",IFERROR(ROUNDUP(INDEX('Cenários'!$F$6:$F$105,INT((ROW()-6)/12)+1)*$H937,0),""))</f>
        <v/>
      </c>
      <c r="J937" s="19" t="n"/>
      <c r="K937" s="25">
        <f>IF($A937="","",IF($E937=-4,INDEX('Cenários'!$G$6:$G$105,INT((ROW()-6)/12)+1),$S936))</f>
        <v/>
      </c>
      <c r="L937" s="25">
        <f>IF($A937="","",$K937+IF($J937="",0,$J937)-IF($I937="",0,$I937))</f>
        <v/>
      </c>
      <c r="M937" s="25">
        <f>IF($A937="","",IF($E937&lt;=0,INDEX('Cenários'!$H$6:$H$105,INT((ROW()-6)/12)+1)+SUMIFS($I$6:$I$1205,$A$6:$A$1205,$A937,$E$6:$E$1205,"&gt;"&amp;$E937,$E$6:$E$1205,"&lt;="&amp;($E937+INDEX('Cenários'!$J$6:$J$105,INT((ROW()-6)/12)+1))),INDEX('Cenários'!$L$6:$L$105,INT((ROW()-6)/12)+1)+SUMIFS($I$6:$I$1205,$A$6:$A$1205,$A937,$E$6:$E$1205,"&gt;"&amp;$E937,$E$6:$E$1205,"&lt;=7")))</f>
        <v/>
      </c>
      <c r="N937" s="25">
        <f>IF($A937="","",MIN(INDEX('Cenários'!$K$6:$K$105,INT((ROW()-6)/12)+1),MAX(0,$M937)))</f>
        <v/>
      </c>
      <c r="O937" s="25">
        <f>IF($A937="","",IFERROR(IF($L937&gt;=$N937,0,MIN(CEILING(MAX(0,$N937-$L937),INDEX('Cenários'!$I$6:$I$105,INT((ROW()-6)/12)+1)),FLOOR(MAX(0,INDEX('Cenários'!$K$6:$K$105,INT((ROW()-6)/12)+1)-$L937),INDEX('Cenários'!$I$6:$I$105,INT((ROW()-6)/12)+1)))),0))</f>
        <v/>
      </c>
      <c r="P937" s="25">
        <f>IF($A937="","",IFERROR(IF($E937+INDEX('Cenários'!$J$6:$J$105,INT((ROW()-6)/12)+1)&gt;7,0,SUMIFS($O$6:$O$1205,$A$6:$A$1205,$A937,$E$6:$E$1205,$E937+INDEX('Cenários'!$J$6:$J$105,INT((ROW()-6)/12)+1))),0))</f>
        <v/>
      </c>
      <c r="Q937" s="25">
        <f>IF($A937="","",$L937+$O937)</f>
        <v/>
      </c>
      <c r="R937" s="25">
        <f>IF($A937="","",IF($E937&gt;0,MAX(0,$Q937-$N937),0))</f>
        <v/>
      </c>
      <c r="S937" s="25">
        <f>IF($A937="","",$Q937-$R937)</f>
        <v/>
      </c>
      <c r="T937" s="25">
        <f>IF($A937="","",MAX(0,-$S937))</f>
        <v/>
      </c>
      <c r="U937" s="25">
        <f>IF($A937="","",MAX(0,$Q937-INDEX('Cenários'!$K$6:$K$105,INT((ROW()-6)/12)+1)))</f>
        <v/>
      </c>
      <c r="V937" s="24">
        <f>IF($A937="","",IF($Y937&lt;&gt;"OK","Dados inválidos",IF($X937="Pausado","Pausado",IF($T937&gt;0,"Ruptura",IF($U937&gt;0,"Excesso de capacidade",IF($M937&gt;INDEX('Cenários'!$K$6:$K$105,INT((ROW()-6)/12)+1),"Capacidade insuficiente",IF(AND($E937&lt;=0,$S937&lt;INDEX('Cenários'!$H$6:$H$105,INT((ROW()-6)/12)+1)),"Atenção",IF($R937&gt;0,"Desmobilizar","Adequado"))))))))</f>
        <v/>
      </c>
      <c r="W937" s="24">
        <f>IF($A937="","",IF($Y937&lt;&gt;"OK","Corrigir cadastro do cenário",IF($X937="Pausado","",IF($T937&gt;0,"Ruptura projetada de "&amp;TEXT($T937,"0")&amp;" un.",IF($U937&gt;0,"Reduzir entrada ou transferir "&amp;TEXT($U937,"0")&amp;" un.",IF($M937&gt;INDEX('Cenários'!$K$6:$K$105,INT((ROW()-6)/12)+1),"Capacidade abaixo do saldo-alvo em "&amp;TEXT($M937-INDEX('Cenários'!$K$6:$K$105,INT((ROW()-6)/12)+1),"0")&amp;" un.",IF(AND($O937&gt;0,$E937-INDEX('Cenários'!$J$6:$J$105,INT((ROW()-6)/12)+1)&lt;-4),"Recebimento depende de pedido anterior ao horizonte",IF($R937&gt;0,"Desmobilizar "&amp;TEXT($R937,"0")&amp;" un. nesta semana",IF($P937&gt;0,"Emitir pedido de "&amp;TEXT($P937,"0")&amp;" un. nesta semana",IF($O937&gt;0,"Programar recebimento de "&amp;TEXT($O937,"0")&amp;" un.","Sem ação imediata")))))))))</f>
        <v/>
      </c>
      <c r="X937" s="24">
        <f>IF($A937="","",INDEX('Cenários'!$M$6:$M$105,INT((ROW()-6)/12)+1))</f>
        <v/>
      </c>
      <c r="Y937" s="24">
        <f>IF($A937="","",INDEX('Cenários'!$Z$6:$Z$105,INT((ROW()-6)/12)+1))</f>
        <v/>
      </c>
    </row>
    <row r="938" ht="19" customHeight="1">
      <c r="A938" s="24">
        <f>IF(INDEX('Cenários'!$A$6:$A$105,INT((ROW()-6)/12)+1)="","",INDEX('Cenários'!$A$6:$A$105,INT((ROW()-6)/12)+1))</f>
        <v/>
      </c>
      <c r="B938" s="24">
        <f>IF($A938="","",INDEX('Cenários'!$B$6:$B$105,INT((ROW()-6)/12)+1))</f>
        <v/>
      </c>
      <c r="C938" s="24">
        <f>IF($A938="","",INDEX('Cenários'!$C$6:$C$105,INT((ROW()-6)/12)+1))</f>
        <v/>
      </c>
      <c r="D938" s="24">
        <f>IF($A938="","",INDEX('Cenários'!$D$6:$D$105,INT((ROW()-6)/12)+1))</f>
        <v/>
      </c>
      <c r="E938" s="25">
        <f>IF($A938="","",MOD(ROW()-6,12)-4)</f>
        <v/>
      </c>
      <c r="F938" s="24">
        <f>IF($A938="","",IF($E938&lt;0,"Antes do pico",IF($E938=0,"Semana de pico","Depois do pico")))</f>
        <v/>
      </c>
      <c r="G938" s="36">
        <f>IF($A938="","",IFERROR(IF(INDEX('Cenários'!$E$6:$E$105,INT((ROW()-6)/12)+1)="","",INDEX('Cenários'!$E$6:$E$105,INT((ROW()-6)/12)+1)+7*$E938),""))</f>
        <v/>
      </c>
      <c r="H938" s="37">
        <f>IF($A938="","",INDEX('Cenários'!$N$6:$Y$105,INT((ROW()-6)/12)+1,$E938+5))</f>
        <v/>
      </c>
      <c r="I938" s="25">
        <f>IF(OR($A938="",$H938=""),"",IFERROR(ROUNDUP(INDEX('Cenários'!$F$6:$F$105,INT((ROW()-6)/12)+1)*$H938,0),""))</f>
        <v/>
      </c>
      <c r="J938" s="19" t="n"/>
      <c r="K938" s="25">
        <f>IF($A938="","",IF($E938=-4,INDEX('Cenários'!$G$6:$G$105,INT((ROW()-6)/12)+1),$S937))</f>
        <v/>
      </c>
      <c r="L938" s="25">
        <f>IF($A938="","",$K938+IF($J938="",0,$J938)-IF($I938="",0,$I938))</f>
        <v/>
      </c>
      <c r="M938" s="25">
        <f>IF($A938="","",IF($E938&lt;=0,INDEX('Cenários'!$H$6:$H$105,INT((ROW()-6)/12)+1)+SUMIFS($I$6:$I$1205,$A$6:$A$1205,$A938,$E$6:$E$1205,"&gt;"&amp;$E938,$E$6:$E$1205,"&lt;="&amp;($E938+INDEX('Cenários'!$J$6:$J$105,INT((ROW()-6)/12)+1))),INDEX('Cenários'!$L$6:$L$105,INT((ROW()-6)/12)+1)+SUMIFS($I$6:$I$1205,$A$6:$A$1205,$A938,$E$6:$E$1205,"&gt;"&amp;$E938,$E$6:$E$1205,"&lt;=7")))</f>
        <v/>
      </c>
      <c r="N938" s="25">
        <f>IF($A938="","",MIN(INDEX('Cenários'!$K$6:$K$105,INT((ROW()-6)/12)+1),MAX(0,$M938)))</f>
        <v/>
      </c>
      <c r="O938" s="25">
        <f>IF($A938="","",IFERROR(IF($L938&gt;=$N938,0,MIN(CEILING(MAX(0,$N938-$L938),INDEX('Cenários'!$I$6:$I$105,INT((ROW()-6)/12)+1)),FLOOR(MAX(0,INDEX('Cenários'!$K$6:$K$105,INT((ROW()-6)/12)+1)-$L938),INDEX('Cenários'!$I$6:$I$105,INT((ROW()-6)/12)+1)))),0))</f>
        <v/>
      </c>
      <c r="P938" s="25">
        <f>IF($A938="","",IFERROR(IF($E938+INDEX('Cenários'!$J$6:$J$105,INT((ROW()-6)/12)+1)&gt;7,0,SUMIFS($O$6:$O$1205,$A$6:$A$1205,$A938,$E$6:$E$1205,$E938+INDEX('Cenários'!$J$6:$J$105,INT((ROW()-6)/12)+1))),0))</f>
        <v/>
      </c>
      <c r="Q938" s="25">
        <f>IF($A938="","",$L938+$O938)</f>
        <v/>
      </c>
      <c r="R938" s="25">
        <f>IF($A938="","",IF($E938&gt;0,MAX(0,$Q938-$N938),0))</f>
        <v/>
      </c>
      <c r="S938" s="25">
        <f>IF($A938="","",$Q938-$R938)</f>
        <v/>
      </c>
      <c r="T938" s="25">
        <f>IF($A938="","",MAX(0,-$S938))</f>
        <v/>
      </c>
      <c r="U938" s="25">
        <f>IF($A938="","",MAX(0,$Q938-INDEX('Cenários'!$K$6:$K$105,INT((ROW()-6)/12)+1)))</f>
        <v/>
      </c>
      <c r="V938" s="24">
        <f>IF($A938="","",IF($Y938&lt;&gt;"OK","Dados inválidos",IF($X938="Pausado","Pausado",IF($T938&gt;0,"Ruptura",IF($U938&gt;0,"Excesso de capacidade",IF($M938&gt;INDEX('Cenários'!$K$6:$K$105,INT((ROW()-6)/12)+1),"Capacidade insuficiente",IF(AND($E938&lt;=0,$S938&lt;INDEX('Cenários'!$H$6:$H$105,INT((ROW()-6)/12)+1)),"Atenção",IF($R938&gt;0,"Desmobilizar","Adequado"))))))))</f>
        <v/>
      </c>
      <c r="W938" s="24">
        <f>IF($A938="","",IF($Y938&lt;&gt;"OK","Corrigir cadastro do cenário",IF($X938="Pausado","",IF($T938&gt;0,"Ruptura projetada de "&amp;TEXT($T938,"0")&amp;" un.",IF($U938&gt;0,"Reduzir entrada ou transferir "&amp;TEXT($U938,"0")&amp;" un.",IF($M938&gt;INDEX('Cenários'!$K$6:$K$105,INT((ROW()-6)/12)+1),"Capacidade abaixo do saldo-alvo em "&amp;TEXT($M938-INDEX('Cenários'!$K$6:$K$105,INT((ROW()-6)/12)+1),"0")&amp;" un.",IF(AND($O938&gt;0,$E938-INDEX('Cenários'!$J$6:$J$105,INT((ROW()-6)/12)+1)&lt;-4),"Recebimento depende de pedido anterior ao horizonte",IF($R938&gt;0,"Desmobilizar "&amp;TEXT($R938,"0")&amp;" un. nesta semana",IF($P938&gt;0,"Emitir pedido de "&amp;TEXT($P938,"0")&amp;" un. nesta semana",IF($O938&gt;0,"Programar recebimento de "&amp;TEXT($O938,"0")&amp;" un.","Sem ação imediata")))))))))</f>
        <v/>
      </c>
      <c r="X938" s="24">
        <f>IF($A938="","",INDEX('Cenários'!$M$6:$M$105,INT((ROW()-6)/12)+1))</f>
        <v/>
      </c>
      <c r="Y938" s="24">
        <f>IF($A938="","",INDEX('Cenários'!$Z$6:$Z$105,INT((ROW()-6)/12)+1))</f>
        <v/>
      </c>
    </row>
    <row r="939" ht="19" customHeight="1">
      <c r="A939" s="24">
        <f>IF(INDEX('Cenários'!$A$6:$A$105,INT((ROW()-6)/12)+1)="","",INDEX('Cenários'!$A$6:$A$105,INT((ROW()-6)/12)+1))</f>
        <v/>
      </c>
      <c r="B939" s="24">
        <f>IF($A939="","",INDEX('Cenários'!$B$6:$B$105,INT((ROW()-6)/12)+1))</f>
        <v/>
      </c>
      <c r="C939" s="24">
        <f>IF($A939="","",INDEX('Cenários'!$C$6:$C$105,INT((ROW()-6)/12)+1))</f>
        <v/>
      </c>
      <c r="D939" s="24">
        <f>IF($A939="","",INDEX('Cenários'!$D$6:$D$105,INT((ROW()-6)/12)+1))</f>
        <v/>
      </c>
      <c r="E939" s="25">
        <f>IF($A939="","",MOD(ROW()-6,12)-4)</f>
        <v/>
      </c>
      <c r="F939" s="24">
        <f>IF($A939="","",IF($E939&lt;0,"Antes do pico",IF($E939=0,"Semana de pico","Depois do pico")))</f>
        <v/>
      </c>
      <c r="G939" s="36">
        <f>IF($A939="","",IFERROR(IF(INDEX('Cenários'!$E$6:$E$105,INT((ROW()-6)/12)+1)="","",INDEX('Cenários'!$E$6:$E$105,INT((ROW()-6)/12)+1)+7*$E939),""))</f>
        <v/>
      </c>
      <c r="H939" s="37">
        <f>IF($A939="","",INDEX('Cenários'!$N$6:$Y$105,INT((ROW()-6)/12)+1,$E939+5))</f>
        <v/>
      </c>
      <c r="I939" s="25">
        <f>IF(OR($A939="",$H939=""),"",IFERROR(ROUNDUP(INDEX('Cenários'!$F$6:$F$105,INT((ROW()-6)/12)+1)*$H939,0),""))</f>
        <v/>
      </c>
      <c r="J939" s="19" t="n"/>
      <c r="K939" s="25">
        <f>IF($A939="","",IF($E939=-4,INDEX('Cenários'!$G$6:$G$105,INT((ROW()-6)/12)+1),$S938))</f>
        <v/>
      </c>
      <c r="L939" s="25">
        <f>IF($A939="","",$K939+IF($J939="",0,$J939)-IF($I939="",0,$I939))</f>
        <v/>
      </c>
      <c r="M939" s="25">
        <f>IF($A939="","",IF($E939&lt;=0,INDEX('Cenários'!$H$6:$H$105,INT((ROW()-6)/12)+1)+SUMIFS($I$6:$I$1205,$A$6:$A$1205,$A939,$E$6:$E$1205,"&gt;"&amp;$E939,$E$6:$E$1205,"&lt;="&amp;($E939+INDEX('Cenários'!$J$6:$J$105,INT((ROW()-6)/12)+1))),INDEX('Cenários'!$L$6:$L$105,INT((ROW()-6)/12)+1)+SUMIFS($I$6:$I$1205,$A$6:$A$1205,$A939,$E$6:$E$1205,"&gt;"&amp;$E939,$E$6:$E$1205,"&lt;=7")))</f>
        <v/>
      </c>
      <c r="N939" s="25">
        <f>IF($A939="","",MIN(INDEX('Cenários'!$K$6:$K$105,INT((ROW()-6)/12)+1),MAX(0,$M939)))</f>
        <v/>
      </c>
      <c r="O939" s="25">
        <f>IF($A939="","",IFERROR(IF($L939&gt;=$N939,0,MIN(CEILING(MAX(0,$N939-$L939),INDEX('Cenários'!$I$6:$I$105,INT((ROW()-6)/12)+1)),FLOOR(MAX(0,INDEX('Cenários'!$K$6:$K$105,INT((ROW()-6)/12)+1)-$L939),INDEX('Cenários'!$I$6:$I$105,INT((ROW()-6)/12)+1)))),0))</f>
        <v/>
      </c>
      <c r="P939" s="25">
        <f>IF($A939="","",IFERROR(IF($E939+INDEX('Cenários'!$J$6:$J$105,INT((ROW()-6)/12)+1)&gt;7,0,SUMIFS($O$6:$O$1205,$A$6:$A$1205,$A939,$E$6:$E$1205,$E939+INDEX('Cenários'!$J$6:$J$105,INT((ROW()-6)/12)+1))),0))</f>
        <v/>
      </c>
      <c r="Q939" s="25">
        <f>IF($A939="","",$L939+$O939)</f>
        <v/>
      </c>
      <c r="R939" s="25">
        <f>IF($A939="","",IF($E939&gt;0,MAX(0,$Q939-$N939),0))</f>
        <v/>
      </c>
      <c r="S939" s="25">
        <f>IF($A939="","",$Q939-$R939)</f>
        <v/>
      </c>
      <c r="T939" s="25">
        <f>IF($A939="","",MAX(0,-$S939))</f>
        <v/>
      </c>
      <c r="U939" s="25">
        <f>IF($A939="","",MAX(0,$Q939-INDEX('Cenários'!$K$6:$K$105,INT((ROW()-6)/12)+1)))</f>
        <v/>
      </c>
      <c r="V939" s="24">
        <f>IF($A939="","",IF($Y939&lt;&gt;"OK","Dados inválidos",IF($X939="Pausado","Pausado",IF($T939&gt;0,"Ruptura",IF($U939&gt;0,"Excesso de capacidade",IF($M939&gt;INDEX('Cenários'!$K$6:$K$105,INT((ROW()-6)/12)+1),"Capacidade insuficiente",IF(AND($E939&lt;=0,$S939&lt;INDEX('Cenários'!$H$6:$H$105,INT((ROW()-6)/12)+1)),"Atenção",IF($R939&gt;0,"Desmobilizar","Adequado"))))))))</f>
        <v/>
      </c>
      <c r="W939" s="24">
        <f>IF($A939="","",IF($Y939&lt;&gt;"OK","Corrigir cadastro do cenário",IF($X939="Pausado","",IF($T939&gt;0,"Ruptura projetada de "&amp;TEXT($T939,"0")&amp;" un.",IF($U939&gt;0,"Reduzir entrada ou transferir "&amp;TEXT($U939,"0")&amp;" un.",IF($M939&gt;INDEX('Cenários'!$K$6:$K$105,INT((ROW()-6)/12)+1),"Capacidade abaixo do saldo-alvo em "&amp;TEXT($M939-INDEX('Cenários'!$K$6:$K$105,INT((ROW()-6)/12)+1),"0")&amp;" un.",IF(AND($O939&gt;0,$E939-INDEX('Cenários'!$J$6:$J$105,INT((ROW()-6)/12)+1)&lt;-4),"Recebimento depende de pedido anterior ao horizonte",IF($R939&gt;0,"Desmobilizar "&amp;TEXT($R939,"0")&amp;" un. nesta semana",IF($P939&gt;0,"Emitir pedido de "&amp;TEXT($P939,"0")&amp;" un. nesta semana",IF($O939&gt;0,"Programar recebimento de "&amp;TEXT($O939,"0")&amp;" un.","Sem ação imediata")))))))))</f>
        <v/>
      </c>
      <c r="X939" s="24">
        <f>IF($A939="","",INDEX('Cenários'!$M$6:$M$105,INT((ROW()-6)/12)+1))</f>
        <v/>
      </c>
      <c r="Y939" s="24">
        <f>IF($A939="","",INDEX('Cenários'!$Z$6:$Z$105,INT((ROW()-6)/12)+1))</f>
        <v/>
      </c>
    </row>
    <row r="940" ht="19" customHeight="1">
      <c r="A940" s="24">
        <f>IF(INDEX('Cenários'!$A$6:$A$105,INT((ROW()-6)/12)+1)="","",INDEX('Cenários'!$A$6:$A$105,INT((ROW()-6)/12)+1))</f>
        <v/>
      </c>
      <c r="B940" s="24">
        <f>IF($A940="","",INDEX('Cenários'!$B$6:$B$105,INT((ROW()-6)/12)+1))</f>
        <v/>
      </c>
      <c r="C940" s="24">
        <f>IF($A940="","",INDEX('Cenários'!$C$6:$C$105,INT((ROW()-6)/12)+1))</f>
        <v/>
      </c>
      <c r="D940" s="24">
        <f>IF($A940="","",INDEX('Cenários'!$D$6:$D$105,INT((ROW()-6)/12)+1))</f>
        <v/>
      </c>
      <c r="E940" s="25">
        <f>IF($A940="","",MOD(ROW()-6,12)-4)</f>
        <v/>
      </c>
      <c r="F940" s="24">
        <f>IF($A940="","",IF($E940&lt;0,"Antes do pico",IF($E940=0,"Semana de pico","Depois do pico")))</f>
        <v/>
      </c>
      <c r="G940" s="36">
        <f>IF($A940="","",IFERROR(IF(INDEX('Cenários'!$E$6:$E$105,INT((ROW()-6)/12)+1)="","",INDEX('Cenários'!$E$6:$E$105,INT((ROW()-6)/12)+1)+7*$E940),""))</f>
        <v/>
      </c>
      <c r="H940" s="37">
        <f>IF($A940="","",INDEX('Cenários'!$N$6:$Y$105,INT((ROW()-6)/12)+1,$E940+5))</f>
        <v/>
      </c>
      <c r="I940" s="25">
        <f>IF(OR($A940="",$H940=""),"",IFERROR(ROUNDUP(INDEX('Cenários'!$F$6:$F$105,INT((ROW()-6)/12)+1)*$H940,0),""))</f>
        <v/>
      </c>
      <c r="J940" s="19" t="n"/>
      <c r="K940" s="25">
        <f>IF($A940="","",IF($E940=-4,INDEX('Cenários'!$G$6:$G$105,INT((ROW()-6)/12)+1),$S939))</f>
        <v/>
      </c>
      <c r="L940" s="25">
        <f>IF($A940="","",$K940+IF($J940="",0,$J940)-IF($I940="",0,$I940))</f>
        <v/>
      </c>
      <c r="M940" s="25">
        <f>IF($A940="","",IF($E940&lt;=0,INDEX('Cenários'!$H$6:$H$105,INT((ROW()-6)/12)+1)+SUMIFS($I$6:$I$1205,$A$6:$A$1205,$A940,$E$6:$E$1205,"&gt;"&amp;$E940,$E$6:$E$1205,"&lt;="&amp;($E940+INDEX('Cenários'!$J$6:$J$105,INT((ROW()-6)/12)+1))),INDEX('Cenários'!$L$6:$L$105,INT((ROW()-6)/12)+1)+SUMIFS($I$6:$I$1205,$A$6:$A$1205,$A940,$E$6:$E$1205,"&gt;"&amp;$E940,$E$6:$E$1205,"&lt;=7")))</f>
        <v/>
      </c>
      <c r="N940" s="25">
        <f>IF($A940="","",MIN(INDEX('Cenários'!$K$6:$K$105,INT((ROW()-6)/12)+1),MAX(0,$M940)))</f>
        <v/>
      </c>
      <c r="O940" s="25">
        <f>IF($A940="","",IFERROR(IF($L940&gt;=$N940,0,MIN(CEILING(MAX(0,$N940-$L940),INDEX('Cenários'!$I$6:$I$105,INT((ROW()-6)/12)+1)),FLOOR(MAX(0,INDEX('Cenários'!$K$6:$K$105,INT((ROW()-6)/12)+1)-$L940),INDEX('Cenários'!$I$6:$I$105,INT((ROW()-6)/12)+1)))),0))</f>
        <v/>
      </c>
      <c r="P940" s="25">
        <f>IF($A940="","",IFERROR(IF($E940+INDEX('Cenários'!$J$6:$J$105,INT((ROW()-6)/12)+1)&gt;7,0,SUMIFS($O$6:$O$1205,$A$6:$A$1205,$A940,$E$6:$E$1205,$E940+INDEX('Cenários'!$J$6:$J$105,INT((ROW()-6)/12)+1))),0))</f>
        <v/>
      </c>
      <c r="Q940" s="25">
        <f>IF($A940="","",$L940+$O940)</f>
        <v/>
      </c>
      <c r="R940" s="25">
        <f>IF($A940="","",IF($E940&gt;0,MAX(0,$Q940-$N940),0))</f>
        <v/>
      </c>
      <c r="S940" s="25">
        <f>IF($A940="","",$Q940-$R940)</f>
        <v/>
      </c>
      <c r="T940" s="25">
        <f>IF($A940="","",MAX(0,-$S940))</f>
        <v/>
      </c>
      <c r="U940" s="25">
        <f>IF($A940="","",MAX(0,$Q940-INDEX('Cenários'!$K$6:$K$105,INT((ROW()-6)/12)+1)))</f>
        <v/>
      </c>
      <c r="V940" s="24">
        <f>IF($A940="","",IF($Y940&lt;&gt;"OK","Dados inválidos",IF($X940="Pausado","Pausado",IF($T940&gt;0,"Ruptura",IF($U940&gt;0,"Excesso de capacidade",IF($M940&gt;INDEX('Cenários'!$K$6:$K$105,INT((ROW()-6)/12)+1),"Capacidade insuficiente",IF(AND($E940&lt;=0,$S940&lt;INDEX('Cenários'!$H$6:$H$105,INT((ROW()-6)/12)+1)),"Atenção",IF($R940&gt;0,"Desmobilizar","Adequado"))))))))</f>
        <v/>
      </c>
      <c r="W940" s="24">
        <f>IF($A940="","",IF($Y940&lt;&gt;"OK","Corrigir cadastro do cenário",IF($X940="Pausado","",IF($T940&gt;0,"Ruptura projetada de "&amp;TEXT($T940,"0")&amp;" un.",IF($U940&gt;0,"Reduzir entrada ou transferir "&amp;TEXT($U940,"0")&amp;" un.",IF($M940&gt;INDEX('Cenários'!$K$6:$K$105,INT((ROW()-6)/12)+1),"Capacidade abaixo do saldo-alvo em "&amp;TEXT($M940-INDEX('Cenários'!$K$6:$K$105,INT((ROW()-6)/12)+1),"0")&amp;" un.",IF(AND($O940&gt;0,$E940-INDEX('Cenários'!$J$6:$J$105,INT((ROW()-6)/12)+1)&lt;-4),"Recebimento depende de pedido anterior ao horizonte",IF($R940&gt;0,"Desmobilizar "&amp;TEXT($R940,"0")&amp;" un. nesta semana",IF($P940&gt;0,"Emitir pedido de "&amp;TEXT($P940,"0")&amp;" un. nesta semana",IF($O940&gt;0,"Programar recebimento de "&amp;TEXT($O940,"0")&amp;" un.","Sem ação imediata")))))))))</f>
        <v/>
      </c>
      <c r="X940" s="24">
        <f>IF($A940="","",INDEX('Cenários'!$M$6:$M$105,INT((ROW()-6)/12)+1))</f>
        <v/>
      </c>
      <c r="Y940" s="24">
        <f>IF($A940="","",INDEX('Cenários'!$Z$6:$Z$105,INT((ROW()-6)/12)+1))</f>
        <v/>
      </c>
    </row>
    <row r="941" ht="19" customHeight="1">
      <c r="A941" s="24">
        <f>IF(INDEX('Cenários'!$A$6:$A$105,INT((ROW()-6)/12)+1)="","",INDEX('Cenários'!$A$6:$A$105,INT((ROW()-6)/12)+1))</f>
        <v/>
      </c>
      <c r="B941" s="24">
        <f>IF($A941="","",INDEX('Cenários'!$B$6:$B$105,INT((ROW()-6)/12)+1))</f>
        <v/>
      </c>
      <c r="C941" s="24">
        <f>IF($A941="","",INDEX('Cenários'!$C$6:$C$105,INT((ROW()-6)/12)+1))</f>
        <v/>
      </c>
      <c r="D941" s="24">
        <f>IF($A941="","",INDEX('Cenários'!$D$6:$D$105,INT((ROW()-6)/12)+1))</f>
        <v/>
      </c>
      <c r="E941" s="25">
        <f>IF($A941="","",MOD(ROW()-6,12)-4)</f>
        <v/>
      </c>
      <c r="F941" s="24">
        <f>IF($A941="","",IF($E941&lt;0,"Antes do pico",IF($E941=0,"Semana de pico","Depois do pico")))</f>
        <v/>
      </c>
      <c r="G941" s="36">
        <f>IF($A941="","",IFERROR(IF(INDEX('Cenários'!$E$6:$E$105,INT((ROW()-6)/12)+1)="","",INDEX('Cenários'!$E$6:$E$105,INT((ROW()-6)/12)+1)+7*$E941),""))</f>
        <v/>
      </c>
      <c r="H941" s="37">
        <f>IF($A941="","",INDEX('Cenários'!$N$6:$Y$105,INT((ROW()-6)/12)+1,$E941+5))</f>
        <v/>
      </c>
      <c r="I941" s="25">
        <f>IF(OR($A941="",$H941=""),"",IFERROR(ROUNDUP(INDEX('Cenários'!$F$6:$F$105,INT((ROW()-6)/12)+1)*$H941,0),""))</f>
        <v/>
      </c>
      <c r="J941" s="19" t="n"/>
      <c r="K941" s="25">
        <f>IF($A941="","",IF($E941=-4,INDEX('Cenários'!$G$6:$G$105,INT((ROW()-6)/12)+1),$S940))</f>
        <v/>
      </c>
      <c r="L941" s="25">
        <f>IF($A941="","",$K941+IF($J941="",0,$J941)-IF($I941="",0,$I941))</f>
        <v/>
      </c>
      <c r="M941" s="25">
        <f>IF($A941="","",IF($E941&lt;=0,INDEX('Cenários'!$H$6:$H$105,INT((ROW()-6)/12)+1)+SUMIFS($I$6:$I$1205,$A$6:$A$1205,$A941,$E$6:$E$1205,"&gt;"&amp;$E941,$E$6:$E$1205,"&lt;="&amp;($E941+INDEX('Cenários'!$J$6:$J$105,INT((ROW()-6)/12)+1))),INDEX('Cenários'!$L$6:$L$105,INT((ROW()-6)/12)+1)+SUMIFS($I$6:$I$1205,$A$6:$A$1205,$A941,$E$6:$E$1205,"&gt;"&amp;$E941,$E$6:$E$1205,"&lt;=7")))</f>
        <v/>
      </c>
      <c r="N941" s="25">
        <f>IF($A941="","",MIN(INDEX('Cenários'!$K$6:$K$105,INT((ROW()-6)/12)+1),MAX(0,$M941)))</f>
        <v/>
      </c>
      <c r="O941" s="25">
        <f>IF($A941="","",IFERROR(IF($L941&gt;=$N941,0,MIN(CEILING(MAX(0,$N941-$L941),INDEX('Cenários'!$I$6:$I$105,INT((ROW()-6)/12)+1)),FLOOR(MAX(0,INDEX('Cenários'!$K$6:$K$105,INT((ROW()-6)/12)+1)-$L941),INDEX('Cenários'!$I$6:$I$105,INT((ROW()-6)/12)+1)))),0))</f>
        <v/>
      </c>
      <c r="P941" s="25">
        <f>IF($A941="","",IFERROR(IF($E941+INDEX('Cenários'!$J$6:$J$105,INT((ROW()-6)/12)+1)&gt;7,0,SUMIFS($O$6:$O$1205,$A$6:$A$1205,$A941,$E$6:$E$1205,$E941+INDEX('Cenários'!$J$6:$J$105,INT((ROW()-6)/12)+1))),0))</f>
        <v/>
      </c>
      <c r="Q941" s="25">
        <f>IF($A941="","",$L941+$O941)</f>
        <v/>
      </c>
      <c r="R941" s="25">
        <f>IF($A941="","",IF($E941&gt;0,MAX(0,$Q941-$N941),0))</f>
        <v/>
      </c>
      <c r="S941" s="25">
        <f>IF($A941="","",$Q941-$R941)</f>
        <v/>
      </c>
      <c r="T941" s="25">
        <f>IF($A941="","",MAX(0,-$S941))</f>
        <v/>
      </c>
      <c r="U941" s="25">
        <f>IF($A941="","",MAX(0,$Q941-INDEX('Cenários'!$K$6:$K$105,INT((ROW()-6)/12)+1)))</f>
        <v/>
      </c>
      <c r="V941" s="24">
        <f>IF($A941="","",IF($Y941&lt;&gt;"OK","Dados inválidos",IF($X941="Pausado","Pausado",IF($T941&gt;0,"Ruptura",IF($U941&gt;0,"Excesso de capacidade",IF($M941&gt;INDEX('Cenários'!$K$6:$K$105,INT((ROW()-6)/12)+1),"Capacidade insuficiente",IF(AND($E941&lt;=0,$S941&lt;INDEX('Cenários'!$H$6:$H$105,INT((ROW()-6)/12)+1)),"Atenção",IF($R941&gt;0,"Desmobilizar","Adequado"))))))))</f>
        <v/>
      </c>
      <c r="W941" s="24">
        <f>IF($A941="","",IF($Y941&lt;&gt;"OK","Corrigir cadastro do cenário",IF($X941="Pausado","",IF($T941&gt;0,"Ruptura projetada de "&amp;TEXT($T941,"0")&amp;" un.",IF($U941&gt;0,"Reduzir entrada ou transferir "&amp;TEXT($U941,"0")&amp;" un.",IF($M941&gt;INDEX('Cenários'!$K$6:$K$105,INT((ROW()-6)/12)+1),"Capacidade abaixo do saldo-alvo em "&amp;TEXT($M941-INDEX('Cenários'!$K$6:$K$105,INT((ROW()-6)/12)+1),"0")&amp;" un.",IF(AND($O941&gt;0,$E941-INDEX('Cenários'!$J$6:$J$105,INT((ROW()-6)/12)+1)&lt;-4),"Recebimento depende de pedido anterior ao horizonte",IF($R941&gt;0,"Desmobilizar "&amp;TEXT($R941,"0")&amp;" un. nesta semana",IF($P941&gt;0,"Emitir pedido de "&amp;TEXT($P941,"0")&amp;" un. nesta semana",IF($O941&gt;0,"Programar recebimento de "&amp;TEXT($O941,"0")&amp;" un.","Sem ação imediata")))))))))</f>
        <v/>
      </c>
      <c r="X941" s="24">
        <f>IF($A941="","",INDEX('Cenários'!$M$6:$M$105,INT((ROW()-6)/12)+1))</f>
        <v/>
      </c>
      <c r="Y941" s="24">
        <f>IF($A941="","",INDEX('Cenários'!$Z$6:$Z$105,INT((ROW()-6)/12)+1))</f>
        <v/>
      </c>
    </row>
    <row r="942" ht="19" customHeight="1">
      <c r="A942" s="24">
        <f>IF(INDEX('Cenários'!$A$6:$A$105,INT((ROW()-6)/12)+1)="","",INDEX('Cenários'!$A$6:$A$105,INT((ROW()-6)/12)+1))</f>
        <v/>
      </c>
      <c r="B942" s="24">
        <f>IF($A942="","",INDEX('Cenários'!$B$6:$B$105,INT((ROW()-6)/12)+1))</f>
        <v/>
      </c>
      <c r="C942" s="24">
        <f>IF($A942="","",INDEX('Cenários'!$C$6:$C$105,INT((ROW()-6)/12)+1))</f>
        <v/>
      </c>
      <c r="D942" s="24">
        <f>IF($A942="","",INDEX('Cenários'!$D$6:$D$105,INT((ROW()-6)/12)+1))</f>
        <v/>
      </c>
      <c r="E942" s="25">
        <f>IF($A942="","",MOD(ROW()-6,12)-4)</f>
        <v/>
      </c>
      <c r="F942" s="24">
        <f>IF($A942="","",IF($E942&lt;0,"Antes do pico",IF($E942=0,"Semana de pico","Depois do pico")))</f>
        <v/>
      </c>
      <c r="G942" s="36">
        <f>IF($A942="","",IFERROR(IF(INDEX('Cenários'!$E$6:$E$105,INT((ROW()-6)/12)+1)="","",INDEX('Cenários'!$E$6:$E$105,INT((ROW()-6)/12)+1)+7*$E942),""))</f>
        <v/>
      </c>
      <c r="H942" s="37">
        <f>IF($A942="","",INDEX('Cenários'!$N$6:$Y$105,INT((ROW()-6)/12)+1,$E942+5))</f>
        <v/>
      </c>
      <c r="I942" s="25">
        <f>IF(OR($A942="",$H942=""),"",IFERROR(ROUNDUP(INDEX('Cenários'!$F$6:$F$105,INT((ROW()-6)/12)+1)*$H942,0),""))</f>
        <v/>
      </c>
      <c r="J942" s="19" t="n"/>
      <c r="K942" s="25">
        <f>IF($A942="","",IF($E942=-4,INDEX('Cenários'!$G$6:$G$105,INT((ROW()-6)/12)+1),$S941))</f>
        <v/>
      </c>
      <c r="L942" s="25">
        <f>IF($A942="","",$K942+IF($J942="",0,$J942)-IF($I942="",0,$I942))</f>
        <v/>
      </c>
      <c r="M942" s="25">
        <f>IF($A942="","",IF($E942&lt;=0,INDEX('Cenários'!$H$6:$H$105,INT((ROW()-6)/12)+1)+SUMIFS($I$6:$I$1205,$A$6:$A$1205,$A942,$E$6:$E$1205,"&gt;"&amp;$E942,$E$6:$E$1205,"&lt;="&amp;($E942+INDEX('Cenários'!$J$6:$J$105,INT((ROW()-6)/12)+1))),INDEX('Cenários'!$L$6:$L$105,INT((ROW()-6)/12)+1)+SUMIFS($I$6:$I$1205,$A$6:$A$1205,$A942,$E$6:$E$1205,"&gt;"&amp;$E942,$E$6:$E$1205,"&lt;=7")))</f>
        <v/>
      </c>
      <c r="N942" s="25">
        <f>IF($A942="","",MIN(INDEX('Cenários'!$K$6:$K$105,INT((ROW()-6)/12)+1),MAX(0,$M942)))</f>
        <v/>
      </c>
      <c r="O942" s="25">
        <f>IF($A942="","",IFERROR(IF($L942&gt;=$N942,0,MIN(CEILING(MAX(0,$N942-$L942),INDEX('Cenários'!$I$6:$I$105,INT((ROW()-6)/12)+1)),FLOOR(MAX(0,INDEX('Cenários'!$K$6:$K$105,INT((ROW()-6)/12)+1)-$L942),INDEX('Cenários'!$I$6:$I$105,INT((ROW()-6)/12)+1)))),0))</f>
        <v/>
      </c>
      <c r="P942" s="25">
        <f>IF($A942="","",IFERROR(IF($E942+INDEX('Cenários'!$J$6:$J$105,INT((ROW()-6)/12)+1)&gt;7,0,SUMIFS($O$6:$O$1205,$A$6:$A$1205,$A942,$E$6:$E$1205,$E942+INDEX('Cenários'!$J$6:$J$105,INT((ROW()-6)/12)+1))),0))</f>
        <v/>
      </c>
      <c r="Q942" s="25">
        <f>IF($A942="","",$L942+$O942)</f>
        <v/>
      </c>
      <c r="R942" s="25">
        <f>IF($A942="","",IF($E942&gt;0,MAX(0,$Q942-$N942),0))</f>
        <v/>
      </c>
      <c r="S942" s="25">
        <f>IF($A942="","",$Q942-$R942)</f>
        <v/>
      </c>
      <c r="T942" s="25">
        <f>IF($A942="","",MAX(0,-$S942))</f>
        <v/>
      </c>
      <c r="U942" s="25">
        <f>IF($A942="","",MAX(0,$Q942-INDEX('Cenários'!$K$6:$K$105,INT((ROW()-6)/12)+1)))</f>
        <v/>
      </c>
      <c r="V942" s="24">
        <f>IF($A942="","",IF($Y942&lt;&gt;"OK","Dados inválidos",IF($X942="Pausado","Pausado",IF($T942&gt;0,"Ruptura",IF($U942&gt;0,"Excesso de capacidade",IF($M942&gt;INDEX('Cenários'!$K$6:$K$105,INT((ROW()-6)/12)+1),"Capacidade insuficiente",IF(AND($E942&lt;=0,$S942&lt;INDEX('Cenários'!$H$6:$H$105,INT((ROW()-6)/12)+1)),"Atenção",IF($R942&gt;0,"Desmobilizar","Adequado"))))))))</f>
        <v/>
      </c>
      <c r="W942" s="24">
        <f>IF($A942="","",IF($Y942&lt;&gt;"OK","Corrigir cadastro do cenário",IF($X942="Pausado","",IF($T942&gt;0,"Ruptura projetada de "&amp;TEXT($T942,"0")&amp;" un.",IF($U942&gt;0,"Reduzir entrada ou transferir "&amp;TEXT($U942,"0")&amp;" un.",IF($M942&gt;INDEX('Cenários'!$K$6:$K$105,INT((ROW()-6)/12)+1),"Capacidade abaixo do saldo-alvo em "&amp;TEXT($M942-INDEX('Cenários'!$K$6:$K$105,INT((ROW()-6)/12)+1),"0")&amp;" un.",IF(AND($O942&gt;0,$E942-INDEX('Cenários'!$J$6:$J$105,INT((ROW()-6)/12)+1)&lt;-4),"Recebimento depende de pedido anterior ao horizonte",IF($R942&gt;0,"Desmobilizar "&amp;TEXT($R942,"0")&amp;" un. nesta semana",IF($P942&gt;0,"Emitir pedido de "&amp;TEXT($P942,"0")&amp;" un. nesta semana",IF($O942&gt;0,"Programar recebimento de "&amp;TEXT($O942,"0")&amp;" un.","Sem ação imediata")))))))))</f>
        <v/>
      </c>
      <c r="X942" s="24">
        <f>IF($A942="","",INDEX('Cenários'!$M$6:$M$105,INT((ROW()-6)/12)+1))</f>
        <v/>
      </c>
      <c r="Y942" s="24">
        <f>IF($A942="","",INDEX('Cenários'!$Z$6:$Z$105,INT((ROW()-6)/12)+1))</f>
        <v/>
      </c>
    </row>
    <row r="943" ht="19" customHeight="1">
      <c r="A943" s="24">
        <f>IF(INDEX('Cenários'!$A$6:$A$105,INT((ROW()-6)/12)+1)="","",INDEX('Cenários'!$A$6:$A$105,INT((ROW()-6)/12)+1))</f>
        <v/>
      </c>
      <c r="B943" s="24">
        <f>IF($A943="","",INDEX('Cenários'!$B$6:$B$105,INT((ROW()-6)/12)+1))</f>
        <v/>
      </c>
      <c r="C943" s="24">
        <f>IF($A943="","",INDEX('Cenários'!$C$6:$C$105,INT((ROW()-6)/12)+1))</f>
        <v/>
      </c>
      <c r="D943" s="24">
        <f>IF($A943="","",INDEX('Cenários'!$D$6:$D$105,INT((ROW()-6)/12)+1))</f>
        <v/>
      </c>
      <c r="E943" s="25">
        <f>IF($A943="","",MOD(ROW()-6,12)-4)</f>
        <v/>
      </c>
      <c r="F943" s="24">
        <f>IF($A943="","",IF($E943&lt;0,"Antes do pico",IF($E943=0,"Semana de pico","Depois do pico")))</f>
        <v/>
      </c>
      <c r="G943" s="36">
        <f>IF($A943="","",IFERROR(IF(INDEX('Cenários'!$E$6:$E$105,INT((ROW()-6)/12)+1)="","",INDEX('Cenários'!$E$6:$E$105,INT((ROW()-6)/12)+1)+7*$E943),""))</f>
        <v/>
      </c>
      <c r="H943" s="37">
        <f>IF($A943="","",INDEX('Cenários'!$N$6:$Y$105,INT((ROW()-6)/12)+1,$E943+5))</f>
        <v/>
      </c>
      <c r="I943" s="25">
        <f>IF(OR($A943="",$H943=""),"",IFERROR(ROUNDUP(INDEX('Cenários'!$F$6:$F$105,INT((ROW()-6)/12)+1)*$H943,0),""))</f>
        <v/>
      </c>
      <c r="J943" s="19" t="n"/>
      <c r="K943" s="25">
        <f>IF($A943="","",IF($E943=-4,INDEX('Cenários'!$G$6:$G$105,INT((ROW()-6)/12)+1),$S942))</f>
        <v/>
      </c>
      <c r="L943" s="25">
        <f>IF($A943="","",$K943+IF($J943="",0,$J943)-IF($I943="",0,$I943))</f>
        <v/>
      </c>
      <c r="M943" s="25">
        <f>IF($A943="","",IF($E943&lt;=0,INDEX('Cenários'!$H$6:$H$105,INT((ROW()-6)/12)+1)+SUMIFS($I$6:$I$1205,$A$6:$A$1205,$A943,$E$6:$E$1205,"&gt;"&amp;$E943,$E$6:$E$1205,"&lt;="&amp;($E943+INDEX('Cenários'!$J$6:$J$105,INT((ROW()-6)/12)+1))),INDEX('Cenários'!$L$6:$L$105,INT((ROW()-6)/12)+1)+SUMIFS($I$6:$I$1205,$A$6:$A$1205,$A943,$E$6:$E$1205,"&gt;"&amp;$E943,$E$6:$E$1205,"&lt;=7")))</f>
        <v/>
      </c>
      <c r="N943" s="25">
        <f>IF($A943="","",MIN(INDEX('Cenários'!$K$6:$K$105,INT((ROW()-6)/12)+1),MAX(0,$M943)))</f>
        <v/>
      </c>
      <c r="O943" s="25">
        <f>IF($A943="","",IFERROR(IF($L943&gt;=$N943,0,MIN(CEILING(MAX(0,$N943-$L943),INDEX('Cenários'!$I$6:$I$105,INT((ROW()-6)/12)+1)),FLOOR(MAX(0,INDEX('Cenários'!$K$6:$K$105,INT((ROW()-6)/12)+1)-$L943),INDEX('Cenários'!$I$6:$I$105,INT((ROW()-6)/12)+1)))),0))</f>
        <v/>
      </c>
      <c r="P943" s="25">
        <f>IF($A943="","",IFERROR(IF($E943+INDEX('Cenários'!$J$6:$J$105,INT((ROW()-6)/12)+1)&gt;7,0,SUMIFS($O$6:$O$1205,$A$6:$A$1205,$A943,$E$6:$E$1205,$E943+INDEX('Cenários'!$J$6:$J$105,INT((ROW()-6)/12)+1))),0))</f>
        <v/>
      </c>
      <c r="Q943" s="25">
        <f>IF($A943="","",$L943+$O943)</f>
        <v/>
      </c>
      <c r="R943" s="25">
        <f>IF($A943="","",IF($E943&gt;0,MAX(0,$Q943-$N943),0))</f>
        <v/>
      </c>
      <c r="S943" s="25">
        <f>IF($A943="","",$Q943-$R943)</f>
        <v/>
      </c>
      <c r="T943" s="25">
        <f>IF($A943="","",MAX(0,-$S943))</f>
        <v/>
      </c>
      <c r="U943" s="25">
        <f>IF($A943="","",MAX(0,$Q943-INDEX('Cenários'!$K$6:$K$105,INT((ROW()-6)/12)+1)))</f>
        <v/>
      </c>
      <c r="V943" s="24">
        <f>IF($A943="","",IF($Y943&lt;&gt;"OK","Dados inválidos",IF($X943="Pausado","Pausado",IF($T943&gt;0,"Ruptura",IF($U943&gt;0,"Excesso de capacidade",IF($M943&gt;INDEX('Cenários'!$K$6:$K$105,INT((ROW()-6)/12)+1),"Capacidade insuficiente",IF(AND($E943&lt;=0,$S943&lt;INDEX('Cenários'!$H$6:$H$105,INT((ROW()-6)/12)+1)),"Atenção",IF($R943&gt;0,"Desmobilizar","Adequado"))))))))</f>
        <v/>
      </c>
      <c r="W943" s="24">
        <f>IF($A943="","",IF($Y943&lt;&gt;"OK","Corrigir cadastro do cenário",IF($X943="Pausado","",IF($T943&gt;0,"Ruptura projetada de "&amp;TEXT($T943,"0")&amp;" un.",IF($U943&gt;0,"Reduzir entrada ou transferir "&amp;TEXT($U943,"0")&amp;" un.",IF($M943&gt;INDEX('Cenários'!$K$6:$K$105,INT((ROW()-6)/12)+1),"Capacidade abaixo do saldo-alvo em "&amp;TEXT($M943-INDEX('Cenários'!$K$6:$K$105,INT((ROW()-6)/12)+1),"0")&amp;" un.",IF(AND($O943&gt;0,$E943-INDEX('Cenários'!$J$6:$J$105,INT((ROW()-6)/12)+1)&lt;-4),"Recebimento depende de pedido anterior ao horizonte",IF($R943&gt;0,"Desmobilizar "&amp;TEXT($R943,"0")&amp;" un. nesta semana",IF($P943&gt;0,"Emitir pedido de "&amp;TEXT($P943,"0")&amp;" un. nesta semana",IF($O943&gt;0,"Programar recebimento de "&amp;TEXT($O943,"0")&amp;" un.","Sem ação imediata")))))))))</f>
        <v/>
      </c>
      <c r="X943" s="24">
        <f>IF($A943="","",INDEX('Cenários'!$M$6:$M$105,INT((ROW()-6)/12)+1))</f>
        <v/>
      </c>
      <c r="Y943" s="24">
        <f>IF($A943="","",INDEX('Cenários'!$Z$6:$Z$105,INT((ROW()-6)/12)+1))</f>
        <v/>
      </c>
    </row>
    <row r="944" ht="19" customHeight="1">
      <c r="A944" s="24">
        <f>IF(INDEX('Cenários'!$A$6:$A$105,INT((ROW()-6)/12)+1)="","",INDEX('Cenários'!$A$6:$A$105,INT((ROW()-6)/12)+1))</f>
        <v/>
      </c>
      <c r="B944" s="24">
        <f>IF($A944="","",INDEX('Cenários'!$B$6:$B$105,INT((ROW()-6)/12)+1))</f>
        <v/>
      </c>
      <c r="C944" s="24">
        <f>IF($A944="","",INDEX('Cenários'!$C$6:$C$105,INT((ROW()-6)/12)+1))</f>
        <v/>
      </c>
      <c r="D944" s="24">
        <f>IF($A944="","",INDEX('Cenários'!$D$6:$D$105,INT((ROW()-6)/12)+1))</f>
        <v/>
      </c>
      <c r="E944" s="25">
        <f>IF($A944="","",MOD(ROW()-6,12)-4)</f>
        <v/>
      </c>
      <c r="F944" s="24">
        <f>IF($A944="","",IF($E944&lt;0,"Antes do pico",IF($E944=0,"Semana de pico","Depois do pico")))</f>
        <v/>
      </c>
      <c r="G944" s="36">
        <f>IF($A944="","",IFERROR(IF(INDEX('Cenários'!$E$6:$E$105,INT((ROW()-6)/12)+1)="","",INDEX('Cenários'!$E$6:$E$105,INT((ROW()-6)/12)+1)+7*$E944),""))</f>
        <v/>
      </c>
      <c r="H944" s="37">
        <f>IF($A944="","",INDEX('Cenários'!$N$6:$Y$105,INT((ROW()-6)/12)+1,$E944+5))</f>
        <v/>
      </c>
      <c r="I944" s="25">
        <f>IF(OR($A944="",$H944=""),"",IFERROR(ROUNDUP(INDEX('Cenários'!$F$6:$F$105,INT((ROW()-6)/12)+1)*$H944,0),""))</f>
        <v/>
      </c>
      <c r="J944" s="19" t="n"/>
      <c r="K944" s="25">
        <f>IF($A944="","",IF($E944=-4,INDEX('Cenários'!$G$6:$G$105,INT((ROW()-6)/12)+1),$S943))</f>
        <v/>
      </c>
      <c r="L944" s="25">
        <f>IF($A944="","",$K944+IF($J944="",0,$J944)-IF($I944="",0,$I944))</f>
        <v/>
      </c>
      <c r="M944" s="25">
        <f>IF($A944="","",IF($E944&lt;=0,INDEX('Cenários'!$H$6:$H$105,INT((ROW()-6)/12)+1)+SUMIFS($I$6:$I$1205,$A$6:$A$1205,$A944,$E$6:$E$1205,"&gt;"&amp;$E944,$E$6:$E$1205,"&lt;="&amp;($E944+INDEX('Cenários'!$J$6:$J$105,INT((ROW()-6)/12)+1))),INDEX('Cenários'!$L$6:$L$105,INT((ROW()-6)/12)+1)+SUMIFS($I$6:$I$1205,$A$6:$A$1205,$A944,$E$6:$E$1205,"&gt;"&amp;$E944,$E$6:$E$1205,"&lt;=7")))</f>
        <v/>
      </c>
      <c r="N944" s="25">
        <f>IF($A944="","",MIN(INDEX('Cenários'!$K$6:$K$105,INT((ROW()-6)/12)+1),MAX(0,$M944)))</f>
        <v/>
      </c>
      <c r="O944" s="25">
        <f>IF($A944="","",IFERROR(IF($L944&gt;=$N944,0,MIN(CEILING(MAX(0,$N944-$L944),INDEX('Cenários'!$I$6:$I$105,INT((ROW()-6)/12)+1)),FLOOR(MAX(0,INDEX('Cenários'!$K$6:$K$105,INT((ROW()-6)/12)+1)-$L944),INDEX('Cenários'!$I$6:$I$105,INT((ROW()-6)/12)+1)))),0))</f>
        <v/>
      </c>
      <c r="P944" s="25">
        <f>IF($A944="","",IFERROR(IF($E944+INDEX('Cenários'!$J$6:$J$105,INT((ROW()-6)/12)+1)&gt;7,0,SUMIFS($O$6:$O$1205,$A$6:$A$1205,$A944,$E$6:$E$1205,$E944+INDEX('Cenários'!$J$6:$J$105,INT((ROW()-6)/12)+1))),0))</f>
        <v/>
      </c>
      <c r="Q944" s="25">
        <f>IF($A944="","",$L944+$O944)</f>
        <v/>
      </c>
      <c r="R944" s="25">
        <f>IF($A944="","",IF($E944&gt;0,MAX(0,$Q944-$N944),0))</f>
        <v/>
      </c>
      <c r="S944" s="25">
        <f>IF($A944="","",$Q944-$R944)</f>
        <v/>
      </c>
      <c r="T944" s="25">
        <f>IF($A944="","",MAX(0,-$S944))</f>
        <v/>
      </c>
      <c r="U944" s="25">
        <f>IF($A944="","",MAX(0,$Q944-INDEX('Cenários'!$K$6:$K$105,INT((ROW()-6)/12)+1)))</f>
        <v/>
      </c>
      <c r="V944" s="24">
        <f>IF($A944="","",IF($Y944&lt;&gt;"OK","Dados inválidos",IF($X944="Pausado","Pausado",IF($T944&gt;0,"Ruptura",IF($U944&gt;0,"Excesso de capacidade",IF($M944&gt;INDEX('Cenários'!$K$6:$K$105,INT((ROW()-6)/12)+1),"Capacidade insuficiente",IF(AND($E944&lt;=0,$S944&lt;INDEX('Cenários'!$H$6:$H$105,INT((ROW()-6)/12)+1)),"Atenção",IF($R944&gt;0,"Desmobilizar","Adequado"))))))))</f>
        <v/>
      </c>
      <c r="W944" s="24">
        <f>IF($A944="","",IF($Y944&lt;&gt;"OK","Corrigir cadastro do cenário",IF($X944="Pausado","",IF($T944&gt;0,"Ruptura projetada de "&amp;TEXT($T944,"0")&amp;" un.",IF($U944&gt;0,"Reduzir entrada ou transferir "&amp;TEXT($U944,"0")&amp;" un.",IF($M944&gt;INDEX('Cenários'!$K$6:$K$105,INT((ROW()-6)/12)+1),"Capacidade abaixo do saldo-alvo em "&amp;TEXT($M944-INDEX('Cenários'!$K$6:$K$105,INT((ROW()-6)/12)+1),"0")&amp;" un.",IF(AND($O944&gt;0,$E944-INDEX('Cenários'!$J$6:$J$105,INT((ROW()-6)/12)+1)&lt;-4),"Recebimento depende de pedido anterior ao horizonte",IF($R944&gt;0,"Desmobilizar "&amp;TEXT($R944,"0")&amp;" un. nesta semana",IF($P944&gt;0,"Emitir pedido de "&amp;TEXT($P944,"0")&amp;" un. nesta semana",IF($O944&gt;0,"Programar recebimento de "&amp;TEXT($O944,"0")&amp;" un.","Sem ação imediata")))))))))</f>
        <v/>
      </c>
      <c r="X944" s="24">
        <f>IF($A944="","",INDEX('Cenários'!$M$6:$M$105,INT((ROW()-6)/12)+1))</f>
        <v/>
      </c>
      <c r="Y944" s="24">
        <f>IF($A944="","",INDEX('Cenários'!$Z$6:$Z$105,INT((ROW()-6)/12)+1))</f>
        <v/>
      </c>
    </row>
    <row r="945" ht="19" customHeight="1">
      <c r="A945" s="24">
        <f>IF(INDEX('Cenários'!$A$6:$A$105,INT((ROW()-6)/12)+1)="","",INDEX('Cenários'!$A$6:$A$105,INT((ROW()-6)/12)+1))</f>
        <v/>
      </c>
      <c r="B945" s="24">
        <f>IF($A945="","",INDEX('Cenários'!$B$6:$B$105,INT((ROW()-6)/12)+1))</f>
        <v/>
      </c>
      <c r="C945" s="24">
        <f>IF($A945="","",INDEX('Cenários'!$C$6:$C$105,INT((ROW()-6)/12)+1))</f>
        <v/>
      </c>
      <c r="D945" s="24">
        <f>IF($A945="","",INDEX('Cenários'!$D$6:$D$105,INT((ROW()-6)/12)+1))</f>
        <v/>
      </c>
      <c r="E945" s="25">
        <f>IF($A945="","",MOD(ROW()-6,12)-4)</f>
        <v/>
      </c>
      <c r="F945" s="24">
        <f>IF($A945="","",IF($E945&lt;0,"Antes do pico",IF($E945=0,"Semana de pico","Depois do pico")))</f>
        <v/>
      </c>
      <c r="G945" s="36">
        <f>IF($A945="","",IFERROR(IF(INDEX('Cenários'!$E$6:$E$105,INT((ROW()-6)/12)+1)="","",INDEX('Cenários'!$E$6:$E$105,INT((ROW()-6)/12)+1)+7*$E945),""))</f>
        <v/>
      </c>
      <c r="H945" s="37">
        <f>IF($A945="","",INDEX('Cenários'!$N$6:$Y$105,INT((ROW()-6)/12)+1,$E945+5))</f>
        <v/>
      </c>
      <c r="I945" s="25">
        <f>IF(OR($A945="",$H945=""),"",IFERROR(ROUNDUP(INDEX('Cenários'!$F$6:$F$105,INT((ROW()-6)/12)+1)*$H945,0),""))</f>
        <v/>
      </c>
      <c r="J945" s="19" t="n"/>
      <c r="K945" s="25">
        <f>IF($A945="","",IF($E945=-4,INDEX('Cenários'!$G$6:$G$105,INT((ROW()-6)/12)+1),$S944))</f>
        <v/>
      </c>
      <c r="L945" s="25">
        <f>IF($A945="","",$K945+IF($J945="",0,$J945)-IF($I945="",0,$I945))</f>
        <v/>
      </c>
      <c r="M945" s="25">
        <f>IF($A945="","",IF($E945&lt;=0,INDEX('Cenários'!$H$6:$H$105,INT((ROW()-6)/12)+1)+SUMIFS($I$6:$I$1205,$A$6:$A$1205,$A945,$E$6:$E$1205,"&gt;"&amp;$E945,$E$6:$E$1205,"&lt;="&amp;($E945+INDEX('Cenários'!$J$6:$J$105,INT((ROW()-6)/12)+1))),INDEX('Cenários'!$L$6:$L$105,INT((ROW()-6)/12)+1)+SUMIFS($I$6:$I$1205,$A$6:$A$1205,$A945,$E$6:$E$1205,"&gt;"&amp;$E945,$E$6:$E$1205,"&lt;=7")))</f>
        <v/>
      </c>
      <c r="N945" s="25">
        <f>IF($A945="","",MIN(INDEX('Cenários'!$K$6:$K$105,INT((ROW()-6)/12)+1),MAX(0,$M945)))</f>
        <v/>
      </c>
      <c r="O945" s="25">
        <f>IF($A945="","",IFERROR(IF($L945&gt;=$N945,0,MIN(CEILING(MAX(0,$N945-$L945),INDEX('Cenários'!$I$6:$I$105,INT((ROW()-6)/12)+1)),FLOOR(MAX(0,INDEX('Cenários'!$K$6:$K$105,INT((ROW()-6)/12)+1)-$L945),INDEX('Cenários'!$I$6:$I$105,INT((ROW()-6)/12)+1)))),0))</f>
        <v/>
      </c>
      <c r="P945" s="25">
        <f>IF($A945="","",IFERROR(IF($E945+INDEX('Cenários'!$J$6:$J$105,INT((ROW()-6)/12)+1)&gt;7,0,SUMIFS($O$6:$O$1205,$A$6:$A$1205,$A945,$E$6:$E$1205,$E945+INDEX('Cenários'!$J$6:$J$105,INT((ROW()-6)/12)+1))),0))</f>
        <v/>
      </c>
      <c r="Q945" s="25">
        <f>IF($A945="","",$L945+$O945)</f>
        <v/>
      </c>
      <c r="R945" s="25">
        <f>IF($A945="","",IF($E945&gt;0,MAX(0,$Q945-$N945),0))</f>
        <v/>
      </c>
      <c r="S945" s="25">
        <f>IF($A945="","",$Q945-$R945)</f>
        <v/>
      </c>
      <c r="T945" s="25">
        <f>IF($A945="","",MAX(0,-$S945))</f>
        <v/>
      </c>
      <c r="U945" s="25">
        <f>IF($A945="","",MAX(0,$Q945-INDEX('Cenários'!$K$6:$K$105,INT((ROW()-6)/12)+1)))</f>
        <v/>
      </c>
      <c r="V945" s="24">
        <f>IF($A945="","",IF($Y945&lt;&gt;"OK","Dados inválidos",IF($X945="Pausado","Pausado",IF($T945&gt;0,"Ruptura",IF($U945&gt;0,"Excesso de capacidade",IF($M945&gt;INDEX('Cenários'!$K$6:$K$105,INT((ROW()-6)/12)+1),"Capacidade insuficiente",IF(AND($E945&lt;=0,$S945&lt;INDEX('Cenários'!$H$6:$H$105,INT((ROW()-6)/12)+1)),"Atenção",IF($R945&gt;0,"Desmobilizar","Adequado"))))))))</f>
        <v/>
      </c>
      <c r="W945" s="24">
        <f>IF($A945="","",IF($Y945&lt;&gt;"OK","Corrigir cadastro do cenário",IF($X945="Pausado","",IF($T945&gt;0,"Ruptura projetada de "&amp;TEXT($T945,"0")&amp;" un.",IF($U945&gt;0,"Reduzir entrada ou transferir "&amp;TEXT($U945,"0")&amp;" un.",IF($M945&gt;INDEX('Cenários'!$K$6:$K$105,INT((ROW()-6)/12)+1),"Capacidade abaixo do saldo-alvo em "&amp;TEXT($M945-INDEX('Cenários'!$K$6:$K$105,INT((ROW()-6)/12)+1),"0")&amp;" un.",IF(AND($O945&gt;0,$E945-INDEX('Cenários'!$J$6:$J$105,INT((ROW()-6)/12)+1)&lt;-4),"Recebimento depende de pedido anterior ao horizonte",IF($R945&gt;0,"Desmobilizar "&amp;TEXT($R945,"0")&amp;" un. nesta semana",IF($P945&gt;0,"Emitir pedido de "&amp;TEXT($P945,"0")&amp;" un. nesta semana",IF($O945&gt;0,"Programar recebimento de "&amp;TEXT($O945,"0")&amp;" un.","Sem ação imediata")))))))))</f>
        <v/>
      </c>
      <c r="X945" s="24">
        <f>IF($A945="","",INDEX('Cenários'!$M$6:$M$105,INT((ROW()-6)/12)+1))</f>
        <v/>
      </c>
      <c r="Y945" s="24">
        <f>IF($A945="","",INDEX('Cenários'!$Z$6:$Z$105,INT((ROW()-6)/12)+1))</f>
        <v/>
      </c>
    </row>
    <row r="946" ht="19" customHeight="1">
      <c r="A946" s="24">
        <f>IF(INDEX('Cenários'!$A$6:$A$105,INT((ROW()-6)/12)+1)="","",INDEX('Cenários'!$A$6:$A$105,INT((ROW()-6)/12)+1))</f>
        <v/>
      </c>
      <c r="B946" s="24">
        <f>IF($A946="","",INDEX('Cenários'!$B$6:$B$105,INT((ROW()-6)/12)+1))</f>
        <v/>
      </c>
      <c r="C946" s="24">
        <f>IF($A946="","",INDEX('Cenários'!$C$6:$C$105,INT((ROW()-6)/12)+1))</f>
        <v/>
      </c>
      <c r="D946" s="24">
        <f>IF($A946="","",INDEX('Cenários'!$D$6:$D$105,INT((ROW()-6)/12)+1))</f>
        <v/>
      </c>
      <c r="E946" s="25">
        <f>IF($A946="","",MOD(ROW()-6,12)-4)</f>
        <v/>
      </c>
      <c r="F946" s="24">
        <f>IF($A946="","",IF($E946&lt;0,"Antes do pico",IF($E946=0,"Semana de pico","Depois do pico")))</f>
        <v/>
      </c>
      <c r="G946" s="36">
        <f>IF($A946="","",IFERROR(IF(INDEX('Cenários'!$E$6:$E$105,INT((ROW()-6)/12)+1)="","",INDEX('Cenários'!$E$6:$E$105,INT((ROW()-6)/12)+1)+7*$E946),""))</f>
        <v/>
      </c>
      <c r="H946" s="37">
        <f>IF($A946="","",INDEX('Cenários'!$N$6:$Y$105,INT((ROW()-6)/12)+1,$E946+5))</f>
        <v/>
      </c>
      <c r="I946" s="25">
        <f>IF(OR($A946="",$H946=""),"",IFERROR(ROUNDUP(INDEX('Cenários'!$F$6:$F$105,INT((ROW()-6)/12)+1)*$H946,0),""))</f>
        <v/>
      </c>
      <c r="J946" s="19" t="n"/>
      <c r="K946" s="25">
        <f>IF($A946="","",IF($E946=-4,INDEX('Cenários'!$G$6:$G$105,INT((ROW()-6)/12)+1),$S945))</f>
        <v/>
      </c>
      <c r="L946" s="25">
        <f>IF($A946="","",$K946+IF($J946="",0,$J946)-IF($I946="",0,$I946))</f>
        <v/>
      </c>
      <c r="M946" s="25">
        <f>IF($A946="","",IF($E946&lt;=0,INDEX('Cenários'!$H$6:$H$105,INT((ROW()-6)/12)+1)+SUMIFS($I$6:$I$1205,$A$6:$A$1205,$A946,$E$6:$E$1205,"&gt;"&amp;$E946,$E$6:$E$1205,"&lt;="&amp;($E946+INDEX('Cenários'!$J$6:$J$105,INT((ROW()-6)/12)+1))),INDEX('Cenários'!$L$6:$L$105,INT((ROW()-6)/12)+1)+SUMIFS($I$6:$I$1205,$A$6:$A$1205,$A946,$E$6:$E$1205,"&gt;"&amp;$E946,$E$6:$E$1205,"&lt;=7")))</f>
        <v/>
      </c>
      <c r="N946" s="25">
        <f>IF($A946="","",MIN(INDEX('Cenários'!$K$6:$K$105,INT((ROW()-6)/12)+1),MAX(0,$M946)))</f>
        <v/>
      </c>
      <c r="O946" s="25">
        <f>IF($A946="","",IFERROR(IF($L946&gt;=$N946,0,MIN(CEILING(MAX(0,$N946-$L946),INDEX('Cenários'!$I$6:$I$105,INT((ROW()-6)/12)+1)),FLOOR(MAX(0,INDEX('Cenários'!$K$6:$K$105,INT((ROW()-6)/12)+1)-$L946),INDEX('Cenários'!$I$6:$I$105,INT((ROW()-6)/12)+1)))),0))</f>
        <v/>
      </c>
      <c r="P946" s="25">
        <f>IF($A946="","",IFERROR(IF($E946+INDEX('Cenários'!$J$6:$J$105,INT((ROW()-6)/12)+1)&gt;7,0,SUMIFS($O$6:$O$1205,$A$6:$A$1205,$A946,$E$6:$E$1205,$E946+INDEX('Cenários'!$J$6:$J$105,INT((ROW()-6)/12)+1))),0))</f>
        <v/>
      </c>
      <c r="Q946" s="25">
        <f>IF($A946="","",$L946+$O946)</f>
        <v/>
      </c>
      <c r="R946" s="25">
        <f>IF($A946="","",IF($E946&gt;0,MAX(0,$Q946-$N946),0))</f>
        <v/>
      </c>
      <c r="S946" s="25">
        <f>IF($A946="","",$Q946-$R946)</f>
        <v/>
      </c>
      <c r="T946" s="25">
        <f>IF($A946="","",MAX(0,-$S946))</f>
        <v/>
      </c>
      <c r="U946" s="25">
        <f>IF($A946="","",MAX(0,$Q946-INDEX('Cenários'!$K$6:$K$105,INT((ROW()-6)/12)+1)))</f>
        <v/>
      </c>
      <c r="V946" s="24">
        <f>IF($A946="","",IF($Y946&lt;&gt;"OK","Dados inválidos",IF($X946="Pausado","Pausado",IF($T946&gt;0,"Ruptura",IF($U946&gt;0,"Excesso de capacidade",IF($M946&gt;INDEX('Cenários'!$K$6:$K$105,INT((ROW()-6)/12)+1),"Capacidade insuficiente",IF(AND($E946&lt;=0,$S946&lt;INDEX('Cenários'!$H$6:$H$105,INT((ROW()-6)/12)+1)),"Atenção",IF($R946&gt;0,"Desmobilizar","Adequado"))))))))</f>
        <v/>
      </c>
      <c r="W946" s="24">
        <f>IF($A946="","",IF($Y946&lt;&gt;"OK","Corrigir cadastro do cenário",IF($X946="Pausado","",IF($T946&gt;0,"Ruptura projetada de "&amp;TEXT($T946,"0")&amp;" un.",IF($U946&gt;0,"Reduzir entrada ou transferir "&amp;TEXT($U946,"0")&amp;" un.",IF($M946&gt;INDEX('Cenários'!$K$6:$K$105,INT((ROW()-6)/12)+1),"Capacidade abaixo do saldo-alvo em "&amp;TEXT($M946-INDEX('Cenários'!$K$6:$K$105,INT((ROW()-6)/12)+1),"0")&amp;" un.",IF(AND($O946&gt;0,$E946-INDEX('Cenários'!$J$6:$J$105,INT((ROW()-6)/12)+1)&lt;-4),"Recebimento depende de pedido anterior ao horizonte",IF($R946&gt;0,"Desmobilizar "&amp;TEXT($R946,"0")&amp;" un. nesta semana",IF($P946&gt;0,"Emitir pedido de "&amp;TEXT($P946,"0")&amp;" un. nesta semana",IF($O946&gt;0,"Programar recebimento de "&amp;TEXT($O946,"0")&amp;" un.","Sem ação imediata")))))))))</f>
        <v/>
      </c>
      <c r="X946" s="24">
        <f>IF($A946="","",INDEX('Cenários'!$M$6:$M$105,INT((ROW()-6)/12)+1))</f>
        <v/>
      </c>
      <c r="Y946" s="24">
        <f>IF($A946="","",INDEX('Cenários'!$Z$6:$Z$105,INT((ROW()-6)/12)+1))</f>
        <v/>
      </c>
    </row>
    <row r="947" ht="19" customHeight="1">
      <c r="A947" s="24">
        <f>IF(INDEX('Cenários'!$A$6:$A$105,INT((ROW()-6)/12)+1)="","",INDEX('Cenários'!$A$6:$A$105,INT((ROW()-6)/12)+1))</f>
        <v/>
      </c>
      <c r="B947" s="24">
        <f>IF($A947="","",INDEX('Cenários'!$B$6:$B$105,INT((ROW()-6)/12)+1))</f>
        <v/>
      </c>
      <c r="C947" s="24">
        <f>IF($A947="","",INDEX('Cenários'!$C$6:$C$105,INT((ROW()-6)/12)+1))</f>
        <v/>
      </c>
      <c r="D947" s="24">
        <f>IF($A947="","",INDEX('Cenários'!$D$6:$D$105,INT((ROW()-6)/12)+1))</f>
        <v/>
      </c>
      <c r="E947" s="25">
        <f>IF($A947="","",MOD(ROW()-6,12)-4)</f>
        <v/>
      </c>
      <c r="F947" s="24">
        <f>IF($A947="","",IF($E947&lt;0,"Antes do pico",IF($E947=0,"Semana de pico","Depois do pico")))</f>
        <v/>
      </c>
      <c r="G947" s="36">
        <f>IF($A947="","",IFERROR(IF(INDEX('Cenários'!$E$6:$E$105,INT((ROW()-6)/12)+1)="","",INDEX('Cenários'!$E$6:$E$105,INT((ROW()-6)/12)+1)+7*$E947),""))</f>
        <v/>
      </c>
      <c r="H947" s="37">
        <f>IF($A947="","",INDEX('Cenários'!$N$6:$Y$105,INT((ROW()-6)/12)+1,$E947+5))</f>
        <v/>
      </c>
      <c r="I947" s="25">
        <f>IF(OR($A947="",$H947=""),"",IFERROR(ROUNDUP(INDEX('Cenários'!$F$6:$F$105,INT((ROW()-6)/12)+1)*$H947,0),""))</f>
        <v/>
      </c>
      <c r="J947" s="19" t="n"/>
      <c r="K947" s="25">
        <f>IF($A947="","",IF($E947=-4,INDEX('Cenários'!$G$6:$G$105,INT((ROW()-6)/12)+1),$S946))</f>
        <v/>
      </c>
      <c r="L947" s="25">
        <f>IF($A947="","",$K947+IF($J947="",0,$J947)-IF($I947="",0,$I947))</f>
        <v/>
      </c>
      <c r="M947" s="25">
        <f>IF($A947="","",IF($E947&lt;=0,INDEX('Cenários'!$H$6:$H$105,INT((ROW()-6)/12)+1)+SUMIFS($I$6:$I$1205,$A$6:$A$1205,$A947,$E$6:$E$1205,"&gt;"&amp;$E947,$E$6:$E$1205,"&lt;="&amp;($E947+INDEX('Cenários'!$J$6:$J$105,INT((ROW()-6)/12)+1))),INDEX('Cenários'!$L$6:$L$105,INT((ROW()-6)/12)+1)+SUMIFS($I$6:$I$1205,$A$6:$A$1205,$A947,$E$6:$E$1205,"&gt;"&amp;$E947,$E$6:$E$1205,"&lt;=7")))</f>
        <v/>
      </c>
      <c r="N947" s="25">
        <f>IF($A947="","",MIN(INDEX('Cenários'!$K$6:$K$105,INT((ROW()-6)/12)+1),MAX(0,$M947)))</f>
        <v/>
      </c>
      <c r="O947" s="25">
        <f>IF($A947="","",IFERROR(IF($L947&gt;=$N947,0,MIN(CEILING(MAX(0,$N947-$L947),INDEX('Cenários'!$I$6:$I$105,INT((ROW()-6)/12)+1)),FLOOR(MAX(0,INDEX('Cenários'!$K$6:$K$105,INT((ROW()-6)/12)+1)-$L947),INDEX('Cenários'!$I$6:$I$105,INT((ROW()-6)/12)+1)))),0))</f>
        <v/>
      </c>
      <c r="P947" s="25">
        <f>IF($A947="","",IFERROR(IF($E947+INDEX('Cenários'!$J$6:$J$105,INT((ROW()-6)/12)+1)&gt;7,0,SUMIFS($O$6:$O$1205,$A$6:$A$1205,$A947,$E$6:$E$1205,$E947+INDEX('Cenários'!$J$6:$J$105,INT((ROW()-6)/12)+1))),0))</f>
        <v/>
      </c>
      <c r="Q947" s="25">
        <f>IF($A947="","",$L947+$O947)</f>
        <v/>
      </c>
      <c r="R947" s="25">
        <f>IF($A947="","",IF($E947&gt;0,MAX(0,$Q947-$N947),0))</f>
        <v/>
      </c>
      <c r="S947" s="25">
        <f>IF($A947="","",$Q947-$R947)</f>
        <v/>
      </c>
      <c r="T947" s="25">
        <f>IF($A947="","",MAX(0,-$S947))</f>
        <v/>
      </c>
      <c r="U947" s="25">
        <f>IF($A947="","",MAX(0,$Q947-INDEX('Cenários'!$K$6:$K$105,INT((ROW()-6)/12)+1)))</f>
        <v/>
      </c>
      <c r="V947" s="24">
        <f>IF($A947="","",IF($Y947&lt;&gt;"OK","Dados inválidos",IF($X947="Pausado","Pausado",IF($T947&gt;0,"Ruptura",IF($U947&gt;0,"Excesso de capacidade",IF($M947&gt;INDEX('Cenários'!$K$6:$K$105,INT((ROW()-6)/12)+1),"Capacidade insuficiente",IF(AND($E947&lt;=0,$S947&lt;INDEX('Cenários'!$H$6:$H$105,INT((ROW()-6)/12)+1)),"Atenção",IF($R947&gt;0,"Desmobilizar","Adequado"))))))))</f>
        <v/>
      </c>
      <c r="W947" s="24">
        <f>IF($A947="","",IF($Y947&lt;&gt;"OK","Corrigir cadastro do cenário",IF($X947="Pausado","",IF($T947&gt;0,"Ruptura projetada de "&amp;TEXT($T947,"0")&amp;" un.",IF($U947&gt;0,"Reduzir entrada ou transferir "&amp;TEXT($U947,"0")&amp;" un.",IF($M947&gt;INDEX('Cenários'!$K$6:$K$105,INT((ROW()-6)/12)+1),"Capacidade abaixo do saldo-alvo em "&amp;TEXT($M947-INDEX('Cenários'!$K$6:$K$105,INT((ROW()-6)/12)+1),"0")&amp;" un.",IF(AND($O947&gt;0,$E947-INDEX('Cenários'!$J$6:$J$105,INT((ROW()-6)/12)+1)&lt;-4),"Recebimento depende de pedido anterior ao horizonte",IF($R947&gt;0,"Desmobilizar "&amp;TEXT($R947,"0")&amp;" un. nesta semana",IF($P947&gt;0,"Emitir pedido de "&amp;TEXT($P947,"0")&amp;" un. nesta semana",IF($O947&gt;0,"Programar recebimento de "&amp;TEXT($O947,"0")&amp;" un.","Sem ação imediata")))))))))</f>
        <v/>
      </c>
      <c r="X947" s="24">
        <f>IF($A947="","",INDEX('Cenários'!$M$6:$M$105,INT((ROW()-6)/12)+1))</f>
        <v/>
      </c>
      <c r="Y947" s="24">
        <f>IF($A947="","",INDEX('Cenários'!$Z$6:$Z$105,INT((ROW()-6)/12)+1))</f>
        <v/>
      </c>
    </row>
    <row r="948" ht="19" customHeight="1">
      <c r="A948" s="24">
        <f>IF(INDEX('Cenários'!$A$6:$A$105,INT((ROW()-6)/12)+1)="","",INDEX('Cenários'!$A$6:$A$105,INT((ROW()-6)/12)+1))</f>
        <v/>
      </c>
      <c r="B948" s="24">
        <f>IF($A948="","",INDEX('Cenários'!$B$6:$B$105,INT((ROW()-6)/12)+1))</f>
        <v/>
      </c>
      <c r="C948" s="24">
        <f>IF($A948="","",INDEX('Cenários'!$C$6:$C$105,INT((ROW()-6)/12)+1))</f>
        <v/>
      </c>
      <c r="D948" s="24">
        <f>IF($A948="","",INDEX('Cenários'!$D$6:$D$105,INT((ROW()-6)/12)+1))</f>
        <v/>
      </c>
      <c r="E948" s="25">
        <f>IF($A948="","",MOD(ROW()-6,12)-4)</f>
        <v/>
      </c>
      <c r="F948" s="24">
        <f>IF($A948="","",IF($E948&lt;0,"Antes do pico",IF($E948=0,"Semana de pico","Depois do pico")))</f>
        <v/>
      </c>
      <c r="G948" s="36">
        <f>IF($A948="","",IFERROR(IF(INDEX('Cenários'!$E$6:$E$105,INT((ROW()-6)/12)+1)="","",INDEX('Cenários'!$E$6:$E$105,INT((ROW()-6)/12)+1)+7*$E948),""))</f>
        <v/>
      </c>
      <c r="H948" s="37">
        <f>IF($A948="","",INDEX('Cenários'!$N$6:$Y$105,INT((ROW()-6)/12)+1,$E948+5))</f>
        <v/>
      </c>
      <c r="I948" s="25">
        <f>IF(OR($A948="",$H948=""),"",IFERROR(ROUNDUP(INDEX('Cenários'!$F$6:$F$105,INT((ROW()-6)/12)+1)*$H948,0),""))</f>
        <v/>
      </c>
      <c r="J948" s="19" t="n"/>
      <c r="K948" s="25">
        <f>IF($A948="","",IF($E948=-4,INDEX('Cenários'!$G$6:$G$105,INT((ROW()-6)/12)+1),$S947))</f>
        <v/>
      </c>
      <c r="L948" s="25">
        <f>IF($A948="","",$K948+IF($J948="",0,$J948)-IF($I948="",0,$I948))</f>
        <v/>
      </c>
      <c r="M948" s="25">
        <f>IF($A948="","",IF($E948&lt;=0,INDEX('Cenários'!$H$6:$H$105,INT((ROW()-6)/12)+1)+SUMIFS($I$6:$I$1205,$A$6:$A$1205,$A948,$E$6:$E$1205,"&gt;"&amp;$E948,$E$6:$E$1205,"&lt;="&amp;($E948+INDEX('Cenários'!$J$6:$J$105,INT((ROW()-6)/12)+1))),INDEX('Cenários'!$L$6:$L$105,INT((ROW()-6)/12)+1)+SUMIFS($I$6:$I$1205,$A$6:$A$1205,$A948,$E$6:$E$1205,"&gt;"&amp;$E948,$E$6:$E$1205,"&lt;=7")))</f>
        <v/>
      </c>
      <c r="N948" s="25">
        <f>IF($A948="","",MIN(INDEX('Cenários'!$K$6:$K$105,INT((ROW()-6)/12)+1),MAX(0,$M948)))</f>
        <v/>
      </c>
      <c r="O948" s="25">
        <f>IF($A948="","",IFERROR(IF($L948&gt;=$N948,0,MIN(CEILING(MAX(0,$N948-$L948),INDEX('Cenários'!$I$6:$I$105,INT((ROW()-6)/12)+1)),FLOOR(MAX(0,INDEX('Cenários'!$K$6:$K$105,INT((ROW()-6)/12)+1)-$L948),INDEX('Cenários'!$I$6:$I$105,INT((ROW()-6)/12)+1)))),0))</f>
        <v/>
      </c>
      <c r="P948" s="25">
        <f>IF($A948="","",IFERROR(IF($E948+INDEX('Cenários'!$J$6:$J$105,INT((ROW()-6)/12)+1)&gt;7,0,SUMIFS($O$6:$O$1205,$A$6:$A$1205,$A948,$E$6:$E$1205,$E948+INDEX('Cenários'!$J$6:$J$105,INT((ROW()-6)/12)+1))),0))</f>
        <v/>
      </c>
      <c r="Q948" s="25">
        <f>IF($A948="","",$L948+$O948)</f>
        <v/>
      </c>
      <c r="R948" s="25">
        <f>IF($A948="","",IF($E948&gt;0,MAX(0,$Q948-$N948),0))</f>
        <v/>
      </c>
      <c r="S948" s="25">
        <f>IF($A948="","",$Q948-$R948)</f>
        <v/>
      </c>
      <c r="T948" s="25">
        <f>IF($A948="","",MAX(0,-$S948))</f>
        <v/>
      </c>
      <c r="U948" s="25">
        <f>IF($A948="","",MAX(0,$Q948-INDEX('Cenários'!$K$6:$K$105,INT((ROW()-6)/12)+1)))</f>
        <v/>
      </c>
      <c r="V948" s="24">
        <f>IF($A948="","",IF($Y948&lt;&gt;"OK","Dados inválidos",IF($X948="Pausado","Pausado",IF($T948&gt;0,"Ruptura",IF($U948&gt;0,"Excesso de capacidade",IF($M948&gt;INDEX('Cenários'!$K$6:$K$105,INT((ROW()-6)/12)+1),"Capacidade insuficiente",IF(AND($E948&lt;=0,$S948&lt;INDEX('Cenários'!$H$6:$H$105,INT((ROW()-6)/12)+1)),"Atenção",IF($R948&gt;0,"Desmobilizar","Adequado"))))))))</f>
        <v/>
      </c>
      <c r="W948" s="24">
        <f>IF($A948="","",IF($Y948&lt;&gt;"OK","Corrigir cadastro do cenário",IF($X948="Pausado","",IF($T948&gt;0,"Ruptura projetada de "&amp;TEXT($T948,"0")&amp;" un.",IF($U948&gt;0,"Reduzir entrada ou transferir "&amp;TEXT($U948,"0")&amp;" un.",IF($M948&gt;INDEX('Cenários'!$K$6:$K$105,INT((ROW()-6)/12)+1),"Capacidade abaixo do saldo-alvo em "&amp;TEXT($M948-INDEX('Cenários'!$K$6:$K$105,INT((ROW()-6)/12)+1),"0")&amp;" un.",IF(AND($O948&gt;0,$E948-INDEX('Cenários'!$J$6:$J$105,INT((ROW()-6)/12)+1)&lt;-4),"Recebimento depende de pedido anterior ao horizonte",IF($R948&gt;0,"Desmobilizar "&amp;TEXT($R948,"0")&amp;" un. nesta semana",IF($P948&gt;0,"Emitir pedido de "&amp;TEXT($P948,"0")&amp;" un. nesta semana",IF($O948&gt;0,"Programar recebimento de "&amp;TEXT($O948,"0")&amp;" un.","Sem ação imediata")))))))))</f>
        <v/>
      </c>
      <c r="X948" s="24">
        <f>IF($A948="","",INDEX('Cenários'!$M$6:$M$105,INT((ROW()-6)/12)+1))</f>
        <v/>
      </c>
      <c r="Y948" s="24">
        <f>IF($A948="","",INDEX('Cenários'!$Z$6:$Z$105,INT((ROW()-6)/12)+1))</f>
        <v/>
      </c>
    </row>
    <row r="949" ht="19" customHeight="1">
      <c r="A949" s="24">
        <f>IF(INDEX('Cenários'!$A$6:$A$105,INT((ROW()-6)/12)+1)="","",INDEX('Cenários'!$A$6:$A$105,INT((ROW()-6)/12)+1))</f>
        <v/>
      </c>
      <c r="B949" s="24">
        <f>IF($A949="","",INDEX('Cenários'!$B$6:$B$105,INT((ROW()-6)/12)+1))</f>
        <v/>
      </c>
      <c r="C949" s="24">
        <f>IF($A949="","",INDEX('Cenários'!$C$6:$C$105,INT((ROW()-6)/12)+1))</f>
        <v/>
      </c>
      <c r="D949" s="24">
        <f>IF($A949="","",INDEX('Cenários'!$D$6:$D$105,INT((ROW()-6)/12)+1))</f>
        <v/>
      </c>
      <c r="E949" s="25">
        <f>IF($A949="","",MOD(ROW()-6,12)-4)</f>
        <v/>
      </c>
      <c r="F949" s="24">
        <f>IF($A949="","",IF($E949&lt;0,"Antes do pico",IF($E949=0,"Semana de pico","Depois do pico")))</f>
        <v/>
      </c>
      <c r="G949" s="36">
        <f>IF($A949="","",IFERROR(IF(INDEX('Cenários'!$E$6:$E$105,INT((ROW()-6)/12)+1)="","",INDEX('Cenários'!$E$6:$E$105,INT((ROW()-6)/12)+1)+7*$E949),""))</f>
        <v/>
      </c>
      <c r="H949" s="37">
        <f>IF($A949="","",INDEX('Cenários'!$N$6:$Y$105,INT((ROW()-6)/12)+1,$E949+5))</f>
        <v/>
      </c>
      <c r="I949" s="25">
        <f>IF(OR($A949="",$H949=""),"",IFERROR(ROUNDUP(INDEX('Cenários'!$F$6:$F$105,INT((ROW()-6)/12)+1)*$H949,0),""))</f>
        <v/>
      </c>
      <c r="J949" s="19" t="n"/>
      <c r="K949" s="25">
        <f>IF($A949="","",IF($E949=-4,INDEX('Cenários'!$G$6:$G$105,INT((ROW()-6)/12)+1),$S948))</f>
        <v/>
      </c>
      <c r="L949" s="25">
        <f>IF($A949="","",$K949+IF($J949="",0,$J949)-IF($I949="",0,$I949))</f>
        <v/>
      </c>
      <c r="M949" s="25">
        <f>IF($A949="","",IF($E949&lt;=0,INDEX('Cenários'!$H$6:$H$105,INT((ROW()-6)/12)+1)+SUMIFS($I$6:$I$1205,$A$6:$A$1205,$A949,$E$6:$E$1205,"&gt;"&amp;$E949,$E$6:$E$1205,"&lt;="&amp;($E949+INDEX('Cenários'!$J$6:$J$105,INT((ROW()-6)/12)+1))),INDEX('Cenários'!$L$6:$L$105,INT((ROW()-6)/12)+1)+SUMIFS($I$6:$I$1205,$A$6:$A$1205,$A949,$E$6:$E$1205,"&gt;"&amp;$E949,$E$6:$E$1205,"&lt;=7")))</f>
        <v/>
      </c>
      <c r="N949" s="25">
        <f>IF($A949="","",MIN(INDEX('Cenários'!$K$6:$K$105,INT((ROW()-6)/12)+1),MAX(0,$M949)))</f>
        <v/>
      </c>
      <c r="O949" s="25">
        <f>IF($A949="","",IFERROR(IF($L949&gt;=$N949,0,MIN(CEILING(MAX(0,$N949-$L949),INDEX('Cenários'!$I$6:$I$105,INT((ROW()-6)/12)+1)),FLOOR(MAX(0,INDEX('Cenários'!$K$6:$K$105,INT((ROW()-6)/12)+1)-$L949),INDEX('Cenários'!$I$6:$I$105,INT((ROW()-6)/12)+1)))),0))</f>
        <v/>
      </c>
      <c r="P949" s="25">
        <f>IF($A949="","",IFERROR(IF($E949+INDEX('Cenários'!$J$6:$J$105,INT((ROW()-6)/12)+1)&gt;7,0,SUMIFS($O$6:$O$1205,$A$6:$A$1205,$A949,$E$6:$E$1205,$E949+INDEX('Cenários'!$J$6:$J$105,INT((ROW()-6)/12)+1))),0))</f>
        <v/>
      </c>
      <c r="Q949" s="25">
        <f>IF($A949="","",$L949+$O949)</f>
        <v/>
      </c>
      <c r="R949" s="25">
        <f>IF($A949="","",IF($E949&gt;0,MAX(0,$Q949-$N949),0))</f>
        <v/>
      </c>
      <c r="S949" s="25">
        <f>IF($A949="","",$Q949-$R949)</f>
        <v/>
      </c>
      <c r="T949" s="25">
        <f>IF($A949="","",MAX(0,-$S949))</f>
        <v/>
      </c>
      <c r="U949" s="25">
        <f>IF($A949="","",MAX(0,$Q949-INDEX('Cenários'!$K$6:$K$105,INT((ROW()-6)/12)+1)))</f>
        <v/>
      </c>
      <c r="V949" s="24">
        <f>IF($A949="","",IF($Y949&lt;&gt;"OK","Dados inválidos",IF($X949="Pausado","Pausado",IF($T949&gt;0,"Ruptura",IF($U949&gt;0,"Excesso de capacidade",IF($M949&gt;INDEX('Cenários'!$K$6:$K$105,INT((ROW()-6)/12)+1),"Capacidade insuficiente",IF(AND($E949&lt;=0,$S949&lt;INDEX('Cenários'!$H$6:$H$105,INT((ROW()-6)/12)+1)),"Atenção",IF($R949&gt;0,"Desmobilizar","Adequado"))))))))</f>
        <v/>
      </c>
      <c r="W949" s="24">
        <f>IF($A949="","",IF($Y949&lt;&gt;"OK","Corrigir cadastro do cenário",IF($X949="Pausado","",IF($T949&gt;0,"Ruptura projetada de "&amp;TEXT($T949,"0")&amp;" un.",IF($U949&gt;0,"Reduzir entrada ou transferir "&amp;TEXT($U949,"0")&amp;" un.",IF($M949&gt;INDEX('Cenários'!$K$6:$K$105,INT((ROW()-6)/12)+1),"Capacidade abaixo do saldo-alvo em "&amp;TEXT($M949-INDEX('Cenários'!$K$6:$K$105,INT((ROW()-6)/12)+1),"0")&amp;" un.",IF(AND($O949&gt;0,$E949-INDEX('Cenários'!$J$6:$J$105,INT((ROW()-6)/12)+1)&lt;-4),"Recebimento depende de pedido anterior ao horizonte",IF($R949&gt;0,"Desmobilizar "&amp;TEXT($R949,"0")&amp;" un. nesta semana",IF($P949&gt;0,"Emitir pedido de "&amp;TEXT($P949,"0")&amp;" un. nesta semana",IF($O949&gt;0,"Programar recebimento de "&amp;TEXT($O949,"0")&amp;" un.","Sem ação imediata")))))))))</f>
        <v/>
      </c>
      <c r="X949" s="24">
        <f>IF($A949="","",INDEX('Cenários'!$M$6:$M$105,INT((ROW()-6)/12)+1))</f>
        <v/>
      </c>
      <c r="Y949" s="24">
        <f>IF($A949="","",INDEX('Cenários'!$Z$6:$Z$105,INT((ROW()-6)/12)+1))</f>
        <v/>
      </c>
    </row>
    <row r="950" ht="19" customHeight="1">
      <c r="A950" s="24">
        <f>IF(INDEX('Cenários'!$A$6:$A$105,INT((ROW()-6)/12)+1)="","",INDEX('Cenários'!$A$6:$A$105,INT((ROW()-6)/12)+1))</f>
        <v/>
      </c>
      <c r="B950" s="24">
        <f>IF($A950="","",INDEX('Cenários'!$B$6:$B$105,INT((ROW()-6)/12)+1))</f>
        <v/>
      </c>
      <c r="C950" s="24">
        <f>IF($A950="","",INDEX('Cenários'!$C$6:$C$105,INT((ROW()-6)/12)+1))</f>
        <v/>
      </c>
      <c r="D950" s="24">
        <f>IF($A950="","",INDEX('Cenários'!$D$6:$D$105,INT((ROW()-6)/12)+1))</f>
        <v/>
      </c>
      <c r="E950" s="25">
        <f>IF($A950="","",MOD(ROW()-6,12)-4)</f>
        <v/>
      </c>
      <c r="F950" s="24">
        <f>IF($A950="","",IF($E950&lt;0,"Antes do pico",IF($E950=0,"Semana de pico","Depois do pico")))</f>
        <v/>
      </c>
      <c r="G950" s="36">
        <f>IF($A950="","",IFERROR(IF(INDEX('Cenários'!$E$6:$E$105,INT((ROW()-6)/12)+1)="","",INDEX('Cenários'!$E$6:$E$105,INT((ROW()-6)/12)+1)+7*$E950),""))</f>
        <v/>
      </c>
      <c r="H950" s="37">
        <f>IF($A950="","",INDEX('Cenários'!$N$6:$Y$105,INT((ROW()-6)/12)+1,$E950+5))</f>
        <v/>
      </c>
      <c r="I950" s="25">
        <f>IF(OR($A950="",$H950=""),"",IFERROR(ROUNDUP(INDEX('Cenários'!$F$6:$F$105,INT((ROW()-6)/12)+1)*$H950,0),""))</f>
        <v/>
      </c>
      <c r="J950" s="19" t="n"/>
      <c r="K950" s="25">
        <f>IF($A950="","",IF($E950=-4,INDEX('Cenários'!$G$6:$G$105,INT((ROW()-6)/12)+1),$S949))</f>
        <v/>
      </c>
      <c r="L950" s="25">
        <f>IF($A950="","",$K950+IF($J950="",0,$J950)-IF($I950="",0,$I950))</f>
        <v/>
      </c>
      <c r="M950" s="25">
        <f>IF($A950="","",IF($E950&lt;=0,INDEX('Cenários'!$H$6:$H$105,INT((ROW()-6)/12)+1)+SUMIFS($I$6:$I$1205,$A$6:$A$1205,$A950,$E$6:$E$1205,"&gt;"&amp;$E950,$E$6:$E$1205,"&lt;="&amp;($E950+INDEX('Cenários'!$J$6:$J$105,INT((ROW()-6)/12)+1))),INDEX('Cenários'!$L$6:$L$105,INT((ROW()-6)/12)+1)+SUMIFS($I$6:$I$1205,$A$6:$A$1205,$A950,$E$6:$E$1205,"&gt;"&amp;$E950,$E$6:$E$1205,"&lt;=7")))</f>
        <v/>
      </c>
      <c r="N950" s="25">
        <f>IF($A950="","",MIN(INDEX('Cenários'!$K$6:$K$105,INT((ROW()-6)/12)+1),MAX(0,$M950)))</f>
        <v/>
      </c>
      <c r="O950" s="25">
        <f>IF($A950="","",IFERROR(IF($L950&gt;=$N950,0,MIN(CEILING(MAX(0,$N950-$L950),INDEX('Cenários'!$I$6:$I$105,INT((ROW()-6)/12)+1)),FLOOR(MAX(0,INDEX('Cenários'!$K$6:$K$105,INT((ROW()-6)/12)+1)-$L950),INDEX('Cenários'!$I$6:$I$105,INT((ROW()-6)/12)+1)))),0))</f>
        <v/>
      </c>
      <c r="P950" s="25">
        <f>IF($A950="","",IFERROR(IF($E950+INDEX('Cenários'!$J$6:$J$105,INT((ROW()-6)/12)+1)&gt;7,0,SUMIFS($O$6:$O$1205,$A$6:$A$1205,$A950,$E$6:$E$1205,$E950+INDEX('Cenários'!$J$6:$J$105,INT((ROW()-6)/12)+1))),0))</f>
        <v/>
      </c>
      <c r="Q950" s="25">
        <f>IF($A950="","",$L950+$O950)</f>
        <v/>
      </c>
      <c r="R950" s="25">
        <f>IF($A950="","",IF($E950&gt;0,MAX(0,$Q950-$N950),0))</f>
        <v/>
      </c>
      <c r="S950" s="25">
        <f>IF($A950="","",$Q950-$R950)</f>
        <v/>
      </c>
      <c r="T950" s="25">
        <f>IF($A950="","",MAX(0,-$S950))</f>
        <v/>
      </c>
      <c r="U950" s="25">
        <f>IF($A950="","",MAX(0,$Q950-INDEX('Cenários'!$K$6:$K$105,INT((ROW()-6)/12)+1)))</f>
        <v/>
      </c>
      <c r="V950" s="24">
        <f>IF($A950="","",IF($Y950&lt;&gt;"OK","Dados inválidos",IF($X950="Pausado","Pausado",IF($T950&gt;0,"Ruptura",IF($U950&gt;0,"Excesso de capacidade",IF($M950&gt;INDEX('Cenários'!$K$6:$K$105,INT((ROW()-6)/12)+1),"Capacidade insuficiente",IF(AND($E950&lt;=0,$S950&lt;INDEX('Cenários'!$H$6:$H$105,INT((ROW()-6)/12)+1)),"Atenção",IF($R950&gt;0,"Desmobilizar","Adequado"))))))))</f>
        <v/>
      </c>
      <c r="W950" s="24">
        <f>IF($A950="","",IF($Y950&lt;&gt;"OK","Corrigir cadastro do cenário",IF($X950="Pausado","",IF($T950&gt;0,"Ruptura projetada de "&amp;TEXT($T950,"0")&amp;" un.",IF($U950&gt;0,"Reduzir entrada ou transferir "&amp;TEXT($U950,"0")&amp;" un.",IF($M950&gt;INDEX('Cenários'!$K$6:$K$105,INT((ROW()-6)/12)+1),"Capacidade abaixo do saldo-alvo em "&amp;TEXT($M950-INDEX('Cenários'!$K$6:$K$105,INT((ROW()-6)/12)+1),"0")&amp;" un.",IF(AND($O950&gt;0,$E950-INDEX('Cenários'!$J$6:$J$105,INT((ROW()-6)/12)+1)&lt;-4),"Recebimento depende de pedido anterior ao horizonte",IF($R950&gt;0,"Desmobilizar "&amp;TEXT($R950,"0")&amp;" un. nesta semana",IF($P950&gt;0,"Emitir pedido de "&amp;TEXT($P950,"0")&amp;" un. nesta semana",IF($O950&gt;0,"Programar recebimento de "&amp;TEXT($O950,"0")&amp;" un.","Sem ação imediata")))))))))</f>
        <v/>
      </c>
      <c r="X950" s="24">
        <f>IF($A950="","",INDEX('Cenários'!$M$6:$M$105,INT((ROW()-6)/12)+1))</f>
        <v/>
      </c>
      <c r="Y950" s="24">
        <f>IF($A950="","",INDEX('Cenários'!$Z$6:$Z$105,INT((ROW()-6)/12)+1))</f>
        <v/>
      </c>
    </row>
    <row r="951" ht="19" customHeight="1">
      <c r="A951" s="24">
        <f>IF(INDEX('Cenários'!$A$6:$A$105,INT((ROW()-6)/12)+1)="","",INDEX('Cenários'!$A$6:$A$105,INT((ROW()-6)/12)+1))</f>
        <v/>
      </c>
      <c r="B951" s="24">
        <f>IF($A951="","",INDEX('Cenários'!$B$6:$B$105,INT((ROW()-6)/12)+1))</f>
        <v/>
      </c>
      <c r="C951" s="24">
        <f>IF($A951="","",INDEX('Cenários'!$C$6:$C$105,INT((ROW()-6)/12)+1))</f>
        <v/>
      </c>
      <c r="D951" s="24">
        <f>IF($A951="","",INDEX('Cenários'!$D$6:$D$105,INT((ROW()-6)/12)+1))</f>
        <v/>
      </c>
      <c r="E951" s="25">
        <f>IF($A951="","",MOD(ROW()-6,12)-4)</f>
        <v/>
      </c>
      <c r="F951" s="24">
        <f>IF($A951="","",IF($E951&lt;0,"Antes do pico",IF($E951=0,"Semana de pico","Depois do pico")))</f>
        <v/>
      </c>
      <c r="G951" s="36">
        <f>IF($A951="","",IFERROR(IF(INDEX('Cenários'!$E$6:$E$105,INT((ROW()-6)/12)+1)="","",INDEX('Cenários'!$E$6:$E$105,INT((ROW()-6)/12)+1)+7*$E951),""))</f>
        <v/>
      </c>
      <c r="H951" s="37">
        <f>IF($A951="","",INDEX('Cenários'!$N$6:$Y$105,INT((ROW()-6)/12)+1,$E951+5))</f>
        <v/>
      </c>
      <c r="I951" s="25">
        <f>IF(OR($A951="",$H951=""),"",IFERROR(ROUNDUP(INDEX('Cenários'!$F$6:$F$105,INT((ROW()-6)/12)+1)*$H951,0),""))</f>
        <v/>
      </c>
      <c r="J951" s="19" t="n"/>
      <c r="K951" s="25">
        <f>IF($A951="","",IF($E951=-4,INDEX('Cenários'!$G$6:$G$105,INT((ROW()-6)/12)+1),$S950))</f>
        <v/>
      </c>
      <c r="L951" s="25">
        <f>IF($A951="","",$K951+IF($J951="",0,$J951)-IF($I951="",0,$I951))</f>
        <v/>
      </c>
      <c r="M951" s="25">
        <f>IF($A951="","",IF($E951&lt;=0,INDEX('Cenários'!$H$6:$H$105,INT((ROW()-6)/12)+1)+SUMIFS($I$6:$I$1205,$A$6:$A$1205,$A951,$E$6:$E$1205,"&gt;"&amp;$E951,$E$6:$E$1205,"&lt;="&amp;($E951+INDEX('Cenários'!$J$6:$J$105,INT((ROW()-6)/12)+1))),INDEX('Cenários'!$L$6:$L$105,INT((ROW()-6)/12)+1)+SUMIFS($I$6:$I$1205,$A$6:$A$1205,$A951,$E$6:$E$1205,"&gt;"&amp;$E951,$E$6:$E$1205,"&lt;=7")))</f>
        <v/>
      </c>
      <c r="N951" s="25">
        <f>IF($A951="","",MIN(INDEX('Cenários'!$K$6:$K$105,INT((ROW()-6)/12)+1),MAX(0,$M951)))</f>
        <v/>
      </c>
      <c r="O951" s="25">
        <f>IF($A951="","",IFERROR(IF($L951&gt;=$N951,0,MIN(CEILING(MAX(0,$N951-$L951),INDEX('Cenários'!$I$6:$I$105,INT((ROW()-6)/12)+1)),FLOOR(MAX(0,INDEX('Cenários'!$K$6:$K$105,INT((ROW()-6)/12)+1)-$L951),INDEX('Cenários'!$I$6:$I$105,INT((ROW()-6)/12)+1)))),0))</f>
        <v/>
      </c>
      <c r="P951" s="25">
        <f>IF($A951="","",IFERROR(IF($E951+INDEX('Cenários'!$J$6:$J$105,INT((ROW()-6)/12)+1)&gt;7,0,SUMIFS($O$6:$O$1205,$A$6:$A$1205,$A951,$E$6:$E$1205,$E951+INDEX('Cenários'!$J$6:$J$105,INT((ROW()-6)/12)+1))),0))</f>
        <v/>
      </c>
      <c r="Q951" s="25">
        <f>IF($A951="","",$L951+$O951)</f>
        <v/>
      </c>
      <c r="R951" s="25">
        <f>IF($A951="","",IF($E951&gt;0,MAX(0,$Q951-$N951),0))</f>
        <v/>
      </c>
      <c r="S951" s="25">
        <f>IF($A951="","",$Q951-$R951)</f>
        <v/>
      </c>
      <c r="T951" s="25">
        <f>IF($A951="","",MAX(0,-$S951))</f>
        <v/>
      </c>
      <c r="U951" s="25">
        <f>IF($A951="","",MAX(0,$Q951-INDEX('Cenários'!$K$6:$K$105,INT((ROW()-6)/12)+1)))</f>
        <v/>
      </c>
      <c r="V951" s="24">
        <f>IF($A951="","",IF($Y951&lt;&gt;"OK","Dados inválidos",IF($X951="Pausado","Pausado",IF($T951&gt;0,"Ruptura",IF($U951&gt;0,"Excesso de capacidade",IF($M951&gt;INDEX('Cenários'!$K$6:$K$105,INT((ROW()-6)/12)+1),"Capacidade insuficiente",IF(AND($E951&lt;=0,$S951&lt;INDEX('Cenários'!$H$6:$H$105,INT((ROW()-6)/12)+1)),"Atenção",IF($R951&gt;0,"Desmobilizar","Adequado"))))))))</f>
        <v/>
      </c>
      <c r="W951" s="24">
        <f>IF($A951="","",IF($Y951&lt;&gt;"OK","Corrigir cadastro do cenário",IF($X951="Pausado","",IF($T951&gt;0,"Ruptura projetada de "&amp;TEXT($T951,"0")&amp;" un.",IF($U951&gt;0,"Reduzir entrada ou transferir "&amp;TEXT($U951,"0")&amp;" un.",IF($M951&gt;INDEX('Cenários'!$K$6:$K$105,INT((ROW()-6)/12)+1),"Capacidade abaixo do saldo-alvo em "&amp;TEXT($M951-INDEX('Cenários'!$K$6:$K$105,INT((ROW()-6)/12)+1),"0")&amp;" un.",IF(AND($O951&gt;0,$E951-INDEX('Cenários'!$J$6:$J$105,INT((ROW()-6)/12)+1)&lt;-4),"Recebimento depende de pedido anterior ao horizonte",IF($R951&gt;0,"Desmobilizar "&amp;TEXT($R951,"0")&amp;" un. nesta semana",IF($P951&gt;0,"Emitir pedido de "&amp;TEXT($P951,"0")&amp;" un. nesta semana",IF($O951&gt;0,"Programar recebimento de "&amp;TEXT($O951,"0")&amp;" un.","Sem ação imediata")))))))))</f>
        <v/>
      </c>
      <c r="X951" s="24">
        <f>IF($A951="","",INDEX('Cenários'!$M$6:$M$105,INT((ROW()-6)/12)+1))</f>
        <v/>
      </c>
      <c r="Y951" s="24">
        <f>IF($A951="","",INDEX('Cenários'!$Z$6:$Z$105,INT((ROW()-6)/12)+1))</f>
        <v/>
      </c>
    </row>
    <row r="952" ht="19" customHeight="1">
      <c r="A952" s="24">
        <f>IF(INDEX('Cenários'!$A$6:$A$105,INT((ROW()-6)/12)+1)="","",INDEX('Cenários'!$A$6:$A$105,INT((ROW()-6)/12)+1))</f>
        <v/>
      </c>
      <c r="B952" s="24">
        <f>IF($A952="","",INDEX('Cenários'!$B$6:$B$105,INT((ROW()-6)/12)+1))</f>
        <v/>
      </c>
      <c r="C952" s="24">
        <f>IF($A952="","",INDEX('Cenários'!$C$6:$C$105,INT((ROW()-6)/12)+1))</f>
        <v/>
      </c>
      <c r="D952" s="24">
        <f>IF($A952="","",INDEX('Cenários'!$D$6:$D$105,INT((ROW()-6)/12)+1))</f>
        <v/>
      </c>
      <c r="E952" s="25">
        <f>IF($A952="","",MOD(ROW()-6,12)-4)</f>
        <v/>
      </c>
      <c r="F952" s="24">
        <f>IF($A952="","",IF($E952&lt;0,"Antes do pico",IF($E952=0,"Semana de pico","Depois do pico")))</f>
        <v/>
      </c>
      <c r="G952" s="36">
        <f>IF($A952="","",IFERROR(IF(INDEX('Cenários'!$E$6:$E$105,INT((ROW()-6)/12)+1)="","",INDEX('Cenários'!$E$6:$E$105,INT((ROW()-6)/12)+1)+7*$E952),""))</f>
        <v/>
      </c>
      <c r="H952" s="37">
        <f>IF($A952="","",INDEX('Cenários'!$N$6:$Y$105,INT((ROW()-6)/12)+1,$E952+5))</f>
        <v/>
      </c>
      <c r="I952" s="25">
        <f>IF(OR($A952="",$H952=""),"",IFERROR(ROUNDUP(INDEX('Cenários'!$F$6:$F$105,INT((ROW()-6)/12)+1)*$H952,0),""))</f>
        <v/>
      </c>
      <c r="J952" s="19" t="n"/>
      <c r="K952" s="25">
        <f>IF($A952="","",IF($E952=-4,INDEX('Cenários'!$G$6:$G$105,INT((ROW()-6)/12)+1),$S951))</f>
        <v/>
      </c>
      <c r="L952" s="25">
        <f>IF($A952="","",$K952+IF($J952="",0,$J952)-IF($I952="",0,$I952))</f>
        <v/>
      </c>
      <c r="M952" s="25">
        <f>IF($A952="","",IF($E952&lt;=0,INDEX('Cenários'!$H$6:$H$105,INT((ROW()-6)/12)+1)+SUMIFS($I$6:$I$1205,$A$6:$A$1205,$A952,$E$6:$E$1205,"&gt;"&amp;$E952,$E$6:$E$1205,"&lt;="&amp;($E952+INDEX('Cenários'!$J$6:$J$105,INT((ROW()-6)/12)+1))),INDEX('Cenários'!$L$6:$L$105,INT((ROW()-6)/12)+1)+SUMIFS($I$6:$I$1205,$A$6:$A$1205,$A952,$E$6:$E$1205,"&gt;"&amp;$E952,$E$6:$E$1205,"&lt;=7")))</f>
        <v/>
      </c>
      <c r="N952" s="25">
        <f>IF($A952="","",MIN(INDEX('Cenários'!$K$6:$K$105,INT((ROW()-6)/12)+1),MAX(0,$M952)))</f>
        <v/>
      </c>
      <c r="O952" s="25">
        <f>IF($A952="","",IFERROR(IF($L952&gt;=$N952,0,MIN(CEILING(MAX(0,$N952-$L952),INDEX('Cenários'!$I$6:$I$105,INT((ROW()-6)/12)+1)),FLOOR(MAX(0,INDEX('Cenários'!$K$6:$K$105,INT((ROW()-6)/12)+1)-$L952),INDEX('Cenários'!$I$6:$I$105,INT((ROW()-6)/12)+1)))),0))</f>
        <v/>
      </c>
      <c r="P952" s="25">
        <f>IF($A952="","",IFERROR(IF($E952+INDEX('Cenários'!$J$6:$J$105,INT((ROW()-6)/12)+1)&gt;7,0,SUMIFS($O$6:$O$1205,$A$6:$A$1205,$A952,$E$6:$E$1205,$E952+INDEX('Cenários'!$J$6:$J$105,INT((ROW()-6)/12)+1))),0))</f>
        <v/>
      </c>
      <c r="Q952" s="25">
        <f>IF($A952="","",$L952+$O952)</f>
        <v/>
      </c>
      <c r="R952" s="25">
        <f>IF($A952="","",IF($E952&gt;0,MAX(0,$Q952-$N952),0))</f>
        <v/>
      </c>
      <c r="S952" s="25">
        <f>IF($A952="","",$Q952-$R952)</f>
        <v/>
      </c>
      <c r="T952" s="25">
        <f>IF($A952="","",MAX(0,-$S952))</f>
        <v/>
      </c>
      <c r="U952" s="25">
        <f>IF($A952="","",MAX(0,$Q952-INDEX('Cenários'!$K$6:$K$105,INT((ROW()-6)/12)+1)))</f>
        <v/>
      </c>
      <c r="V952" s="24">
        <f>IF($A952="","",IF($Y952&lt;&gt;"OK","Dados inválidos",IF($X952="Pausado","Pausado",IF($T952&gt;0,"Ruptura",IF($U952&gt;0,"Excesso de capacidade",IF($M952&gt;INDEX('Cenários'!$K$6:$K$105,INT((ROW()-6)/12)+1),"Capacidade insuficiente",IF(AND($E952&lt;=0,$S952&lt;INDEX('Cenários'!$H$6:$H$105,INT((ROW()-6)/12)+1)),"Atenção",IF($R952&gt;0,"Desmobilizar","Adequado"))))))))</f>
        <v/>
      </c>
      <c r="W952" s="24">
        <f>IF($A952="","",IF($Y952&lt;&gt;"OK","Corrigir cadastro do cenário",IF($X952="Pausado","",IF($T952&gt;0,"Ruptura projetada de "&amp;TEXT($T952,"0")&amp;" un.",IF($U952&gt;0,"Reduzir entrada ou transferir "&amp;TEXT($U952,"0")&amp;" un.",IF($M952&gt;INDEX('Cenários'!$K$6:$K$105,INT((ROW()-6)/12)+1),"Capacidade abaixo do saldo-alvo em "&amp;TEXT($M952-INDEX('Cenários'!$K$6:$K$105,INT((ROW()-6)/12)+1),"0")&amp;" un.",IF(AND($O952&gt;0,$E952-INDEX('Cenários'!$J$6:$J$105,INT((ROW()-6)/12)+1)&lt;-4),"Recebimento depende de pedido anterior ao horizonte",IF($R952&gt;0,"Desmobilizar "&amp;TEXT($R952,"0")&amp;" un. nesta semana",IF($P952&gt;0,"Emitir pedido de "&amp;TEXT($P952,"0")&amp;" un. nesta semana",IF($O952&gt;0,"Programar recebimento de "&amp;TEXT($O952,"0")&amp;" un.","Sem ação imediata")))))))))</f>
        <v/>
      </c>
      <c r="X952" s="24">
        <f>IF($A952="","",INDEX('Cenários'!$M$6:$M$105,INT((ROW()-6)/12)+1))</f>
        <v/>
      </c>
      <c r="Y952" s="24">
        <f>IF($A952="","",INDEX('Cenários'!$Z$6:$Z$105,INT((ROW()-6)/12)+1))</f>
        <v/>
      </c>
    </row>
    <row r="953" ht="19" customHeight="1">
      <c r="A953" s="24">
        <f>IF(INDEX('Cenários'!$A$6:$A$105,INT((ROW()-6)/12)+1)="","",INDEX('Cenários'!$A$6:$A$105,INT((ROW()-6)/12)+1))</f>
        <v/>
      </c>
      <c r="B953" s="24">
        <f>IF($A953="","",INDEX('Cenários'!$B$6:$B$105,INT((ROW()-6)/12)+1))</f>
        <v/>
      </c>
      <c r="C953" s="24">
        <f>IF($A953="","",INDEX('Cenários'!$C$6:$C$105,INT((ROW()-6)/12)+1))</f>
        <v/>
      </c>
      <c r="D953" s="24">
        <f>IF($A953="","",INDEX('Cenários'!$D$6:$D$105,INT((ROW()-6)/12)+1))</f>
        <v/>
      </c>
      <c r="E953" s="25">
        <f>IF($A953="","",MOD(ROW()-6,12)-4)</f>
        <v/>
      </c>
      <c r="F953" s="24">
        <f>IF($A953="","",IF($E953&lt;0,"Antes do pico",IF($E953=0,"Semana de pico","Depois do pico")))</f>
        <v/>
      </c>
      <c r="G953" s="36">
        <f>IF($A953="","",IFERROR(IF(INDEX('Cenários'!$E$6:$E$105,INT((ROW()-6)/12)+1)="","",INDEX('Cenários'!$E$6:$E$105,INT((ROW()-6)/12)+1)+7*$E953),""))</f>
        <v/>
      </c>
      <c r="H953" s="37">
        <f>IF($A953="","",INDEX('Cenários'!$N$6:$Y$105,INT((ROW()-6)/12)+1,$E953+5))</f>
        <v/>
      </c>
      <c r="I953" s="25">
        <f>IF(OR($A953="",$H953=""),"",IFERROR(ROUNDUP(INDEX('Cenários'!$F$6:$F$105,INT((ROW()-6)/12)+1)*$H953,0),""))</f>
        <v/>
      </c>
      <c r="J953" s="19" t="n"/>
      <c r="K953" s="25">
        <f>IF($A953="","",IF($E953=-4,INDEX('Cenários'!$G$6:$G$105,INT((ROW()-6)/12)+1),$S952))</f>
        <v/>
      </c>
      <c r="L953" s="25">
        <f>IF($A953="","",$K953+IF($J953="",0,$J953)-IF($I953="",0,$I953))</f>
        <v/>
      </c>
      <c r="M953" s="25">
        <f>IF($A953="","",IF($E953&lt;=0,INDEX('Cenários'!$H$6:$H$105,INT((ROW()-6)/12)+1)+SUMIFS($I$6:$I$1205,$A$6:$A$1205,$A953,$E$6:$E$1205,"&gt;"&amp;$E953,$E$6:$E$1205,"&lt;="&amp;($E953+INDEX('Cenários'!$J$6:$J$105,INT((ROW()-6)/12)+1))),INDEX('Cenários'!$L$6:$L$105,INT((ROW()-6)/12)+1)+SUMIFS($I$6:$I$1205,$A$6:$A$1205,$A953,$E$6:$E$1205,"&gt;"&amp;$E953,$E$6:$E$1205,"&lt;=7")))</f>
        <v/>
      </c>
      <c r="N953" s="25">
        <f>IF($A953="","",MIN(INDEX('Cenários'!$K$6:$K$105,INT((ROW()-6)/12)+1),MAX(0,$M953)))</f>
        <v/>
      </c>
      <c r="O953" s="25">
        <f>IF($A953="","",IFERROR(IF($L953&gt;=$N953,0,MIN(CEILING(MAX(0,$N953-$L953),INDEX('Cenários'!$I$6:$I$105,INT((ROW()-6)/12)+1)),FLOOR(MAX(0,INDEX('Cenários'!$K$6:$K$105,INT((ROW()-6)/12)+1)-$L953),INDEX('Cenários'!$I$6:$I$105,INT((ROW()-6)/12)+1)))),0))</f>
        <v/>
      </c>
      <c r="P953" s="25">
        <f>IF($A953="","",IFERROR(IF($E953+INDEX('Cenários'!$J$6:$J$105,INT((ROW()-6)/12)+1)&gt;7,0,SUMIFS($O$6:$O$1205,$A$6:$A$1205,$A953,$E$6:$E$1205,$E953+INDEX('Cenários'!$J$6:$J$105,INT((ROW()-6)/12)+1))),0))</f>
        <v/>
      </c>
      <c r="Q953" s="25">
        <f>IF($A953="","",$L953+$O953)</f>
        <v/>
      </c>
      <c r="R953" s="25">
        <f>IF($A953="","",IF($E953&gt;0,MAX(0,$Q953-$N953),0))</f>
        <v/>
      </c>
      <c r="S953" s="25">
        <f>IF($A953="","",$Q953-$R953)</f>
        <v/>
      </c>
      <c r="T953" s="25">
        <f>IF($A953="","",MAX(0,-$S953))</f>
        <v/>
      </c>
      <c r="U953" s="25">
        <f>IF($A953="","",MAX(0,$Q953-INDEX('Cenários'!$K$6:$K$105,INT((ROW()-6)/12)+1)))</f>
        <v/>
      </c>
      <c r="V953" s="24">
        <f>IF($A953="","",IF($Y953&lt;&gt;"OK","Dados inválidos",IF($X953="Pausado","Pausado",IF($T953&gt;0,"Ruptura",IF($U953&gt;0,"Excesso de capacidade",IF($M953&gt;INDEX('Cenários'!$K$6:$K$105,INT((ROW()-6)/12)+1),"Capacidade insuficiente",IF(AND($E953&lt;=0,$S953&lt;INDEX('Cenários'!$H$6:$H$105,INT((ROW()-6)/12)+1)),"Atenção",IF($R953&gt;0,"Desmobilizar","Adequado"))))))))</f>
        <v/>
      </c>
      <c r="W953" s="24">
        <f>IF($A953="","",IF($Y953&lt;&gt;"OK","Corrigir cadastro do cenário",IF($X953="Pausado","",IF($T953&gt;0,"Ruptura projetada de "&amp;TEXT($T953,"0")&amp;" un.",IF($U953&gt;0,"Reduzir entrada ou transferir "&amp;TEXT($U953,"0")&amp;" un.",IF($M953&gt;INDEX('Cenários'!$K$6:$K$105,INT((ROW()-6)/12)+1),"Capacidade abaixo do saldo-alvo em "&amp;TEXT($M953-INDEX('Cenários'!$K$6:$K$105,INT((ROW()-6)/12)+1),"0")&amp;" un.",IF(AND($O953&gt;0,$E953-INDEX('Cenários'!$J$6:$J$105,INT((ROW()-6)/12)+1)&lt;-4),"Recebimento depende de pedido anterior ao horizonte",IF($R953&gt;0,"Desmobilizar "&amp;TEXT($R953,"0")&amp;" un. nesta semana",IF($P953&gt;0,"Emitir pedido de "&amp;TEXT($P953,"0")&amp;" un. nesta semana",IF($O953&gt;0,"Programar recebimento de "&amp;TEXT($O953,"0")&amp;" un.","Sem ação imediata")))))))))</f>
        <v/>
      </c>
      <c r="X953" s="24">
        <f>IF($A953="","",INDEX('Cenários'!$M$6:$M$105,INT((ROW()-6)/12)+1))</f>
        <v/>
      </c>
      <c r="Y953" s="24">
        <f>IF($A953="","",INDEX('Cenários'!$Z$6:$Z$105,INT((ROW()-6)/12)+1))</f>
        <v/>
      </c>
    </row>
    <row r="954" ht="19" customHeight="1">
      <c r="A954" s="24">
        <f>IF(INDEX('Cenários'!$A$6:$A$105,INT((ROW()-6)/12)+1)="","",INDEX('Cenários'!$A$6:$A$105,INT((ROW()-6)/12)+1))</f>
        <v/>
      </c>
      <c r="B954" s="24">
        <f>IF($A954="","",INDEX('Cenários'!$B$6:$B$105,INT((ROW()-6)/12)+1))</f>
        <v/>
      </c>
      <c r="C954" s="24">
        <f>IF($A954="","",INDEX('Cenários'!$C$6:$C$105,INT((ROW()-6)/12)+1))</f>
        <v/>
      </c>
      <c r="D954" s="24">
        <f>IF($A954="","",INDEX('Cenários'!$D$6:$D$105,INT((ROW()-6)/12)+1))</f>
        <v/>
      </c>
      <c r="E954" s="25">
        <f>IF($A954="","",MOD(ROW()-6,12)-4)</f>
        <v/>
      </c>
      <c r="F954" s="24">
        <f>IF($A954="","",IF($E954&lt;0,"Antes do pico",IF($E954=0,"Semana de pico","Depois do pico")))</f>
        <v/>
      </c>
      <c r="G954" s="36">
        <f>IF($A954="","",IFERROR(IF(INDEX('Cenários'!$E$6:$E$105,INT((ROW()-6)/12)+1)="","",INDEX('Cenários'!$E$6:$E$105,INT((ROW()-6)/12)+1)+7*$E954),""))</f>
        <v/>
      </c>
      <c r="H954" s="37">
        <f>IF($A954="","",INDEX('Cenários'!$N$6:$Y$105,INT((ROW()-6)/12)+1,$E954+5))</f>
        <v/>
      </c>
      <c r="I954" s="25">
        <f>IF(OR($A954="",$H954=""),"",IFERROR(ROUNDUP(INDEX('Cenários'!$F$6:$F$105,INT((ROW()-6)/12)+1)*$H954,0),""))</f>
        <v/>
      </c>
      <c r="J954" s="19" t="n"/>
      <c r="K954" s="25">
        <f>IF($A954="","",IF($E954=-4,INDEX('Cenários'!$G$6:$G$105,INT((ROW()-6)/12)+1),$S953))</f>
        <v/>
      </c>
      <c r="L954" s="25">
        <f>IF($A954="","",$K954+IF($J954="",0,$J954)-IF($I954="",0,$I954))</f>
        <v/>
      </c>
      <c r="M954" s="25">
        <f>IF($A954="","",IF($E954&lt;=0,INDEX('Cenários'!$H$6:$H$105,INT((ROW()-6)/12)+1)+SUMIFS($I$6:$I$1205,$A$6:$A$1205,$A954,$E$6:$E$1205,"&gt;"&amp;$E954,$E$6:$E$1205,"&lt;="&amp;($E954+INDEX('Cenários'!$J$6:$J$105,INT((ROW()-6)/12)+1))),INDEX('Cenários'!$L$6:$L$105,INT((ROW()-6)/12)+1)+SUMIFS($I$6:$I$1205,$A$6:$A$1205,$A954,$E$6:$E$1205,"&gt;"&amp;$E954,$E$6:$E$1205,"&lt;=7")))</f>
        <v/>
      </c>
      <c r="N954" s="25">
        <f>IF($A954="","",MIN(INDEX('Cenários'!$K$6:$K$105,INT((ROW()-6)/12)+1),MAX(0,$M954)))</f>
        <v/>
      </c>
      <c r="O954" s="25">
        <f>IF($A954="","",IFERROR(IF($L954&gt;=$N954,0,MIN(CEILING(MAX(0,$N954-$L954),INDEX('Cenários'!$I$6:$I$105,INT((ROW()-6)/12)+1)),FLOOR(MAX(0,INDEX('Cenários'!$K$6:$K$105,INT((ROW()-6)/12)+1)-$L954),INDEX('Cenários'!$I$6:$I$105,INT((ROW()-6)/12)+1)))),0))</f>
        <v/>
      </c>
      <c r="P954" s="25">
        <f>IF($A954="","",IFERROR(IF($E954+INDEX('Cenários'!$J$6:$J$105,INT((ROW()-6)/12)+1)&gt;7,0,SUMIFS($O$6:$O$1205,$A$6:$A$1205,$A954,$E$6:$E$1205,$E954+INDEX('Cenários'!$J$6:$J$105,INT((ROW()-6)/12)+1))),0))</f>
        <v/>
      </c>
      <c r="Q954" s="25">
        <f>IF($A954="","",$L954+$O954)</f>
        <v/>
      </c>
      <c r="R954" s="25">
        <f>IF($A954="","",IF($E954&gt;0,MAX(0,$Q954-$N954),0))</f>
        <v/>
      </c>
      <c r="S954" s="25">
        <f>IF($A954="","",$Q954-$R954)</f>
        <v/>
      </c>
      <c r="T954" s="25">
        <f>IF($A954="","",MAX(0,-$S954))</f>
        <v/>
      </c>
      <c r="U954" s="25">
        <f>IF($A954="","",MAX(0,$Q954-INDEX('Cenários'!$K$6:$K$105,INT((ROW()-6)/12)+1)))</f>
        <v/>
      </c>
      <c r="V954" s="24">
        <f>IF($A954="","",IF($Y954&lt;&gt;"OK","Dados inválidos",IF($X954="Pausado","Pausado",IF($T954&gt;0,"Ruptura",IF($U954&gt;0,"Excesso de capacidade",IF($M954&gt;INDEX('Cenários'!$K$6:$K$105,INT((ROW()-6)/12)+1),"Capacidade insuficiente",IF(AND($E954&lt;=0,$S954&lt;INDEX('Cenários'!$H$6:$H$105,INT((ROW()-6)/12)+1)),"Atenção",IF($R954&gt;0,"Desmobilizar","Adequado"))))))))</f>
        <v/>
      </c>
      <c r="W954" s="24">
        <f>IF($A954="","",IF($Y954&lt;&gt;"OK","Corrigir cadastro do cenário",IF($X954="Pausado","",IF($T954&gt;0,"Ruptura projetada de "&amp;TEXT($T954,"0")&amp;" un.",IF($U954&gt;0,"Reduzir entrada ou transferir "&amp;TEXT($U954,"0")&amp;" un.",IF($M954&gt;INDEX('Cenários'!$K$6:$K$105,INT((ROW()-6)/12)+1),"Capacidade abaixo do saldo-alvo em "&amp;TEXT($M954-INDEX('Cenários'!$K$6:$K$105,INT((ROW()-6)/12)+1),"0")&amp;" un.",IF(AND($O954&gt;0,$E954-INDEX('Cenários'!$J$6:$J$105,INT((ROW()-6)/12)+1)&lt;-4),"Recebimento depende de pedido anterior ao horizonte",IF($R954&gt;0,"Desmobilizar "&amp;TEXT($R954,"0")&amp;" un. nesta semana",IF($P954&gt;0,"Emitir pedido de "&amp;TEXT($P954,"0")&amp;" un. nesta semana",IF($O954&gt;0,"Programar recebimento de "&amp;TEXT($O954,"0")&amp;" un.","Sem ação imediata")))))))))</f>
        <v/>
      </c>
      <c r="X954" s="24">
        <f>IF($A954="","",INDEX('Cenários'!$M$6:$M$105,INT((ROW()-6)/12)+1))</f>
        <v/>
      </c>
      <c r="Y954" s="24">
        <f>IF($A954="","",INDEX('Cenários'!$Z$6:$Z$105,INT((ROW()-6)/12)+1))</f>
        <v/>
      </c>
    </row>
    <row r="955" ht="19" customHeight="1">
      <c r="A955" s="24">
        <f>IF(INDEX('Cenários'!$A$6:$A$105,INT((ROW()-6)/12)+1)="","",INDEX('Cenários'!$A$6:$A$105,INT((ROW()-6)/12)+1))</f>
        <v/>
      </c>
      <c r="B955" s="24">
        <f>IF($A955="","",INDEX('Cenários'!$B$6:$B$105,INT((ROW()-6)/12)+1))</f>
        <v/>
      </c>
      <c r="C955" s="24">
        <f>IF($A955="","",INDEX('Cenários'!$C$6:$C$105,INT((ROW()-6)/12)+1))</f>
        <v/>
      </c>
      <c r="D955" s="24">
        <f>IF($A955="","",INDEX('Cenários'!$D$6:$D$105,INT((ROW()-6)/12)+1))</f>
        <v/>
      </c>
      <c r="E955" s="25">
        <f>IF($A955="","",MOD(ROW()-6,12)-4)</f>
        <v/>
      </c>
      <c r="F955" s="24">
        <f>IF($A955="","",IF($E955&lt;0,"Antes do pico",IF($E955=0,"Semana de pico","Depois do pico")))</f>
        <v/>
      </c>
      <c r="G955" s="36">
        <f>IF($A955="","",IFERROR(IF(INDEX('Cenários'!$E$6:$E$105,INT((ROW()-6)/12)+1)="","",INDEX('Cenários'!$E$6:$E$105,INT((ROW()-6)/12)+1)+7*$E955),""))</f>
        <v/>
      </c>
      <c r="H955" s="37">
        <f>IF($A955="","",INDEX('Cenários'!$N$6:$Y$105,INT((ROW()-6)/12)+1,$E955+5))</f>
        <v/>
      </c>
      <c r="I955" s="25">
        <f>IF(OR($A955="",$H955=""),"",IFERROR(ROUNDUP(INDEX('Cenários'!$F$6:$F$105,INT((ROW()-6)/12)+1)*$H955,0),""))</f>
        <v/>
      </c>
      <c r="J955" s="19" t="n"/>
      <c r="K955" s="25">
        <f>IF($A955="","",IF($E955=-4,INDEX('Cenários'!$G$6:$G$105,INT((ROW()-6)/12)+1),$S954))</f>
        <v/>
      </c>
      <c r="L955" s="25">
        <f>IF($A955="","",$K955+IF($J955="",0,$J955)-IF($I955="",0,$I955))</f>
        <v/>
      </c>
      <c r="M955" s="25">
        <f>IF($A955="","",IF($E955&lt;=0,INDEX('Cenários'!$H$6:$H$105,INT((ROW()-6)/12)+1)+SUMIFS($I$6:$I$1205,$A$6:$A$1205,$A955,$E$6:$E$1205,"&gt;"&amp;$E955,$E$6:$E$1205,"&lt;="&amp;($E955+INDEX('Cenários'!$J$6:$J$105,INT((ROW()-6)/12)+1))),INDEX('Cenários'!$L$6:$L$105,INT((ROW()-6)/12)+1)+SUMIFS($I$6:$I$1205,$A$6:$A$1205,$A955,$E$6:$E$1205,"&gt;"&amp;$E955,$E$6:$E$1205,"&lt;=7")))</f>
        <v/>
      </c>
      <c r="N955" s="25">
        <f>IF($A955="","",MIN(INDEX('Cenários'!$K$6:$K$105,INT((ROW()-6)/12)+1),MAX(0,$M955)))</f>
        <v/>
      </c>
      <c r="O955" s="25">
        <f>IF($A955="","",IFERROR(IF($L955&gt;=$N955,0,MIN(CEILING(MAX(0,$N955-$L955),INDEX('Cenários'!$I$6:$I$105,INT((ROW()-6)/12)+1)),FLOOR(MAX(0,INDEX('Cenários'!$K$6:$K$105,INT((ROW()-6)/12)+1)-$L955),INDEX('Cenários'!$I$6:$I$105,INT((ROW()-6)/12)+1)))),0))</f>
        <v/>
      </c>
      <c r="P955" s="25">
        <f>IF($A955="","",IFERROR(IF($E955+INDEX('Cenários'!$J$6:$J$105,INT((ROW()-6)/12)+1)&gt;7,0,SUMIFS($O$6:$O$1205,$A$6:$A$1205,$A955,$E$6:$E$1205,$E955+INDEX('Cenários'!$J$6:$J$105,INT((ROW()-6)/12)+1))),0))</f>
        <v/>
      </c>
      <c r="Q955" s="25">
        <f>IF($A955="","",$L955+$O955)</f>
        <v/>
      </c>
      <c r="R955" s="25">
        <f>IF($A955="","",IF($E955&gt;0,MAX(0,$Q955-$N955),0))</f>
        <v/>
      </c>
      <c r="S955" s="25">
        <f>IF($A955="","",$Q955-$R955)</f>
        <v/>
      </c>
      <c r="T955" s="25">
        <f>IF($A955="","",MAX(0,-$S955))</f>
        <v/>
      </c>
      <c r="U955" s="25">
        <f>IF($A955="","",MAX(0,$Q955-INDEX('Cenários'!$K$6:$K$105,INT((ROW()-6)/12)+1)))</f>
        <v/>
      </c>
      <c r="V955" s="24">
        <f>IF($A955="","",IF($Y955&lt;&gt;"OK","Dados inválidos",IF($X955="Pausado","Pausado",IF($T955&gt;0,"Ruptura",IF($U955&gt;0,"Excesso de capacidade",IF($M955&gt;INDEX('Cenários'!$K$6:$K$105,INT((ROW()-6)/12)+1),"Capacidade insuficiente",IF(AND($E955&lt;=0,$S955&lt;INDEX('Cenários'!$H$6:$H$105,INT((ROW()-6)/12)+1)),"Atenção",IF($R955&gt;0,"Desmobilizar","Adequado"))))))))</f>
        <v/>
      </c>
      <c r="W955" s="24">
        <f>IF($A955="","",IF($Y955&lt;&gt;"OK","Corrigir cadastro do cenário",IF($X955="Pausado","",IF($T955&gt;0,"Ruptura projetada de "&amp;TEXT($T955,"0")&amp;" un.",IF($U955&gt;0,"Reduzir entrada ou transferir "&amp;TEXT($U955,"0")&amp;" un.",IF($M955&gt;INDEX('Cenários'!$K$6:$K$105,INT((ROW()-6)/12)+1),"Capacidade abaixo do saldo-alvo em "&amp;TEXT($M955-INDEX('Cenários'!$K$6:$K$105,INT((ROW()-6)/12)+1),"0")&amp;" un.",IF(AND($O955&gt;0,$E955-INDEX('Cenários'!$J$6:$J$105,INT((ROW()-6)/12)+1)&lt;-4),"Recebimento depende de pedido anterior ao horizonte",IF($R955&gt;0,"Desmobilizar "&amp;TEXT($R955,"0")&amp;" un. nesta semana",IF($P955&gt;0,"Emitir pedido de "&amp;TEXT($P955,"0")&amp;" un. nesta semana",IF($O955&gt;0,"Programar recebimento de "&amp;TEXT($O955,"0")&amp;" un.","Sem ação imediata")))))))))</f>
        <v/>
      </c>
      <c r="X955" s="24">
        <f>IF($A955="","",INDEX('Cenários'!$M$6:$M$105,INT((ROW()-6)/12)+1))</f>
        <v/>
      </c>
      <c r="Y955" s="24">
        <f>IF($A955="","",INDEX('Cenários'!$Z$6:$Z$105,INT((ROW()-6)/12)+1))</f>
        <v/>
      </c>
    </row>
    <row r="956" ht="19" customHeight="1">
      <c r="A956" s="24">
        <f>IF(INDEX('Cenários'!$A$6:$A$105,INT((ROW()-6)/12)+1)="","",INDEX('Cenários'!$A$6:$A$105,INT((ROW()-6)/12)+1))</f>
        <v/>
      </c>
      <c r="B956" s="24">
        <f>IF($A956="","",INDEX('Cenários'!$B$6:$B$105,INT((ROW()-6)/12)+1))</f>
        <v/>
      </c>
      <c r="C956" s="24">
        <f>IF($A956="","",INDEX('Cenários'!$C$6:$C$105,INT((ROW()-6)/12)+1))</f>
        <v/>
      </c>
      <c r="D956" s="24">
        <f>IF($A956="","",INDEX('Cenários'!$D$6:$D$105,INT((ROW()-6)/12)+1))</f>
        <v/>
      </c>
      <c r="E956" s="25">
        <f>IF($A956="","",MOD(ROW()-6,12)-4)</f>
        <v/>
      </c>
      <c r="F956" s="24">
        <f>IF($A956="","",IF($E956&lt;0,"Antes do pico",IF($E956=0,"Semana de pico","Depois do pico")))</f>
        <v/>
      </c>
      <c r="G956" s="36">
        <f>IF($A956="","",IFERROR(IF(INDEX('Cenários'!$E$6:$E$105,INT((ROW()-6)/12)+1)="","",INDEX('Cenários'!$E$6:$E$105,INT((ROW()-6)/12)+1)+7*$E956),""))</f>
        <v/>
      </c>
      <c r="H956" s="37">
        <f>IF($A956="","",INDEX('Cenários'!$N$6:$Y$105,INT((ROW()-6)/12)+1,$E956+5))</f>
        <v/>
      </c>
      <c r="I956" s="25">
        <f>IF(OR($A956="",$H956=""),"",IFERROR(ROUNDUP(INDEX('Cenários'!$F$6:$F$105,INT((ROW()-6)/12)+1)*$H956,0),""))</f>
        <v/>
      </c>
      <c r="J956" s="19" t="n"/>
      <c r="K956" s="25">
        <f>IF($A956="","",IF($E956=-4,INDEX('Cenários'!$G$6:$G$105,INT((ROW()-6)/12)+1),$S955))</f>
        <v/>
      </c>
      <c r="L956" s="25">
        <f>IF($A956="","",$K956+IF($J956="",0,$J956)-IF($I956="",0,$I956))</f>
        <v/>
      </c>
      <c r="M956" s="25">
        <f>IF($A956="","",IF($E956&lt;=0,INDEX('Cenários'!$H$6:$H$105,INT((ROW()-6)/12)+1)+SUMIFS($I$6:$I$1205,$A$6:$A$1205,$A956,$E$6:$E$1205,"&gt;"&amp;$E956,$E$6:$E$1205,"&lt;="&amp;($E956+INDEX('Cenários'!$J$6:$J$105,INT((ROW()-6)/12)+1))),INDEX('Cenários'!$L$6:$L$105,INT((ROW()-6)/12)+1)+SUMIFS($I$6:$I$1205,$A$6:$A$1205,$A956,$E$6:$E$1205,"&gt;"&amp;$E956,$E$6:$E$1205,"&lt;=7")))</f>
        <v/>
      </c>
      <c r="N956" s="25">
        <f>IF($A956="","",MIN(INDEX('Cenários'!$K$6:$K$105,INT((ROW()-6)/12)+1),MAX(0,$M956)))</f>
        <v/>
      </c>
      <c r="O956" s="25">
        <f>IF($A956="","",IFERROR(IF($L956&gt;=$N956,0,MIN(CEILING(MAX(0,$N956-$L956),INDEX('Cenários'!$I$6:$I$105,INT((ROW()-6)/12)+1)),FLOOR(MAX(0,INDEX('Cenários'!$K$6:$K$105,INT((ROW()-6)/12)+1)-$L956),INDEX('Cenários'!$I$6:$I$105,INT((ROW()-6)/12)+1)))),0))</f>
        <v/>
      </c>
      <c r="P956" s="25">
        <f>IF($A956="","",IFERROR(IF($E956+INDEX('Cenários'!$J$6:$J$105,INT((ROW()-6)/12)+1)&gt;7,0,SUMIFS($O$6:$O$1205,$A$6:$A$1205,$A956,$E$6:$E$1205,$E956+INDEX('Cenários'!$J$6:$J$105,INT((ROW()-6)/12)+1))),0))</f>
        <v/>
      </c>
      <c r="Q956" s="25">
        <f>IF($A956="","",$L956+$O956)</f>
        <v/>
      </c>
      <c r="R956" s="25">
        <f>IF($A956="","",IF($E956&gt;0,MAX(0,$Q956-$N956),0))</f>
        <v/>
      </c>
      <c r="S956" s="25">
        <f>IF($A956="","",$Q956-$R956)</f>
        <v/>
      </c>
      <c r="T956" s="25">
        <f>IF($A956="","",MAX(0,-$S956))</f>
        <v/>
      </c>
      <c r="U956" s="25">
        <f>IF($A956="","",MAX(0,$Q956-INDEX('Cenários'!$K$6:$K$105,INT((ROW()-6)/12)+1)))</f>
        <v/>
      </c>
      <c r="V956" s="24">
        <f>IF($A956="","",IF($Y956&lt;&gt;"OK","Dados inválidos",IF($X956="Pausado","Pausado",IF($T956&gt;0,"Ruptura",IF($U956&gt;0,"Excesso de capacidade",IF($M956&gt;INDEX('Cenários'!$K$6:$K$105,INT((ROW()-6)/12)+1),"Capacidade insuficiente",IF(AND($E956&lt;=0,$S956&lt;INDEX('Cenários'!$H$6:$H$105,INT((ROW()-6)/12)+1)),"Atenção",IF($R956&gt;0,"Desmobilizar","Adequado"))))))))</f>
        <v/>
      </c>
      <c r="W956" s="24">
        <f>IF($A956="","",IF($Y956&lt;&gt;"OK","Corrigir cadastro do cenário",IF($X956="Pausado","",IF($T956&gt;0,"Ruptura projetada de "&amp;TEXT($T956,"0")&amp;" un.",IF($U956&gt;0,"Reduzir entrada ou transferir "&amp;TEXT($U956,"0")&amp;" un.",IF($M956&gt;INDEX('Cenários'!$K$6:$K$105,INT((ROW()-6)/12)+1),"Capacidade abaixo do saldo-alvo em "&amp;TEXT($M956-INDEX('Cenários'!$K$6:$K$105,INT((ROW()-6)/12)+1),"0")&amp;" un.",IF(AND($O956&gt;0,$E956-INDEX('Cenários'!$J$6:$J$105,INT((ROW()-6)/12)+1)&lt;-4),"Recebimento depende de pedido anterior ao horizonte",IF($R956&gt;0,"Desmobilizar "&amp;TEXT($R956,"0")&amp;" un. nesta semana",IF($P956&gt;0,"Emitir pedido de "&amp;TEXT($P956,"0")&amp;" un. nesta semana",IF($O956&gt;0,"Programar recebimento de "&amp;TEXT($O956,"0")&amp;" un.","Sem ação imediata")))))))))</f>
        <v/>
      </c>
      <c r="X956" s="24">
        <f>IF($A956="","",INDEX('Cenários'!$M$6:$M$105,INT((ROW()-6)/12)+1))</f>
        <v/>
      </c>
      <c r="Y956" s="24">
        <f>IF($A956="","",INDEX('Cenários'!$Z$6:$Z$105,INT((ROW()-6)/12)+1))</f>
        <v/>
      </c>
    </row>
    <row r="957" ht="19" customHeight="1">
      <c r="A957" s="24">
        <f>IF(INDEX('Cenários'!$A$6:$A$105,INT((ROW()-6)/12)+1)="","",INDEX('Cenários'!$A$6:$A$105,INT((ROW()-6)/12)+1))</f>
        <v/>
      </c>
      <c r="B957" s="24">
        <f>IF($A957="","",INDEX('Cenários'!$B$6:$B$105,INT((ROW()-6)/12)+1))</f>
        <v/>
      </c>
      <c r="C957" s="24">
        <f>IF($A957="","",INDEX('Cenários'!$C$6:$C$105,INT((ROW()-6)/12)+1))</f>
        <v/>
      </c>
      <c r="D957" s="24">
        <f>IF($A957="","",INDEX('Cenários'!$D$6:$D$105,INT((ROW()-6)/12)+1))</f>
        <v/>
      </c>
      <c r="E957" s="25">
        <f>IF($A957="","",MOD(ROW()-6,12)-4)</f>
        <v/>
      </c>
      <c r="F957" s="24">
        <f>IF($A957="","",IF($E957&lt;0,"Antes do pico",IF($E957=0,"Semana de pico","Depois do pico")))</f>
        <v/>
      </c>
      <c r="G957" s="36">
        <f>IF($A957="","",IFERROR(IF(INDEX('Cenários'!$E$6:$E$105,INT((ROW()-6)/12)+1)="","",INDEX('Cenários'!$E$6:$E$105,INT((ROW()-6)/12)+1)+7*$E957),""))</f>
        <v/>
      </c>
      <c r="H957" s="37">
        <f>IF($A957="","",INDEX('Cenários'!$N$6:$Y$105,INT((ROW()-6)/12)+1,$E957+5))</f>
        <v/>
      </c>
      <c r="I957" s="25">
        <f>IF(OR($A957="",$H957=""),"",IFERROR(ROUNDUP(INDEX('Cenários'!$F$6:$F$105,INT((ROW()-6)/12)+1)*$H957,0),""))</f>
        <v/>
      </c>
      <c r="J957" s="19" t="n"/>
      <c r="K957" s="25">
        <f>IF($A957="","",IF($E957=-4,INDEX('Cenários'!$G$6:$G$105,INT((ROW()-6)/12)+1),$S956))</f>
        <v/>
      </c>
      <c r="L957" s="25">
        <f>IF($A957="","",$K957+IF($J957="",0,$J957)-IF($I957="",0,$I957))</f>
        <v/>
      </c>
      <c r="M957" s="25">
        <f>IF($A957="","",IF($E957&lt;=0,INDEX('Cenários'!$H$6:$H$105,INT((ROW()-6)/12)+1)+SUMIFS($I$6:$I$1205,$A$6:$A$1205,$A957,$E$6:$E$1205,"&gt;"&amp;$E957,$E$6:$E$1205,"&lt;="&amp;($E957+INDEX('Cenários'!$J$6:$J$105,INT((ROW()-6)/12)+1))),INDEX('Cenários'!$L$6:$L$105,INT((ROW()-6)/12)+1)+SUMIFS($I$6:$I$1205,$A$6:$A$1205,$A957,$E$6:$E$1205,"&gt;"&amp;$E957,$E$6:$E$1205,"&lt;=7")))</f>
        <v/>
      </c>
      <c r="N957" s="25">
        <f>IF($A957="","",MIN(INDEX('Cenários'!$K$6:$K$105,INT((ROW()-6)/12)+1),MAX(0,$M957)))</f>
        <v/>
      </c>
      <c r="O957" s="25">
        <f>IF($A957="","",IFERROR(IF($L957&gt;=$N957,0,MIN(CEILING(MAX(0,$N957-$L957),INDEX('Cenários'!$I$6:$I$105,INT((ROW()-6)/12)+1)),FLOOR(MAX(0,INDEX('Cenários'!$K$6:$K$105,INT((ROW()-6)/12)+1)-$L957),INDEX('Cenários'!$I$6:$I$105,INT((ROW()-6)/12)+1)))),0))</f>
        <v/>
      </c>
      <c r="P957" s="25">
        <f>IF($A957="","",IFERROR(IF($E957+INDEX('Cenários'!$J$6:$J$105,INT((ROW()-6)/12)+1)&gt;7,0,SUMIFS($O$6:$O$1205,$A$6:$A$1205,$A957,$E$6:$E$1205,$E957+INDEX('Cenários'!$J$6:$J$105,INT((ROW()-6)/12)+1))),0))</f>
        <v/>
      </c>
      <c r="Q957" s="25">
        <f>IF($A957="","",$L957+$O957)</f>
        <v/>
      </c>
      <c r="R957" s="25">
        <f>IF($A957="","",IF($E957&gt;0,MAX(0,$Q957-$N957),0))</f>
        <v/>
      </c>
      <c r="S957" s="25">
        <f>IF($A957="","",$Q957-$R957)</f>
        <v/>
      </c>
      <c r="T957" s="25">
        <f>IF($A957="","",MAX(0,-$S957))</f>
        <v/>
      </c>
      <c r="U957" s="25">
        <f>IF($A957="","",MAX(0,$Q957-INDEX('Cenários'!$K$6:$K$105,INT((ROW()-6)/12)+1)))</f>
        <v/>
      </c>
      <c r="V957" s="24">
        <f>IF($A957="","",IF($Y957&lt;&gt;"OK","Dados inválidos",IF($X957="Pausado","Pausado",IF($T957&gt;0,"Ruptura",IF($U957&gt;0,"Excesso de capacidade",IF($M957&gt;INDEX('Cenários'!$K$6:$K$105,INT((ROW()-6)/12)+1),"Capacidade insuficiente",IF(AND($E957&lt;=0,$S957&lt;INDEX('Cenários'!$H$6:$H$105,INT((ROW()-6)/12)+1)),"Atenção",IF($R957&gt;0,"Desmobilizar","Adequado"))))))))</f>
        <v/>
      </c>
      <c r="W957" s="24">
        <f>IF($A957="","",IF($Y957&lt;&gt;"OK","Corrigir cadastro do cenário",IF($X957="Pausado","",IF($T957&gt;0,"Ruptura projetada de "&amp;TEXT($T957,"0")&amp;" un.",IF($U957&gt;0,"Reduzir entrada ou transferir "&amp;TEXT($U957,"0")&amp;" un.",IF($M957&gt;INDEX('Cenários'!$K$6:$K$105,INT((ROW()-6)/12)+1),"Capacidade abaixo do saldo-alvo em "&amp;TEXT($M957-INDEX('Cenários'!$K$6:$K$105,INT((ROW()-6)/12)+1),"0")&amp;" un.",IF(AND($O957&gt;0,$E957-INDEX('Cenários'!$J$6:$J$105,INT((ROW()-6)/12)+1)&lt;-4),"Recebimento depende de pedido anterior ao horizonte",IF($R957&gt;0,"Desmobilizar "&amp;TEXT($R957,"0")&amp;" un. nesta semana",IF($P957&gt;0,"Emitir pedido de "&amp;TEXT($P957,"0")&amp;" un. nesta semana",IF($O957&gt;0,"Programar recebimento de "&amp;TEXT($O957,"0")&amp;" un.","Sem ação imediata")))))))))</f>
        <v/>
      </c>
      <c r="X957" s="24">
        <f>IF($A957="","",INDEX('Cenários'!$M$6:$M$105,INT((ROW()-6)/12)+1))</f>
        <v/>
      </c>
      <c r="Y957" s="24">
        <f>IF($A957="","",INDEX('Cenários'!$Z$6:$Z$105,INT((ROW()-6)/12)+1))</f>
        <v/>
      </c>
    </row>
    <row r="958" ht="19" customHeight="1">
      <c r="A958" s="24">
        <f>IF(INDEX('Cenários'!$A$6:$A$105,INT((ROW()-6)/12)+1)="","",INDEX('Cenários'!$A$6:$A$105,INT((ROW()-6)/12)+1))</f>
        <v/>
      </c>
      <c r="B958" s="24">
        <f>IF($A958="","",INDEX('Cenários'!$B$6:$B$105,INT((ROW()-6)/12)+1))</f>
        <v/>
      </c>
      <c r="C958" s="24">
        <f>IF($A958="","",INDEX('Cenários'!$C$6:$C$105,INT((ROW()-6)/12)+1))</f>
        <v/>
      </c>
      <c r="D958" s="24">
        <f>IF($A958="","",INDEX('Cenários'!$D$6:$D$105,INT((ROW()-6)/12)+1))</f>
        <v/>
      </c>
      <c r="E958" s="25">
        <f>IF($A958="","",MOD(ROW()-6,12)-4)</f>
        <v/>
      </c>
      <c r="F958" s="24">
        <f>IF($A958="","",IF($E958&lt;0,"Antes do pico",IF($E958=0,"Semana de pico","Depois do pico")))</f>
        <v/>
      </c>
      <c r="G958" s="36">
        <f>IF($A958="","",IFERROR(IF(INDEX('Cenários'!$E$6:$E$105,INT((ROW()-6)/12)+1)="","",INDEX('Cenários'!$E$6:$E$105,INT((ROW()-6)/12)+1)+7*$E958),""))</f>
        <v/>
      </c>
      <c r="H958" s="37">
        <f>IF($A958="","",INDEX('Cenários'!$N$6:$Y$105,INT((ROW()-6)/12)+1,$E958+5))</f>
        <v/>
      </c>
      <c r="I958" s="25">
        <f>IF(OR($A958="",$H958=""),"",IFERROR(ROUNDUP(INDEX('Cenários'!$F$6:$F$105,INT((ROW()-6)/12)+1)*$H958,0),""))</f>
        <v/>
      </c>
      <c r="J958" s="19" t="n"/>
      <c r="K958" s="25">
        <f>IF($A958="","",IF($E958=-4,INDEX('Cenários'!$G$6:$G$105,INT((ROW()-6)/12)+1),$S957))</f>
        <v/>
      </c>
      <c r="L958" s="25">
        <f>IF($A958="","",$K958+IF($J958="",0,$J958)-IF($I958="",0,$I958))</f>
        <v/>
      </c>
      <c r="M958" s="25">
        <f>IF($A958="","",IF($E958&lt;=0,INDEX('Cenários'!$H$6:$H$105,INT((ROW()-6)/12)+1)+SUMIFS($I$6:$I$1205,$A$6:$A$1205,$A958,$E$6:$E$1205,"&gt;"&amp;$E958,$E$6:$E$1205,"&lt;="&amp;($E958+INDEX('Cenários'!$J$6:$J$105,INT((ROW()-6)/12)+1))),INDEX('Cenários'!$L$6:$L$105,INT((ROW()-6)/12)+1)+SUMIFS($I$6:$I$1205,$A$6:$A$1205,$A958,$E$6:$E$1205,"&gt;"&amp;$E958,$E$6:$E$1205,"&lt;=7")))</f>
        <v/>
      </c>
      <c r="N958" s="25">
        <f>IF($A958="","",MIN(INDEX('Cenários'!$K$6:$K$105,INT((ROW()-6)/12)+1),MAX(0,$M958)))</f>
        <v/>
      </c>
      <c r="O958" s="25">
        <f>IF($A958="","",IFERROR(IF($L958&gt;=$N958,0,MIN(CEILING(MAX(0,$N958-$L958),INDEX('Cenários'!$I$6:$I$105,INT((ROW()-6)/12)+1)),FLOOR(MAX(0,INDEX('Cenários'!$K$6:$K$105,INT((ROW()-6)/12)+1)-$L958),INDEX('Cenários'!$I$6:$I$105,INT((ROW()-6)/12)+1)))),0))</f>
        <v/>
      </c>
      <c r="P958" s="25">
        <f>IF($A958="","",IFERROR(IF($E958+INDEX('Cenários'!$J$6:$J$105,INT((ROW()-6)/12)+1)&gt;7,0,SUMIFS($O$6:$O$1205,$A$6:$A$1205,$A958,$E$6:$E$1205,$E958+INDEX('Cenários'!$J$6:$J$105,INT((ROW()-6)/12)+1))),0))</f>
        <v/>
      </c>
      <c r="Q958" s="25">
        <f>IF($A958="","",$L958+$O958)</f>
        <v/>
      </c>
      <c r="R958" s="25">
        <f>IF($A958="","",IF($E958&gt;0,MAX(0,$Q958-$N958),0))</f>
        <v/>
      </c>
      <c r="S958" s="25">
        <f>IF($A958="","",$Q958-$R958)</f>
        <v/>
      </c>
      <c r="T958" s="25">
        <f>IF($A958="","",MAX(0,-$S958))</f>
        <v/>
      </c>
      <c r="U958" s="25">
        <f>IF($A958="","",MAX(0,$Q958-INDEX('Cenários'!$K$6:$K$105,INT((ROW()-6)/12)+1)))</f>
        <v/>
      </c>
      <c r="V958" s="24">
        <f>IF($A958="","",IF($Y958&lt;&gt;"OK","Dados inválidos",IF($X958="Pausado","Pausado",IF($T958&gt;0,"Ruptura",IF($U958&gt;0,"Excesso de capacidade",IF($M958&gt;INDEX('Cenários'!$K$6:$K$105,INT((ROW()-6)/12)+1),"Capacidade insuficiente",IF(AND($E958&lt;=0,$S958&lt;INDEX('Cenários'!$H$6:$H$105,INT((ROW()-6)/12)+1)),"Atenção",IF($R958&gt;0,"Desmobilizar","Adequado"))))))))</f>
        <v/>
      </c>
      <c r="W958" s="24">
        <f>IF($A958="","",IF($Y958&lt;&gt;"OK","Corrigir cadastro do cenário",IF($X958="Pausado","",IF($T958&gt;0,"Ruptura projetada de "&amp;TEXT($T958,"0")&amp;" un.",IF($U958&gt;0,"Reduzir entrada ou transferir "&amp;TEXT($U958,"0")&amp;" un.",IF($M958&gt;INDEX('Cenários'!$K$6:$K$105,INT((ROW()-6)/12)+1),"Capacidade abaixo do saldo-alvo em "&amp;TEXT($M958-INDEX('Cenários'!$K$6:$K$105,INT((ROW()-6)/12)+1),"0")&amp;" un.",IF(AND($O958&gt;0,$E958-INDEX('Cenários'!$J$6:$J$105,INT((ROW()-6)/12)+1)&lt;-4),"Recebimento depende de pedido anterior ao horizonte",IF($R958&gt;0,"Desmobilizar "&amp;TEXT($R958,"0")&amp;" un. nesta semana",IF($P958&gt;0,"Emitir pedido de "&amp;TEXT($P958,"0")&amp;" un. nesta semana",IF($O958&gt;0,"Programar recebimento de "&amp;TEXT($O958,"0")&amp;" un.","Sem ação imediata")))))))))</f>
        <v/>
      </c>
      <c r="X958" s="24">
        <f>IF($A958="","",INDEX('Cenários'!$M$6:$M$105,INT((ROW()-6)/12)+1))</f>
        <v/>
      </c>
      <c r="Y958" s="24">
        <f>IF($A958="","",INDEX('Cenários'!$Z$6:$Z$105,INT((ROW()-6)/12)+1))</f>
        <v/>
      </c>
    </row>
    <row r="959" ht="19" customHeight="1">
      <c r="A959" s="24">
        <f>IF(INDEX('Cenários'!$A$6:$A$105,INT((ROW()-6)/12)+1)="","",INDEX('Cenários'!$A$6:$A$105,INT((ROW()-6)/12)+1))</f>
        <v/>
      </c>
      <c r="B959" s="24">
        <f>IF($A959="","",INDEX('Cenários'!$B$6:$B$105,INT((ROW()-6)/12)+1))</f>
        <v/>
      </c>
      <c r="C959" s="24">
        <f>IF($A959="","",INDEX('Cenários'!$C$6:$C$105,INT((ROW()-6)/12)+1))</f>
        <v/>
      </c>
      <c r="D959" s="24">
        <f>IF($A959="","",INDEX('Cenários'!$D$6:$D$105,INT((ROW()-6)/12)+1))</f>
        <v/>
      </c>
      <c r="E959" s="25">
        <f>IF($A959="","",MOD(ROW()-6,12)-4)</f>
        <v/>
      </c>
      <c r="F959" s="24">
        <f>IF($A959="","",IF($E959&lt;0,"Antes do pico",IF($E959=0,"Semana de pico","Depois do pico")))</f>
        <v/>
      </c>
      <c r="G959" s="36">
        <f>IF($A959="","",IFERROR(IF(INDEX('Cenários'!$E$6:$E$105,INT((ROW()-6)/12)+1)="","",INDEX('Cenários'!$E$6:$E$105,INT((ROW()-6)/12)+1)+7*$E959),""))</f>
        <v/>
      </c>
      <c r="H959" s="37">
        <f>IF($A959="","",INDEX('Cenários'!$N$6:$Y$105,INT((ROW()-6)/12)+1,$E959+5))</f>
        <v/>
      </c>
      <c r="I959" s="25">
        <f>IF(OR($A959="",$H959=""),"",IFERROR(ROUNDUP(INDEX('Cenários'!$F$6:$F$105,INT((ROW()-6)/12)+1)*$H959,0),""))</f>
        <v/>
      </c>
      <c r="J959" s="19" t="n"/>
      <c r="K959" s="25">
        <f>IF($A959="","",IF($E959=-4,INDEX('Cenários'!$G$6:$G$105,INT((ROW()-6)/12)+1),$S958))</f>
        <v/>
      </c>
      <c r="L959" s="25">
        <f>IF($A959="","",$K959+IF($J959="",0,$J959)-IF($I959="",0,$I959))</f>
        <v/>
      </c>
      <c r="M959" s="25">
        <f>IF($A959="","",IF($E959&lt;=0,INDEX('Cenários'!$H$6:$H$105,INT((ROW()-6)/12)+1)+SUMIFS($I$6:$I$1205,$A$6:$A$1205,$A959,$E$6:$E$1205,"&gt;"&amp;$E959,$E$6:$E$1205,"&lt;="&amp;($E959+INDEX('Cenários'!$J$6:$J$105,INT((ROW()-6)/12)+1))),INDEX('Cenários'!$L$6:$L$105,INT((ROW()-6)/12)+1)+SUMIFS($I$6:$I$1205,$A$6:$A$1205,$A959,$E$6:$E$1205,"&gt;"&amp;$E959,$E$6:$E$1205,"&lt;=7")))</f>
        <v/>
      </c>
      <c r="N959" s="25">
        <f>IF($A959="","",MIN(INDEX('Cenários'!$K$6:$K$105,INT((ROW()-6)/12)+1),MAX(0,$M959)))</f>
        <v/>
      </c>
      <c r="O959" s="25">
        <f>IF($A959="","",IFERROR(IF($L959&gt;=$N959,0,MIN(CEILING(MAX(0,$N959-$L959),INDEX('Cenários'!$I$6:$I$105,INT((ROW()-6)/12)+1)),FLOOR(MAX(0,INDEX('Cenários'!$K$6:$K$105,INT((ROW()-6)/12)+1)-$L959),INDEX('Cenários'!$I$6:$I$105,INT((ROW()-6)/12)+1)))),0))</f>
        <v/>
      </c>
      <c r="P959" s="25">
        <f>IF($A959="","",IFERROR(IF($E959+INDEX('Cenários'!$J$6:$J$105,INT((ROW()-6)/12)+1)&gt;7,0,SUMIFS($O$6:$O$1205,$A$6:$A$1205,$A959,$E$6:$E$1205,$E959+INDEX('Cenários'!$J$6:$J$105,INT((ROW()-6)/12)+1))),0))</f>
        <v/>
      </c>
      <c r="Q959" s="25">
        <f>IF($A959="","",$L959+$O959)</f>
        <v/>
      </c>
      <c r="R959" s="25">
        <f>IF($A959="","",IF($E959&gt;0,MAX(0,$Q959-$N959),0))</f>
        <v/>
      </c>
      <c r="S959" s="25">
        <f>IF($A959="","",$Q959-$R959)</f>
        <v/>
      </c>
      <c r="T959" s="25">
        <f>IF($A959="","",MAX(0,-$S959))</f>
        <v/>
      </c>
      <c r="U959" s="25">
        <f>IF($A959="","",MAX(0,$Q959-INDEX('Cenários'!$K$6:$K$105,INT((ROW()-6)/12)+1)))</f>
        <v/>
      </c>
      <c r="V959" s="24">
        <f>IF($A959="","",IF($Y959&lt;&gt;"OK","Dados inválidos",IF($X959="Pausado","Pausado",IF($T959&gt;0,"Ruptura",IF($U959&gt;0,"Excesso de capacidade",IF($M959&gt;INDEX('Cenários'!$K$6:$K$105,INT((ROW()-6)/12)+1),"Capacidade insuficiente",IF(AND($E959&lt;=0,$S959&lt;INDEX('Cenários'!$H$6:$H$105,INT((ROW()-6)/12)+1)),"Atenção",IF($R959&gt;0,"Desmobilizar","Adequado"))))))))</f>
        <v/>
      </c>
      <c r="W959" s="24">
        <f>IF($A959="","",IF($Y959&lt;&gt;"OK","Corrigir cadastro do cenário",IF($X959="Pausado","",IF($T959&gt;0,"Ruptura projetada de "&amp;TEXT($T959,"0")&amp;" un.",IF($U959&gt;0,"Reduzir entrada ou transferir "&amp;TEXT($U959,"0")&amp;" un.",IF($M959&gt;INDEX('Cenários'!$K$6:$K$105,INT((ROW()-6)/12)+1),"Capacidade abaixo do saldo-alvo em "&amp;TEXT($M959-INDEX('Cenários'!$K$6:$K$105,INT((ROW()-6)/12)+1),"0")&amp;" un.",IF(AND($O959&gt;0,$E959-INDEX('Cenários'!$J$6:$J$105,INT((ROW()-6)/12)+1)&lt;-4),"Recebimento depende de pedido anterior ao horizonte",IF($R959&gt;0,"Desmobilizar "&amp;TEXT($R959,"0")&amp;" un. nesta semana",IF($P959&gt;0,"Emitir pedido de "&amp;TEXT($P959,"0")&amp;" un. nesta semana",IF($O959&gt;0,"Programar recebimento de "&amp;TEXT($O959,"0")&amp;" un.","Sem ação imediata")))))))))</f>
        <v/>
      </c>
      <c r="X959" s="24">
        <f>IF($A959="","",INDEX('Cenários'!$M$6:$M$105,INT((ROW()-6)/12)+1))</f>
        <v/>
      </c>
      <c r="Y959" s="24">
        <f>IF($A959="","",INDEX('Cenários'!$Z$6:$Z$105,INT((ROW()-6)/12)+1))</f>
        <v/>
      </c>
    </row>
    <row r="960" ht="19" customHeight="1">
      <c r="A960" s="24">
        <f>IF(INDEX('Cenários'!$A$6:$A$105,INT((ROW()-6)/12)+1)="","",INDEX('Cenários'!$A$6:$A$105,INT((ROW()-6)/12)+1))</f>
        <v/>
      </c>
      <c r="B960" s="24">
        <f>IF($A960="","",INDEX('Cenários'!$B$6:$B$105,INT((ROW()-6)/12)+1))</f>
        <v/>
      </c>
      <c r="C960" s="24">
        <f>IF($A960="","",INDEX('Cenários'!$C$6:$C$105,INT((ROW()-6)/12)+1))</f>
        <v/>
      </c>
      <c r="D960" s="24">
        <f>IF($A960="","",INDEX('Cenários'!$D$6:$D$105,INT((ROW()-6)/12)+1))</f>
        <v/>
      </c>
      <c r="E960" s="25">
        <f>IF($A960="","",MOD(ROW()-6,12)-4)</f>
        <v/>
      </c>
      <c r="F960" s="24">
        <f>IF($A960="","",IF($E960&lt;0,"Antes do pico",IF($E960=0,"Semana de pico","Depois do pico")))</f>
        <v/>
      </c>
      <c r="G960" s="36">
        <f>IF($A960="","",IFERROR(IF(INDEX('Cenários'!$E$6:$E$105,INT((ROW()-6)/12)+1)="","",INDEX('Cenários'!$E$6:$E$105,INT((ROW()-6)/12)+1)+7*$E960),""))</f>
        <v/>
      </c>
      <c r="H960" s="37">
        <f>IF($A960="","",INDEX('Cenários'!$N$6:$Y$105,INT((ROW()-6)/12)+1,$E960+5))</f>
        <v/>
      </c>
      <c r="I960" s="25">
        <f>IF(OR($A960="",$H960=""),"",IFERROR(ROUNDUP(INDEX('Cenários'!$F$6:$F$105,INT((ROW()-6)/12)+1)*$H960,0),""))</f>
        <v/>
      </c>
      <c r="J960" s="19" t="n"/>
      <c r="K960" s="25">
        <f>IF($A960="","",IF($E960=-4,INDEX('Cenários'!$G$6:$G$105,INT((ROW()-6)/12)+1),$S959))</f>
        <v/>
      </c>
      <c r="L960" s="25">
        <f>IF($A960="","",$K960+IF($J960="",0,$J960)-IF($I960="",0,$I960))</f>
        <v/>
      </c>
      <c r="M960" s="25">
        <f>IF($A960="","",IF($E960&lt;=0,INDEX('Cenários'!$H$6:$H$105,INT((ROW()-6)/12)+1)+SUMIFS($I$6:$I$1205,$A$6:$A$1205,$A960,$E$6:$E$1205,"&gt;"&amp;$E960,$E$6:$E$1205,"&lt;="&amp;($E960+INDEX('Cenários'!$J$6:$J$105,INT((ROW()-6)/12)+1))),INDEX('Cenários'!$L$6:$L$105,INT((ROW()-6)/12)+1)+SUMIFS($I$6:$I$1205,$A$6:$A$1205,$A960,$E$6:$E$1205,"&gt;"&amp;$E960,$E$6:$E$1205,"&lt;=7")))</f>
        <v/>
      </c>
      <c r="N960" s="25">
        <f>IF($A960="","",MIN(INDEX('Cenários'!$K$6:$K$105,INT((ROW()-6)/12)+1),MAX(0,$M960)))</f>
        <v/>
      </c>
      <c r="O960" s="25">
        <f>IF($A960="","",IFERROR(IF($L960&gt;=$N960,0,MIN(CEILING(MAX(0,$N960-$L960),INDEX('Cenários'!$I$6:$I$105,INT((ROW()-6)/12)+1)),FLOOR(MAX(0,INDEX('Cenários'!$K$6:$K$105,INT((ROW()-6)/12)+1)-$L960),INDEX('Cenários'!$I$6:$I$105,INT((ROW()-6)/12)+1)))),0))</f>
        <v/>
      </c>
      <c r="P960" s="25">
        <f>IF($A960="","",IFERROR(IF($E960+INDEX('Cenários'!$J$6:$J$105,INT((ROW()-6)/12)+1)&gt;7,0,SUMIFS($O$6:$O$1205,$A$6:$A$1205,$A960,$E$6:$E$1205,$E960+INDEX('Cenários'!$J$6:$J$105,INT((ROW()-6)/12)+1))),0))</f>
        <v/>
      </c>
      <c r="Q960" s="25">
        <f>IF($A960="","",$L960+$O960)</f>
        <v/>
      </c>
      <c r="R960" s="25">
        <f>IF($A960="","",IF($E960&gt;0,MAX(0,$Q960-$N960),0))</f>
        <v/>
      </c>
      <c r="S960" s="25">
        <f>IF($A960="","",$Q960-$R960)</f>
        <v/>
      </c>
      <c r="T960" s="25">
        <f>IF($A960="","",MAX(0,-$S960))</f>
        <v/>
      </c>
      <c r="U960" s="25">
        <f>IF($A960="","",MAX(0,$Q960-INDEX('Cenários'!$K$6:$K$105,INT((ROW()-6)/12)+1)))</f>
        <v/>
      </c>
      <c r="V960" s="24">
        <f>IF($A960="","",IF($Y960&lt;&gt;"OK","Dados inválidos",IF($X960="Pausado","Pausado",IF($T960&gt;0,"Ruptura",IF($U960&gt;0,"Excesso de capacidade",IF($M960&gt;INDEX('Cenários'!$K$6:$K$105,INT((ROW()-6)/12)+1),"Capacidade insuficiente",IF(AND($E960&lt;=0,$S960&lt;INDEX('Cenários'!$H$6:$H$105,INT((ROW()-6)/12)+1)),"Atenção",IF($R960&gt;0,"Desmobilizar","Adequado"))))))))</f>
        <v/>
      </c>
      <c r="W960" s="24">
        <f>IF($A960="","",IF($Y960&lt;&gt;"OK","Corrigir cadastro do cenário",IF($X960="Pausado","",IF($T960&gt;0,"Ruptura projetada de "&amp;TEXT($T960,"0")&amp;" un.",IF($U960&gt;0,"Reduzir entrada ou transferir "&amp;TEXT($U960,"0")&amp;" un.",IF($M960&gt;INDEX('Cenários'!$K$6:$K$105,INT((ROW()-6)/12)+1),"Capacidade abaixo do saldo-alvo em "&amp;TEXT($M960-INDEX('Cenários'!$K$6:$K$105,INT((ROW()-6)/12)+1),"0")&amp;" un.",IF(AND($O960&gt;0,$E960-INDEX('Cenários'!$J$6:$J$105,INT((ROW()-6)/12)+1)&lt;-4),"Recebimento depende de pedido anterior ao horizonte",IF($R960&gt;0,"Desmobilizar "&amp;TEXT($R960,"0")&amp;" un. nesta semana",IF($P960&gt;0,"Emitir pedido de "&amp;TEXT($P960,"0")&amp;" un. nesta semana",IF($O960&gt;0,"Programar recebimento de "&amp;TEXT($O960,"0")&amp;" un.","Sem ação imediata")))))))))</f>
        <v/>
      </c>
      <c r="X960" s="24">
        <f>IF($A960="","",INDEX('Cenários'!$M$6:$M$105,INT((ROW()-6)/12)+1))</f>
        <v/>
      </c>
      <c r="Y960" s="24">
        <f>IF($A960="","",INDEX('Cenários'!$Z$6:$Z$105,INT((ROW()-6)/12)+1))</f>
        <v/>
      </c>
    </row>
    <row r="961" ht="19" customHeight="1">
      <c r="A961" s="24">
        <f>IF(INDEX('Cenários'!$A$6:$A$105,INT((ROW()-6)/12)+1)="","",INDEX('Cenários'!$A$6:$A$105,INT((ROW()-6)/12)+1))</f>
        <v/>
      </c>
      <c r="B961" s="24">
        <f>IF($A961="","",INDEX('Cenários'!$B$6:$B$105,INT((ROW()-6)/12)+1))</f>
        <v/>
      </c>
      <c r="C961" s="24">
        <f>IF($A961="","",INDEX('Cenários'!$C$6:$C$105,INT((ROW()-6)/12)+1))</f>
        <v/>
      </c>
      <c r="D961" s="24">
        <f>IF($A961="","",INDEX('Cenários'!$D$6:$D$105,INT((ROW()-6)/12)+1))</f>
        <v/>
      </c>
      <c r="E961" s="25">
        <f>IF($A961="","",MOD(ROW()-6,12)-4)</f>
        <v/>
      </c>
      <c r="F961" s="24">
        <f>IF($A961="","",IF($E961&lt;0,"Antes do pico",IF($E961=0,"Semana de pico","Depois do pico")))</f>
        <v/>
      </c>
      <c r="G961" s="36">
        <f>IF($A961="","",IFERROR(IF(INDEX('Cenários'!$E$6:$E$105,INT((ROW()-6)/12)+1)="","",INDEX('Cenários'!$E$6:$E$105,INT((ROW()-6)/12)+1)+7*$E961),""))</f>
        <v/>
      </c>
      <c r="H961" s="37">
        <f>IF($A961="","",INDEX('Cenários'!$N$6:$Y$105,INT((ROW()-6)/12)+1,$E961+5))</f>
        <v/>
      </c>
      <c r="I961" s="25">
        <f>IF(OR($A961="",$H961=""),"",IFERROR(ROUNDUP(INDEX('Cenários'!$F$6:$F$105,INT((ROW()-6)/12)+1)*$H961,0),""))</f>
        <v/>
      </c>
      <c r="J961" s="19" t="n"/>
      <c r="K961" s="25">
        <f>IF($A961="","",IF($E961=-4,INDEX('Cenários'!$G$6:$G$105,INT((ROW()-6)/12)+1),$S960))</f>
        <v/>
      </c>
      <c r="L961" s="25">
        <f>IF($A961="","",$K961+IF($J961="",0,$J961)-IF($I961="",0,$I961))</f>
        <v/>
      </c>
      <c r="M961" s="25">
        <f>IF($A961="","",IF($E961&lt;=0,INDEX('Cenários'!$H$6:$H$105,INT((ROW()-6)/12)+1)+SUMIFS($I$6:$I$1205,$A$6:$A$1205,$A961,$E$6:$E$1205,"&gt;"&amp;$E961,$E$6:$E$1205,"&lt;="&amp;($E961+INDEX('Cenários'!$J$6:$J$105,INT((ROW()-6)/12)+1))),INDEX('Cenários'!$L$6:$L$105,INT((ROW()-6)/12)+1)+SUMIFS($I$6:$I$1205,$A$6:$A$1205,$A961,$E$6:$E$1205,"&gt;"&amp;$E961,$E$6:$E$1205,"&lt;=7")))</f>
        <v/>
      </c>
      <c r="N961" s="25">
        <f>IF($A961="","",MIN(INDEX('Cenários'!$K$6:$K$105,INT((ROW()-6)/12)+1),MAX(0,$M961)))</f>
        <v/>
      </c>
      <c r="O961" s="25">
        <f>IF($A961="","",IFERROR(IF($L961&gt;=$N961,0,MIN(CEILING(MAX(0,$N961-$L961),INDEX('Cenários'!$I$6:$I$105,INT((ROW()-6)/12)+1)),FLOOR(MAX(0,INDEX('Cenários'!$K$6:$K$105,INT((ROW()-6)/12)+1)-$L961),INDEX('Cenários'!$I$6:$I$105,INT((ROW()-6)/12)+1)))),0))</f>
        <v/>
      </c>
      <c r="P961" s="25">
        <f>IF($A961="","",IFERROR(IF($E961+INDEX('Cenários'!$J$6:$J$105,INT((ROW()-6)/12)+1)&gt;7,0,SUMIFS($O$6:$O$1205,$A$6:$A$1205,$A961,$E$6:$E$1205,$E961+INDEX('Cenários'!$J$6:$J$105,INT((ROW()-6)/12)+1))),0))</f>
        <v/>
      </c>
      <c r="Q961" s="25">
        <f>IF($A961="","",$L961+$O961)</f>
        <v/>
      </c>
      <c r="R961" s="25">
        <f>IF($A961="","",IF($E961&gt;0,MAX(0,$Q961-$N961),0))</f>
        <v/>
      </c>
      <c r="S961" s="25">
        <f>IF($A961="","",$Q961-$R961)</f>
        <v/>
      </c>
      <c r="T961" s="25">
        <f>IF($A961="","",MAX(0,-$S961))</f>
        <v/>
      </c>
      <c r="U961" s="25">
        <f>IF($A961="","",MAX(0,$Q961-INDEX('Cenários'!$K$6:$K$105,INT((ROW()-6)/12)+1)))</f>
        <v/>
      </c>
      <c r="V961" s="24">
        <f>IF($A961="","",IF($Y961&lt;&gt;"OK","Dados inválidos",IF($X961="Pausado","Pausado",IF($T961&gt;0,"Ruptura",IF($U961&gt;0,"Excesso de capacidade",IF($M961&gt;INDEX('Cenários'!$K$6:$K$105,INT((ROW()-6)/12)+1),"Capacidade insuficiente",IF(AND($E961&lt;=0,$S961&lt;INDEX('Cenários'!$H$6:$H$105,INT((ROW()-6)/12)+1)),"Atenção",IF($R961&gt;0,"Desmobilizar","Adequado"))))))))</f>
        <v/>
      </c>
      <c r="W961" s="24">
        <f>IF($A961="","",IF($Y961&lt;&gt;"OK","Corrigir cadastro do cenário",IF($X961="Pausado","",IF($T961&gt;0,"Ruptura projetada de "&amp;TEXT($T961,"0")&amp;" un.",IF($U961&gt;0,"Reduzir entrada ou transferir "&amp;TEXT($U961,"0")&amp;" un.",IF($M961&gt;INDEX('Cenários'!$K$6:$K$105,INT((ROW()-6)/12)+1),"Capacidade abaixo do saldo-alvo em "&amp;TEXT($M961-INDEX('Cenários'!$K$6:$K$105,INT((ROW()-6)/12)+1),"0")&amp;" un.",IF(AND($O961&gt;0,$E961-INDEX('Cenários'!$J$6:$J$105,INT((ROW()-6)/12)+1)&lt;-4),"Recebimento depende de pedido anterior ao horizonte",IF($R961&gt;0,"Desmobilizar "&amp;TEXT($R961,"0")&amp;" un. nesta semana",IF($P961&gt;0,"Emitir pedido de "&amp;TEXT($P961,"0")&amp;" un. nesta semana",IF($O961&gt;0,"Programar recebimento de "&amp;TEXT($O961,"0")&amp;" un.","Sem ação imediata")))))))))</f>
        <v/>
      </c>
      <c r="X961" s="24">
        <f>IF($A961="","",INDEX('Cenários'!$M$6:$M$105,INT((ROW()-6)/12)+1))</f>
        <v/>
      </c>
      <c r="Y961" s="24">
        <f>IF($A961="","",INDEX('Cenários'!$Z$6:$Z$105,INT((ROW()-6)/12)+1))</f>
        <v/>
      </c>
    </row>
    <row r="962" ht="19" customHeight="1">
      <c r="A962" s="24">
        <f>IF(INDEX('Cenários'!$A$6:$A$105,INT((ROW()-6)/12)+1)="","",INDEX('Cenários'!$A$6:$A$105,INT((ROW()-6)/12)+1))</f>
        <v/>
      </c>
      <c r="B962" s="24">
        <f>IF($A962="","",INDEX('Cenários'!$B$6:$B$105,INT((ROW()-6)/12)+1))</f>
        <v/>
      </c>
      <c r="C962" s="24">
        <f>IF($A962="","",INDEX('Cenários'!$C$6:$C$105,INT((ROW()-6)/12)+1))</f>
        <v/>
      </c>
      <c r="D962" s="24">
        <f>IF($A962="","",INDEX('Cenários'!$D$6:$D$105,INT((ROW()-6)/12)+1))</f>
        <v/>
      </c>
      <c r="E962" s="25">
        <f>IF($A962="","",MOD(ROW()-6,12)-4)</f>
        <v/>
      </c>
      <c r="F962" s="24">
        <f>IF($A962="","",IF($E962&lt;0,"Antes do pico",IF($E962=0,"Semana de pico","Depois do pico")))</f>
        <v/>
      </c>
      <c r="G962" s="36">
        <f>IF($A962="","",IFERROR(IF(INDEX('Cenários'!$E$6:$E$105,INT((ROW()-6)/12)+1)="","",INDEX('Cenários'!$E$6:$E$105,INT((ROW()-6)/12)+1)+7*$E962),""))</f>
        <v/>
      </c>
      <c r="H962" s="37">
        <f>IF($A962="","",INDEX('Cenários'!$N$6:$Y$105,INT((ROW()-6)/12)+1,$E962+5))</f>
        <v/>
      </c>
      <c r="I962" s="25">
        <f>IF(OR($A962="",$H962=""),"",IFERROR(ROUNDUP(INDEX('Cenários'!$F$6:$F$105,INT((ROW()-6)/12)+1)*$H962,0),""))</f>
        <v/>
      </c>
      <c r="J962" s="19" t="n"/>
      <c r="K962" s="25">
        <f>IF($A962="","",IF($E962=-4,INDEX('Cenários'!$G$6:$G$105,INT((ROW()-6)/12)+1),$S961))</f>
        <v/>
      </c>
      <c r="L962" s="25">
        <f>IF($A962="","",$K962+IF($J962="",0,$J962)-IF($I962="",0,$I962))</f>
        <v/>
      </c>
      <c r="M962" s="25">
        <f>IF($A962="","",IF($E962&lt;=0,INDEX('Cenários'!$H$6:$H$105,INT((ROW()-6)/12)+1)+SUMIFS($I$6:$I$1205,$A$6:$A$1205,$A962,$E$6:$E$1205,"&gt;"&amp;$E962,$E$6:$E$1205,"&lt;="&amp;($E962+INDEX('Cenários'!$J$6:$J$105,INT((ROW()-6)/12)+1))),INDEX('Cenários'!$L$6:$L$105,INT((ROW()-6)/12)+1)+SUMIFS($I$6:$I$1205,$A$6:$A$1205,$A962,$E$6:$E$1205,"&gt;"&amp;$E962,$E$6:$E$1205,"&lt;=7")))</f>
        <v/>
      </c>
      <c r="N962" s="25">
        <f>IF($A962="","",MIN(INDEX('Cenários'!$K$6:$K$105,INT((ROW()-6)/12)+1),MAX(0,$M962)))</f>
        <v/>
      </c>
      <c r="O962" s="25">
        <f>IF($A962="","",IFERROR(IF($L962&gt;=$N962,0,MIN(CEILING(MAX(0,$N962-$L962),INDEX('Cenários'!$I$6:$I$105,INT((ROW()-6)/12)+1)),FLOOR(MAX(0,INDEX('Cenários'!$K$6:$K$105,INT((ROW()-6)/12)+1)-$L962),INDEX('Cenários'!$I$6:$I$105,INT((ROW()-6)/12)+1)))),0))</f>
        <v/>
      </c>
      <c r="P962" s="25">
        <f>IF($A962="","",IFERROR(IF($E962+INDEX('Cenários'!$J$6:$J$105,INT((ROW()-6)/12)+1)&gt;7,0,SUMIFS($O$6:$O$1205,$A$6:$A$1205,$A962,$E$6:$E$1205,$E962+INDEX('Cenários'!$J$6:$J$105,INT((ROW()-6)/12)+1))),0))</f>
        <v/>
      </c>
      <c r="Q962" s="25">
        <f>IF($A962="","",$L962+$O962)</f>
        <v/>
      </c>
      <c r="R962" s="25">
        <f>IF($A962="","",IF($E962&gt;0,MAX(0,$Q962-$N962),0))</f>
        <v/>
      </c>
      <c r="S962" s="25">
        <f>IF($A962="","",$Q962-$R962)</f>
        <v/>
      </c>
      <c r="T962" s="25">
        <f>IF($A962="","",MAX(0,-$S962))</f>
        <v/>
      </c>
      <c r="U962" s="25">
        <f>IF($A962="","",MAX(0,$Q962-INDEX('Cenários'!$K$6:$K$105,INT((ROW()-6)/12)+1)))</f>
        <v/>
      </c>
      <c r="V962" s="24">
        <f>IF($A962="","",IF($Y962&lt;&gt;"OK","Dados inválidos",IF($X962="Pausado","Pausado",IF($T962&gt;0,"Ruptura",IF($U962&gt;0,"Excesso de capacidade",IF($M962&gt;INDEX('Cenários'!$K$6:$K$105,INT((ROW()-6)/12)+1),"Capacidade insuficiente",IF(AND($E962&lt;=0,$S962&lt;INDEX('Cenários'!$H$6:$H$105,INT((ROW()-6)/12)+1)),"Atenção",IF($R962&gt;0,"Desmobilizar","Adequado"))))))))</f>
        <v/>
      </c>
      <c r="W962" s="24">
        <f>IF($A962="","",IF($Y962&lt;&gt;"OK","Corrigir cadastro do cenário",IF($X962="Pausado","",IF($T962&gt;0,"Ruptura projetada de "&amp;TEXT($T962,"0")&amp;" un.",IF($U962&gt;0,"Reduzir entrada ou transferir "&amp;TEXT($U962,"0")&amp;" un.",IF($M962&gt;INDEX('Cenários'!$K$6:$K$105,INT((ROW()-6)/12)+1),"Capacidade abaixo do saldo-alvo em "&amp;TEXT($M962-INDEX('Cenários'!$K$6:$K$105,INT((ROW()-6)/12)+1),"0")&amp;" un.",IF(AND($O962&gt;0,$E962-INDEX('Cenários'!$J$6:$J$105,INT((ROW()-6)/12)+1)&lt;-4),"Recebimento depende de pedido anterior ao horizonte",IF($R962&gt;0,"Desmobilizar "&amp;TEXT($R962,"0")&amp;" un. nesta semana",IF($P962&gt;0,"Emitir pedido de "&amp;TEXT($P962,"0")&amp;" un. nesta semana",IF($O962&gt;0,"Programar recebimento de "&amp;TEXT($O962,"0")&amp;" un.","Sem ação imediata")))))))))</f>
        <v/>
      </c>
      <c r="X962" s="24">
        <f>IF($A962="","",INDEX('Cenários'!$M$6:$M$105,INT((ROW()-6)/12)+1))</f>
        <v/>
      </c>
      <c r="Y962" s="24">
        <f>IF($A962="","",INDEX('Cenários'!$Z$6:$Z$105,INT((ROW()-6)/12)+1))</f>
        <v/>
      </c>
    </row>
    <row r="963" ht="19" customHeight="1">
      <c r="A963" s="24">
        <f>IF(INDEX('Cenários'!$A$6:$A$105,INT((ROW()-6)/12)+1)="","",INDEX('Cenários'!$A$6:$A$105,INT((ROW()-6)/12)+1))</f>
        <v/>
      </c>
      <c r="B963" s="24">
        <f>IF($A963="","",INDEX('Cenários'!$B$6:$B$105,INT((ROW()-6)/12)+1))</f>
        <v/>
      </c>
      <c r="C963" s="24">
        <f>IF($A963="","",INDEX('Cenários'!$C$6:$C$105,INT((ROW()-6)/12)+1))</f>
        <v/>
      </c>
      <c r="D963" s="24">
        <f>IF($A963="","",INDEX('Cenários'!$D$6:$D$105,INT((ROW()-6)/12)+1))</f>
        <v/>
      </c>
      <c r="E963" s="25">
        <f>IF($A963="","",MOD(ROW()-6,12)-4)</f>
        <v/>
      </c>
      <c r="F963" s="24">
        <f>IF($A963="","",IF($E963&lt;0,"Antes do pico",IF($E963=0,"Semana de pico","Depois do pico")))</f>
        <v/>
      </c>
      <c r="G963" s="36">
        <f>IF($A963="","",IFERROR(IF(INDEX('Cenários'!$E$6:$E$105,INT((ROW()-6)/12)+1)="","",INDEX('Cenários'!$E$6:$E$105,INT((ROW()-6)/12)+1)+7*$E963),""))</f>
        <v/>
      </c>
      <c r="H963" s="37">
        <f>IF($A963="","",INDEX('Cenários'!$N$6:$Y$105,INT((ROW()-6)/12)+1,$E963+5))</f>
        <v/>
      </c>
      <c r="I963" s="25">
        <f>IF(OR($A963="",$H963=""),"",IFERROR(ROUNDUP(INDEX('Cenários'!$F$6:$F$105,INT((ROW()-6)/12)+1)*$H963,0),""))</f>
        <v/>
      </c>
      <c r="J963" s="19" t="n"/>
      <c r="K963" s="25">
        <f>IF($A963="","",IF($E963=-4,INDEX('Cenários'!$G$6:$G$105,INT((ROW()-6)/12)+1),$S962))</f>
        <v/>
      </c>
      <c r="L963" s="25">
        <f>IF($A963="","",$K963+IF($J963="",0,$J963)-IF($I963="",0,$I963))</f>
        <v/>
      </c>
      <c r="M963" s="25">
        <f>IF($A963="","",IF($E963&lt;=0,INDEX('Cenários'!$H$6:$H$105,INT((ROW()-6)/12)+1)+SUMIFS($I$6:$I$1205,$A$6:$A$1205,$A963,$E$6:$E$1205,"&gt;"&amp;$E963,$E$6:$E$1205,"&lt;="&amp;($E963+INDEX('Cenários'!$J$6:$J$105,INT((ROW()-6)/12)+1))),INDEX('Cenários'!$L$6:$L$105,INT((ROW()-6)/12)+1)+SUMIFS($I$6:$I$1205,$A$6:$A$1205,$A963,$E$6:$E$1205,"&gt;"&amp;$E963,$E$6:$E$1205,"&lt;=7")))</f>
        <v/>
      </c>
      <c r="N963" s="25">
        <f>IF($A963="","",MIN(INDEX('Cenários'!$K$6:$K$105,INT((ROW()-6)/12)+1),MAX(0,$M963)))</f>
        <v/>
      </c>
      <c r="O963" s="25">
        <f>IF($A963="","",IFERROR(IF($L963&gt;=$N963,0,MIN(CEILING(MAX(0,$N963-$L963),INDEX('Cenários'!$I$6:$I$105,INT((ROW()-6)/12)+1)),FLOOR(MAX(0,INDEX('Cenários'!$K$6:$K$105,INT((ROW()-6)/12)+1)-$L963),INDEX('Cenários'!$I$6:$I$105,INT((ROW()-6)/12)+1)))),0))</f>
        <v/>
      </c>
      <c r="P963" s="25">
        <f>IF($A963="","",IFERROR(IF($E963+INDEX('Cenários'!$J$6:$J$105,INT((ROW()-6)/12)+1)&gt;7,0,SUMIFS($O$6:$O$1205,$A$6:$A$1205,$A963,$E$6:$E$1205,$E963+INDEX('Cenários'!$J$6:$J$105,INT((ROW()-6)/12)+1))),0))</f>
        <v/>
      </c>
      <c r="Q963" s="25">
        <f>IF($A963="","",$L963+$O963)</f>
        <v/>
      </c>
      <c r="R963" s="25">
        <f>IF($A963="","",IF($E963&gt;0,MAX(0,$Q963-$N963),0))</f>
        <v/>
      </c>
      <c r="S963" s="25">
        <f>IF($A963="","",$Q963-$R963)</f>
        <v/>
      </c>
      <c r="T963" s="25">
        <f>IF($A963="","",MAX(0,-$S963))</f>
        <v/>
      </c>
      <c r="U963" s="25">
        <f>IF($A963="","",MAX(0,$Q963-INDEX('Cenários'!$K$6:$K$105,INT((ROW()-6)/12)+1)))</f>
        <v/>
      </c>
      <c r="V963" s="24">
        <f>IF($A963="","",IF($Y963&lt;&gt;"OK","Dados inválidos",IF($X963="Pausado","Pausado",IF($T963&gt;0,"Ruptura",IF($U963&gt;0,"Excesso de capacidade",IF($M963&gt;INDEX('Cenários'!$K$6:$K$105,INT((ROW()-6)/12)+1),"Capacidade insuficiente",IF(AND($E963&lt;=0,$S963&lt;INDEX('Cenários'!$H$6:$H$105,INT((ROW()-6)/12)+1)),"Atenção",IF($R963&gt;0,"Desmobilizar","Adequado"))))))))</f>
        <v/>
      </c>
      <c r="W963" s="24">
        <f>IF($A963="","",IF($Y963&lt;&gt;"OK","Corrigir cadastro do cenário",IF($X963="Pausado","",IF($T963&gt;0,"Ruptura projetada de "&amp;TEXT($T963,"0")&amp;" un.",IF($U963&gt;0,"Reduzir entrada ou transferir "&amp;TEXT($U963,"0")&amp;" un.",IF($M963&gt;INDEX('Cenários'!$K$6:$K$105,INT((ROW()-6)/12)+1),"Capacidade abaixo do saldo-alvo em "&amp;TEXT($M963-INDEX('Cenários'!$K$6:$K$105,INT((ROW()-6)/12)+1),"0")&amp;" un.",IF(AND($O963&gt;0,$E963-INDEX('Cenários'!$J$6:$J$105,INT((ROW()-6)/12)+1)&lt;-4),"Recebimento depende de pedido anterior ao horizonte",IF($R963&gt;0,"Desmobilizar "&amp;TEXT($R963,"0")&amp;" un. nesta semana",IF($P963&gt;0,"Emitir pedido de "&amp;TEXT($P963,"0")&amp;" un. nesta semana",IF($O963&gt;0,"Programar recebimento de "&amp;TEXT($O963,"0")&amp;" un.","Sem ação imediata")))))))))</f>
        <v/>
      </c>
      <c r="X963" s="24">
        <f>IF($A963="","",INDEX('Cenários'!$M$6:$M$105,INT((ROW()-6)/12)+1))</f>
        <v/>
      </c>
      <c r="Y963" s="24">
        <f>IF($A963="","",INDEX('Cenários'!$Z$6:$Z$105,INT((ROW()-6)/12)+1))</f>
        <v/>
      </c>
    </row>
    <row r="964" ht="19" customHeight="1">
      <c r="A964" s="24">
        <f>IF(INDEX('Cenários'!$A$6:$A$105,INT((ROW()-6)/12)+1)="","",INDEX('Cenários'!$A$6:$A$105,INT((ROW()-6)/12)+1))</f>
        <v/>
      </c>
      <c r="B964" s="24">
        <f>IF($A964="","",INDEX('Cenários'!$B$6:$B$105,INT((ROW()-6)/12)+1))</f>
        <v/>
      </c>
      <c r="C964" s="24">
        <f>IF($A964="","",INDEX('Cenários'!$C$6:$C$105,INT((ROW()-6)/12)+1))</f>
        <v/>
      </c>
      <c r="D964" s="24">
        <f>IF($A964="","",INDEX('Cenários'!$D$6:$D$105,INT((ROW()-6)/12)+1))</f>
        <v/>
      </c>
      <c r="E964" s="25">
        <f>IF($A964="","",MOD(ROW()-6,12)-4)</f>
        <v/>
      </c>
      <c r="F964" s="24">
        <f>IF($A964="","",IF($E964&lt;0,"Antes do pico",IF($E964=0,"Semana de pico","Depois do pico")))</f>
        <v/>
      </c>
      <c r="G964" s="36">
        <f>IF($A964="","",IFERROR(IF(INDEX('Cenários'!$E$6:$E$105,INT((ROW()-6)/12)+1)="","",INDEX('Cenários'!$E$6:$E$105,INT((ROW()-6)/12)+1)+7*$E964),""))</f>
        <v/>
      </c>
      <c r="H964" s="37">
        <f>IF($A964="","",INDEX('Cenários'!$N$6:$Y$105,INT((ROW()-6)/12)+1,$E964+5))</f>
        <v/>
      </c>
      <c r="I964" s="25">
        <f>IF(OR($A964="",$H964=""),"",IFERROR(ROUNDUP(INDEX('Cenários'!$F$6:$F$105,INT((ROW()-6)/12)+1)*$H964,0),""))</f>
        <v/>
      </c>
      <c r="J964" s="19" t="n"/>
      <c r="K964" s="25">
        <f>IF($A964="","",IF($E964=-4,INDEX('Cenários'!$G$6:$G$105,INT((ROW()-6)/12)+1),$S963))</f>
        <v/>
      </c>
      <c r="L964" s="25">
        <f>IF($A964="","",$K964+IF($J964="",0,$J964)-IF($I964="",0,$I964))</f>
        <v/>
      </c>
      <c r="M964" s="25">
        <f>IF($A964="","",IF($E964&lt;=0,INDEX('Cenários'!$H$6:$H$105,INT((ROW()-6)/12)+1)+SUMIFS($I$6:$I$1205,$A$6:$A$1205,$A964,$E$6:$E$1205,"&gt;"&amp;$E964,$E$6:$E$1205,"&lt;="&amp;($E964+INDEX('Cenários'!$J$6:$J$105,INT((ROW()-6)/12)+1))),INDEX('Cenários'!$L$6:$L$105,INT((ROW()-6)/12)+1)+SUMIFS($I$6:$I$1205,$A$6:$A$1205,$A964,$E$6:$E$1205,"&gt;"&amp;$E964,$E$6:$E$1205,"&lt;=7")))</f>
        <v/>
      </c>
      <c r="N964" s="25">
        <f>IF($A964="","",MIN(INDEX('Cenários'!$K$6:$K$105,INT((ROW()-6)/12)+1),MAX(0,$M964)))</f>
        <v/>
      </c>
      <c r="O964" s="25">
        <f>IF($A964="","",IFERROR(IF($L964&gt;=$N964,0,MIN(CEILING(MAX(0,$N964-$L964),INDEX('Cenários'!$I$6:$I$105,INT((ROW()-6)/12)+1)),FLOOR(MAX(0,INDEX('Cenários'!$K$6:$K$105,INT((ROW()-6)/12)+1)-$L964),INDEX('Cenários'!$I$6:$I$105,INT((ROW()-6)/12)+1)))),0))</f>
        <v/>
      </c>
      <c r="P964" s="25">
        <f>IF($A964="","",IFERROR(IF($E964+INDEX('Cenários'!$J$6:$J$105,INT((ROW()-6)/12)+1)&gt;7,0,SUMIFS($O$6:$O$1205,$A$6:$A$1205,$A964,$E$6:$E$1205,$E964+INDEX('Cenários'!$J$6:$J$105,INT((ROW()-6)/12)+1))),0))</f>
        <v/>
      </c>
      <c r="Q964" s="25">
        <f>IF($A964="","",$L964+$O964)</f>
        <v/>
      </c>
      <c r="R964" s="25">
        <f>IF($A964="","",IF($E964&gt;0,MAX(0,$Q964-$N964),0))</f>
        <v/>
      </c>
      <c r="S964" s="25">
        <f>IF($A964="","",$Q964-$R964)</f>
        <v/>
      </c>
      <c r="T964" s="25">
        <f>IF($A964="","",MAX(0,-$S964))</f>
        <v/>
      </c>
      <c r="U964" s="25">
        <f>IF($A964="","",MAX(0,$Q964-INDEX('Cenários'!$K$6:$K$105,INT((ROW()-6)/12)+1)))</f>
        <v/>
      </c>
      <c r="V964" s="24">
        <f>IF($A964="","",IF($Y964&lt;&gt;"OK","Dados inválidos",IF($X964="Pausado","Pausado",IF($T964&gt;0,"Ruptura",IF($U964&gt;0,"Excesso de capacidade",IF($M964&gt;INDEX('Cenários'!$K$6:$K$105,INT((ROW()-6)/12)+1),"Capacidade insuficiente",IF(AND($E964&lt;=0,$S964&lt;INDEX('Cenários'!$H$6:$H$105,INT((ROW()-6)/12)+1)),"Atenção",IF($R964&gt;0,"Desmobilizar","Adequado"))))))))</f>
        <v/>
      </c>
      <c r="W964" s="24">
        <f>IF($A964="","",IF($Y964&lt;&gt;"OK","Corrigir cadastro do cenário",IF($X964="Pausado","",IF($T964&gt;0,"Ruptura projetada de "&amp;TEXT($T964,"0")&amp;" un.",IF($U964&gt;0,"Reduzir entrada ou transferir "&amp;TEXT($U964,"0")&amp;" un.",IF($M964&gt;INDEX('Cenários'!$K$6:$K$105,INT((ROW()-6)/12)+1),"Capacidade abaixo do saldo-alvo em "&amp;TEXT($M964-INDEX('Cenários'!$K$6:$K$105,INT((ROW()-6)/12)+1),"0")&amp;" un.",IF(AND($O964&gt;0,$E964-INDEX('Cenários'!$J$6:$J$105,INT((ROW()-6)/12)+1)&lt;-4),"Recebimento depende de pedido anterior ao horizonte",IF($R964&gt;0,"Desmobilizar "&amp;TEXT($R964,"0")&amp;" un. nesta semana",IF($P964&gt;0,"Emitir pedido de "&amp;TEXT($P964,"0")&amp;" un. nesta semana",IF($O964&gt;0,"Programar recebimento de "&amp;TEXT($O964,"0")&amp;" un.","Sem ação imediata")))))))))</f>
        <v/>
      </c>
      <c r="X964" s="24">
        <f>IF($A964="","",INDEX('Cenários'!$M$6:$M$105,INT((ROW()-6)/12)+1))</f>
        <v/>
      </c>
      <c r="Y964" s="24">
        <f>IF($A964="","",INDEX('Cenários'!$Z$6:$Z$105,INT((ROW()-6)/12)+1))</f>
        <v/>
      </c>
    </row>
    <row r="965" ht="19" customHeight="1">
      <c r="A965" s="24">
        <f>IF(INDEX('Cenários'!$A$6:$A$105,INT((ROW()-6)/12)+1)="","",INDEX('Cenários'!$A$6:$A$105,INT((ROW()-6)/12)+1))</f>
        <v/>
      </c>
      <c r="B965" s="24">
        <f>IF($A965="","",INDEX('Cenários'!$B$6:$B$105,INT((ROW()-6)/12)+1))</f>
        <v/>
      </c>
      <c r="C965" s="24">
        <f>IF($A965="","",INDEX('Cenários'!$C$6:$C$105,INT((ROW()-6)/12)+1))</f>
        <v/>
      </c>
      <c r="D965" s="24">
        <f>IF($A965="","",INDEX('Cenários'!$D$6:$D$105,INT((ROW()-6)/12)+1))</f>
        <v/>
      </c>
      <c r="E965" s="25">
        <f>IF($A965="","",MOD(ROW()-6,12)-4)</f>
        <v/>
      </c>
      <c r="F965" s="24">
        <f>IF($A965="","",IF($E965&lt;0,"Antes do pico",IF($E965=0,"Semana de pico","Depois do pico")))</f>
        <v/>
      </c>
      <c r="G965" s="36">
        <f>IF($A965="","",IFERROR(IF(INDEX('Cenários'!$E$6:$E$105,INT((ROW()-6)/12)+1)="","",INDEX('Cenários'!$E$6:$E$105,INT((ROW()-6)/12)+1)+7*$E965),""))</f>
        <v/>
      </c>
      <c r="H965" s="37">
        <f>IF($A965="","",INDEX('Cenários'!$N$6:$Y$105,INT((ROW()-6)/12)+1,$E965+5))</f>
        <v/>
      </c>
      <c r="I965" s="25">
        <f>IF(OR($A965="",$H965=""),"",IFERROR(ROUNDUP(INDEX('Cenários'!$F$6:$F$105,INT((ROW()-6)/12)+1)*$H965,0),""))</f>
        <v/>
      </c>
      <c r="J965" s="19" t="n"/>
      <c r="K965" s="25">
        <f>IF($A965="","",IF($E965=-4,INDEX('Cenários'!$G$6:$G$105,INT((ROW()-6)/12)+1),$S964))</f>
        <v/>
      </c>
      <c r="L965" s="25">
        <f>IF($A965="","",$K965+IF($J965="",0,$J965)-IF($I965="",0,$I965))</f>
        <v/>
      </c>
      <c r="M965" s="25">
        <f>IF($A965="","",IF($E965&lt;=0,INDEX('Cenários'!$H$6:$H$105,INT((ROW()-6)/12)+1)+SUMIFS($I$6:$I$1205,$A$6:$A$1205,$A965,$E$6:$E$1205,"&gt;"&amp;$E965,$E$6:$E$1205,"&lt;="&amp;($E965+INDEX('Cenários'!$J$6:$J$105,INT((ROW()-6)/12)+1))),INDEX('Cenários'!$L$6:$L$105,INT((ROW()-6)/12)+1)+SUMIFS($I$6:$I$1205,$A$6:$A$1205,$A965,$E$6:$E$1205,"&gt;"&amp;$E965,$E$6:$E$1205,"&lt;=7")))</f>
        <v/>
      </c>
      <c r="N965" s="25">
        <f>IF($A965="","",MIN(INDEX('Cenários'!$K$6:$K$105,INT((ROW()-6)/12)+1),MAX(0,$M965)))</f>
        <v/>
      </c>
      <c r="O965" s="25">
        <f>IF($A965="","",IFERROR(IF($L965&gt;=$N965,0,MIN(CEILING(MAX(0,$N965-$L965),INDEX('Cenários'!$I$6:$I$105,INT((ROW()-6)/12)+1)),FLOOR(MAX(0,INDEX('Cenários'!$K$6:$K$105,INT((ROW()-6)/12)+1)-$L965),INDEX('Cenários'!$I$6:$I$105,INT((ROW()-6)/12)+1)))),0))</f>
        <v/>
      </c>
      <c r="P965" s="25">
        <f>IF($A965="","",IFERROR(IF($E965+INDEX('Cenários'!$J$6:$J$105,INT((ROW()-6)/12)+1)&gt;7,0,SUMIFS($O$6:$O$1205,$A$6:$A$1205,$A965,$E$6:$E$1205,$E965+INDEX('Cenários'!$J$6:$J$105,INT((ROW()-6)/12)+1))),0))</f>
        <v/>
      </c>
      <c r="Q965" s="25">
        <f>IF($A965="","",$L965+$O965)</f>
        <v/>
      </c>
      <c r="R965" s="25">
        <f>IF($A965="","",IF($E965&gt;0,MAX(0,$Q965-$N965),0))</f>
        <v/>
      </c>
      <c r="S965" s="25">
        <f>IF($A965="","",$Q965-$R965)</f>
        <v/>
      </c>
      <c r="T965" s="25">
        <f>IF($A965="","",MAX(0,-$S965))</f>
        <v/>
      </c>
      <c r="U965" s="25">
        <f>IF($A965="","",MAX(0,$Q965-INDEX('Cenários'!$K$6:$K$105,INT((ROW()-6)/12)+1)))</f>
        <v/>
      </c>
      <c r="V965" s="24">
        <f>IF($A965="","",IF($Y965&lt;&gt;"OK","Dados inválidos",IF($X965="Pausado","Pausado",IF($T965&gt;0,"Ruptura",IF($U965&gt;0,"Excesso de capacidade",IF($M965&gt;INDEX('Cenários'!$K$6:$K$105,INT((ROW()-6)/12)+1),"Capacidade insuficiente",IF(AND($E965&lt;=0,$S965&lt;INDEX('Cenários'!$H$6:$H$105,INT((ROW()-6)/12)+1)),"Atenção",IF($R965&gt;0,"Desmobilizar","Adequado"))))))))</f>
        <v/>
      </c>
      <c r="W965" s="24">
        <f>IF($A965="","",IF($Y965&lt;&gt;"OK","Corrigir cadastro do cenário",IF($X965="Pausado","",IF($T965&gt;0,"Ruptura projetada de "&amp;TEXT($T965,"0")&amp;" un.",IF($U965&gt;0,"Reduzir entrada ou transferir "&amp;TEXT($U965,"0")&amp;" un.",IF($M965&gt;INDEX('Cenários'!$K$6:$K$105,INT((ROW()-6)/12)+1),"Capacidade abaixo do saldo-alvo em "&amp;TEXT($M965-INDEX('Cenários'!$K$6:$K$105,INT((ROW()-6)/12)+1),"0")&amp;" un.",IF(AND($O965&gt;0,$E965-INDEX('Cenários'!$J$6:$J$105,INT((ROW()-6)/12)+1)&lt;-4),"Recebimento depende de pedido anterior ao horizonte",IF($R965&gt;0,"Desmobilizar "&amp;TEXT($R965,"0")&amp;" un. nesta semana",IF($P965&gt;0,"Emitir pedido de "&amp;TEXT($P965,"0")&amp;" un. nesta semana",IF($O965&gt;0,"Programar recebimento de "&amp;TEXT($O965,"0")&amp;" un.","Sem ação imediata")))))))))</f>
        <v/>
      </c>
      <c r="X965" s="24">
        <f>IF($A965="","",INDEX('Cenários'!$M$6:$M$105,INT((ROW()-6)/12)+1))</f>
        <v/>
      </c>
      <c r="Y965" s="24">
        <f>IF($A965="","",INDEX('Cenários'!$Z$6:$Z$105,INT((ROW()-6)/12)+1))</f>
        <v/>
      </c>
    </row>
    <row r="966" ht="19" customHeight="1">
      <c r="A966" s="24">
        <f>IF(INDEX('Cenários'!$A$6:$A$105,INT((ROW()-6)/12)+1)="","",INDEX('Cenários'!$A$6:$A$105,INT((ROW()-6)/12)+1))</f>
        <v/>
      </c>
      <c r="B966" s="24">
        <f>IF($A966="","",INDEX('Cenários'!$B$6:$B$105,INT((ROW()-6)/12)+1))</f>
        <v/>
      </c>
      <c r="C966" s="24">
        <f>IF($A966="","",INDEX('Cenários'!$C$6:$C$105,INT((ROW()-6)/12)+1))</f>
        <v/>
      </c>
      <c r="D966" s="24">
        <f>IF($A966="","",INDEX('Cenários'!$D$6:$D$105,INT((ROW()-6)/12)+1))</f>
        <v/>
      </c>
      <c r="E966" s="25">
        <f>IF($A966="","",MOD(ROW()-6,12)-4)</f>
        <v/>
      </c>
      <c r="F966" s="24">
        <f>IF($A966="","",IF($E966&lt;0,"Antes do pico",IF($E966=0,"Semana de pico","Depois do pico")))</f>
        <v/>
      </c>
      <c r="G966" s="36">
        <f>IF($A966="","",IFERROR(IF(INDEX('Cenários'!$E$6:$E$105,INT((ROW()-6)/12)+1)="","",INDEX('Cenários'!$E$6:$E$105,INT((ROW()-6)/12)+1)+7*$E966),""))</f>
        <v/>
      </c>
      <c r="H966" s="37">
        <f>IF($A966="","",INDEX('Cenários'!$N$6:$Y$105,INT((ROW()-6)/12)+1,$E966+5))</f>
        <v/>
      </c>
      <c r="I966" s="25">
        <f>IF(OR($A966="",$H966=""),"",IFERROR(ROUNDUP(INDEX('Cenários'!$F$6:$F$105,INT((ROW()-6)/12)+1)*$H966,0),""))</f>
        <v/>
      </c>
      <c r="J966" s="19" t="n"/>
      <c r="K966" s="25">
        <f>IF($A966="","",IF($E966=-4,INDEX('Cenários'!$G$6:$G$105,INT((ROW()-6)/12)+1),$S965))</f>
        <v/>
      </c>
      <c r="L966" s="25">
        <f>IF($A966="","",$K966+IF($J966="",0,$J966)-IF($I966="",0,$I966))</f>
        <v/>
      </c>
      <c r="M966" s="25">
        <f>IF($A966="","",IF($E966&lt;=0,INDEX('Cenários'!$H$6:$H$105,INT((ROW()-6)/12)+1)+SUMIFS($I$6:$I$1205,$A$6:$A$1205,$A966,$E$6:$E$1205,"&gt;"&amp;$E966,$E$6:$E$1205,"&lt;="&amp;($E966+INDEX('Cenários'!$J$6:$J$105,INT((ROW()-6)/12)+1))),INDEX('Cenários'!$L$6:$L$105,INT((ROW()-6)/12)+1)+SUMIFS($I$6:$I$1205,$A$6:$A$1205,$A966,$E$6:$E$1205,"&gt;"&amp;$E966,$E$6:$E$1205,"&lt;=7")))</f>
        <v/>
      </c>
      <c r="N966" s="25">
        <f>IF($A966="","",MIN(INDEX('Cenários'!$K$6:$K$105,INT((ROW()-6)/12)+1),MAX(0,$M966)))</f>
        <v/>
      </c>
      <c r="O966" s="25">
        <f>IF($A966="","",IFERROR(IF($L966&gt;=$N966,0,MIN(CEILING(MAX(0,$N966-$L966),INDEX('Cenários'!$I$6:$I$105,INT((ROW()-6)/12)+1)),FLOOR(MAX(0,INDEX('Cenários'!$K$6:$K$105,INT((ROW()-6)/12)+1)-$L966),INDEX('Cenários'!$I$6:$I$105,INT((ROW()-6)/12)+1)))),0))</f>
        <v/>
      </c>
      <c r="P966" s="25">
        <f>IF($A966="","",IFERROR(IF($E966+INDEX('Cenários'!$J$6:$J$105,INT((ROW()-6)/12)+1)&gt;7,0,SUMIFS($O$6:$O$1205,$A$6:$A$1205,$A966,$E$6:$E$1205,$E966+INDEX('Cenários'!$J$6:$J$105,INT((ROW()-6)/12)+1))),0))</f>
        <v/>
      </c>
      <c r="Q966" s="25">
        <f>IF($A966="","",$L966+$O966)</f>
        <v/>
      </c>
      <c r="R966" s="25">
        <f>IF($A966="","",IF($E966&gt;0,MAX(0,$Q966-$N966),0))</f>
        <v/>
      </c>
      <c r="S966" s="25">
        <f>IF($A966="","",$Q966-$R966)</f>
        <v/>
      </c>
      <c r="T966" s="25">
        <f>IF($A966="","",MAX(0,-$S966))</f>
        <v/>
      </c>
      <c r="U966" s="25">
        <f>IF($A966="","",MAX(0,$Q966-INDEX('Cenários'!$K$6:$K$105,INT((ROW()-6)/12)+1)))</f>
        <v/>
      </c>
      <c r="V966" s="24">
        <f>IF($A966="","",IF($Y966&lt;&gt;"OK","Dados inválidos",IF($X966="Pausado","Pausado",IF($T966&gt;0,"Ruptura",IF($U966&gt;0,"Excesso de capacidade",IF($M966&gt;INDEX('Cenários'!$K$6:$K$105,INT((ROW()-6)/12)+1),"Capacidade insuficiente",IF(AND($E966&lt;=0,$S966&lt;INDEX('Cenários'!$H$6:$H$105,INT((ROW()-6)/12)+1)),"Atenção",IF($R966&gt;0,"Desmobilizar","Adequado"))))))))</f>
        <v/>
      </c>
      <c r="W966" s="24">
        <f>IF($A966="","",IF($Y966&lt;&gt;"OK","Corrigir cadastro do cenário",IF($X966="Pausado","",IF($T966&gt;0,"Ruptura projetada de "&amp;TEXT($T966,"0")&amp;" un.",IF($U966&gt;0,"Reduzir entrada ou transferir "&amp;TEXT($U966,"0")&amp;" un.",IF($M966&gt;INDEX('Cenários'!$K$6:$K$105,INT((ROW()-6)/12)+1),"Capacidade abaixo do saldo-alvo em "&amp;TEXT($M966-INDEX('Cenários'!$K$6:$K$105,INT((ROW()-6)/12)+1),"0")&amp;" un.",IF(AND($O966&gt;0,$E966-INDEX('Cenários'!$J$6:$J$105,INT((ROW()-6)/12)+1)&lt;-4),"Recebimento depende de pedido anterior ao horizonte",IF($R966&gt;0,"Desmobilizar "&amp;TEXT($R966,"0")&amp;" un. nesta semana",IF($P966&gt;0,"Emitir pedido de "&amp;TEXT($P966,"0")&amp;" un. nesta semana",IF($O966&gt;0,"Programar recebimento de "&amp;TEXT($O966,"0")&amp;" un.","Sem ação imediata")))))))))</f>
        <v/>
      </c>
      <c r="X966" s="24">
        <f>IF($A966="","",INDEX('Cenários'!$M$6:$M$105,INT((ROW()-6)/12)+1))</f>
        <v/>
      </c>
      <c r="Y966" s="24">
        <f>IF($A966="","",INDEX('Cenários'!$Z$6:$Z$105,INT((ROW()-6)/12)+1))</f>
        <v/>
      </c>
    </row>
    <row r="967" ht="19" customHeight="1">
      <c r="A967" s="24">
        <f>IF(INDEX('Cenários'!$A$6:$A$105,INT((ROW()-6)/12)+1)="","",INDEX('Cenários'!$A$6:$A$105,INT((ROW()-6)/12)+1))</f>
        <v/>
      </c>
      <c r="B967" s="24">
        <f>IF($A967="","",INDEX('Cenários'!$B$6:$B$105,INT((ROW()-6)/12)+1))</f>
        <v/>
      </c>
      <c r="C967" s="24">
        <f>IF($A967="","",INDEX('Cenários'!$C$6:$C$105,INT((ROW()-6)/12)+1))</f>
        <v/>
      </c>
      <c r="D967" s="24">
        <f>IF($A967="","",INDEX('Cenários'!$D$6:$D$105,INT((ROW()-6)/12)+1))</f>
        <v/>
      </c>
      <c r="E967" s="25">
        <f>IF($A967="","",MOD(ROW()-6,12)-4)</f>
        <v/>
      </c>
      <c r="F967" s="24">
        <f>IF($A967="","",IF($E967&lt;0,"Antes do pico",IF($E967=0,"Semana de pico","Depois do pico")))</f>
        <v/>
      </c>
      <c r="G967" s="36">
        <f>IF($A967="","",IFERROR(IF(INDEX('Cenários'!$E$6:$E$105,INT((ROW()-6)/12)+1)="","",INDEX('Cenários'!$E$6:$E$105,INT((ROW()-6)/12)+1)+7*$E967),""))</f>
        <v/>
      </c>
      <c r="H967" s="37">
        <f>IF($A967="","",INDEX('Cenários'!$N$6:$Y$105,INT((ROW()-6)/12)+1,$E967+5))</f>
        <v/>
      </c>
      <c r="I967" s="25">
        <f>IF(OR($A967="",$H967=""),"",IFERROR(ROUNDUP(INDEX('Cenários'!$F$6:$F$105,INT((ROW()-6)/12)+1)*$H967,0),""))</f>
        <v/>
      </c>
      <c r="J967" s="19" t="n"/>
      <c r="K967" s="25">
        <f>IF($A967="","",IF($E967=-4,INDEX('Cenários'!$G$6:$G$105,INT((ROW()-6)/12)+1),$S966))</f>
        <v/>
      </c>
      <c r="L967" s="25">
        <f>IF($A967="","",$K967+IF($J967="",0,$J967)-IF($I967="",0,$I967))</f>
        <v/>
      </c>
      <c r="M967" s="25">
        <f>IF($A967="","",IF($E967&lt;=0,INDEX('Cenários'!$H$6:$H$105,INT((ROW()-6)/12)+1)+SUMIFS($I$6:$I$1205,$A$6:$A$1205,$A967,$E$6:$E$1205,"&gt;"&amp;$E967,$E$6:$E$1205,"&lt;="&amp;($E967+INDEX('Cenários'!$J$6:$J$105,INT((ROW()-6)/12)+1))),INDEX('Cenários'!$L$6:$L$105,INT((ROW()-6)/12)+1)+SUMIFS($I$6:$I$1205,$A$6:$A$1205,$A967,$E$6:$E$1205,"&gt;"&amp;$E967,$E$6:$E$1205,"&lt;=7")))</f>
        <v/>
      </c>
      <c r="N967" s="25">
        <f>IF($A967="","",MIN(INDEX('Cenários'!$K$6:$K$105,INT((ROW()-6)/12)+1),MAX(0,$M967)))</f>
        <v/>
      </c>
      <c r="O967" s="25">
        <f>IF($A967="","",IFERROR(IF($L967&gt;=$N967,0,MIN(CEILING(MAX(0,$N967-$L967),INDEX('Cenários'!$I$6:$I$105,INT((ROW()-6)/12)+1)),FLOOR(MAX(0,INDEX('Cenários'!$K$6:$K$105,INT((ROW()-6)/12)+1)-$L967),INDEX('Cenários'!$I$6:$I$105,INT((ROW()-6)/12)+1)))),0))</f>
        <v/>
      </c>
      <c r="P967" s="25">
        <f>IF($A967="","",IFERROR(IF($E967+INDEX('Cenários'!$J$6:$J$105,INT((ROW()-6)/12)+1)&gt;7,0,SUMIFS($O$6:$O$1205,$A$6:$A$1205,$A967,$E$6:$E$1205,$E967+INDEX('Cenários'!$J$6:$J$105,INT((ROW()-6)/12)+1))),0))</f>
        <v/>
      </c>
      <c r="Q967" s="25">
        <f>IF($A967="","",$L967+$O967)</f>
        <v/>
      </c>
      <c r="R967" s="25">
        <f>IF($A967="","",IF($E967&gt;0,MAX(0,$Q967-$N967),0))</f>
        <v/>
      </c>
      <c r="S967" s="25">
        <f>IF($A967="","",$Q967-$R967)</f>
        <v/>
      </c>
      <c r="T967" s="25">
        <f>IF($A967="","",MAX(0,-$S967))</f>
        <v/>
      </c>
      <c r="U967" s="25">
        <f>IF($A967="","",MAX(0,$Q967-INDEX('Cenários'!$K$6:$K$105,INT((ROW()-6)/12)+1)))</f>
        <v/>
      </c>
      <c r="V967" s="24">
        <f>IF($A967="","",IF($Y967&lt;&gt;"OK","Dados inválidos",IF($X967="Pausado","Pausado",IF($T967&gt;0,"Ruptura",IF($U967&gt;0,"Excesso de capacidade",IF($M967&gt;INDEX('Cenários'!$K$6:$K$105,INT((ROW()-6)/12)+1),"Capacidade insuficiente",IF(AND($E967&lt;=0,$S967&lt;INDEX('Cenários'!$H$6:$H$105,INT((ROW()-6)/12)+1)),"Atenção",IF($R967&gt;0,"Desmobilizar","Adequado"))))))))</f>
        <v/>
      </c>
      <c r="W967" s="24">
        <f>IF($A967="","",IF($Y967&lt;&gt;"OK","Corrigir cadastro do cenário",IF($X967="Pausado","",IF($T967&gt;0,"Ruptura projetada de "&amp;TEXT($T967,"0")&amp;" un.",IF($U967&gt;0,"Reduzir entrada ou transferir "&amp;TEXT($U967,"0")&amp;" un.",IF($M967&gt;INDEX('Cenários'!$K$6:$K$105,INT((ROW()-6)/12)+1),"Capacidade abaixo do saldo-alvo em "&amp;TEXT($M967-INDEX('Cenários'!$K$6:$K$105,INT((ROW()-6)/12)+1),"0")&amp;" un.",IF(AND($O967&gt;0,$E967-INDEX('Cenários'!$J$6:$J$105,INT((ROW()-6)/12)+1)&lt;-4),"Recebimento depende de pedido anterior ao horizonte",IF($R967&gt;0,"Desmobilizar "&amp;TEXT($R967,"0")&amp;" un. nesta semana",IF($P967&gt;0,"Emitir pedido de "&amp;TEXT($P967,"0")&amp;" un. nesta semana",IF($O967&gt;0,"Programar recebimento de "&amp;TEXT($O967,"0")&amp;" un.","Sem ação imediata")))))))))</f>
        <v/>
      </c>
      <c r="X967" s="24">
        <f>IF($A967="","",INDEX('Cenários'!$M$6:$M$105,INT((ROW()-6)/12)+1))</f>
        <v/>
      </c>
      <c r="Y967" s="24">
        <f>IF($A967="","",INDEX('Cenários'!$Z$6:$Z$105,INT((ROW()-6)/12)+1))</f>
        <v/>
      </c>
    </row>
    <row r="968" ht="19" customHeight="1">
      <c r="A968" s="24">
        <f>IF(INDEX('Cenários'!$A$6:$A$105,INT((ROW()-6)/12)+1)="","",INDEX('Cenários'!$A$6:$A$105,INT((ROW()-6)/12)+1))</f>
        <v/>
      </c>
      <c r="B968" s="24">
        <f>IF($A968="","",INDEX('Cenários'!$B$6:$B$105,INT((ROW()-6)/12)+1))</f>
        <v/>
      </c>
      <c r="C968" s="24">
        <f>IF($A968="","",INDEX('Cenários'!$C$6:$C$105,INT((ROW()-6)/12)+1))</f>
        <v/>
      </c>
      <c r="D968" s="24">
        <f>IF($A968="","",INDEX('Cenários'!$D$6:$D$105,INT((ROW()-6)/12)+1))</f>
        <v/>
      </c>
      <c r="E968" s="25">
        <f>IF($A968="","",MOD(ROW()-6,12)-4)</f>
        <v/>
      </c>
      <c r="F968" s="24">
        <f>IF($A968="","",IF($E968&lt;0,"Antes do pico",IF($E968=0,"Semana de pico","Depois do pico")))</f>
        <v/>
      </c>
      <c r="G968" s="36">
        <f>IF($A968="","",IFERROR(IF(INDEX('Cenários'!$E$6:$E$105,INT((ROW()-6)/12)+1)="","",INDEX('Cenários'!$E$6:$E$105,INT((ROW()-6)/12)+1)+7*$E968),""))</f>
        <v/>
      </c>
      <c r="H968" s="37">
        <f>IF($A968="","",INDEX('Cenários'!$N$6:$Y$105,INT((ROW()-6)/12)+1,$E968+5))</f>
        <v/>
      </c>
      <c r="I968" s="25">
        <f>IF(OR($A968="",$H968=""),"",IFERROR(ROUNDUP(INDEX('Cenários'!$F$6:$F$105,INT((ROW()-6)/12)+1)*$H968,0),""))</f>
        <v/>
      </c>
      <c r="J968" s="19" t="n"/>
      <c r="K968" s="25">
        <f>IF($A968="","",IF($E968=-4,INDEX('Cenários'!$G$6:$G$105,INT((ROW()-6)/12)+1),$S967))</f>
        <v/>
      </c>
      <c r="L968" s="25">
        <f>IF($A968="","",$K968+IF($J968="",0,$J968)-IF($I968="",0,$I968))</f>
        <v/>
      </c>
      <c r="M968" s="25">
        <f>IF($A968="","",IF($E968&lt;=0,INDEX('Cenários'!$H$6:$H$105,INT((ROW()-6)/12)+1)+SUMIFS($I$6:$I$1205,$A$6:$A$1205,$A968,$E$6:$E$1205,"&gt;"&amp;$E968,$E$6:$E$1205,"&lt;="&amp;($E968+INDEX('Cenários'!$J$6:$J$105,INT((ROW()-6)/12)+1))),INDEX('Cenários'!$L$6:$L$105,INT((ROW()-6)/12)+1)+SUMIFS($I$6:$I$1205,$A$6:$A$1205,$A968,$E$6:$E$1205,"&gt;"&amp;$E968,$E$6:$E$1205,"&lt;=7")))</f>
        <v/>
      </c>
      <c r="N968" s="25">
        <f>IF($A968="","",MIN(INDEX('Cenários'!$K$6:$K$105,INT((ROW()-6)/12)+1),MAX(0,$M968)))</f>
        <v/>
      </c>
      <c r="O968" s="25">
        <f>IF($A968="","",IFERROR(IF($L968&gt;=$N968,0,MIN(CEILING(MAX(0,$N968-$L968),INDEX('Cenários'!$I$6:$I$105,INT((ROW()-6)/12)+1)),FLOOR(MAX(0,INDEX('Cenários'!$K$6:$K$105,INT((ROW()-6)/12)+1)-$L968),INDEX('Cenários'!$I$6:$I$105,INT((ROW()-6)/12)+1)))),0))</f>
        <v/>
      </c>
      <c r="P968" s="25">
        <f>IF($A968="","",IFERROR(IF($E968+INDEX('Cenários'!$J$6:$J$105,INT((ROW()-6)/12)+1)&gt;7,0,SUMIFS($O$6:$O$1205,$A$6:$A$1205,$A968,$E$6:$E$1205,$E968+INDEX('Cenários'!$J$6:$J$105,INT((ROW()-6)/12)+1))),0))</f>
        <v/>
      </c>
      <c r="Q968" s="25">
        <f>IF($A968="","",$L968+$O968)</f>
        <v/>
      </c>
      <c r="R968" s="25">
        <f>IF($A968="","",IF($E968&gt;0,MAX(0,$Q968-$N968),0))</f>
        <v/>
      </c>
      <c r="S968" s="25">
        <f>IF($A968="","",$Q968-$R968)</f>
        <v/>
      </c>
      <c r="T968" s="25">
        <f>IF($A968="","",MAX(0,-$S968))</f>
        <v/>
      </c>
      <c r="U968" s="25">
        <f>IF($A968="","",MAX(0,$Q968-INDEX('Cenários'!$K$6:$K$105,INT((ROW()-6)/12)+1)))</f>
        <v/>
      </c>
      <c r="V968" s="24">
        <f>IF($A968="","",IF($Y968&lt;&gt;"OK","Dados inválidos",IF($X968="Pausado","Pausado",IF($T968&gt;0,"Ruptura",IF($U968&gt;0,"Excesso de capacidade",IF($M968&gt;INDEX('Cenários'!$K$6:$K$105,INT((ROW()-6)/12)+1),"Capacidade insuficiente",IF(AND($E968&lt;=0,$S968&lt;INDEX('Cenários'!$H$6:$H$105,INT((ROW()-6)/12)+1)),"Atenção",IF($R968&gt;0,"Desmobilizar","Adequado"))))))))</f>
        <v/>
      </c>
      <c r="W968" s="24">
        <f>IF($A968="","",IF($Y968&lt;&gt;"OK","Corrigir cadastro do cenário",IF($X968="Pausado","",IF($T968&gt;0,"Ruptura projetada de "&amp;TEXT($T968,"0")&amp;" un.",IF($U968&gt;0,"Reduzir entrada ou transferir "&amp;TEXT($U968,"0")&amp;" un.",IF($M968&gt;INDEX('Cenários'!$K$6:$K$105,INT((ROW()-6)/12)+1),"Capacidade abaixo do saldo-alvo em "&amp;TEXT($M968-INDEX('Cenários'!$K$6:$K$105,INT((ROW()-6)/12)+1),"0")&amp;" un.",IF(AND($O968&gt;0,$E968-INDEX('Cenários'!$J$6:$J$105,INT((ROW()-6)/12)+1)&lt;-4),"Recebimento depende de pedido anterior ao horizonte",IF($R968&gt;0,"Desmobilizar "&amp;TEXT($R968,"0")&amp;" un. nesta semana",IF($P968&gt;0,"Emitir pedido de "&amp;TEXT($P968,"0")&amp;" un. nesta semana",IF($O968&gt;0,"Programar recebimento de "&amp;TEXT($O968,"0")&amp;" un.","Sem ação imediata")))))))))</f>
        <v/>
      </c>
      <c r="X968" s="24">
        <f>IF($A968="","",INDEX('Cenários'!$M$6:$M$105,INT((ROW()-6)/12)+1))</f>
        <v/>
      </c>
      <c r="Y968" s="24">
        <f>IF($A968="","",INDEX('Cenários'!$Z$6:$Z$105,INT((ROW()-6)/12)+1))</f>
        <v/>
      </c>
    </row>
    <row r="969" ht="19" customHeight="1">
      <c r="A969" s="24">
        <f>IF(INDEX('Cenários'!$A$6:$A$105,INT((ROW()-6)/12)+1)="","",INDEX('Cenários'!$A$6:$A$105,INT((ROW()-6)/12)+1))</f>
        <v/>
      </c>
      <c r="B969" s="24">
        <f>IF($A969="","",INDEX('Cenários'!$B$6:$B$105,INT((ROW()-6)/12)+1))</f>
        <v/>
      </c>
      <c r="C969" s="24">
        <f>IF($A969="","",INDEX('Cenários'!$C$6:$C$105,INT((ROW()-6)/12)+1))</f>
        <v/>
      </c>
      <c r="D969" s="24">
        <f>IF($A969="","",INDEX('Cenários'!$D$6:$D$105,INT((ROW()-6)/12)+1))</f>
        <v/>
      </c>
      <c r="E969" s="25">
        <f>IF($A969="","",MOD(ROW()-6,12)-4)</f>
        <v/>
      </c>
      <c r="F969" s="24">
        <f>IF($A969="","",IF($E969&lt;0,"Antes do pico",IF($E969=0,"Semana de pico","Depois do pico")))</f>
        <v/>
      </c>
      <c r="G969" s="36">
        <f>IF($A969="","",IFERROR(IF(INDEX('Cenários'!$E$6:$E$105,INT((ROW()-6)/12)+1)="","",INDEX('Cenários'!$E$6:$E$105,INT((ROW()-6)/12)+1)+7*$E969),""))</f>
        <v/>
      </c>
      <c r="H969" s="37">
        <f>IF($A969="","",INDEX('Cenários'!$N$6:$Y$105,INT((ROW()-6)/12)+1,$E969+5))</f>
        <v/>
      </c>
      <c r="I969" s="25">
        <f>IF(OR($A969="",$H969=""),"",IFERROR(ROUNDUP(INDEX('Cenários'!$F$6:$F$105,INT((ROW()-6)/12)+1)*$H969,0),""))</f>
        <v/>
      </c>
      <c r="J969" s="19" t="n"/>
      <c r="K969" s="25">
        <f>IF($A969="","",IF($E969=-4,INDEX('Cenários'!$G$6:$G$105,INT((ROW()-6)/12)+1),$S968))</f>
        <v/>
      </c>
      <c r="L969" s="25">
        <f>IF($A969="","",$K969+IF($J969="",0,$J969)-IF($I969="",0,$I969))</f>
        <v/>
      </c>
      <c r="M969" s="25">
        <f>IF($A969="","",IF($E969&lt;=0,INDEX('Cenários'!$H$6:$H$105,INT((ROW()-6)/12)+1)+SUMIFS($I$6:$I$1205,$A$6:$A$1205,$A969,$E$6:$E$1205,"&gt;"&amp;$E969,$E$6:$E$1205,"&lt;="&amp;($E969+INDEX('Cenários'!$J$6:$J$105,INT((ROW()-6)/12)+1))),INDEX('Cenários'!$L$6:$L$105,INT((ROW()-6)/12)+1)+SUMIFS($I$6:$I$1205,$A$6:$A$1205,$A969,$E$6:$E$1205,"&gt;"&amp;$E969,$E$6:$E$1205,"&lt;=7")))</f>
        <v/>
      </c>
      <c r="N969" s="25">
        <f>IF($A969="","",MIN(INDEX('Cenários'!$K$6:$K$105,INT((ROW()-6)/12)+1),MAX(0,$M969)))</f>
        <v/>
      </c>
      <c r="O969" s="25">
        <f>IF($A969="","",IFERROR(IF($L969&gt;=$N969,0,MIN(CEILING(MAX(0,$N969-$L969),INDEX('Cenários'!$I$6:$I$105,INT((ROW()-6)/12)+1)),FLOOR(MAX(0,INDEX('Cenários'!$K$6:$K$105,INT((ROW()-6)/12)+1)-$L969),INDEX('Cenários'!$I$6:$I$105,INT((ROW()-6)/12)+1)))),0))</f>
        <v/>
      </c>
      <c r="P969" s="25">
        <f>IF($A969="","",IFERROR(IF($E969+INDEX('Cenários'!$J$6:$J$105,INT((ROW()-6)/12)+1)&gt;7,0,SUMIFS($O$6:$O$1205,$A$6:$A$1205,$A969,$E$6:$E$1205,$E969+INDEX('Cenários'!$J$6:$J$105,INT((ROW()-6)/12)+1))),0))</f>
        <v/>
      </c>
      <c r="Q969" s="25">
        <f>IF($A969="","",$L969+$O969)</f>
        <v/>
      </c>
      <c r="R969" s="25">
        <f>IF($A969="","",IF($E969&gt;0,MAX(0,$Q969-$N969),0))</f>
        <v/>
      </c>
      <c r="S969" s="25">
        <f>IF($A969="","",$Q969-$R969)</f>
        <v/>
      </c>
      <c r="T969" s="25">
        <f>IF($A969="","",MAX(0,-$S969))</f>
        <v/>
      </c>
      <c r="U969" s="25">
        <f>IF($A969="","",MAX(0,$Q969-INDEX('Cenários'!$K$6:$K$105,INT((ROW()-6)/12)+1)))</f>
        <v/>
      </c>
      <c r="V969" s="24">
        <f>IF($A969="","",IF($Y969&lt;&gt;"OK","Dados inválidos",IF($X969="Pausado","Pausado",IF($T969&gt;0,"Ruptura",IF($U969&gt;0,"Excesso de capacidade",IF($M969&gt;INDEX('Cenários'!$K$6:$K$105,INT((ROW()-6)/12)+1),"Capacidade insuficiente",IF(AND($E969&lt;=0,$S969&lt;INDEX('Cenários'!$H$6:$H$105,INT((ROW()-6)/12)+1)),"Atenção",IF($R969&gt;0,"Desmobilizar","Adequado"))))))))</f>
        <v/>
      </c>
      <c r="W969" s="24">
        <f>IF($A969="","",IF($Y969&lt;&gt;"OK","Corrigir cadastro do cenário",IF($X969="Pausado","",IF($T969&gt;0,"Ruptura projetada de "&amp;TEXT($T969,"0")&amp;" un.",IF($U969&gt;0,"Reduzir entrada ou transferir "&amp;TEXT($U969,"0")&amp;" un.",IF($M969&gt;INDEX('Cenários'!$K$6:$K$105,INT((ROW()-6)/12)+1),"Capacidade abaixo do saldo-alvo em "&amp;TEXT($M969-INDEX('Cenários'!$K$6:$K$105,INT((ROW()-6)/12)+1),"0")&amp;" un.",IF(AND($O969&gt;0,$E969-INDEX('Cenários'!$J$6:$J$105,INT((ROW()-6)/12)+1)&lt;-4),"Recebimento depende de pedido anterior ao horizonte",IF($R969&gt;0,"Desmobilizar "&amp;TEXT($R969,"0")&amp;" un. nesta semana",IF($P969&gt;0,"Emitir pedido de "&amp;TEXT($P969,"0")&amp;" un. nesta semana",IF($O969&gt;0,"Programar recebimento de "&amp;TEXT($O969,"0")&amp;" un.","Sem ação imediata")))))))))</f>
        <v/>
      </c>
      <c r="X969" s="24">
        <f>IF($A969="","",INDEX('Cenários'!$M$6:$M$105,INT((ROW()-6)/12)+1))</f>
        <v/>
      </c>
      <c r="Y969" s="24">
        <f>IF($A969="","",INDEX('Cenários'!$Z$6:$Z$105,INT((ROW()-6)/12)+1))</f>
        <v/>
      </c>
    </row>
    <row r="970" ht="19" customHeight="1">
      <c r="A970" s="24">
        <f>IF(INDEX('Cenários'!$A$6:$A$105,INT((ROW()-6)/12)+1)="","",INDEX('Cenários'!$A$6:$A$105,INT((ROW()-6)/12)+1))</f>
        <v/>
      </c>
      <c r="B970" s="24">
        <f>IF($A970="","",INDEX('Cenários'!$B$6:$B$105,INT((ROW()-6)/12)+1))</f>
        <v/>
      </c>
      <c r="C970" s="24">
        <f>IF($A970="","",INDEX('Cenários'!$C$6:$C$105,INT((ROW()-6)/12)+1))</f>
        <v/>
      </c>
      <c r="D970" s="24">
        <f>IF($A970="","",INDEX('Cenários'!$D$6:$D$105,INT((ROW()-6)/12)+1))</f>
        <v/>
      </c>
      <c r="E970" s="25">
        <f>IF($A970="","",MOD(ROW()-6,12)-4)</f>
        <v/>
      </c>
      <c r="F970" s="24">
        <f>IF($A970="","",IF($E970&lt;0,"Antes do pico",IF($E970=0,"Semana de pico","Depois do pico")))</f>
        <v/>
      </c>
      <c r="G970" s="36">
        <f>IF($A970="","",IFERROR(IF(INDEX('Cenários'!$E$6:$E$105,INT((ROW()-6)/12)+1)="","",INDEX('Cenários'!$E$6:$E$105,INT((ROW()-6)/12)+1)+7*$E970),""))</f>
        <v/>
      </c>
      <c r="H970" s="37">
        <f>IF($A970="","",INDEX('Cenários'!$N$6:$Y$105,INT((ROW()-6)/12)+1,$E970+5))</f>
        <v/>
      </c>
      <c r="I970" s="25">
        <f>IF(OR($A970="",$H970=""),"",IFERROR(ROUNDUP(INDEX('Cenários'!$F$6:$F$105,INT((ROW()-6)/12)+1)*$H970,0),""))</f>
        <v/>
      </c>
      <c r="J970" s="19" t="n"/>
      <c r="K970" s="25">
        <f>IF($A970="","",IF($E970=-4,INDEX('Cenários'!$G$6:$G$105,INT((ROW()-6)/12)+1),$S969))</f>
        <v/>
      </c>
      <c r="L970" s="25">
        <f>IF($A970="","",$K970+IF($J970="",0,$J970)-IF($I970="",0,$I970))</f>
        <v/>
      </c>
      <c r="M970" s="25">
        <f>IF($A970="","",IF($E970&lt;=0,INDEX('Cenários'!$H$6:$H$105,INT((ROW()-6)/12)+1)+SUMIFS($I$6:$I$1205,$A$6:$A$1205,$A970,$E$6:$E$1205,"&gt;"&amp;$E970,$E$6:$E$1205,"&lt;="&amp;($E970+INDEX('Cenários'!$J$6:$J$105,INT((ROW()-6)/12)+1))),INDEX('Cenários'!$L$6:$L$105,INT((ROW()-6)/12)+1)+SUMIFS($I$6:$I$1205,$A$6:$A$1205,$A970,$E$6:$E$1205,"&gt;"&amp;$E970,$E$6:$E$1205,"&lt;=7")))</f>
        <v/>
      </c>
      <c r="N970" s="25">
        <f>IF($A970="","",MIN(INDEX('Cenários'!$K$6:$K$105,INT((ROW()-6)/12)+1),MAX(0,$M970)))</f>
        <v/>
      </c>
      <c r="O970" s="25">
        <f>IF($A970="","",IFERROR(IF($L970&gt;=$N970,0,MIN(CEILING(MAX(0,$N970-$L970),INDEX('Cenários'!$I$6:$I$105,INT((ROW()-6)/12)+1)),FLOOR(MAX(0,INDEX('Cenários'!$K$6:$K$105,INT((ROW()-6)/12)+1)-$L970),INDEX('Cenários'!$I$6:$I$105,INT((ROW()-6)/12)+1)))),0))</f>
        <v/>
      </c>
      <c r="P970" s="25">
        <f>IF($A970="","",IFERROR(IF($E970+INDEX('Cenários'!$J$6:$J$105,INT((ROW()-6)/12)+1)&gt;7,0,SUMIFS($O$6:$O$1205,$A$6:$A$1205,$A970,$E$6:$E$1205,$E970+INDEX('Cenários'!$J$6:$J$105,INT((ROW()-6)/12)+1))),0))</f>
        <v/>
      </c>
      <c r="Q970" s="25">
        <f>IF($A970="","",$L970+$O970)</f>
        <v/>
      </c>
      <c r="R970" s="25">
        <f>IF($A970="","",IF($E970&gt;0,MAX(0,$Q970-$N970),0))</f>
        <v/>
      </c>
      <c r="S970" s="25">
        <f>IF($A970="","",$Q970-$R970)</f>
        <v/>
      </c>
      <c r="T970" s="25">
        <f>IF($A970="","",MAX(0,-$S970))</f>
        <v/>
      </c>
      <c r="U970" s="25">
        <f>IF($A970="","",MAX(0,$Q970-INDEX('Cenários'!$K$6:$K$105,INT((ROW()-6)/12)+1)))</f>
        <v/>
      </c>
      <c r="V970" s="24">
        <f>IF($A970="","",IF($Y970&lt;&gt;"OK","Dados inválidos",IF($X970="Pausado","Pausado",IF($T970&gt;0,"Ruptura",IF($U970&gt;0,"Excesso de capacidade",IF($M970&gt;INDEX('Cenários'!$K$6:$K$105,INT((ROW()-6)/12)+1),"Capacidade insuficiente",IF(AND($E970&lt;=0,$S970&lt;INDEX('Cenários'!$H$6:$H$105,INT((ROW()-6)/12)+1)),"Atenção",IF($R970&gt;0,"Desmobilizar","Adequado"))))))))</f>
        <v/>
      </c>
      <c r="W970" s="24">
        <f>IF($A970="","",IF($Y970&lt;&gt;"OK","Corrigir cadastro do cenário",IF($X970="Pausado","",IF($T970&gt;0,"Ruptura projetada de "&amp;TEXT($T970,"0")&amp;" un.",IF($U970&gt;0,"Reduzir entrada ou transferir "&amp;TEXT($U970,"0")&amp;" un.",IF($M970&gt;INDEX('Cenários'!$K$6:$K$105,INT((ROW()-6)/12)+1),"Capacidade abaixo do saldo-alvo em "&amp;TEXT($M970-INDEX('Cenários'!$K$6:$K$105,INT((ROW()-6)/12)+1),"0")&amp;" un.",IF(AND($O970&gt;0,$E970-INDEX('Cenários'!$J$6:$J$105,INT((ROW()-6)/12)+1)&lt;-4),"Recebimento depende de pedido anterior ao horizonte",IF($R970&gt;0,"Desmobilizar "&amp;TEXT($R970,"0")&amp;" un. nesta semana",IF($P970&gt;0,"Emitir pedido de "&amp;TEXT($P970,"0")&amp;" un. nesta semana",IF($O970&gt;0,"Programar recebimento de "&amp;TEXT($O970,"0")&amp;" un.","Sem ação imediata")))))))))</f>
        <v/>
      </c>
      <c r="X970" s="24">
        <f>IF($A970="","",INDEX('Cenários'!$M$6:$M$105,INT((ROW()-6)/12)+1))</f>
        <v/>
      </c>
      <c r="Y970" s="24">
        <f>IF($A970="","",INDEX('Cenários'!$Z$6:$Z$105,INT((ROW()-6)/12)+1))</f>
        <v/>
      </c>
    </row>
    <row r="971" ht="19" customHeight="1">
      <c r="A971" s="24">
        <f>IF(INDEX('Cenários'!$A$6:$A$105,INT((ROW()-6)/12)+1)="","",INDEX('Cenários'!$A$6:$A$105,INT((ROW()-6)/12)+1))</f>
        <v/>
      </c>
      <c r="B971" s="24">
        <f>IF($A971="","",INDEX('Cenários'!$B$6:$B$105,INT((ROW()-6)/12)+1))</f>
        <v/>
      </c>
      <c r="C971" s="24">
        <f>IF($A971="","",INDEX('Cenários'!$C$6:$C$105,INT((ROW()-6)/12)+1))</f>
        <v/>
      </c>
      <c r="D971" s="24">
        <f>IF($A971="","",INDEX('Cenários'!$D$6:$D$105,INT((ROW()-6)/12)+1))</f>
        <v/>
      </c>
      <c r="E971" s="25">
        <f>IF($A971="","",MOD(ROW()-6,12)-4)</f>
        <v/>
      </c>
      <c r="F971" s="24">
        <f>IF($A971="","",IF($E971&lt;0,"Antes do pico",IF($E971=0,"Semana de pico","Depois do pico")))</f>
        <v/>
      </c>
      <c r="G971" s="36">
        <f>IF($A971="","",IFERROR(IF(INDEX('Cenários'!$E$6:$E$105,INT((ROW()-6)/12)+1)="","",INDEX('Cenários'!$E$6:$E$105,INT((ROW()-6)/12)+1)+7*$E971),""))</f>
        <v/>
      </c>
      <c r="H971" s="37">
        <f>IF($A971="","",INDEX('Cenários'!$N$6:$Y$105,INT((ROW()-6)/12)+1,$E971+5))</f>
        <v/>
      </c>
      <c r="I971" s="25">
        <f>IF(OR($A971="",$H971=""),"",IFERROR(ROUNDUP(INDEX('Cenários'!$F$6:$F$105,INT((ROW()-6)/12)+1)*$H971,0),""))</f>
        <v/>
      </c>
      <c r="J971" s="19" t="n"/>
      <c r="K971" s="25">
        <f>IF($A971="","",IF($E971=-4,INDEX('Cenários'!$G$6:$G$105,INT((ROW()-6)/12)+1),$S970))</f>
        <v/>
      </c>
      <c r="L971" s="25">
        <f>IF($A971="","",$K971+IF($J971="",0,$J971)-IF($I971="",0,$I971))</f>
        <v/>
      </c>
      <c r="M971" s="25">
        <f>IF($A971="","",IF($E971&lt;=0,INDEX('Cenários'!$H$6:$H$105,INT((ROW()-6)/12)+1)+SUMIFS($I$6:$I$1205,$A$6:$A$1205,$A971,$E$6:$E$1205,"&gt;"&amp;$E971,$E$6:$E$1205,"&lt;="&amp;($E971+INDEX('Cenários'!$J$6:$J$105,INT((ROW()-6)/12)+1))),INDEX('Cenários'!$L$6:$L$105,INT((ROW()-6)/12)+1)+SUMIFS($I$6:$I$1205,$A$6:$A$1205,$A971,$E$6:$E$1205,"&gt;"&amp;$E971,$E$6:$E$1205,"&lt;=7")))</f>
        <v/>
      </c>
      <c r="N971" s="25">
        <f>IF($A971="","",MIN(INDEX('Cenários'!$K$6:$K$105,INT((ROW()-6)/12)+1),MAX(0,$M971)))</f>
        <v/>
      </c>
      <c r="O971" s="25">
        <f>IF($A971="","",IFERROR(IF($L971&gt;=$N971,0,MIN(CEILING(MAX(0,$N971-$L971),INDEX('Cenários'!$I$6:$I$105,INT((ROW()-6)/12)+1)),FLOOR(MAX(0,INDEX('Cenários'!$K$6:$K$105,INT((ROW()-6)/12)+1)-$L971),INDEX('Cenários'!$I$6:$I$105,INT((ROW()-6)/12)+1)))),0))</f>
        <v/>
      </c>
      <c r="P971" s="25">
        <f>IF($A971="","",IFERROR(IF($E971+INDEX('Cenários'!$J$6:$J$105,INT((ROW()-6)/12)+1)&gt;7,0,SUMIFS($O$6:$O$1205,$A$6:$A$1205,$A971,$E$6:$E$1205,$E971+INDEX('Cenários'!$J$6:$J$105,INT((ROW()-6)/12)+1))),0))</f>
        <v/>
      </c>
      <c r="Q971" s="25">
        <f>IF($A971="","",$L971+$O971)</f>
        <v/>
      </c>
      <c r="R971" s="25">
        <f>IF($A971="","",IF($E971&gt;0,MAX(0,$Q971-$N971),0))</f>
        <v/>
      </c>
      <c r="S971" s="25">
        <f>IF($A971="","",$Q971-$R971)</f>
        <v/>
      </c>
      <c r="T971" s="25">
        <f>IF($A971="","",MAX(0,-$S971))</f>
        <v/>
      </c>
      <c r="U971" s="25">
        <f>IF($A971="","",MAX(0,$Q971-INDEX('Cenários'!$K$6:$K$105,INT((ROW()-6)/12)+1)))</f>
        <v/>
      </c>
      <c r="V971" s="24">
        <f>IF($A971="","",IF($Y971&lt;&gt;"OK","Dados inválidos",IF($X971="Pausado","Pausado",IF($T971&gt;0,"Ruptura",IF($U971&gt;0,"Excesso de capacidade",IF($M971&gt;INDEX('Cenários'!$K$6:$K$105,INT((ROW()-6)/12)+1),"Capacidade insuficiente",IF(AND($E971&lt;=0,$S971&lt;INDEX('Cenários'!$H$6:$H$105,INT((ROW()-6)/12)+1)),"Atenção",IF($R971&gt;0,"Desmobilizar","Adequado"))))))))</f>
        <v/>
      </c>
      <c r="W971" s="24">
        <f>IF($A971="","",IF($Y971&lt;&gt;"OK","Corrigir cadastro do cenário",IF($X971="Pausado","",IF($T971&gt;0,"Ruptura projetada de "&amp;TEXT($T971,"0")&amp;" un.",IF($U971&gt;0,"Reduzir entrada ou transferir "&amp;TEXT($U971,"0")&amp;" un.",IF($M971&gt;INDEX('Cenários'!$K$6:$K$105,INT((ROW()-6)/12)+1),"Capacidade abaixo do saldo-alvo em "&amp;TEXT($M971-INDEX('Cenários'!$K$6:$K$105,INT((ROW()-6)/12)+1),"0")&amp;" un.",IF(AND($O971&gt;0,$E971-INDEX('Cenários'!$J$6:$J$105,INT((ROW()-6)/12)+1)&lt;-4),"Recebimento depende de pedido anterior ao horizonte",IF($R971&gt;0,"Desmobilizar "&amp;TEXT($R971,"0")&amp;" un. nesta semana",IF($P971&gt;0,"Emitir pedido de "&amp;TEXT($P971,"0")&amp;" un. nesta semana",IF($O971&gt;0,"Programar recebimento de "&amp;TEXT($O971,"0")&amp;" un.","Sem ação imediata")))))))))</f>
        <v/>
      </c>
      <c r="X971" s="24">
        <f>IF($A971="","",INDEX('Cenários'!$M$6:$M$105,INT((ROW()-6)/12)+1))</f>
        <v/>
      </c>
      <c r="Y971" s="24">
        <f>IF($A971="","",INDEX('Cenários'!$Z$6:$Z$105,INT((ROW()-6)/12)+1))</f>
        <v/>
      </c>
    </row>
    <row r="972" ht="19" customHeight="1">
      <c r="A972" s="24">
        <f>IF(INDEX('Cenários'!$A$6:$A$105,INT((ROW()-6)/12)+1)="","",INDEX('Cenários'!$A$6:$A$105,INT((ROW()-6)/12)+1))</f>
        <v/>
      </c>
      <c r="B972" s="24">
        <f>IF($A972="","",INDEX('Cenários'!$B$6:$B$105,INT((ROW()-6)/12)+1))</f>
        <v/>
      </c>
      <c r="C972" s="24">
        <f>IF($A972="","",INDEX('Cenários'!$C$6:$C$105,INT((ROW()-6)/12)+1))</f>
        <v/>
      </c>
      <c r="D972" s="24">
        <f>IF($A972="","",INDEX('Cenários'!$D$6:$D$105,INT((ROW()-6)/12)+1))</f>
        <v/>
      </c>
      <c r="E972" s="25">
        <f>IF($A972="","",MOD(ROW()-6,12)-4)</f>
        <v/>
      </c>
      <c r="F972" s="24">
        <f>IF($A972="","",IF($E972&lt;0,"Antes do pico",IF($E972=0,"Semana de pico","Depois do pico")))</f>
        <v/>
      </c>
      <c r="G972" s="36">
        <f>IF($A972="","",IFERROR(IF(INDEX('Cenários'!$E$6:$E$105,INT((ROW()-6)/12)+1)="","",INDEX('Cenários'!$E$6:$E$105,INT((ROW()-6)/12)+1)+7*$E972),""))</f>
        <v/>
      </c>
      <c r="H972" s="37">
        <f>IF($A972="","",INDEX('Cenários'!$N$6:$Y$105,INT((ROW()-6)/12)+1,$E972+5))</f>
        <v/>
      </c>
      <c r="I972" s="25">
        <f>IF(OR($A972="",$H972=""),"",IFERROR(ROUNDUP(INDEX('Cenários'!$F$6:$F$105,INT((ROW()-6)/12)+1)*$H972,0),""))</f>
        <v/>
      </c>
      <c r="J972" s="19" t="n"/>
      <c r="K972" s="25">
        <f>IF($A972="","",IF($E972=-4,INDEX('Cenários'!$G$6:$G$105,INT((ROW()-6)/12)+1),$S971))</f>
        <v/>
      </c>
      <c r="L972" s="25">
        <f>IF($A972="","",$K972+IF($J972="",0,$J972)-IF($I972="",0,$I972))</f>
        <v/>
      </c>
      <c r="M972" s="25">
        <f>IF($A972="","",IF($E972&lt;=0,INDEX('Cenários'!$H$6:$H$105,INT((ROW()-6)/12)+1)+SUMIFS($I$6:$I$1205,$A$6:$A$1205,$A972,$E$6:$E$1205,"&gt;"&amp;$E972,$E$6:$E$1205,"&lt;="&amp;($E972+INDEX('Cenários'!$J$6:$J$105,INT((ROW()-6)/12)+1))),INDEX('Cenários'!$L$6:$L$105,INT((ROW()-6)/12)+1)+SUMIFS($I$6:$I$1205,$A$6:$A$1205,$A972,$E$6:$E$1205,"&gt;"&amp;$E972,$E$6:$E$1205,"&lt;=7")))</f>
        <v/>
      </c>
      <c r="N972" s="25">
        <f>IF($A972="","",MIN(INDEX('Cenários'!$K$6:$K$105,INT((ROW()-6)/12)+1),MAX(0,$M972)))</f>
        <v/>
      </c>
      <c r="O972" s="25">
        <f>IF($A972="","",IFERROR(IF($L972&gt;=$N972,0,MIN(CEILING(MAX(0,$N972-$L972),INDEX('Cenários'!$I$6:$I$105,INT((ROW()-6)/12)+1)),FLOOR(MAX(0,INDEX('Cenários'!$K$6:$K$105,INT((ROW()-6)/12)+1)-$L972),INDEX('Cenários'!$I$6:$I$105,INT((ROW()-6)/12)+1)))),0))</f>
        <v/>
      </c>
      <c r="P972" s="25">
        <f>IF($A972="","",IFERROR(IF($E972+INDEX('Cenários'!$J$6:$J$105,INT((ROW()-6)/12)+1)&gt;7,0,SUMIFS($O$6:$O$1205,$A$6:$A$1205,$A972,$E$6:$E$1205,$E972+INDEX('Cenários'!$J$6:$J$105,INT((ROW()-6)/12)+1))),0))</f>
        <v/>
      </c>
      <c r="Q972" s="25">
        <f>IF($A972="","",$L972+$O972)</f>
        <v/>
      </c>
      <c r="R972" s="25">
        <f>IF($A972="","",IF($E972&gt;0,MAX(0,$Q972-$N972),0))</f>
        <v/>
      </c>
      <c r="S972" s="25">
        <f>IF($A972="","",$Q972-$R972)</f>
        <v/>
      </c>
      <c r="T972" s="25">
        <f>IF($A972="","",MAX(0,-$S972))</f>
        <v/>
      </c>
      <c r="U972" s="25">
        <f>IF($A972="","",MAX(0,$Q972-INDEX('Cenários'!$K$6:$K$105,INT((ROW()-6)/12)+1)))</f>
        <v/>
      </c>
      <c r="V972" s="24">
        <f>IF($A972="","",IF($Y972&lt;&gt;"OK","Dados inválidos",IF($X972="Pausado","Pausado",IF($T972&gt;0,"Ruptura",IF($U972&gt;0,"Excesso de capacidade",IF($M972&gt;INDEX('Cenários'!$K$6:$K$105,INT((ROW()-6)/12)+1),"Capacidade insuficiente",IF(AND($E972&lt;=0,$S972&lt;INDEX('Cenários'!$H$6:$H$105,INT((ROW()-6)/12)+1)),"Atenção",IF($R972&gt;0,"Desmobilizar","Adequado"))))))))</f>
        <v/>
      </c>
      <c r="W972" s="24">
        <f>IF($A972="","",IF($Y972&lt;&gt;"OK","Corrigir cadastro do cenário",IF($X972="Pausado","",IF($T972&gt;0,"Ruptura projetada de "&amp;TEXT($T972,"0")&amp;" un.",IF($U972&gt;0,"Reduzir entrada ou transferir "&amp;TEXT($U972,"0")&amp;" un.",IF($M972&gt;INDEX('Cenários'!$K$6:$K$105,INT((ROW()-6)/12)+1),"Capacidade abaixo do saldo-alvo em "&amp;TEXT($M972-INDEX('Cenários'!$K$6:$K$105,INT((ROW()-6)/12)+1),"0")&amp;" un.",IF(AND($O972&gt;0,$E972-INDEX('Cenários'!$J$6:$J$105,INT((ROW()-6)/12)+1)&lt;-4),"Recebimento depende de pedido anterior ao horizonte",IF($R972&gt;0,"Desmobilizar "&amp;TEXT($R972,"0")&amp;" un. nesta semana",IF($P972&gt;0,"Emitir pedido de "&amp;TEXT($P972,"0")&amp;" un. nesta semana",IF($O972&gt;0,"Programar recebimento de "&amp;TEXT($O972,"0")&amp;" un.","Sem ação imediata")))))))))</f>
        <v/>
      </c>
      <c r="X972" s="24">
        <f>IF($A972="","",INDEX('Cenários'!$M$6:$M$105,INT((ROW()-6)/12)+1))</f>
        <v/>
      </c>
      <c r="Y972" s="24">
        <f>IF($A972="","",INDEX('Cenários'!$Z$6:$Z$105,INT((ROW()-6)/12)+1))</f>
        <v/>
      </c>
    </row>
    <row r="973" ht="19" customHeight="1">
      <c r="A973" s="24">
        <f>IF(INDEX('Cenários'!$A$6:$A$105,INT((ROW()-6)/12)+1)="","",INDEX('Cenários'!$A$6:$A$105,INT((ROW()-6)/12)+1))</f>
        <v/>
      </c>
      <c r="B973" s="24">
        <f>IF($A973="","",INDEX('Cenários'!$B$6:$B$105,INT((ROW()-6)/12)+1))</f>
        <v/>
      </c>
      <c r="C973" s="24">
        <f>IF($A973="","",INDEX('Cenários'!$C$6:$C$105,INT((ROW()-6)/12)+1))</f>
        <v/>
      </c>
      <c r="D973" s="24">
        <f>IF($A973="","",INDEX('Cenários'!$D$6:$D$105,INT((ROW()-6)/12)+1))</f>
        <v/>
      </c>
      <c r="E973" s="25">
        <f>IF($A973="","",MOD(ROW()-6,12)-4)</f>
        <v/>
      </c>
      <c r="F973" s="24">
        <f>IF($A973="","",IF($E973&lt;0,"Antes do pico",IF($E973=0,"Semana de pico","Depois do pico")))</f>
        <v/>
      </c>
      <c r="G973" s="36">
        <f>IF($A973="","",IFERROR(IF(INDEX('Cenários'!$E$6:$E$105,INT((ROW()-6)/12)+1)="","",INDEX('Cenários'!$E$6:$E$105,INT((ROW()-6)/12)+1)+7*$E973),""))</f>
        <v/>
      </c>
      <c r="H973" s="37">
        <f>IF($A973="","",INDEX('Cenários'!$N$6:$Y$105,INT((ROW()-6)/12)+1,$E973+5))</f>
        <v/>
      </c>
      <c r="I973" s="25">
        <f>IF(OR($A973="",$H973=""),"",IFERROR(ROUNDUP(INDEX('Cenários'!$F$6:$F$105,INT((ROW()-6)/12)+1)*$H973,0),""))</f>
        <v/>
      </c>
      <c r="J973" s="19" t="n"/>
      <c r="K973" s="25">
        <f>IF($A973="","",IF($E973=-4,INDEX('Cenários'!$G$6:$G$105,INT((ROW()-6)/12)+1),$S972))</f>
        <v/>
      </c>
      <c r="L973" s="25">
        <f>IF($A973="","",$K973+IF($J973="",0,$J973)-IF($I973="",0,$I973))</f>
        <v/>
      </c>
      <c r="M973" s="25">
        <f>IF($A973="","",IF($E973&lt;=0,INDEX('Cenários'!$H$6:$H$105,INT((ROW()-6)/12)+1)+SUMIFS($I$6:$I$1205,$A$6:$A$1205,$A973,$E$6:$E$1205,"&gt;"&amp;$E973,$E$6:$E$1205,"&lt;="&amp;($E973+INDEX('Cenários'!$J$6:$J$105,INT((ROW()-6)/12)+1))),INDEX('Cenários'!$L$6:$L$105,INT((ROW()-6)/12)+1)+SUMIFS($I$6:$I$1205,$A$6:$A$1205,$A973,$E$6:$E$1205,"&gt;"&amp;$E973,$E$6:$E$1205,"&lt;=7")))</f>
        <v/>
      </c>
      <c r="N973" s="25">
        <f>IF($A973="","",MIN(INDEX('Cenários'!$K$6:$K$105,INT((ROW()-6)/12)+1),MAX(0,$M973)))</f>
        <v/>
      </c>
      <c r="O973" s="25">
        <f>IF($A973="","",IFERROR(IF($L973&gt;=$N973,0,MIN(CEILING(MAX(0,$N973-$L973),INDEX('Cenários'!$I$6:$I$105,INT((ROW()-6)/12)+1)),FLOOR(MAX(0,INDEX('Cenários'!$K$6:$K$105,INT((ROW()-6)/12)+1)-$L973),INDEX('Cenários'!$I$6:$I$105,INT((ROW()-6)/12)+1)))),0))</f>
        <v/>
      </c>
      <c r="P973" s="25">
        <f>IF($A973="","",IFERROR(IF($E973+INDEX('Cenários'!$J$6:$J$105,INT((ROW()-6)/12)+1)&gt;7,0,SUMIFS($O$6:$O$1205,$A$6:$A$1205,$A973,$E$6:$E$1205,$E973+INDEX('Cenários'!$J$6:$J$105,INT((ROW()-6)/12)+1))),0))</f>
        <v/>
      </c>
      <c r="Q973" s="25">
        <f>IF($A973="","",$L973+$O973)</f>
        <v/>
      </c>
      <c r="R973" s="25">
        <f>IF($A973="","",IF($E973&gt;0,MAX(0,$Q973-$N973),0))</f>
        <v/>
      </c>
      <c r="S973" s="25">
        <f>IF($A973="","",$Q973-$R973)</f>
        <v/>
      </c>
      <c r="T973" s="25">
        <f>IF($A973="","",MAX(0,-$S973))</f>
        <v/>
      </c>
      <c r="U973" s="25">
        <f>IF($A973="","",MAX(0,$Q973-INDEX('Cenários'!$K$6:$K$105,INT((ROW()-6)/12)+1)))</f>
        <v/>
      </c>
      <c r="V973" s="24">
        <f>IF($A973="","",IF($Y973&lt;&gt;"OK","Dados inválidos",IF($X973="Pausado","Pausado",IF($T973&gt;0,"Ruptura",IF($U973&gt;0,"Excesso de capacidade",IF($M973&gt;INDEX('Cenários'!$K$6:$K$105,INT((ROW()-6)/12)+1),"Capacidade insuficiente",IF(AND($E973&lt;=0,$S973&lt;INDEX('Cenários'!$H$6:$H$105,INT((ROW()-6)/12)+1)),"Atenção",IF($R973&gt;0,"Desmobilizar","Adequado"))))))))</f>
        <v/>
      </c>
      <c r="W973" s="24">
        <f>IF($A973="","",IF($Y973&lt;&gt;"OK","Corrigir cadastro do cenário",IF($X973="Pausado","",IF($T973&gt;0,"Ruptura projetada de "&amp;TEXT($T973,"0")&amp;" un.",IF($U973&gt;0,"Reduzir entrada ou transferir "&amp;TEXT($U973,"0")&amp;" un.",IF($M973&gt;INDEX('Cenários'!$K$6:$K$105,INT((ROW()-6)/12)+1),"Capacidade abaixo do saldo-alvo em "&amp;TEXT($M973-INDEX('Cenários'!$K$6:$K$105,INT((ROW()-6)/12)+1),"0")&amp;" un.",IF(AND($O973&gt;0,$E973-INDEX('Cenários'!$J$6:$J$105,INT((ROW()-6)/12)+1)&lt;-4),"Recebimento depende de pedido anterior ao horizonte",IF($R973&gt;0,"Desmobilizar "&amp;TEXT($R973,"0")&amp;" un. nesta semana",IF($P973&gt;0,"Emitir pedido de "&amp;TEXT($P973,"0")&amp;" un. nesta semana",IF($O973&gt;0,"Programar recebimento de "&amp;TEXT($O973,"0")&amp;" un.","Sem ação imediata")))))))))</f>
        <v/>
      </c>
      <c r="X973" s="24">
        <f>IF($A973="","",INDEX('Cenários'!$M$6:$M$105,INT((ROW()-6)/12)+1))</f>
        <v/>
      </c>
      <c r="Y973" s="24">
        <f>IF($A973="","",INDEX('Cenários'!$Z$6:$Z$105,INT((ROW()-6)/12)+1))</f>
        <v/>
      </c>
    </row>
    <row r="974" ht="19" customHeight="1">
      <c r="A974" s="24">
        <f>IF(INDEX('Cenários'!$A$6:$A$105,INT((ROW()-6)/12)+1)="","",INDEX('Cenários'!$A$6:$A$105,INT((ROW()-6)/12)+1))</f>
        <v/>
      </c>
      <c r="B974" s="24">
        <f>IF($A974="","",INDEX('Cenários'!$B$6:$B$105,INT((ROW()-6)/12)+1))</f>
        <v/>
      </c>
      <c r="C974" s="24">
        <f>IF($A974="","",INDEX('Cenários'!$C$6:$C$105,INT((ROW()-6)/12)+1))</f>
        <v/>
      </c>
      <c r="D974" s="24">
        <f>IF($A974="","",INDEX('Cenários'!$D$6:$D$105,INT((ROW()-6)/12)+1))</f>
        <v/>
      </c>
      <c r="E974" s="25">
        <f>IF($A974="","",MOD(ROW()-6,12)-4)</f>
        <v/>
      </c>
      <c r="F974" s="24">
        <f>IF($A974="","",IF($E974&lt;0,"Antes do pico",IF($E974=0,"Semana de pico","Depois do pico")))</f>
        <v/>
      </c>
      <c r="G974" s="36">
        <f>IF($A974="","",IFERROR(IF(INDEX('Cenários'!$E$6:$E$105,INT((ROW()-6)/12)+1)="","",INDEX('Cenários'!$E$6:$E$105,INT((ROW()-6)/12)+1)+7*$E974),""))</f>
        <v/>
      </c>
      <c r="H974" s="37">
        <f>IF($A974="","",INDEX('Cenários'!$N$6:$Y$105,INT((ROW()-6)/12)+1,$E974+5))</f>
        <v/>
      </c>
      <c r="I974" s="25">
        <f>IF(OR($A974="",$H974=""),"",IFERROR(ROUNDUP(INDEX('Cenários'!$F$6:$F$105,INT((ROW()-6)/12)+1)*$H974,0),""))</f>
        <v/>
      </c>
      <c r="J974" s="19" t="n"/>
      <c r="K974" s="25">
        <f>IF($A974="","",IF($E974=-4,INDEX('Cenários'!$G$6:$G$105,INT((ROW()-6)/12)+1),$S973))</f>
        <v/>
      </c>
      <c r="L974" s="25">
        <f>IF($A974="","",$K974+IF($J974="",0,$J974)-IF($I974="",0,$I974))</f>
        <v/>
      </c>
      <c r="M974" s="25">
        <f>IF($A974="","",IF($E974&lt;=0,INDEX('Cenários'!$H$6:$H$105,INT((ROW()-6)/12)+1)+SUMIFS($I$6:$I$1205,$A$6:$A$1205,$A974,$E$6:$E$1205,"&gt;"&amp;$E974,$E$6:$E$1205,"&lt;="&amp;($E974+INDEX('Cenários'!$J$6:$J$105,INT((ROW()-6)/12)+1))),INDEX('Cenários'!$L$6:$L$105,INT((ROW()-6)/12)+1)+SUMIFS($I$6:$I$1205,$A$6:$A$1205,$A974,$E$6:$E$1205,"&gt;"&amp;$E974,$E$6:$E$1205,"&lt;=7")))</f>
        <v/>
      </c>
      <c r="N974" s="25">
        <f>IF($A974="","",MIN(INDEX('Cenários'!$K$6:$K$105,INT((ROW()-6)/12)+1),MAX(0,$M974)))</f>
        <v/>
      </c>
      <c r="O974" s="25">
        <f>IF($A974="","",IFERROR(IF($L974&gt;=$N974,0,MIN(CEILING(MAX(0,$N974-$L974),INDEX('Cenários'!$I$6:$I$105,INT((ROW()-6)/12)+1)),FLOOR(MAX(0,INDEX('Cenários'!$K$6:$K$105,INT((ROW()-6)/12)+1)-$L974),INDEX('Cenários'!$I$6:$I$105,INT((ROW()-6)/12)+1)))),0))</f>
        <v/>
      </c>
      <c r="P974" s="25">
        <f>IF($A974="","",IFERROR(IF($E974+INDEX('Cenários'!$J$6:$J$105,INT((ROW()-6)/12)+1)&gt;7,0,SUMIFS($O$6:$O$1205,$A$6:$A$1205,$A974,$E$6:$E$1205,$E974+INDEX('Cenários'!$J$6:$J$105,INT((ROW()-6)/12)+1))),0))</f>
        <v/>
      </c>
      <c r="Q974" s="25">
        <f>IF($A974="","",$L974+$O974)</f>
        <v/>
      </c>
      <c r="R974" s="25">
        <f>IF($A974="","",IF($E974&gt;0,MAX(0,$Q974-$N974),0))</f>
        <v/>
      </c>
      <c r="S974" s="25">
        <f>IF($A974="","",$Q974-$R974)</f>
        <v/>
      </c>
      <c r="T974" s="25">
        <f>IF($A974="","",MAX(0,-$S974))</f>
        <v/>
      </c>
      <c r="U974" s="25">
        <f>IF($A974="","",MAX(0,$Q974-INDEX('Cenários'!$K$6:$K$105,INT((ROW()-6)/12)+1)))</f>
        <v/>
      </c>
      <c r="V974" s="24">
        <f>IF($A974="","",IF($Y974&lt;&gt;"OK","Dados inválidos",IF($X974="Pausado","Pausado",IF($T974&gt;0,"Ruptura",IF($U974&gt;0,"Excesso de capacidade",IF($M974&gt;INDEX('Cenários'!$K$6:$K$105,INT((ROW()-6)/12)+1),"Capacidade insuficiente",IF(AND($E974&lt;=0,$S974&lt;INDEX('Cenários'!$H$6:$H$105,INT((ROW()-6)/12)+1)),"Atenção",IF($R974&gt;0,"Desmobilizar","Adequado"))))))))</f>
        <v/>
      </c>
      <c r="W974" s="24">
        <f>IF($A974="","",IF($Y974&lt;&gt;"OK","Corrigir cadastro do cenário",IF($X974="Pausado","",IF($T974&gt;0,"Ruptura projetada de "&amp;TEXT($T974,"0")&amp;" un.",IF($U974&gt;0,"Reduzir entrada ou transferir "&amp;TEXT($U974,"0")&amp;" un.",IF($M974&gt;INDEX('Cenários'!$K$6:$K$105,INT((ROW()-6)/12)+1),"Capacidade abaixo do saldo-alvo em "&amp;TEXT($M974-INDEX('Cenários'!$K$6:$K$105,INT((ROW()-6)/12)+1),"0")&amp;" un.",IF(AND($O974&gt;0,$E974-INDEX('Cenários'!$J$6:$J$105,INT((ROW()-6)/12)+1)&lt;-4),"Recebimento depende de pedido anterior ao horizonte",IF($R974&gt;0,"Desmobilizar "&amp;TEXT($R974,"0")&amp;" un. nesta semana",IF($P974&gt;0,"Emitir pedido de "&amp;TEXT($P974,"0")&amp;" un. nesta semana",IF($O974&gt;0,"Programar recebimento de "&amp;TEXT($O974,"0")&amp;" un.","Sem ação imediata")))))))))</f>
        <v/>
      </c>
      <c r="X974" s="24">
        <f>IF($A974="","",INDEX('Cenários'!$M$6:$M$105,INT((ROW()-6)/12)+1))</f>
        <v/>
      </c>
      <c r="Y974" s="24">
        <f>IF($A974="","",INDEX('Cenários'!$Z$6:$Z$105,INT((ROW()-6)/12)+1))</f>
        <v/>
      </c>
    </row>
    <row r="975" ht="19" customHeight="1">
      <c r="A975" s="24">
        <f>IF(INDEX('Cenários'!$A$6:$A$105,INT((ROW()-6)/12)+1)="","",INDEX('Cenários'!$A$6:$A$105,INT((ROW()-6)/12)+1))</f>
        <v/>
      </c>
      <c r="B975" s="24">
        <f>IF($A975="","",INDEX('Cenários'!$B$6:$B$105,INT((ROW()-6)/12)+1))</f>
        <v/>
      </c>
      <c r="C975" s="24">
        <f>IF($A975="","",INDEX('Cenários'!$C$6:$C$105,INT((ROW()-6)/12)+1))</f>
        <v/>
      </c>
      <c r="D975" s="24">
        <f>IF($A975="","",INDEX('Cenários'!$D$6:$D$105,INT((ROW()-6)/12)+1))</f>
        <v/>
      </c>
      <c r="E975" s="25">
        <f>IF($A975="","",MOD(ROW()-6,12)-4)</f>
        <v/>
      </c>
      <c r="F975" s="24">
        <f>IF($A975="","",IF($E975&lt;0,"Antes do pico",IF($E975=0,"Semana de pico","Depois do pico")))</f>
        <v/>
      </c>
      <c r="G975" s="36">
        <f>IF($A975="","",IFERROR(IF(INDEX('Cenários'!$E$6:$E$105,INT((ROW()-6)/12)+1)="","",INDEX('Cenários'!$E$6:$E$105,INT((ROW()-6)/12)+1)+7*$E975),""))</f>
        <v/>
      </c>
      <c r="H975" s="37">
        <f>IF($A975="","",INDEX('Cenários'!$N$6:$Y$105,INT((ROW()-6)/12)+1,$E975+5))</f>
        <v/>
      </c>
      <c r="I975" s="25">
        <f>IF(OR($A975="",$H975=""),"",IFERROR(ROUNDUP(INDEX('Cenários'!$F$6:$F$105,INT((ROW()-6)/12)+1)*$H975,0),""))</f>
        <v/>
      </c>
      <c r="J975" s="19" t="n"/>
      <c r="K975" s="25">
        <f>IF($A975="","",IF($E975=-4,INDEX('Cenários'!$G$6:$G$105,INT((ROW()-6)/12)+1),$S974))</f>
        <v/>
      </c>
      <c r="L975" s="25">
        <f>IF($A975="","",$K975+IF($J975="",0,$J975)-IF($I975="",0,$I975))</f>
        <v/>
      </c>
      <c r="M975" s="25">
        <f>IF($A975="","",IF($E975&lt;=0,INDEX('Cenários'!$H$6:$H$105,INT((ROW()-6)/12)+1)+SUMIFS($I$6:$I$1205,$A$6:$A$1205,$A975,$E$6:$E$1205,"&gt;"&amp;$E975,$E$6:$E$1205,"&lt;="&amp;($E975+INDEX('Cenários'!$J$6:$J$105,INT((ROW()-6)/12)+1))),INDEX('Cenários'!$L$6:$L$105,INT((ROW()-6)/12)+1)+SUMIFS($I$6:$I$1205,$A$6:$A$1205,$A975,$E$6:$E$1205,"&gt;"&amp;$E975,$E$6:$E$1205,"&lt;=7")))</f>
        <v/>
      </c>
      <c r="N975" s="25">
        <f>IF($A975="","",MIN(INDEX('Cenários'!$K$6:$K$105,INT((ROW()-6)/12)+1),MAX(0,$M975)))</f>
        <v/>
      </c>
      <c r="O975" s="25">
        <f>IF($A975="","",IFERROR(IF($L975&gt;=$N975,0,MIN(CEILING(MAX(0,$N975-$L975),INDEX('Cenários'!$I$6:$I$105,INT((ROW()-6)/12)+1)),FLOOR(MAX(0,INDEX('Cenários'!$K$6:$K$105,INT((ROW()-6)/12)+1)-$L975),INDEX('Cenários'!$I$6:$I$105,INT((ROW()-6)/12)+1)))),0))</f>
        <v/>
      </c>
      <c r="P975" s="25">
        <f>IF($A975="","",IFERROR(IF($E975+INDEX('Cenários'!$J$6:$J$105,INT((ROW()-6)/12)+1)&gt;7,0,SUMIFS($O$6:$O$1205,$A$6:$A$1205,$A975,$E$6:$E$1205,$E975+INDEX('Cenários'!$J$6:$J$105,INT((ROW()-6)/12)+1))),0))</f>
        <v/>
      </c>
      <c r="Q975" s="25">
        <f>IF($A975="","",$L975+$O975)</f>
        <v/>
      </c>
      <c r="R975" s="25">
        <f>IF($A975="","",IF($E975&gt;0,MAX(0,$Q975-$N975),0))</f>
        <v/>
      </c>
      <c r="S975" s="25">
        <f>IF($A975="","",$Q975-$R975)</f>
        <v/>
      </c>
      <c r="T975" s="25">
        <f>IF($A975="","",MAX(0,-$S975))</f>
        <v/>
      </c>
      <c r="U975" s="25">
        <f>IF($A975="","",MAX(0,$Q975-INDEX('Cenários'!$K$6:$K$105,INT((ROW()-6)/12)+1)))</f>
        <v/>
      </c>
      <c r="V975" s="24">
        <f>IF($A975="","",IF($Y975&lt;&gt;"OK","Dados inválidos",IF($X975="Pausado","Pausado",IF($T975&gt;0,"Ruptura",IF($U975&gt;0,"Excesso de capacidade",IF($M975&gt;INDEX('Cenários'!$K$6:$K$105,INT((ROW()-6)/12)+1),"Capacidade insuficiente",IF(AND($E975&lt;=0,$S975&lt;INDEX('Cenários'!$H$6:$H$105,INT((ROW()-6)/12)+1)),"Atenção",IF($R975&gt;0,"Desmobilizar","Adequado"))))))))</f>
        <v/>
      </c>
      <c r="W975" s="24">
        <f>IF($A975="","",IF($Y975&lt;&gt;"OK","Corrigir cadastro do cenário",IF($X975="Pausado","",IF($T975&gt;0,"Ruptura projetada de "&amp;TEXT($T975,"0")&amp;" un.",IF($U975&gt;0,"Reduzir entrada ou transferir "&amp;TEXT($U975,"0")&amp;" un.",IF($M975&gt;INDEX('Cenários'!$K$6:$K$105,INT((ROW()-6)/12)+1),"Capacidade abaixo do saldo-alvo em "&amp;TEXT($M975-INDEX('Cenários'!$K$6:$K$105,INT((ROW()-6)/12)+1),"0")&amp;" un.",IF(AND($O975&gt;0,$E975-INDEX('Cenários'!$J$6:$J$105,INT((ROW()-6)/12)+1)&lt;-4),"Recebimento depende de pedido anterior ao horizonte",IF($R975&gt;0,"Desmobilizar "&amp;TEXT($R975,"0")&amp;" un. nesta semana",IF($P975&gt;0,"Emitir pedido de "&amp;TEXT($P975,"0")&amp;" un. nesta semana",IF($O975&gt;0,"Programar recebimento de "&amp;TEXT($O975,"0")&amp;" un.","Sem ação imediata")))))))))</f>
        <v/>
      </c>
      <c r="X975" s="24">
        <f>IF($A975="","",INDEX('Cenários'!$M$6:$M$105,INT((ROW()-6)/12)+1))</f>
        <v/>
      </c>
      <c r="Y975" s="24">
        <f>IF($A975="","",INDEX('Cenários'!$Z$6:$Z$105,INT((ROW()-6)/12)+1))</f>
        <v/>
      </c>
    </row>
    <row r="976" ht="19" customHeight="1">
      <c r="A976" s="24">
        <f>IF(INDEX('Cenários'!$A$6:$A$105,INT((ROW()-6)/12)+1)="","",INDEX('Cenários'!$A$6:$A$105,INT((ROW()-6)/12)+1))</f>
        <v/>
      </c>
      <c r="B976" s="24">
        <f>IF($A976="","",INDEX('Cenários'!$B$6:$B$105,INT((ROW()-6)/12)+1))</f>
        <v/>
      </c>
      <c r="C976" s="24">
        <f>IF($A976="","",INDEX('Cenários'!$C$6:$C$105,INT((ROW()-6)/12)+1))</f>
        <v/>
      </c>
      <c r="D976" s="24">
        <f>IF($A976="","",INDEX('Cenários'!$D$6:$D$105,INT((ROW()-6)/12)+1))</f>
        <v/>
      </c>
      <c r="E976" s="25">
        <f>IF($A976="","",MOD(ROW()-6,12)-4)</f>
        <v/>
      </c>
      <c r="F976" s="24">
        <f>IF($A976="","",IF($E976&lt;0,"Antes do pico",IF($E976=0,"Semana de pico","Depois do pico")))</f>
        <v/>
      </c>
      <c r="G976" s="36">
        <f>IF($A976="","",IFERROR(IF(INDEX('Cenários'!$E$6:$E$105,INT((ROW()-6)/12)+1)="","",INDEX('Cenários'!$E$6:$E$105,INT((ROW()-6)/12)+1)+7*$E976),""))</f>
        <v/>
      </c>
      <c r="H976" s="37">
        <f>IF($A976="","",INDEX('Cenários'!$N$6:$Y$105,INT((ROW()-6)/12)+1,$E976+5))</f>
        <v/>
      </c>
      <c r="I976" s="25">
        <f>IF(OR($A976="",$H976=""),"",IFERROR(ROUNDUP(INDEX('Cenários'!$F$6:$F$105,INT((ROW()-6)/12)+1)*$H976,0),""))</f>
        <v/>
      </c>
      <c r="J976" s="19" t="n"/>
      <c r="K976" s="25">
        <f>IF($A976="","",IF($E976=-4,INDEX('Cenários'!$G$6:$G$105,INT((ROW()-6)/12)+1),$S975))</f>
        <v/>
      </c>
      <c r="L976" s="25">
        <f>IF($A976="","",$K976+IF($J976="",0,$J976)-IF($I976="",0,$I976))</f>
        <v/>
      </c>
      <c r="M976" s="25">
        <f>IF($A976="","",IF($E976&lt;=0,INDEX('Cenários'!$H$6:$H$105,INT((ROW()-6)/12)+1)+SUMIFS($I$6:$I$1205,$A$6:$A$1205,$A976,$E$6:$E$1205,"&gt;"&amp;$E976,$E$6:$E$1205,"&lt;="&amp;($E976+INDEX('Cenários'!$J$6:$J$105,INT((ROW()-6)/12)+1))),INDEX('Cenários'!$L$6:$L$105,INT((ROW()-6)/12)+1)+SUMIFS($I$6:$I$1205,$A$6:$A$1205,$A976,$E$6:$E$1205,"&gt;"&amp;$E976,$E$6:$E$1205,"&lt;=7")))</f>
        <v/>
      </c>
      <c r="N976" s="25">
        <f>IF($A976="","",MIN(INDEX('Cenários'!$K$6:$K$105,INT((ROW()-6)/12)+1),MAX(0,$M976)))</f>
        <v/>
      </c>
      <c r="O976" s="25">
        <f>IF($A976="","",IFERROR(IF($L976&gt;=$N976,0,MIN(CEILING(MAX(0,$N976-$L976),INDEX('Cenários'!$I$6:$I$105,INT((ROW()-6)/12)+1)),FLOOR(MAX(0,INDEX('Cenários'!$K$6:$K$105,INT((ROW()-6)/12)+1)-$L976),INDEX('Cenários'!$I$6:$I$105,INT((ROW()-6)/12)+1)))),0))</f>
        <v/>
      </c>
      <c r="P976" s="25">
        <f>IF($A976="","",IFERROR(IF($E976+INDEX('Cenários'!$J$6:$J$105,INT((ROW()-6)/12)+1)&gt;7,0,SUMIFS($O$6:$O$1205,$A$6:$A$1205,$A976,$E$6:$E$1205,$E976+INDEX('Cenários'!$J$6:$J$105,INT((ROW()-6)/12)+1))),0))</f>
        <v/>
      </c>
      <c r="Q976" s="25">
        <f>IF($A976="","",$L976+$O976)</f>
        <v/>
      </c>
      <c r="R976" s="25">
        <f>IF($A976="","",IF($E976&gt;0,MAX(0,$Q976-$N976),0))</f>
        <v/>
      </c>
      <c r="S976" s="25">
        <f>IF($A976="","",$Q976-$R976)</f>
        <v/>
      </c>
      <c r="T976" s="25">
        <f>IF($A976="","",MAX(0,-$S976))</f>
        <v/>
      </c>
      <c r="U976" s="25">
        <f>IF($A976="","",MAX(0,$Q976-INDEX('Cenários'!$K$6:$K$105,INT((ROW()-6)/12)+1)))</f>
        <v/>
      </c>
      <c r="V976" s="24">
        <f>IF($A976="","",IF($Y976&lt;&gt;"OK","Dados inválidos",IF($X976="Pausado","Pausado",IF($T976&gt;0,"Ruptura",IF($U976&gt;0,"Excesso de capacidade",IF($M976&gt;INDEX('Cenários'!$K$6:$K$105,INT((ROW()-6)/12)+1),"Capacidade insuficiente",IF(AND($E976&lt;=0,$S976&lt;INDEX('Cenários'!$H$6:$H$105,INT((ROW()-6)/12)+1)),"Atenção",IF($R976&gt;0,"Desmobilizar","Adequado"))))))))</f>
        <v/>
      </c>
      <c r="W976" s="24">
        <f>IF($A976="","",IF($Y976&lt;&gt;"OK","Corrigir cadastro do cenário",IF($X976="Pausado","",IF($T976&gt;0,"Ruptura projetada de "&amp;TEXT($T976,"0")&amp;" un.",IF($U976&gt;0,"Reduzir entrada ou transferir "&amp;TEXT($U976,"0")&amp;" un.",IF($M976&gt;INDEX('Cenários'!$K$6:$K$105,INT((ROW()-6)/12)+1),"Capacidade abaixo do saldo-alvo em "&amp;TEXT($M976-INDEX('Cenários'!$K$6:$K$105,INT((ROW()-6)/12)+1),"0")&amp;" un.",IF(AND($O976&gt;0,$E976-INDEX('Cenários'!$J$6:$J$105,INT((ROW()-6)/12)+1)&lt;-4),"Recebimento depende de pedido anterior ao horizonte",IF($R976&gt;0,"Desmobilizar "&amp;TEXT($R976,"0")&amp;" un. nesta semana",IF($P976&gt;0,"Emitir pedido de "&amp;TEXT($P976,"0")&amp;" un. nesta semana",IF($O976&gt;0,"Programar recebimento de "&amp;TEXT($O976,"0")&amp;" un.","Sem ação imediata")))))))))</f>
        <v/>
      </c>
      <c r="X976" s="24">
        <f>IF($A976="","",INDEX('Cenários'!$M$6:$M$105,INT((ROW()-6)/12)+1))</f>
        <v/>
      </c>
      <c r="Y976" s="24">
        <f>IF($A976="","",INDEX('Cenários'!$Z$6:$Z$105,INT((ROW()-6)/12)+1))</f>
        <v/>
      </c>
    </row>
    <row r="977" ht="19" customHeight="1">
      <c r="A977" s="24">
        <f>IF(INDEX('Cenários'!$A$6:$A$105,INT((ROW()-6)/12)+1)="","",INDEX('Cenários'!$A$6:$A$105,INT((ROW()-6)/12)+1))</f>
        <v/>
      </c>
      <c r="B977" s="24">
        <f>IF($A977="","",INDEX('Cenários'!$B$6:$B$105,INT((ROW()-6)/12)+1))</f>
        <v/>
      </c>
      <c r="C977" s="24">
        <f>IF($A977="","",INDEX('Cenários'!$C$6:$C$105,INT((ROW()-6)/12)+1))</f>
        <v/>
      </c>
      <c r="D977" s="24">
        <f>IF($A977="","",INDEX('Cenários'!$D$6:$D$105,INT((ROW()-6)/12)+1))</f>
        <v/>
      </c>
      <c r="E977" s="25">
        <f>IF($A977="","",MOD(ROW()-6,12)-4)</f>
        <v/>
      </c>
      <c r="F977" s="24">
        <f>IF($A977="","",IF($E977&lt;0,"Antes do pico",IF($E977=0,"Semana de pico","Depois do pico")))</f>
        <v/>
      </c>
      <c r="G977" s="36">
        <f>IF($A977="","",IFERROR(IF(INDEX('Cenários'!$E$6:$E$105,INT((ROW()-6)/12)+1)="","",INDEX('Cenários'!$E$6:$E$105,INT((ROW()-6)/12)+1)+7*$E977),""))</f>
        <v/>
      </c>
      <c r="H977" s="37">
        <f>IF($A977="","",INDEX('Cenários'!$N$6:$Y$105,INT((ROW()-6)/12)+1,$E977+5))</f>
        <v/>
      </c>
      <c r="I977" s="25">
        <f>IF(OR($A977="",$H977=""),"",IFERROR(ROUNDUP(INDEX('Cenários'!$F$6:$F$105,INT((ROW()-6)/12)+1)*$H977,0),""))</f>
        <v/>
      </c>
      <c r="J977" s="19" t="n"/>
      <c r="K977" s="25">
        <f>IF($A977="","",IF($E977=-4,INDEX('Cenários'!$G$6:$G$105,INT((ROW()-6)/12)+1),$S976))</f>
        <v/>
      </c>
      <c r="L977" s="25">
        <f>IF($A977="","",$K977+IF($J977="",0,$J977)-IF($I977="",0,$I977))</f>
        <v/>
      </c>
      <c r="M977" s="25">
        <f>IF($A977="","",IF($E977&lt;=0,INDEX('Cenários'!$H$6:$H$105,INT((ROW()-6)/12)+1)+SUMIFS($I$6:$I$1205,$A$6:$A$1205,$A977,$E$6:$E$1205,"&gt;"&amp;$E977,$E$6:$E$1205,"&lt;="&amp;($E977+INDEX('Cenários'!$J$6:$J$105,INT((ROW()-6)/12)+1))),INDEX('Cenários'!$L$6:$L$105,INT((ROW()-6)/12)+1)+SUMIFS($I$6:$I$1205,$A$6:$A$1205,$A977,$E$6:$E$1205,"&gt;"&amp;$E977,$E$6:$E$1205,"&lt;=7")))</f>
        <v/>
      </c>
      <c r="N977" s="25">
        <f>IF($A977="","",MIN(INDEX('Cenários'!$K$6:$K$105,INT((ROW()-6)/12)+1),MAX(0,$M977)))</f>
        <v/>
      </c>
      <c r="O977" s="25">
        <f>IF($A977="","",IFERROR(IF($L977&gt;=$N977,0,MIN(CEILING(MAX(0,$N977-$L977),INDEX('Cenários'!$I$6:$I$105,INT((ROW()-6)/12)+1)),FLOOR(MAX(0,INDEX('Cenários'!$K$6:$K$105,INT((ROW()-6)/12)+1)-$L977),INDEX('Cenários'!$I$6:$I$105,INT((ROW()-6)/12)+1)))),0))</f>
        <v/>
      </c>
      <c r="P977" s="25">
        <f>IF($A977="","",IFERROR(IF($E977+INDEX('Cenários'!$J$6:$J$105,INT((ROW()-6)/12)+1)&gt;7,0,SUMIFS($O$6:$O$1205,$A$6:$A$1205,$A977,$E$6:$E$1205,$E977+INDEX('Cenários'!$J$6:$J$105,INT((ROW()-6)/12)+1))),0))</f>
        <v/>
      </c>
      <c r="Q977" s="25">
        <f>IF($A977="","",$L977+$O977)</f>
        <v/>
      </c>
      <c r="R977" s="25">
        <f>IF($A977="","",IF($E977&gt;0,MAX(0,$Q977-$N977),0))</f>
        <v/>
      </c>
      <c r="S977" s="25">
        <f>IF($A977="","",$Q977-$R977)</f>
        <v/>
      </c>
      <c r="T977" s="25">
        <f>IF($A977="","",MAX(0,-$S977))</f>
        <v/>
      </c>
      <c r="U977" s="25">
        <f>IF($A977="","",MAX(0,$Q977-INDEX('Cenários'!$K$6:$K$105,INT((ROW()-6)/12)+1)))</f>
        <v/>
      </c>
      <c r="V977" s="24">
        <f>IF($A977="","",IF($Y977&lt;&gt;"OK","Dados inválidos",IF($X977="Pausado","Pausado",IF($T977&gt;0,"Ruptura",IF($U977&gt;0,"Excesso de capacidade",IF($M977&gt;INDEX('Cenários'!$K$6:$K$105,INT((ROW()-6)/12)+1),"Capacidade insuficiente",IF(AND($E977&lt;=0,$S977&lt;INDEX('Cenários'!$H$6:$H$105,INT((ROW()-6)/12)+1)),"Atenção",IF($R977&gt;0,"Desmobilizar","Adequado"))))))))</f>
        <v/>
      </c>
      <c r="W977" s="24">
        <f>IF($A977="","",IF($Y977&lt;&gt;"OK","Corrigir cadastro do cenário",IF($X977="Pausado","",IF($T977&gt;0,"Ruptura projetada de "&amp;TEXT($T977,"0")&amp;" un.",IF($U977&gt;0,"Reduzir entrada ou transferir "&amp;TEXT($U977,"0")&amp;" un.",IF($M977&gt;INDEX('Cenários'!$K$6:$K$105,INT((ROW()-6)/12)+1),"Capacidade abaixo do saldo-alvo em "&amp;TEXT($M977-INDEX('Cenários'!$K$6:$K$105,INT((ROW()-6)/12)+1),"0")&amp;" un.",IF(AND($O977&gt;0,$E977-INDEX('Cenários'!$J$6:$J$105,INT((ROW()-6)/12)+1)&lt;-4),"Recebimento depende de pedido anterior ao horizonte",IF($R977&gt;0,"Desmobilizar "&amp;TEXT($R977,"0")&amp;" un. nesta semana",IF($P977&gt;0,"Emitir pedido de "&amp;TEXT($P977,"0")&amp;" un. nesta semana",IF($O977&gt;0,"Programar recebimento de "&amp;TEXT($O977,"0")&amp;" un.","Sem ação imediata")))))))))</f>
        <v/>
      </c>
      <c r="X977" s="24">
        <f>IF($A977="","",INDEX('Cenários'!$M$6:$M$105,INT((ROW()-6)/12)+1))</f>
        <v/>
      </c>
      <c r="Y977" s="24">
        <f>IF($A977="","",INDEX('Cenários'!$Z$6:$Z$105,INT((ROW()-6)/12)+1))</f>
        <v/>
      </c>
    </row>
    <row r="978" ht="19" customHeight="1">
      <c r="A978" s="24">
        <f>IF(INDEX('Cenários'!$A$6:$A$105,INT((ROW()-6)/12)+1)="","",INDEX('Cenários'!$A$6:$A$105,INT((ROW()-6)/12)+1))</f>
        <v/>
      </c>
      <c r="B978" s="24">
        <f>IF($A978="","",INDEX('Cenários'!$B$6:$B$105,INT((ROW()-6)/12)+1))</f>
        <v/>
      </c>
      <c r="C978" s="24">
        <f>IF($A978="","",INDEX('Cenários'!$C$6:$C$105,INT((ROW()-6)/12)+1))</f>
        <v/>
      </c>
      <c r="D978" s="24">
        <f>IF($A978="","",INDEX('Cenários'!$D$6:$D$105,INT((ROW()-6)/12)+1))</f>
        <v/>
      </c>
      <c r="E978" s="25">
        <f>IF($A978="","",MOD(ROW()-6,12)-4)</f>
        <v/>
      </c>
      <c r="F978" s="24">
        <f>IF($A978="","",IF($E978&lt;0,"Antes do pico",IF($E978=0,"Semana de pico","Depois do pico")))</f>
        <v/>
      </c>
      <c r="G978" s="36">
        <f>IF($A978="","",IFERROR(IF(INDEX('Cenários'!$E$6:$E$105,INT((ROW()-6)/12)+1)="","",INDEX('Cenários'!$E$6:$E$105,INT((ROW()-6)/12)+1)+7*$E978),""))</f>
        <v/>
      </c>
      <c r="H978" s="37">
        <f>IF($A978="","",INDEX('Cenários'!$N$6:$Y$105,INT((ROW()-6)/12)+1,$E978+5))</f>
        <v/>
      </c>
      <c r="I978" s="25">
        <f>IF(OR($A978="",$H978=""),"",IFERROR(ROUNDUP(INDEX('Cenários'!$F$6:$F$105,INT((ROW()-6)/12)+1)*$H978,0),""))</f>
        <v/>
      </c>
      <c r="J978" s="19" t="n"/>
      <c r="K978" s="25">
        <f>IF($A978="","",IF($E978=-4,INDEX('Cenários'!$G$6:$G$105,INT((ROW()-6)/12)+1),$S977))</f>
        <v/>
      </c>
      <c r="L978" s="25">
        <f>IF($A978="","",$K978+IF($J978="",0,$J978)-IF($I978="",0,$I978))</f>
        <v/>
      </c>
      <c r="M978" s="25">
        <f>IF($A978="","",IF($E978&lt;=0,INDEX('Cenários'!$H$6:$H$105,INT((ROW()-6)/12)+1)+SUMIFS($I$6:$I$1205,$A$6:$A$1205,$A978,$E$6:$E$1205,"&gt;"&amp;$E978,$E$6:$E$1205,"&lt;="&amp;($E978+INDEX('Cenários'!$J$6:$J$105,INT((ROW()-6)/12)+1))),INDEX('Cenários'!$L$6:$L$105,INT((ROW()-6)/12)+1)+SUMIFS($I$6:$I$1205,$A$6:$A$1205,$A978,$E$6:$E$1205,"&gt;"&amp;$E978,$E$6:$E$1205,"&lt;=7")))</f>
        <v/>
      </c>
      <c r="N978" s="25">
        <f>IF($A978="","",MIN(INDEX('Cenários'!$K$6:$K$105,INT((ROW()-6)/12)+1),MAX(0,$M978)))</f>
        <v/>
      </c>
      <c r="O978" s="25">
        <f>IF($A978="","",IFERROR(IF($L978&gt;=$N978,0,MIN(CEILING(MAX(0,$N978-$L978),INDEX('Cenários'!$I$6:$I$105,INT((ROW()-6)/12)+1)),FLOOR(MAX(0,INDEX('Cenários'!$K$6:$K$105,INT((ROW()-6)/12)+1)-$L978),INDEX('Cenários'!$I$6:$I$105,INT((ROW()-6)/12)+1)))),0))</f>
        <v/>
      </c>
      <c r="P978" s="25">
        <f>IF($A978="","",IFERROR(IF($E978+INDEX('Cenários'!$J$6:$J$105,INT((ROW()-6)/12)+1)&gt;7,0,SUMIFS($O$6:$O$1205,$A$6:$A$1205,$A978,$E$6:$E$1205,$E978+INDEX('Cenários'!$J$6:$J$105,INT((ROW()-6)/12)+1))),0))</f>
        <v/>
      </c>
      <c r="Q978" s="25">
        <f>IF($A978="","",$L978+$O978)</f>
        <v/>
      </c>
      <c r="R978" s="25">
        <f>IF($A978="","",IF($E978&gt;0,MAX(0,$Q978-$N978),0))</f>
        <v/>
      </c>
      <c r="S978" s="25">
        <f>IF($A978="","",$Q978-$R978)</f>
        <v/>
      </c>
      <c r="T978" s="25">
        <f>IF($A978="","",MAX(0,-$S978))</f>
        <v/>
      </c>
      <c r="U978" s="25">
        <f>IF($A978="","",MAX(0,$Q978-INDEX('Cenários'!$K$6:$K$105,INT((ROW()-6)/12)+1)))</f>
        <v/>
      </c>
      <c r="V978" s="24">
        <f>IF($A978="","",IF($Y978&lt;&gt;"OK","Dados inválidos",IF($X978="Pausado","Pausado",IF($T978&gt;0,"Ruptura",IF($U978&gt;0,"Excesso de capacidade",IF($M978&gt;INDEX('Cenários'!$K$6:$K$105,INT((ROW()-6)/12)+1),"Capacidade insuficiente",IF(AND($E978&lt;=0,$S978&lt;INDEX('Cenários'!$H$6:$H$105,INT((ROW()-6)/12)+1)),"Atenção",IF($R978&gt;0,"Desmobilizar","Adequado"))))))))</f>
        <v/>
      </c>
      <c r="W978" s="24">
        <f>IF($A978="","",IF($Y978&lt;&gt;"OK","Corrigir cadastro do cenário",IF($X978="Pausado","",IF($T978&gt;0,"Ruptura projetada de "&amp;TEXT($T978,"0")&amp;" un.",IF($U978&gt;0,"Reduzir entrada ou transferir "&amp;TEXT($U978,"0")&amp;" un.",IF($M978&gt;INDEX('Cenários'!$K$6:$K$105,INT((ROW()-6)/12)+1),"Capacidade abaixo do saldo-alvo em "&amp;TEXT($M978-INDEX('Cenários'!$K$6:$K$105,INT((ROW()-6)/12)+1),"0")&amp;" un.",IF(AND($O978&gt;0,$E978-INDEX('Cenários'!$J$6:$J$105,INT((ROW()-6)/12)+1)&lt;-4),"Recebimento depende de pedido anterior ao horizonte",IF($R978&gt;0,"Desmobilizar "&amp;TEXT($R978,"0")&amp;" un. nesta semana",IF($P978&gt;0,"Emitir pedido de "&amp;TEXT($P978,"0")&amp;" un. nesta semana",IF($O978&gt;0,"Programar recebimento de "&amp;TEXT($O978,"0")&amp;" un.","Sem ação imediata")))))))))</f>
        <v/>
      </c>
      <c r="X978" s="24">
        <f>IF($A978="","",INDEX('Cenários'!$M$6:$M$105,INT((ROW()-6)/12)+1))</f>
        <v/>
      </c>
      <c r="Y978" s="24">
        <f>IF($A978="","",INDEX('Cenários'!$Z$6:$Z$105,INT((ROW()-6)/12)+1))</f>
        <v/>
      </c>
    </row>
    <row r="979" ht="19" customHeight="1">
      <c r="A979" s="24">
        <f>IF(INDEX('Cenários'!$A$6:$A$105,INT((ROW()-6)/12)+1)="","",INDEX('Cenários'!$A$6:$A$105,INT((ROW()-6)/12)+1))</f>
        <v/>
      </c>
      <c r="B979" s="24">
        <f>IF($A979="","",INDEX('Cenários'!$B$6:$B$105,INT((ROW()-6)/12)+1))</f>
        <v/>
      </c>
      <c r="C979" s="24">
        <f>IF($A979="","",INDEX('Cenários'!$C$6:$C$105,INT((ROW()-6)/12)+1))</f>
        <v/>
      </c>
      <c r="D979" s="24">
        <f>IF($A979="","",INDEX('Cenários'!$D$6:$D$105,INT((ROW()-6)/12)+1))</f>
        <v/>
      </c>
      <c r="E979" s="25">
        <f>IF($A979="","",MOD(ROW()-6,12)-4)</f>
        <v/>
      </c>
      <c r="F979" s="24">
        <f>IF($A979="","",IF($E979&lt;0,"Antes do pico",IF($E979=0,"Semana de pico","Depois do pico")))</f>
        <v/>
      </c>
      <c r="G979" s="36">
        <f>IF($A979="","",IFERROR(IF(INDEX('Cenários'!$E$6:$E$105,INT((ROW()-6)/12)+1)="","",INDEX('Cenários'!$E$6:$E$105,INT((ROW()-6)/12)+1)+7*$E979),""))</f>
        <v/>
      </c>
      <c r="H979" s="37">
        <f>IF($A979="","",INDEX('Cenários'!$N$6:$Y$105,INT((ROW()-6)/12)+1,$E979+5))</f>
        <v/>
      </c>
      <c r="I979" s="25">
        <f>IF(OR($A979="",$H979=""),"",IFERROR(ROUNDUP(INDEX('Cenários'!$F$6:$F$105,INT((ROW()-6)/12)+1)*$H979,0),""))</f>
        <v/>
      </c>
      <c r="J979" s="19" t="n"/>
      <c r="K979" s="25">
        <f>IF($A979="","",IF($E979=-4,INDEX('Cenários'!$G$6:$G$105,INT((ROW()-6)/12)+1),$S978))</f>
        <v/>
      </c>
      <c r="L979" s="25">
        <f>IF($A979="","",$K979+IF($J979="",0,$J979)-IF($I979="",0,$I979))</f>
        <v/>
      </c>
      <c r="M979" s="25">
        <f>IF($A979="","",IF($E979&lt;=0,INDEX('Cenários'!$H$6:$H$105,INT((ROW()-6)/12)+1)+SUMIFS($I$6:$I$1205,$A$6:$A$1205,$A979,$E$6:$E$1205,"&gt;"&amp;$E979,$E$6:$E$1205,"&lt;="&amp;($E979+INDEX('Cenários'!$J$6:$J$105,INT((ROW()-6)/12)+1))),INDEX('Cenários'!$L$6:$L$105,INT((ROW()-6)/12)+1)+SUMIFS($I$6:$I$1205,$A$6:$A$1205,$A979,$E$6:$E$1205,"&gt;"&amp;$E979,$E$6:$E$1205,"&lt;=7")))</f>
        <v/>
      </c>
      <c r="N979" s="25">
        <f>IF($A979="","",MIN(INDEX('Cenários'!$K$6:$K$105,INT((ROW()-6)/12)+1),MAX(0,$M979)))</f>
        <v/>
      </c>
      <c r="O979" s="25">
        <f>IF($A979="","",IFERROR(IF($L979&gt;=$N979,0,MIN(CEILING(MAX(0,$N979-$L979),INDEX('Cenários'!$I$6:$I$105,INT((ROW()-6)/12)+1)),FLOOR(MAX(0,INDEX('Cenários'!$K$6:$K$105,INT((ROW()-6)/12)+1)-$L979),INDEX('Cenários'!$I$6:$I$105,INT((ROW()-6)/12)+1)))),0))</f>
        <v/>
      </c>
      <c r="P979" s="25">
        <f>IF($A979="","",IFERROR(IF($E979+INDEX('Cenários'!$J$6:$J$105,INT((ROW()-6)/12)+1)&gt;7,0,SUMIFS($O$6:$O$1205,$A$6:$A$1205,$A979,$E$6:$E$1205,$E979+INDEX('Cenários'!$J$6:$J$105,INT((ROW()-6)/12)+1))),0))</f>
        <v/>
      </c>
      <c r="Q979" s="25">
        <f>IF($A979="","",$L979+$O979)</f>
        <v/>
      </c>
      <c r="R979" s="25">
        <f>IF($A979="","",IF($E979&gt;0,MAX(0,$Q979-$N979),0))</f>
        <v/>
      </c>
      <c r="S979" s="25">
        <f>IF($A979="","",$Q979-$R979)</f>
        <v/>
      </c>
      <c r="T979" s="25">
        <f>IF($A979="","",MAX(0,-$S979))</f>
        <v/>
      </c>
      <c r="U979" s="25">
        <f>IF($A979="","",MAX(0,$Q979-INDEX('Cenários'!$K$6:$K$105,INT((ROW()-6)/12)+1)))</f>
        <v/>
      </c>
      <c r="V979" s="24">
        <f>IF($A979="","",IF($Y979&lt;&gt;"OK","Dados inválidos",IF($X979="Pausado","Pausado",IF($T979&gt;0,"Ruptura",IF($U979&gt;0,"Excesso de capacidade",IF($M979&gt;INDEX('Cenários'!$K$6:$K$105,INT((ROW()-6)/12)+1),"Capacidade insuficiente",IF(AND($E979&lt;=0,$S979&lt;INDEX('Cenários'!$H$6:$H$105,INT((ROW()-6)/12)+1)),"Atenção",IF($R979&gt;0,"Desmobilizar","Adequado"))))))))</f>
        <v/>
      </c>
      <c r="W979" s="24">
        <f>IF($A979="","",IF($Y979&lt;&gt;"OK","Corrigir cadastro do cenário",IF($X979="Pausado","",IF($T979&gt;0,"Ruptura projetada de "&amp;TEXT($T979,"0")&amp;" un.",IF($U979&gt;0,"Reduzir entrada ou transferir "&amp;TEXT($U979,"0")&amp;" un.",IF($M979&gt;INDEX('Cenários'!$K$6:$K$105,INT((ROW()-6)/12)+1),"Capacidade abaixo do saldo-alvo em "&amp;TEXT($M979-INDEX('Cenários'!$K$6:$K$105,INT((ROW()-6)/12)+1),"0")&amp;" un.",IF(AND($O979&gt;0,$E979-INDEX('Cenários'!$J$6:$J$105,INT((ROW()-6)/12)+1)&lt;-4),"Recebimento depende de pedido anterior ao horizonte",IF($R979&gt;0,"Desmobilizar "&amp;TEXT($R979,"0")&amp;" un. nesta semana",IF($P979&gt;0,"Emitir pedido de "&amp;TEXT($P979,"0")&amp;" un. nesta semana",IF($O979&gt;0,"Programar recebimento de "&amp;TEXT($O979,"0")&amp;" un.","Sem ação imediata")))))))))</f>
        <v/>
      </c>
      <c r="X979" s="24">
        <f>IF($A979="","",INDEX('Cenários'!$M$6:$M$105,INT((ROW()-6)/12)+1))</f>
        <v/>
      </c>
      <c r="Y979" s="24">
        <f>IF($A979="","",INDEX('Cenários'!$Z$6:$Z$105,INT((ROW()-6)/12)+1))</f>
        <v/>
      </c>
    </row>
    <row r="980" ht="19" customHeight="1">
      <c r="A980" s="24">
        <f>IF(INDEX('Cenários'!$A$6:$A$105,INT((ROW()-6)/12)+1)="","",INDEX('Cenários'!$A$6:$A$105,INT((ROW()-6)/12)+1))</f>
        <v/>
      </c>
      <c r="B980" s="24">
        <f>IF($A980="","",INDEX('Cenários'!$B$6:$B$105,INT((ROW()-6)/12)+1))</f>
        <v/>
      </c>
      <c r="C980" s="24">
        <f>IF($A980="","",INDEX('Cenários'!$C$6:$C$105,INT((ROW()-6)/12)+1))</f>
        <v/>
      </c>
      <c r="D980" s="24">
        <f>IF($A980="","",INDEX('Cenários'!$D$6:$D$105,INT((ROW()-6)/12)+1))</f>
        <v/>
      </c>
      <c r="E980" s="25">
        <f>IF($A980="","",MOD(ROW()-6,12)-4)</f>
        <v/>
      </c>
      <c r="F980" s="24">
        <f>IF($A980="","",IF($E980&lt;0,"Antes do pico",IF($E980=0,"Semana de pico","Depois do pico")))</f>
        <v/>
      </c>
      <c r="G980" s="36">
        <f>IF($A980="","",IFERROR(IF(INDEX('Cenários'!$E$6:$E$105,INT((ROW()-6)/12)+1)="","",INDEX('Cenários'!$E$6:$E$105,INT((ROW()-6)/12)+1)+7*$E980),""))</f>
        <v/>
      </c>
      <c r="H980" s="37">
        <f>IF($A980="","",INDEX('Cenários'!$N$6:$Y$105,INT((ROW()-6)/12)+1,$E980+5))</f>
        <v/>
      </c>
      <c r="I980" s="25">
        <f>IF(OR($A980="",$H980=""),"",IFERROR(ROUNDUP(INDEX('Cenários'!$F$6:$F$105,INT((ROW()-6)/12)+1)*$H980,0),""))</f>
        <v/>
      </c>
      <c r="J980" s="19" t="n"/>
      <c r="K980" s="25">
        <f>IF($A980="","",IF($E980=-4,INDEX('Cenários'!$G$6:$G$105,INT((ROW()-6)/12)+1),$S979))</f>
        <v/>
      </c>
      <c r="L980" s="25">
        <f>IF($A980="","",$K980+IF($J980="",0,$J980)-IF($I980="",0,$I980))</f>
        <v/>
      </c>
      <c r="M980" s="25">
        <f>IF($A980="","",IF($E980&lt;=0,INDEX('Cenários'!$H$6:$H$105,INT((ROW()-6)/12)+1)+SUMIFS($I$6:$I$1205,$A$6:$A$1205,$A980,$E$6:$E$1205,"&gt;"&amp;$E980,$E$6:$E$1205,"&lt;="&amp;($E980+INDEX('Cenários'!$J$6:$J$105,INT((ROW()-6)/12)+1))),INDEX('Cenários'!$L$6:$L$105,INT((ROW()-6)/12)+1)+SUMIFS($I$6:$I$1205,$A$6:$A$1205,$A980,$E$6:$E$1205,"&gt;"&amp;$E980,$E$6:$E$1205,"&lt;=7")))</f>
        <v/>
      </c>
      <c r="N980" s="25">
        <f>IF($A980="","",MIN(INDEX('Cenários'!$K$6:$K$105,INT((ROW()-6)/12)+1),MAX(0,$M980)))</f>
        <v/>
      </c>
      <c r="O980" s="25">
        <f>IF($A980="","",IFERROR(IF($L980&gt;=$N980,0,MIN(CEILING(MAX(0,$N980-$L980),INDEX('Cenários'!$I$6:$I$105,INT((ROW()-6)/12)+1)),FLOOR(MAX(0,INDEX('Cenários'!$K$6:$K$105,INT((ROW()-6)/12)+1)-$L980),INDEX('Cenários'!$I$6:$I$105,INT((ROW()-6)/12)+1)))),0))</f>
        <v/>
      </c>
      <c r="P980" s="25">
        <f>IF($A980="","",IFERROR(IF($E980+INDEX('Cenários'!$J$6:$J$105,INT((ROW()-6)/12)+1)&gt;7,0,SUMIFS($O$6:$O$1205,$A$6:$A$1205,$A980,$E$6:$E$1205,$E980+INDEX('Cenários'!$J$6:$J$105,INT((ROW()-6)/12)+1))),0))</f>
        <v/>
      </c>
      <c r="Q980" s="25">
        <f>IF($A980="","",$L980+$O980)</f>
        <v/>
      </c>
      <c r="R980" s="25">
        <f>IF($A980="","",IF($E980&gt;0,MAX(0,$Q980-$N980),0))</f>
        <v/>
      </c>
      <c r="S980" s="25">
        <f>IF($A980="","",$Q980-$R980)</f>
        <v/>
      </c>
      <c r="T980" s="25">
        <f>IF($A980="","",MAX(0,-$S980))</f>
        <v/>
      </c>
      <c r="U980" s="25">
        <f>IF($A980="","",MAX(0,$Q980-INDEX('Cenários'!$K$6:$K$105,INT((ROW()-6)/12)+1)))</f>
        <v/>
      </c>
      <c r="V980" s="24">
        <f>IF($A980="","",IF($Y980&lt;&gt;"OK","Dados inválidos",IF($X980="Pausado","Pausado",IF($T980&gt;0,"Ruptura",IF($U980&gt;0,"Excesso de capacidade",IF($M980&gt;INDEX('Cenários'!$K$6:$K$105,INT((ROW()-6)/12)+1),"Capacidade insuficiente",IF(AND($E980&lt;=0,$S980&lt;INDEX('Cenários'!$H$6:$H$105,INT((ROW()-6)/12)+1)),"Atenção",IF($R980&gt;0,"Desmobilizar","Adequado"))))))))</f>
        <v/>
      </c>
      <c r="W980" s="24">
        <f>IF($A980="","",IF($Y980&lt;&gt;"OK","Corrigir cadastro do cenário",IF($X980="Pausado","",IF($T980&gt;0,"Ruptura projetada de "&amp;TEXT($T980,"0")&amp;" un.",IF($U980&gt;0,"Reduzir entrada ou transferir "&amp;TEXT($U980,"0")&amp;" un.",IF($M980&gt;INDEX('Cenários'!$K$6:$K$105,INT((ROW()-6)/12)+1),"Capacidade abaixo do saldo-alvo em "&amp;TEXT($M980-INDEX('Cenários'!$K$6:$K$105,INT((ROW()-6)/12)+1),"0")&amp;" un.",IF(AND($O980&gt;0,$E980-INDEX('Cenários'!$J$6:$J$105,INT((ROW()-6)/12)+1)&lt;-4),"Recebimento depende de pedido anterior ao horizonte",IF($R980&gt;0,"Desmobilizar "&amp;TEXT($R980,"0")&amp;" un. nesta semana",IF($P980&gt;0,"Emitir pedido de "&amp;TEXT($P980,"0")&amp;" un. nesta semana",IF($O980&gt;0,"Programar recebimento de "&amp;TEXT($O980,"0")&amp;" un.","Sem ação imediata")))))))))</f>
        <v/>
      </c>
      <c r="X980" s="24">
        <f>IF($A980="","",INDEX('Cenários'!$M$6:$M$105,INT((ROW()-6)/12)+1))</f>
        <v/>
      </c>
      <c r="Y980" s="24">
        <f>IF($A980="","",INDEX('Cenários'!$Z$6:$Z$105,INT((ROW()-6)/12)+1))</f>
        <v/>
      </c>
    </row>
    <row r="981" ht="19" customHeight="1">
      <c r="A981" s="24">
        <f>IF(INDEX('Cenários'!$A$6:$A$105,INT((ROW()-6)/12)+1)="","",INDEX('Cenários'!$A$6:$A$105,INT((ROW()-6)/12)+1))</f>
        <v/>
      </c>
      <c r="B981" s="24">
        <f>IF($A981="","",INDEX('Cenários'!$B$6:$B$105,INT((ROW()-6)/12)+1))</f>
        <v/>
      </c>
      <c r="C981" s="24">
        <f>IF($A981="","",INDEX('Cenários'!$C$6:$C$105,INT((ROW()-6)/12)+1))</f>
        <v/>
      </c>
      <c r="D981" s="24">
        <f>IF($A981="","",INDEX('Cenários'!$D$6:$D$105,INT((ROW()-6)/12)+1))</f>
        <v/>
      </c>
      <c r="E981" s="25">
        <f>IF($A981="","",MOD(ROW()-6,12)-4)</f>
        <v/>
      </c>
      <c r="F981" s="24">
        <f>IF($A981="","",IF($E981&lt;0,"Antes do pico",IF($E981=0,"Semana de pico","Depois do pico")))</f>
        <v/>
      </c>
      <c r="G981" s="36">
        <f>IF($A981="","",IFERROR(IF(INDEX('Cenários'!$E$6:$E$105,INT((ROW()-6)/12)+1)="","",INDEX('Cenários'!$E$6:$E$105,INT((ROW()-6)/12)+1)+7*$E981),""))</f>
        <v/>
      </c>
      <c r="H981" s="37">
        <f>IF($A981="","",INDEX('Cenários'!$N$6:$Y$105,INT((ROW()-6)/12)+1,$E981+5))</f>
        <v/>
      </c>
      <c r="I981" s="25">
        <f>IF(OR($A981="",$H981=""),"",IFERROR(ROUNDUP(INDEX('Cenários'!$F$6:$F$105,INT((ROW()-6)/12)+1)*$H981,0),""))</f>
        <v/>
      </c>
      <c r="J981" s="19" t="n"/>
      <c r="K981" s="25">
        <f>IF($A981="","",IF($E981=-4,INDEX('Cenários'!$G$6:$G$105,INT((ROW()-6)/12)+1),$S980))</f>
        <v/>
      </c>
      <c r="L981" s="25">
        <f>IF($A981="","",$K981+IF($J981="",0,$J981)-IF($I981="",0,$I981))</f>
        <v/>
      </c>
      <c r="M981" s="25">
        <f>IF($A981="","",IF($E981&lt;=0,INDEX('Cenários'!$H$6:$H$105,INT((ROW()-6)/12)+1)+SUMIFS($I$6:$I$1205,$A$6:$A$1205,$A981,$E$6:$E$1205,"&gt;"&amp;$E981,$E$6:$E$1205,"&lt;="&amp;($E981+INDEX('Cenários'!$J$6:$J$105,INT((ROW()-6)/12)+1))),INDEX('Cenários'!$L$6:$L$105,INT((ROW()-6)/12)+1)+SUMIFS($I$6:$I$1205,$A$6:$A$1205,$A981,$E$6:$E$1205,"&gt;"&amp;$E981,$E$6:$E$1205,"&lt;=7")))</f>
        <v/>
      </c>
      <c r="N981" s="25">
        <f>IF($A981="","",MIN(INDEX('Cenários'!$K$6:$K$105,INT((ROW()-6)/12)+1),MAX(0,$M981)))</f>
        <v/>
      </c>
      <c r="O981" s="25">
        <f>IF($A981="","",IFERROR(IF($L981&gt;=$N981,0,MIN(CEILING(MAX(0,$N981-$L981),INDEX('Cenários'!$I$6:$I$105,INT((ROW()-6)/12)+1)),FLOOR(MAX(0,INDEX('Cenários'!$K$6:$K$105,INT((ROW()-6)/12)+1)-$L981),INDEX('Cenários'!$I$6:$I$105,INT((ROW()-6)/12)+1)))),0))</f>
        <v/>
      </c>
      <c r="P981" s="25">
        <f>IF($A981="","",IFERROR(IF($E981+INDEX('Cenários'!$J$6:$J$105,INT((ROW()-6)/12)+1)&gt;7,0,SUMIFS($O$6:$O$1205,$A$6:$A$1205,$A981,$E$6:$E$1205,$E981+INDEX('Cenários'!$J$6:$J$105,INT((ROW()-6)/12)+1))),0))</f>
        <v/>
      </c>
      <c r="Q981" s="25">
        <f>IF($A981="","",$L981+$O981)</f>
        <v/>
      </c>
      <c r="R981" s="25">
        <f>IF($A981="","",IF($E981&gt;0,MAX(0,$Q981-$N981),0))</f>
        <v/>
      </c>
      <c r="S981" s="25">
        <f>IF($A981="","",$Q981-$R981)</f>
        <v/>
      </c>
      <c r="T981" s="25">
        <f>IF($A981="","",MAX(0,-$S981))</f>
        <v/>
      </c>
      <c r="U981" s="25">
        <f>IF($A981="","",MAX(0,$Q981-INDEX('Cenários'!$K$6:$K$105,INT((ROW()-6)/12)+1)))</f>
        <v/>
      </c>
      <c r="V981" s="24">
        <f>IF($A981="","",IF($Y981&lt;&gt;"OK","Dados inválidos",IF($X981="Pausado","Pausado",IF($T981&gt;0,"Ruptura",IF($U981&gt;0,"Excesso de capacidade",IF($M981&gt;INDEX('Cenários'!$K$6:$K$105,INT((ROW()-6)/12)+1),"Capacidade insuficiente",IF(AND($E981&lt;=0,$S981&lt;INDEX('Cenários'!$H$6:$H$105,INT((ROW()-6)/12)+1)),"Atenção",IF($R981&gt;0,"Desmobilizar","Adequado"))))))))</f>
        <v/>
      </c>
      <c r="W981" s="24">
        <f>IF($A981="","",IF($Y981&lt;&gt;"OK","Corrigir cadastro do cenário",IF($X981="Pausado","",IF($T981&gt;0,"Ruptura projetada de "&amp;TEXT($T981,"0")&amp;" un.",IF($U981&gt;0,"Reduzir entrada ou transferir "&amp;TEXT($U981,"0")&amp;" un.",IF($M981&gt;INDEX('Cenários'!$K$6:$K$105,INT((ROW()-6)/12)+1),"Capacidade abaixo do saldo-alvo em "&amp;TEXT($M981-INDEX('Cenários'!$K$6:$K$105,INT((ROW()-6)/12)+1),"0")&amp;" un.",IF(AND($O981&gt;0,$E981-INDEX('Cenários'!$J$6:$J$105,INT((ROW()-6)/12)+1)&lt;-4),"Recebimento depende de pedido anterior ao horizonte",IF($R981&gt;0,"Desmobilizar "&amp;TEXT($R981,"0")&amp;" un. nesta semana",IF($P981&gt;0,"Emitir pedido de "&amp;TEXT($P981,"0")&amp;" un. nesta semana",IF($O981&gt;0,"Programar recebimento de "&amp;TEXT($O981,"0")&amp;" un.","Sem ação imediata")))))))))</f>
        <v/>
      </c>
      <c r="X981" s="24">
        <f>IF($A981="","",INDEX('Cenários'!$M$6:$M$105,INT((ROW()-6)/12)+1))</f>
        <v/>
      </c>
      <c r="Y981" s="24">
        <f>IF($A981="","",INDEX('Cenários'!$Z$6:$Z$105,INT((ROW()-6)/12)+1))</f>
        <v/>
      </c>
    </row>
    <row r="982" ht="19" customHeight="1">
      <c r="A982" s="24">
        <f>IF(INDEX('Cenários'!$A$6:$A$105,INT((ROW()-6)/12)+1)="","",INDEX('Cenários'!$A$6:$A$105,INT((ROW()-6)/12)+1))</f>
        <v/>
      </c>
      <c r="B982" s="24">
        <f>IF($A982="","",INDEX('Cenários'!$B$6:$B$105,INT((ROW()-6)/12)+1))</f>
        <v/>
      </c>
      <c r="C982" s="24">
        <f>IF($A982="","",INDEX('Cenários'!$C$6:$C$105,INT((ROW()-6)/12)+1))</f>
        <v/>
      </c>
      <c r="D982" s="24">
        <f>IF($A982="","",INDEX('Cenários'!$D$6:$D$105,INT((ROW()-6)/12)+1))</f>
        <v/>
      </c>
      <c r="E982" s="25">
        <f>IF($A982="","",MOD(ROW()-6,12)-4)</f>
        <v/>
      </c>
      <c r="F982" s="24">
        <f>IF($A982="","",IF($E982&lt;0,"Antes do pico",IF($E982=0,"Semana de pico","Depois do pico")))</f>
        <v/>
      </c>
      <c r="G982" s="36">
        <f>IF($A982="","",IFERROR(IF(INDEX('Cenários'!$E$6:$E$105,INT((ROW()-6)/12)+1)="","",INDEX('Cenários'!$E$6:$E$105,INT((ROW()-6)/12)+1)+7*$E982),""))</f>
        <v/>
      </c>
      <c r="H982" s="37">
        <f>IF($A982="","",INDEX('Cenários'!$N$6:$Y$105,INT((ROW()-6)/12)+1,$E982+5))</f>
        <v/>
      </c>
      <c r="I982" s="25">
        <f>IF(OR($A982="",$H982=""),"",IFERROR(ROUNDUP(INDEX('Cenários'!$F$6:$F$105,INT((ROW()-6)/12)+1)*$H982,0),""))</f>
        <v/>
      </c>
      <c r="J982" s="19" t="n"/>
      <c r="K982" s="25">
        <f>IF($A982="","",IF($E982=-4,INDEX('Cenários'!$G$6:$G$105,INT((ROW()-6)/12)+1),$S981))</f>
        <v/>
      </c>
      <c r="L982" s="25">
        <f>IF($A982="","",$K982+IF($J982="",0,$J982)-IF($I982="",0,$I982))</f>
        <v/>
      </c>
      <c r="M982" s="25">
        <f>IF($A982="","",IF($E982&lt;=0,INDEX('Cenários'!$H$6:$H$105,INT((ROW()-6)/12)+1)+SUMIFS($I$6:$I$1205,$A$6:$A$1205,$A982,$E$6:$E$1205,"&gt;"&amp;$E982,$E$6:$E$1205,"&lt;="&amp;($E982+INDEX('Cenários'!$J$6:$J$105,INT((ROW()-6)/12)+1))),INDEX('Cenários'!$L$6:$L$105,INT((ROW()-6)/12)+1)+SUMIFS($I$6:$I$1205,$A$6:$A$1205,$A982,$E$6:$E$1205,"&gt;"&amp;$E982,$E$6:$E$1205,"&lt;=7")))</f>
        <v/>
      </c>
      <c r="N982" s="25">
        <f>IF($A982="","",MIN(INDEX('Cenários'!$K$6:$K$105,INT((ROW()-6)/12)+1),MAX(0,$M982)))</f>
        <v/>
      </c>
      <c r="O982" s="25">
        <f>IF($A982="","",IFERROR(IF($L982&gt;=$N982,0,MIN(CEILING(MAX(0,$N982-$L982),INDEX('Cenários'!$I$6:$I$105,INT((ROW()-6)/12)+1)),FLOOR(MAX(0,INDEX('Cenários'!$K$6:$K$105,INT((ROW()-6)/12)+1)-$L982),INDEX('Cenários'!$I$6:$I$105,INT((ROW()-6)/12)+1)))),0))</f>
        <v/>
      </c>
      <c r="P982" s="25">
        <f>IF($A982="","",IFERROR(IF($E982+INDEX('Cenários'!$J$6:$J$105,INT((ROW()-6)/12)+1)&gt;7,0,SUMIFS($O$6:$O$1205,$A$6:$A$1205,$A982,$E$6:$E$1205,$E982+INDEX('Cenários'!$J$6:$J$105,INT((ROW()-6)/12)+1))),0))</f>
        <v/>
      </c>
      <c r="Q982" s="25">
        <f>IF($A982="","",$L982+$O982)</f>
        <v/>
      </c>
      <c r="R982" s="25">
        <f>IF($A982="","",IF($E982&gt;0,MAX(0,$Q982-$N982),0))</f>
        <v/>
      </c>
      <c r="S982" s="25">
        <f>IF($A982="","",$Q982-$R982)</f>
        <v/>
      </c>
      <c r="T982" s="25">
        <f>IF($A982="","",MAX(0,-$S982))</f>
        <v/>
      </c>
      <c r="U982" s="25">
        <f>IF($A982="","",MAX(0,$Q982-INDEX('Cenários'!$K$6:$K$105,INT((ROW()-6)/12)+1)))</f>
        <v/>
      </c>
      <c r="V982" s="24">
        <f>IF($A982="","",IF($Y982&lt;&gt;"OK","Dados inválidos",IF($X982="Pausado","Pausado",IF($T982&gt;0,"Ruptura",IF($U982&gt;0,"Excesso de capacidade",IF($M982&gt;INDEX('Cenários'!$K$6:$K$105,INT((ROW()-6)/12)+1),"Capacidade insuficiente",IF(AND($E982&lt;=0,$S982&lt;INDEX('Cenários'!$H$6:$H$105,INT((ROW()-6)/12)+1)),"Atenção",IF($R982&gt;0,"Desmobilizar","Adequado"))))))))</f>
        <v/>
      </c>
      <c r="W982" s="24">
        <f>IF($A982="","",IF($Y982&lt;&gt;"OK","Corrigir cadastro do cenário",IF($X982="Pausado","",IF($T982&gt;0,"Ruptura projetada de "&amp;TEXT($T982,"0")&amp;" un.",IF($U982&gt;0,"Reduzir entrada ou transferir "&amp;TEXT($U982,"0")&amp;" un.",IF($M982&gt;INDEX('Cenários'!$K$6:$K$105,INT((ROW()-6)/12)+1),"Capacidade abaixo do saldo-alvo em "&amp;TEXT($M982-INDEX('Cenários'!$K$6:$K$105,INT((ROW()-6)/12)+1),"0")&amp;" un.",IF(AND($O982&gt;0,$E982-INDEX('Cenários'!$J$6:$J$105,INT((ROW()-6)/12)+1)&lt;-4),"Recebimento depende de pedido anterior ao horizonte",IF($R982&gt;0,"Desmobilizar "&amp;TEXT($R982,"0")&amp;" un. nesta semana",IF($P982&gt;0,"Emitir pedido de "&amp;TEXT($P982,"0")&amp;" un. nesta semana",IF($O982&gt;0,"Programar recebimento de "&amp;TEXT($O982,"0")&amp;" un.","Sem ação imediata")))))))))</f>
        <v/>
      </c>
      <c r="X982" s="24">
        <f>IF($A982="","",INDEX('Cenários'!$M$6:$M$105,INT((ROW()-6)/12)+1))</f>
        <v/>
      </c>
      <c r="Y982" s="24">
        <f>IF($A982="","",INDEX('Cenários'!$Z$6:$Z$105,INT((ROW()-6)/12)+1))</f>
        <v/>
      </c>
    </row>
    <row r="983" ht="19" customHeight="1">
      <c r="A983" s="24">
        <f>IF(INDEX('Cenários'!$A$6:$A$105,INT((ROW()-6)/12)+1)="","",INDEX('Cenários'!$A$6:$A$105,INT((ROW()-6)/12)+1))</f>
        <v/>
      </c>
      <c r="B983" s="24">
        <f>IF($A983="","",INDEX('Cenários'!$B$6:$B$105,INT((ROW()-6)/12)+1))</f>
        <v/>
      </c>
      <c r="C983" s="24">
        <f>IF($A983="","",INDEX('Cenários'!$C$6:$C$105,INT((ROW()-6)/12)+1))</f>
        <v/>
      </c>
      <c r="D983" s="24">
        <f>IF($A983="","",INDEX('Cenários'!$D$6:$D$105,INT((ROW()-6)/12)+1))</f>
        <v/>
      </c>
      <c r="E983" s="25">
        <f>IF($A983="","",MOD(ROW()-6,12)-4)</f>
        <v/>
      </c>
      <c r="F983" s="24">
        <f>IF($A983="","",IF($E983&lt;0,"Antes do pico",IF($E983=0,"Semana de pico","Depois do pico")))</f>
        <v/>
      </c>
      <c r="G983" s="36">
        <f>IF($A983="","",IFERROR(IF(INDEX('Cenários'!$E$6:$E$105,INT((ROW()-6)/12)+1)="","",INDEX('Cenários'!$E$6:$E$105,INT((ROW()-6)/12)+1)+7*$E983),""))</f>
        <v/>
      </c>
      <c r="H983" s="37">
        <f>IF($A983="","",INDEX('Cenários'!$N$6:$Y$105,INT((ROW()-6)/12)+1,$E983+5))</f>
        <v/>
      </c>
      <c r="I983" s="25">
        <f>IF(OR($A983="",$H983=""),"",IFERROR(ROUNDUP(INDEX('Cenários'!$F$6:$F$105,INT((ROW()-6)/12)+1)*$H983,0),""))</f>
        <v/>
      </c>
      <c r="J983" s="19" t="n"/>
      <c r="K983" s="25">
        <f>IF($A983="","",IF($E983=-4,INDEX('Cenários'!$G$6:$G$105,INT((ROW()-6)/12)+1),$S982))</f>
        <v/>
      </c>
      <c r="L983" s="25">
        <f>IF($A983="","",$K983+IF($J983="",0,$J983)-IF($I983="",0,$I983))</f>
        <v/>
      </c>
      <c r="M983" s="25">
        <f>IF($A983="","",IF($E983&lt;=0,INDEX('Cenários'!$H$6:$H$105,INT((ROW()-6)/12)+1)+SUMIFS($I$6:$I$1205,$A$6:$A$1205,$A983,$E$6:$E$1205,"&gt;"&amp;$E983,$E$6:$E$1205,"&lt;="&amp;($E983+INDEX('Cenários'!$J$6:$J$105,INT((ROW()-6)/12)+1))),INDEX('Cenários'!$L$6:$L$105,INT((ROW()-6)/12)+1)+SUMIFS($I$6:$I$1205,$A$6:$A$1205,$A983,$E$6:$E$1205,"&gt;"&amp;$E983,$E$6:$E$1205,"&lt;=7")))</f>
        <v/>
      </c>
      <c r="N983" s="25">
        <f>IF($A983="","",MIN(INDEX('Cenários'!$K$6:$K$105,INT((ROW()-6)/12)+1),MAX(0,$M983)))</f>
        <v/>
      </c>
      <c r="O983" s="25">
        <f>IF($A983="","",IFERROR(IF($L983&gt;=$N983,0,MIN(CEILING(MAX(0,$N983-$L983),INDEX('Cenários'!$I$6:$I$105,INT((ROW()-6)/12)+1)),FLOOR(MAX(0,INDEX('Cenários'!$K$6:$K$105,INT((ROW()-6)/12)+1)-$L983),INDEX('Cenários'!$I$6:$I$105,INT((ROW()-6)/12)+1)))),0))</f>
        <v/>
      </c>
      <c r="P983" s="25">
        <f>IF($A983="","",IFERROR(IF($E983+INDEX('Cenários'!$J$6:$J$105,INT((ROW()-6)/12)+1)&gt;7,0,SUMIFS($O$6:$O$1205,$A$6:$A$1205,$A983,$E$6:$E$1205,$E983+INDEX('Cenários'!$J$6:$J$105,INT((ROW()-6)/12)+1))),0))</f>
        <v/>
      </c>
      <c r="Q983" s="25">
        <f>IF($A983="","",$L983+$O983)</f>
        <v/>
      </c>
      <c r="R983" s="25">
        <f>IF($A983="","",IF($E983&gt;0,MAX(0,$Q983-$N983),0))</f>
        <v/>
      </c>
      <c r="S983" s="25">
        <f>IF($A983="","",$Q983-$R983)</f>
        <v/>
      </c>
      <c r="T983" s="25">
        <f>IF($A983="","",MAX(0,-$S983))</f>
        <v/>
      </c>
      <c r="U983" s="25">
        <f>IF($A983="","",MAX(0,$Q983-INDEX('Cenários'!$K$6:$K$105,INT((ROW()-6)/12)+1)))</f>
        <v/>
      </c>
      <c r="V983" s="24">
        <f>IF($A983="","",IF($Y983&lt;&gt;"OK","Dados inválidos",IF($X983="Pausado","Pausado",IF($T983&gt;0,"Ruptura",IF($U983&gt;0,"Excesso de capacidade",IF($M983&gt;INDEX('Cenários'!$K$6:$K$105,INT((ROW()-6)/12)+1),"Capacidade insuficiente",IF(AND($E983&lt;=0,$S983&lt;INDEX('Cenários'!$H$6:$H$105,INT((ROW()-6)/12)+1)),"Atenção",IF($R983&gt;0,"Desmobilizar","Adequado"))))))))</f>
        <v/>
      </c>
      <c r="W983" s="24">
        <f>IF($A983="","",IF($Y983&lt;&gt;"OK","Corrigir cadastro do cenário",IF($X983="Pausado","",IF($T983&gt;0,"Ruptura projetada de "&amp;TEXT($T983,"0")&amp;" un.",IF($U983&gt;0,"Reduzir entrada ou transferir "&amp;TEXT($U983,"0")&amp;" un.",IF($M983&gt;INDEX('Cenários'!$K$6:$K$105,INT((ROW()-6)/12)+1),"Capacidade abaixo do saldo-alvo em "&amp;TEXT($M983-INDEX('Cenários'!$K$6:$K$105,INT((ROW()-6)/12)+1),"0")&amp;" un.",IF(AND($O983&gt;0,$E983-INDEX('Cenários'!$J$6:$J$105,INT((ROW()-6)/12)+1)&lt;-4),"Recebimento depende de pedido anterior ao horizonte",IF($R983&gt;0,"Desmobilizar "&amp;TEXT($R983,"0")&amp;" un. nesta semana",IF($P983&gt;0,"Emitir pedido de "&amp;TEXT($P983,"0")&amp;" un. nesta semana",IF($O983&gt;0,"Programar recebimento de "&amp;TEXT($O983,"0")&amp;" un.","Sem ação imediata")))))))))</f>
        <v/>
      </c>
      <c r="X983" s="24">
        <f>IF($A983="","",INDEX('Cenários'!$M$6:$M$105,INT((ROW()-6)/12)+1))</f>
        <v/>
      </c>
      <c r="Y983" s="24">
        <f>IF($A983="","",INDEX('Cenários'!$Z$6:$Z$105,INT((ROW()-6)/12)+1))</f>
        <v/>
      </c>
    </row>
    <row r="984" ht="19" customHeight="1">
      <c r="A984" s="24">
        <f>IF(INDEX('Cenários'!$A$6:$A$105,INT((ROW()-6)/12)+1)="","",INDEX('Cenários'!$A$6:$A$105,INT((ROW()-6)/12)+1))</f>
        <v/>
      </c>
      <c r="B984" s="24">
        <f>IF($A984="","",INDEX('Cenários'!$B$6:$B$105,INT((ROW()-6)/12)+1))</f>
        <v/>
      </c>
      <c r="C984" s="24">
        <f>IF($A984="","",INDEX('Cenários'!$C$6:$C$105,INT((ROW()-6)/12)+1))</f>
        <v/>
      </c>
      <c r="D984" s="24">
        <f>IF($A984="","",INDEX('Cenários'!$D$6:$D$105,INT((ROW()-6)/12)+1))</f>
        <v/>
      </c>
      <c r="E984" s="25">
        <f>IF($A984="","",MOD(ROW()-6,12)-4)</f>
        <v/>
      </c>
      <c r="F984" s="24">
        <f>IF($A984="","",IF($E984&lt;0,"Antes do pico",IF($E984=0,"Semana de pico","Depois do pico")))</f>
        <v/>
      </c>
      <c r="G984" s="36">
        <f>IF($A984="","",IFERROR(IF(INDEX('Cenários'!$E$6:$E$105,INT((ROW()-6)/12)+1)="","",INDEX('Cenários'!$E$6:$E$105,INT((ROW()-6)/12)+1)+7*$E984),""))</f>
        <v/>
      </c>
      <c r="H984" s="37">
        <f>IF($A984="","",INDEX('Cenários'!$N$6:$Y$105,INT((ROW()-6)/12)+1,$E984+5))</f>
        <v/>
      </c>
      <c r="I984" s="25">
        <f>IF(OR($A984="",$H984=""),"",IFERROR(ROUNDUP(INDEX('Cenários'!$F$6:$F$105,INT((ROW()-6)/12)+1)*$H984,0),""))</f>
        <v/>
      </c>
      <c r="J984" s="19" t="n"/>
      <c r="K984" s="25">
        <f>IF($A984="","",IF($E984=-4,INDEX('Cenários'!$G$6:$G$105,INT((ROW()-6)/12)+1),$S983))</f>
        <v/>
      </c>
      <c r="L984" s="25">
        <f>IF($A984="","",$K984+IF($J984="",0,$J984)-IF($I984="",0,$I984))</f>
        <v/>
      </c>
      <c r="M984" s="25">
        <f>IF($A984="","",IF($E984&lt;=0,INDEX('Cenários'!$H$6:$H$105,INT((ROW()-6)/12)+1)+SUMIFS($I$6:$I$1205,$A$6:$A$1205,$A984,$E$6:$E$1205,"&gt;"&amp;$E984,$E$6:$E$1205,"&lt;="&amp;($E984+INDEX('Cenários'!$J$6:$J$105,INT((ROW()-6)/12)+1))),INDEX('Cenários'!$L$6:$L$105,INT((ROW()-6)/12)+1)+SUMIFS($I$6:$I$1205,$A$6:$A$1205,$A984,$E$6:$E$1205,"&gt;"&amp;$E984,$E$6:$E$1205,"&lt;=7")))</f>
        <v/>
      </c>
      <c r="N984" s="25">
        <f>IF($A984="","",MIN(INDEX('Cenários'!$K$6:$K$105,INT((ROW()-6)/12)+1),MAX(0,$M984)))</f>
        <v/>
      </c>
      <c r="O984" s="25">
        <f>IF($A984="","",IFERROR(IF($L984&gt;=$N984,0,MIN(CEILING(MAX(0,$N984-$L984),INDEX('Cenários'!$I$6:$I$105,INT((ROW()-6)/12)+1)),FLOOR(MAX(0,INDEX('Cenários'!$K$6:$K$105,INT((ROW()-6)/12)+1)-$L984),INDEX('Cenários'!$I$6:$I$105,INT((ROW()-6)/12)+1)))),0))</f>
        <v/>
      </c>
      <c r="P984" s="25">
        <f>IF($A984="","",IFERROR(IF($E984+INDEX('Cenários'!$J$6:$J$105,INT((ROW()-6)/12)+1)&gt;7,0,SUMIFS($O$6:$O$1205,$A$6:$A$1205,$A984,$E$6:$E$1205,$E984+INDEX('Cenários'!$J$6:$J$105,INT((ROW()-6)/12)+1))),0))</f>
        <v/>
      </c>
      <c r="Q984" s="25">
        <f>IF($A984="","",$L984+$O984)</f>
        <v/>
      </c>
      <c r="R984" s="25">
        <f>IF($A984="","",IF($E984&gt;0,MAX(0,$Q984-$N984),0))</f>
        <v/>
      </c>
      <c r="S984" s="25">
        <f>IF($A984="","",$Q984-$R984)</f>
        <v/>
      </c>
      <c r="T984" s="25">
        <f>IF($A984="","",MAX(0,-$S984))</f>
        <v/>
      </c>
      <c r="U984" s="25">
        <f>IF($A984="","",MAX(0,$Q984-INDEX('Cenários'!$K$6:$K$105,INT((ROW()-6)/12)+1)))</f>
        <v/>
      </c>
      <c r="V984" s="24">
        <f>IF($A984="","",IF($Y984&lt;&gt;"OK","Dados inválidos",IF($X984="Pausado","Pausado",IF($T984&gt;0,"Ruptura",IF($U984&gt;0,"Excesso de capacidade",IF($M984&gt;INDEX('Cenários'!$K$6:$K$105,INT((ROW()-6)/12)+1),"Capacidade insuficiente",IF(AND($E984&lt;=0,$S984&lt;INDEX('Cenários'!$H$6:$H$105,INT((ROW()-6)/12)+1)),"Atenção",IF($R984&gt;0,"Desmobilizar","Adequado"))))))))</f>
        <v/>
      </c>
      <c r="W984" s="24">
        <f>IF($A984="","",IF($Y984&lt;&gt;"OK","Corrigir cadastro do cenário",IF($X984="Pausado","",IF($T984&gt;0,"Ruptura projetada de "&amp;TEXT($T984,"0")&amp;" un.",IF($U984&gt;0,"Reduzir entrada ou transferir "&amp;TEXT($U984,"0")&amp;" un.",IF($M984&gt;INDEX('Cenários'!$K$6:$K$105,INT((ROW()-6)/12)+1),"Capacidade abaixo do saldo-alvo em "&amp;TEXT($M984-INDEX('Cenários'!$K$6:$K$105,INT((ROW()-6)/12)+1),"0")&amp;" un.",IF(AND($O984&gt;0,$E984-INDEX('Cenários'!$J$6:$J$105,INT((ROW()-6)/12)+1)&lt;-4),"Recebimento depende de pedido anterior ao horizonte",IF($R984&gt;0,"Desmobilizar "&amp;TEXT($R984,"0")&amp;" un. nesta semana",IF($P984&gt;0,"Emitir pedido de "&amp;TEXT($P984,"0")&amp;" un. nesta semana",IF($O984&gt;0,"Programar recebimento de "&amp;TEXT($O984,"0")&amp;" un.","Sem ação imediata")))))))))</f>
        <v/>
      </c>
      <c r="X984" s="24">
        <f>IF($A984="","",INDEX('Cenários'!$M$6:$M$105,INT((ROW()-6)/12)+1))</f>
        <v/>
      </c>
      <c r="Y984" s="24">
        <f>IF($A984="","",INDEX('Cenários'!$Z$6:$Z$105,INT((ROW()-6)/12)+1))</f>
        <v/>
      </c>
    </row>
    <row r="985" ht="19" customHeight="1">
      <c r="A985" s="24">
        <f>IF(INDEX('Cenários'!$A$6:$A$105,INT((ROW()-6)/12)+1)="","",INDEX('Cenários'!$A$6:$A$105,INT((ROW()-6)/12)+1))</f>
        <v/>
      </c>
      <c r="B985" s="24">
        <f>IF($A985="","",INDEX('Cenários'!$B$6:$B$105,INT((ROW()-6)/12)+1))</f>
        <v/>
      </c>
      <c r="C985" s="24">
        <f>IF($A985="","",INDEX('Cenários'!$C$6:$C$105,INT((ROW()-6)/12)+1))</f>
        <v/>
      </c>
      <c r="D985" s="24">
        <f>IF($A985="","",INDEX('Cenários'!$D$6:$D$105,INT((ROW()-6)/12)+1))</f>
        <v/>
      </c>
      <c r="E985" s="25">
        <f>IF($A985="","",MOD(ROW()-6,12)-4)</f>
        <v/>
      </c>
      <c r="F985" s="24">
        <f>IF($A985="","",IF($E985&lt;0,"Antes do pico",IF($E985=0,"Semana de pico","Depois do pico")))</f>
        <v/>
      </c>
      <c r="G985" s="36">
        <f>IF($A985="","",IFERROR(IF(INDEX('Cenários'!$E$6:$E$105,INT((ROW()-6)/12)+1)="","",INDEX('Cenários'!$E$6:$E$105,INT((ROW()-6)/12)+1)+7*$E985),""))</f>
        <v/>
      </c>
      <c r="H985" s="37">
        <f>IF($A985="","",INDEX('Cenários'!$N$6:$Y$105,INT((ROW()-6)/12)+1,$E985+5))</f>
        <v/>
      </c>
      <c r="I985" s="25">
        <f>IF(OR($A985="",$H985=""),"",IFERROR(ROUNDUP(INDEX('Cenários'!$F$6:$F$105,INT((ROW()-6)/12)+1)*$H985,0),""))</f>
        <v/>
      </c>
      <c r="J985" s="19" t="n"/>
      <c r="K985" s="25">
        <f>IF($A985="","",IF($E985=-4,INDEX('Cenários'!$G$6:$G$105,INT((ROW()-6)/12)+1),$S984))</f>
        <v/>
      </c>
      <c r="L985" s="25">
        <f>IF($A985="","",$K985+IF($J985="",0,$J985)-IF($I985="",0,$I985))</f>
        <v/>
      </c>
      <c r="M985" s="25">
        <f>IF($A985="","",IF($E985&lt;=0,INDEX('Cenários'!$H$6:$H$105,INT((ROW()-6)/12)+1)+SUMIFS($I$6:$I$1205,$A$6:$A$1205,$A985,$E$6:$E$1205,"&gt;"&amp;$E985,$E$6:$E$1205,"&lt;="&amp;($E985+INDEX('Cenários'!$J$6:$J$105,INT((ROW()-6)/12)+1))),INDEX('Cenários'!$L$6:$L$105,INT((ROW()-6)/12)+1)+SUMIFS($I$6:$I$1205,$A$6:$A$1205,$A985,$E$6:$E$1205,"&gt;"&amp;$E985,$E$6:$E$1205,"&lt;=7")))</f>
        <v/>
      </c>
      <c r="N985" s="25">
        <f>IF($A985="","",MIN(INDEX('Cenários'!$K$6:$K$105,INT((ROW()-6)/12)+1),MAX(0,$M985)))</f>
        <v/>
      </c>
      <c r="O985" s="25">
        <f>IF($A985="","",IFERROR(IF($L985&gt;=$N985,0,MIN(CEILING(MAX(0,$N985-$L985),INDEX('Cenários'!$I$6:$I$105,INT((ROW()-6)/12)+1)),FLOOR(MAX(0,INDEX('Cenários'!$K$6:$K$105,INT((ROW()-6)/12)+1)-$L985),INDEX('Cenários'!$I$6:$I$105,INT((ROW()-6)/12)+1)))),0))</f>
        <v/>
      </c>
      <c r="P985" s="25">
        <f>IF($A985="","",IFERROR(IF($E985+INDEX('Cenários'!$J$6:$J$105,INT((ROW()-6)/12)+1)&gt;7,0,SUMIFS($O$6:$O$1205,$A$6:$A$1205,$A985,$E$6:$E$1205,$E985+INDEX('Cenários'!$J$6:$J$105,INT((ROW()-6)/12)+1))),0))</f>
        <v/>
      </c>
      <c r="Q985" s="25">
        <f>IF($A985="","",$L985+$O985)</f>
        <v/>
      </c>
      <c r="R985" s="25">
        <f>IF($A985="","",IF($E985&gt;0,MAX(0,$Q985-$N985),0))</f>
        <v/>
      </c>
      <c r="S985" s="25">
        <f>IF($A985="","",$Q985-$R985)</f>
        <v/>
      </c>
      <c r="T985" s="25">
        <f>IF($A985="","",MAX(0,-$S985))</f>
        <v/>
      </c>
      <c r="U985" s="25">
        <f>IF($A985="","",MAX(0,$Q985-INDEX('Cenários'!$K$6:$K$105,INT((ROW()-6)/12)+1)))</f>
        <v/>
      </c>
      <c r="V985" s="24">
        <f>IF($A985="","",IF($Y985&lt;&gt;"OK","Dados inválidos",IF($X985="Pausado","Pausado",IF($T985&gt;0,"Ruptura",IF($U985&gt;0,"Excesso de capacidade",IF($M985&gt;INDEX('Cenários'!$K$6:$K$105,INT((ROW()-6)/12)+1),"Capacidade insuficiente",IF(AND($E985&lt;=0,$S985&lt;INDEX('Cenários'!$H$6:$H$105,INT((ROW()-6)/12)+1)),"Atenção",IF($R985&gt;0,"Desmobilizar","Adequado"))))))))</f>
        <v/>
      </c>
      <c r="W985" s="24">
        <f>IF($A985="","",IF($Y985&lt;&gt;"OK","Corrigir cadastro do cenário",IF($X985="Pausado","",IF($T985&gt;0,"Ruptura projetada de "&amp;TEXT($T985,"0")&amp;" un.",IF($U985&gt;0,"Reduzir entrada ou transferir "&amp;TEXT($U985,"0")&amp;" un.",IF($M985&gt;INDEX('Cenários'!$K$6:$K$105,INT((ROW()-6)/12)+1),"Capacidade abaixo do saldo-alvo em "&amp;TEXT($M985-INDEX('Cenários'!$K$6:$K$105,INT((ROW()-6)/12)+1),"0")&amp;" un.",IF(AND($O985&gt;0,$E985-INDEX('Cenários'!$J$6:$J$105,INT((ROW()-6)/12)+1)&lt;-4),"Recebimento depende de pedido anterior ao horizonte",IF($R985&gt;0,"Desmobilizar "&amp;TEXT($R985,"0")&amp;" un. nesta semana",IF($P985&gt;0,"Emitir pedido de "&amp;TEXT($P985,"0")&amp;" un. nesta semana",IF($O985&gt;0,"Programar recebimento de "&amp;TEXT($O985,"0")&amp;" un.","Sem ação imediata")))))))))</f>
        <v/>
      </c>
      <c r="X985" s="24">
        <f>IF($A985="","",INDEX('Cenários'!$M$6:$M$105,INT((ROW()-6)/12)+1))</f>
        <v/>
      </c>
      <c r="Y985" s="24">
        <f>IF($A985="","",INDEX('Cenários'!$Z$6:$Z$105,INT((ROW()-6)/12)+1))</f>
        <v/>
      </c>
    </row>
    <row r="986" ht="19" customHeight="1">
      <c r="A986" s="24">
        <f>IF(INDEX('Cenários'!$A$6:$A$105,INT((ROW()-6)/12)+1)="","",INDEX('Cenários'!$A$6:$A$105,INT((ROW()-6)/12)+1))</f>
        <v/>
      </c>
      <c r="B986" s="24">
        <f>IF($A986="","",INDEX('Cenários'!$B$6:$B$105,INT((ROW()-6)/12)+1))</f>
        <v/>
      </c>
      <c r="C986" s="24">
        <f>IF($A986="","",INDEX('Cenários'!$C$6:$C$105,INT((ROW()-6)/12)+1))</f>
        <v/>
      </c>
      <c r="D986" s="24">
        <f>IF($A986="","",INDEX('Cenários'!$D$6:$D$105,INT((ROW()-6)/12)+1))</f>
        <v/>
      </c>
      <c r="E986" s="25">
        <f>IF($A986="","",MOD(ROW()-6,12)-4)</f>
        <v/>
      </c>
      <c r="F986" s="24">
        <f>IF($A986="","",IF($E986&lt;0,"Antes do pico",IF($E986=0,"Semana de pico","Depois do pico")))</f>
        <v/>
      </c>
      <c r="G986" s="36">
        <f>IF($A986="","",IFERROR(IF(INDEX('Cenários'!$E$6:$E$105,INT((ROW()-6)/12)+1)="","",INDEX('Cenários'!$E$6:$E$105,INT((ROW()-6)/12)+1)+7*$E986),""))</f>
        <v/>
      </c>
      <c r="H986" s="37">
        <f>IF($A986="","",INDEX('Cenários'!$N$6:$Y$105,INT((ROW()-6)/12)+1,$E986+5))</f>
        <v/>
      </c>
      <c r="I986" s="25">
        <f>IF(OR($A986="",$H986=""),"",IFERROR(ROUNDUP(INDEX('Cenários'!$F$6:$F$105,INT((ROW()-6)/12)+1)*$H986,0),""))</f>
        <v/>
      </c>
      <c r="J986" s="19" t="n"/>
      <c r="K986" s="25">
        <f>IF($A986="","",IF($E986=-4,INDEX('Cenários'!$G$6:$G$105,INT((ROW()-6)/12)+1),$S985))</f>
        <v/>
      </c>
      <c r="L986" s="25">
        <f>IF($A986="","",$K986+IF($J986="",0,$J986)-IF($I986="",0,$I986))</f>
        <v/>
      </c>
      <c r="M986" s="25">
        <f>IF($A986="","",IF($E986&lt;=0,INDEX('Cenários'!$H$6:$H$105,INT((ROW()-6)/12)+1)+SUMIFS($I$6:$I$1205,$A$6:$A$1205,$A986,$E$6:$E$1205,"&gt;"&amp;$E986,$E$6:$E$1205,"&lt;="&amp;($E986+INDEX('Cenários'!$J$6:$J$105,INT((ROW()-6)/12)+1))),INDEX('Cenários'!$L$6:$L$105,INT((ROW()-6)/12)+1)+SUMIFS($I$6:$I$1205,$A$6:$A$1205,$A986,$E$6:$E$1205,"&gt;"&amp;$E986,$E$6:$E$1205,"&lt;=7")))</f>
        <v/>
      </c>
      <c r="N986" s="25">
        <f>IF($A986="","",MIN(INDEX('Cenários'!$K$6:$K$105,INT((ROW()-6)/12)+1),MAX(0,$M986)))</f>
        <v/>
      </c>
      <c r="O986" s="25">
        <f>IF($A986="","",IFERROR(IF($L986&gt;=$N986,0,MIN(CEILING(MAX(0,$N986-$L986),INDEX('Cenários'!$I$6:$I$105,INT((ROW()-6)/12)+1)),FLOOR(MAX(0,INDEX('Cenários'!$K$6:$K$105,INT((ROW()-6)/12)+1)-$L986),INDEX('Cenários'!$I$6:$I$105,INT((ROW()-6)/12)+1)))),0))</f>
        <v/>
      </c>
      <c r="P986" s="25">
        <f>IF($A986="","",IFERROR(IF($E986+INDEX('Cenários'!$J$6:$J$105,INT((ROW()-6)/12)+1)&gt;7,0,SUMIFS($O$6:$O$1205,$A$6:$A$1205,$A986,$E$6:$E$1205,$E986+INDEX('Cenários'!$J$6:$J$105,INT((ROW()-6)/12)+1))),0))</f>
        <v/>
      </c>
      <c r="Q986" s="25">
        <f>IF($A986="","",$L986+$O986)</f>
        <v/>
      </c>
      <c r="R986" s="25">
        <f>IF($A986="","",IF($E986&gt;0,MAX(0,$Q986-$N986),0))</f>
        <v/>
      </c>
      <c r="S986" s="25">
        <f>IF($A986="","",$Q986-$R986)</f>
        <v/>
      </c>
      <c r="T986" s="25">
        <f>IF($A986="","",MAX(0,-$S986))</f>
        <v/>
      </c>
      <c r="U986" s="25">
        <f>IF($A986="","",MAX(0,$Q986-INDEX('Cenários'!$K$6:$K$105,INT((ROW()-6)/12)+1)))</f>
        <v/>
      </c>
      <c r="V986" s="24">
        <f>IF($A986="","",IF($Y986&lt;&gt;"OK","Dados inválidos",IF($X986="Pausado","Pausado",IF($T986&gt;0,"Ruptura",IF($U986&gt;0,"Excesso de capacidade",IF($M986&gt;INDEX('Cenários'!$K$6:$K$105,INT((ROW()-6)/12)+1),"Capacidade insuficiente",IF(AND($E986&lt;=0,$S986&lt;INDEX('Cenários'!$H$6:$H$105,INT((ROW()-6)/12)+1)),"Atenção",IF($R986&gt;0,"Desmobilizar","Adequado"))))))))</f>
        <v/>
      </c>
      <c r="W986" s="24">
        <f>IF($A986="","",IF($Y986&lt;&gt;"OK","Corrigir cadastro do cenário",IF($X986="Pausado","",IF($T986&gt;0,"Ruptura projetada de "&amp;TEXT($T986,"0")&amp;" un.",IF($U986&gt;0,"Reduzir entrada ou transferir "&amp;TEXT($U986,"0")&amp;" un.",IF($M986&gt;INDEX('Cenários'!$K$6:$K$105,INT((ROW()-6)/12)+1),"Capacidade abaixo do saldo-alvo em "&amp;TEXT($M986-INDEX('Cenários'!$K$6:$K$105,INT((ROW()-6)/12)+1),"0")&amp;" un.",IF(AND($O986&gt;0,$E986-INDEX('Cenários'!$J$6:$J$105,INT((ROW()-6)/12)+1)&lt;-4),"Recebimento depende de pedido anterior ao horizonte",IF($R986&gt;0,"Desmobilizar "&amp;TEXT($R986,"0")&amp;" un. nesta semana",IF($P986&gt;0,"Emitir pedido de "&amp;TEXT($P986,"0")&amp;" un. nesta semana",IF($O986&gt;0,"Programar recebimento de "&amp;TEXT($O986,"0")&amp;" un.","Sem ação imediata")))))))))</f>
        <v/>
      </c>
      <c r="X986" s="24">
        <f>IF($A986="","",INDEX('Cenários'!$M$6:$M$105,INT((ROW()-6)/12)+1))</f>
        <v/>
      </c>
      <c r="Y986" s="24">
        <f>IF($A986="","",INDEX('Cenários'!$Z$6:$Z$105,INT((ROW()-6)/12)+1))</f>
        <v/>
      </c>
    </row>
    <row r="987" ht="19" customHeight="1">
      <c r="A987" s="24">
        <f>IF(INDEX('Cenários'!$A$6:$A$105,INT((ROW()-6)/12)+1)="","",INDEX('Cenários'!$A$6:$A$105,INT((ROW()-6)/12)+1))</f>
        <v/>
      </c>
      <c r="B987" s="24">
        <f>IF($A987="","",INDEX('Cenários'!$B$6:$B$105,INT((ROW()-6)/12)+1))</f>
        <v/>
      </c>
      <c r="C987" s="24">
        <f>IF($A987="","",INDEX('Cenários'!$C$6:$C$105,INT((ROW()-6)/12)+1))</f>
        <v/>
      </c>
      <c r="D987" s="24">
        <f>IF($A987="","",INDEX('Cenários'!$D$6:$D$105,INT((ROW()-6)/12)+1))</f>
        <v/>
      </c>
      <c r="E987" s="25">
        <f>IF($A987="","",MOD(ROW()-6,12)-4)</f>
        <v/>
      </c>
      <c r="F987" s="24">
        <f>IF($A987="","",IF($E987&lt;0,"Antes do pico",IF($E987=0,"Semana de pico","Depois do pico")))</f>
        <v/>
      </c>
      <c r="G987" s="36">
        <f>IF($A987="","",IFERROR(IF(INDEX('Cenários'!$E$6:$E$105,INT((ROW()-6)/12)+1)="","",INDEX('Cenários'!$E$6:$E$105,INT((ROW()-6)/12)+1)+7*$E987),""))</f>
        <v/>
      </c>
      <c r="H987" s="37">
        <f>IF($A987="","",INDEX('Cenários'!$N$6:$Y$105,INT((ROW()-6)/12)+1,$E987+5))</f>
        <v/>
      </c>
      <c r="I987" s="25">
        <f>IF(OR($A987="",$H987=""),"",IFERROR(ROUNDUP(INDEX('Cenários'!$F$6:$F$105,INT((ROW()-6)/12)+1)*$H987,0),""))</f>
        <v/>
      </c>
      <c r="J987" s="19" t="n"/>
      <c r="K987" s="25">
        <f>IF($A987="","",IF($E987=-4,INDEX('Cenários'!$G$6:$G$105,INT((ROW()-6)/12)+1),$S986))</f>
        <v/>
      </c>
      <c r="L987" s="25">
        <f>IF($A987="","",$K987+IF($J987="",0,$J987)-IF($I987="",0,$I987))</f>
        <v/>
      </c>
      <c r="M987" s="25">
        <f>IF($A987="","",IF($E987&lt;=0,INDEX('Cenários'!$H$6:$H$105,INT((ROW()-6)/12)+1)+SUMIFS($I$6:$I$1205,$A$6:$A$1205,$A987,$E$6:$E$1205,"&gt;"&amp;$E987,$E$6:$E$1205,"&lt;="&amp;($E987+INDEX('Cenários'!$J$6:$J$105,INT((ROW()-6)/12)+1))),INDEX('Cenários'!$L$6:$L$105,INT((ROW()-6)/12)+1)+SUMIFS($I$6:$I$1205,$A$6:$A$1205,$A987,$E$6:$E$1205,"&gt;"&amp;$E987,$E$6:$E$1205,"&lt;=7")))</f>
        <v/>
      </c>
      <c r="N987" s="25">
        <f>IF($A987="","",MIN(INDEX('Cenários'!$K$6:$K$105,INT((ROW()-6)/12)+1),MAX(0,$M987)))</f>
        <v/>
      </c>
      <c r="O987" s="25">
        <f>IF($A987="","",IFERROR(IF($L987&gt;=$N987,0,MIN(CEILING(MAX(0,$N987-$L987),INDEX('Cenários'!$I$6:$I$105,INT((ROW()-6)/12)+1)),FLOOR(MAX(0,INDEX('Cenários'!$K$6:$K$105,INT((ROW()-6)/12)+1)-$L987),INDEX('Cenários'!$I$6:$I$105,INT((ROW()-6)/12)+1)))),0))</f>
        <v/>
      </c>
      <c r="P987" s="25">
        <f>IF($A987="","",IFERROR(IF($E987+INDEX('Cenários'!$J$6:$J$105,INT((ROW()-6)/12)+1)&gt;7,0,SUMIFS($O$6:$O$1205,$A$6:$A$1205,$A987,$E$6:$E$1205,$E987+INDEX('Cenários'!$J$6:$J$105,INT((ROW()-6)/12)+1))),0))</f>
        <v/>
      </c>
      <c r="Q987" s="25">
        <f>IF($A987="","",$L987+$O987)</f>
        <v/>
      </c>
      <c r="R987" s="25">
        <f>IF($A987="","",IF($E987&gt;0,MAX(0,$Q987-$N987),0))</f>
        <v/>
      </c>
      <c r="S987" s="25">
        <f>IF($A987="","",$Q987-$R987)</f>
        <v/>
      </c>
      <c r="T987" s="25">
        <f>IF($A987="","",MAX(0,-$S987))</f>
        <v/>
      </c>
      <c r="U987" s="25">
        <f>IF($A987="","",MAX(0,$Q987-INDEX('Cenários'!$K$6:$K$105,INT((ROW()-6)/12)+1)))</f>
        <v/>
      </c>
      <c r="V987" s="24">
        <f>IF($A987="","",IF($Y987&lt;&gt;"OK","Dados inválidos",IF($X987="Pausado","Pausado",IF($T987&gt;0,"Ruptura",IF($U987&gt;0,"Excesso de capacidade",IF($M987&gt;INDEX('Cenários'!$K$6:$K$105,INT((ROW()-6)/12)+1),"Capacidade insuficiente",IF(AND($E987&lt;=0,$S987&lt;INDEX('Cenários'!$H$6:$H$105,INT((ROW()-6)/12)+1)),"Atenção",IF($R987&gt;0,"Desmobilizar","Adequado"))))))))</f>
        <v/>
      </c>
      <c r="W987" s="24">
        <f>IF($A987="","",IF($Y987&lt;&gt;"OK","Corrigir cadastro do cenário",IF($X987="Pausado","",IF($T987&gt;0,"Ruptura projetada de "&amp;TEXT($T987,"0")&amp;" un.",IF($U987&gt;0,"Reduzir entrada ou transferir "&amp;TEXT($U987,"0")&amp;" un.",IF($M987&gt;INDEX('Cenários'!$K$6:$K$105,INT((ROW()-6)/12)+1),"Capacidade abaixo do saldo-alvo em "&amp;TEXT($M987-INDEX('Cenários'!$K$6:$K$105,INT((ROW()-6)/12)+1),"0")&amp;" un.",IF(AND($O987&gt;0,$E987-INDEX('Cenários'!$J$6:$J$105,INT((ROW()-6)/12)+1)&lt;-4),"Recebimento depende de pedido anterior ao horizonte",IF($R987&gt;0,"Desmobilizar "&amp;TEXT($R987,"0")&amp;" un. nesta semana",IF($P987&gt;0,"Emitir pedido de "&amp;TEXT($P987,"0")&amp;" un. nesta semana",IF($O987&gt;0,"Programar recebimento de "&amp;TEXT($O987,"0")&amp;" un.","Sem ação imediata")))))))))</f>
        <v/>
      </c>
      <c r="X987" s="24">
        <f>IF($A987="","",INDEX('Cenários'!$M$6:$M$105,INT((ROW()-6)/12)+1))</f>
        <v/>
      </c>
      <c r="Y987" s="24">
        <f>IF($A987="","",INDEX('Cenários'!$Z$6:$Z$105,INT((ROW()-6)/12)+1))</f>
        <v/>
      </c>
    </row>
    <row r="988" ht="19" customHeight="1">
      <c r="A988" s="24">
        <f>IF(INDEX('Cenários'!$A$6:$A$105,INT((ROW()-6)/12)+1)="","",INDEX('Cenários'!$A$6:$A$105,INT((ROW()-6)/12)+1))</f>
        <v/>
      </c>
      <c r="B988" s="24">
        <f>IF($A988="","",INDEX('Cenários'!$B$6:$B$105,INT((ROW()-6)/12)+1))</f>
        <v/>
      </c>
      <c r="C988" s="24">
        <f>IF($A988="","",INDEX('Cenários'!$C$6:$C$105,INT((ROW()-6)/12)+1))</f>
        <v/>
      </c>
      <c r="D988" s="24">
        <f>IF($A988="","",INDEX('Cenários'!$D$6:$D$105,INT((ROW()-6)/12)+1))</f>
        <v/>
      </c>
      <c r="E988" s="25">
        <f>IF($A988="","",MOD(ROW()-6,12)-4)</f>
        <v/>
      </c>
      <c r="F988" s="24">
        <f>IF($A988="","",IF($E988&lt;0,"Antes do pico",IF($E988=0,"Semana de pico","Depois do pico")))</f>
        <v/>
      </c>
      <c r="G988" s="36">
        <f>IF($A988="","",IFERROR(IF(INDEX('Cenários'!$E$6:$E$105,INT((ROW()-6)/12)+1)="","",INDEX('Cenários'!$E$6:$E$105,INT((ROW()-6)/12)+1)+7*$E988),""))</f>
        <v/>
      </c>
      <c r="H988" s="37">
        <f>IF($A988="","",INDEX('Cenários'!$N$6:$Y$105,INT((ROW()-6)/12)+1,$E988+5))</f>
        <v/>
      </c>
      <c r="I988" s="25">
        <f>IF(OR($A988="",$H988=""),"",IFERROR(ROUNDUP(INDEX('Cenários'!$F$6:$F$105,INT((ROW()-6)/12)+1)*$H988,0),""))</f>
        <v/>
      </c>
      <c r="J988" s="19" t="n"/>
      <c r="K988" s="25">
        <f>IF($A988="","",IF($E988=-4,INDEX('Cenários'!$G$6:$G$105,INT((ROW()-6)/12)+1),$S987))</f>
        <v/>
      </c>
      <c r="L988" s="25">
        <f>IF($A988="","",$K988+IF($J988="",0,$J988)-IF($I988="",0,$I988))</f>
        <v/>
      </c>
      <c r="M988" s="25">
        <f>IF($A988="","",IF($E988&lt;=0,INDEX('Cenários'!$H$6:$H$105,INT((ROW()-6)/12)+1)+SUMIFS($I$6:$I$1205,$A$6:$A$1205,$A988,$E$6:$E$1205,"&gt;"&amp;$E988,$E$6:$E$1205,"&lt;="&amp;($E988+INDEX('Cenários'!$J$6:$J$105,INT((ROW()-6)/12)+1))),INDEX('Cenários'!$L$6:$L$105,INT((ROW()-6)/12)+1)+SUMIFS($I$6:$I$1205,$A$6:$A$1205,$A988,$E$6:$E$1205,"&gt;"&amp;$E988,$E$6:$E$1205,"&lt;=7")))</f>
        <v/>
      </c>
      <c r="N988" s="25">
        <f>IF($A988="","",MIN(INDEX('Cenários'!$K$6:$K$105,INT((ROW()-6)/12)+1),MAX(0,$M988)))</f>
        <v/>
      </c>
      <c r="O988" s="25">
        <f>IF($A988="","",IFERROR(IF($L988&gt;=$N988,0,MIN(CEILING(MAX(0,$N988-$L988),INDEX('Cenários'!$I$6:$I$105,INT((ROW()-6)/12)+1)),FLOOR(MAX(0,INDEX('Cenários'!$K$6:$K$105,INT((ROW()-6)/12)+1)-$L988),INDEX('Cenários'!$I$6:$I$105,INT((ROW()-6)/12)+1)))),0))</f>
        <v/>
      </c>
      <c r="P988" s="25">
        <f>IF($A988="","",IFERROR(IF($E988+INDEX('Cenários'!$J$6:$J$105,INT((ROW()-6)/12)+1)&gt;7,0,SUMIFS($O$6:$O$1205,$A$6:$A$1205,$A988,$E$6:$E$1205,$E988+INDEX('Cenários'!$J$6:$J$105,INT((ROW()-6)/12)+1))),0))</f>
        <v/>
      </c>
      <c r="Q988" s="25">
        <f>IF($A988="","",$L988+$O988)</f>
        <v/>
      </c>
      <c r="R988" s="25">
        <f>IF($A988="","",IF($E988&gt;0,MAX(0,$Q988-$N988),0))</f>
        <v/>
      </c>
      <c r="S988" s="25">
        <f>IF($A988="","",$Q988-$R988)</f>
        <v/>
      </c>
      <c r="T988" s="25">
        <f>IF($A988="","",MAX(0,-$S988))</f>
        <v/>
      </c>
      <c r="U988" s="25">
        <f>IF($A988="","",MAX(0,$Q988-INDEX('Cenários'!$K$6:$K$105,INT((ROW()-6)/12)+1)))</f>
        <v/>
      </c>
      <c r="V988" s="24">
        <f>IF($A988="","",IF($Y988&lt;&gt;"OK","Dados inválidos",IF($X988="Pausado","Pausado",IF($T988&gt;0,"Ruptura",IF($U988&gt;0,"Excesso de capacidade",IF($M988&gt;INDEX('Cenários'!$K$6:$K$105,INT((ROW()-6)/12)+1),"Capacidade insuficiente",IF(AND($E988&lt;=0,$S988&lt;INDEX('Cenários'!$H$6:$H$105,INT((ROW()-6)/12)+1)),"Atenção",IF($R988&gt;0,"Desmobilizar","Adequado"))))))))</f>
        <v/>
      </c>
      <c r="W988" s="24">
        <f>IF($A988="","",IF($Y988&lt;&gt;"OK","Corrigir cadastro do cenário",IF($X988="Pausado","",IF($T988&gt;0,"Ruptura projetada de "&amp;TEXT($T988,"0")&amp;" un.",IF($U988&gt;0,"Reduzir entrada ou transferir "&amp;TEXT($U988,"0")&amp;" un.",IF($M988&gt;INDEX('Cenários'!$K$6:$K$105,INT((ROW()-6)/12)+1),"Capacidade abaixo do saldo-alvo em "&amp;TEXT($M988-INDEX('Cenários'!$K$6:$K$105,INT((ROW()-6)/12)+1),"0")&amp;" un.",IF(AND($O988&gt;0,$E988-INDEX('Cenários'!$J$6:$J$105,INT((ROW()-6)/12)+1)&lt;-4),"Recebimento depende de pedido anterior ao horizonte",IF($R988&gt;0,"Desmobilizar "&amp;TEXT($R988,"0")&amp;" un. nesta semana",IF($P988&gt;0,"Emitir pedido de "&amp;TEXT($P988,"0")&amp;" un. nesta semana",IF($O988&gt;0,"Programar recebimento de "&amp;TEXT($O988,"0")&amp;" un.","Sem ação imediata")))))))))</f>
        <v/>
      </c>
      <c r="X988" s="24">
        <f>IF($A988="","",INDEX('Cenários'!$M$6:$M$105,INT((ROW()-6)/12)+1))</f>
        <v/>
      </c>
      <c r="Y988" s="24">
        <f>IF($A988="","",INDEX('Cenários'!$Z$6:$Z$105,INT((ROW()-6)/12)+1))</f>
        <v/>
      </c>
    </row>
    <row r="989" ht="19" customHeight="1">
      <c r="A989" s="24">
        <f>IF(INDEX('Cenários'!$A$6:$A$105,INT((ROW()-6)/12)+1)="","",INDEX('Cenários'!$A$6:$A$105,INT((ROW()-6)/12)+1))</f>
        <v/>
      </c>
      <c r="B989" s="24">
        <f>IF($A989="","",INDEX('Cenários'!$B$6:$B$105,INT((ROW()-6)/12)+1))</f>
        <v/>
      </c>
      <c r="C989" s="24">
        <f>IF($A989="","",INDEX('Cenários'!$C$6:$C$105,INT((ROW()-6)/12)+1))</f>
        <v/>
      </c>
      <c r="D989" s="24">
        <f>IF($A989="","",INDEX('Cenários'!$D$6:$D$105,INT((ROW()-6)/12)+1))</f>
        <v/>
      </c>
      <c r="E989" s="25">
        <f>IF($A989="","",MOD(ROW()-6,12)-4)</f>
        <v/>
      </c>
      <c r="F989" s="24">
        <f>IF($A989="","",IF($E989&lt;0,"Antes do pico",IF($E989=0,"Semana de pico","Depois do pico")))</f>
        <v/>
      </c>
      <c r="G989" s="36">
        <f>IF($A989="","",IFERROR(IF(INDEX('Cenários'!$E$6:$E$105,INT((ROW()-6)/12)+1)="","",INDEX('Cenários'!$E$6:$E$105,INT((ROW()-6)/12)+1)+7*$E989),""))</f>
        <v/>
      </c>
      <c r="H989" s="37">
        <f>IF($A989="","",INDEX('Cenários'!$N$6:$Y$105,INT((ROW()-6)/12)+1,$E989+5))</f>
        <v/>
      </c>
      <c r="I989" s="25">
        <f>IF(OR($A989="",$H989=""),"",IFERROR(ROUNDUP(INDEX('Cenários'!$F$6:$F$105,INT((ROW()-6)/12)+1)*$H989,0),""))</f>
        <v/>
      </c>
      <c r="J989" s="19" t="n"/>
      <c r="K989" s="25">
        <f>IF($A989="","",IF($E989=-4,INDEX('Cenários'!$G$6:$G$105,INT((ROW()-6)/12)+1),$S988))</f>
        <v/>
      </c>
      <c r="L989" s="25">
        <f>IF($A989="","",$K989+IF($J989="",0,$J989)-IF($I989="",0,$I989))</f>
        <v/>
      </c>
      <c r="M989" s="25">
        <f>IF($A989="","",IF($E989&lt;=0,INDEX('Cenários'!$H$6:$H$105,INT((ROW()-6)/12)+1)+SUMIFS($I$6:$I$1205,$A$6:$A$1205,$A989,$E$6:$E$1205,"&gt;"&amp;$E989,$E$6:$E$1205,"&lt;="&amp;($E989+INDEX('Cenários'!$J$6:$J$105,INT((ROW()-6)/12)+1))),INDEX('Cenários'!$L$6:$L$105,INT((ROW()-6)/12)+1)+SUMIFS($I$6:$I$1205,$A$6:$A$1205,$A989,$E$6:$E$1205,"&gt;"&amp;$E989,$E$6:$E$1205,"&lt;=7")))</f>
        <v/>
      </c>
      <c r="N989" s="25">
        <f>IF($A989="","",MIN(INDEX('Cenários'!$K$6:$K$105,INT((ROW()-6)/12)+1),MAX(0,$M989)))</f>
        <v/>
      </c>
      <c r="O989" s="25">
        <f>IF($A989="","",IFERROR(IF($L989&gt;=$N989,0,MIN(CEILING(MAX(0,$N989-$L989),INDEX('Cenários'!$I$6:$I$105,INT((ROW()-6)/12)+1)),FLOOR(MAX(0,INDEX('Cenários'!$K$6:$K$105,INT((ROW()-6)/12)+1)-$L989),INDEX('Cenários'!$I$6:$I$105,INT((ROW()-6)/12)+1)))),0))</f>
        <v/>
      </c>
      <c r="P989" s="25">
        <f>IF($A989="","",IFERROR(IF($E989+INDEX('Cenários'!$J$6:$J$105,INT((ROW()-6)/12)+1)&gt;7,0,SUMIFS($O$6:$O$1205,$A$6:$A$1205,$A989,$E$6:$E$1205,$E989+INDEX('Cenários'!$J$6:$J$105,INT((ROW()-6)/12)+1))),0))</f>
        <v/>
      </c>
      <c r="Q989" s="25">
        <f>IF($A989="","",$L989+$O989)</f>
        <v/>
      </c>
      <c r="R989" s="25">
        <f>IF($A989="","",IF($E989&gt;0,MAX(0,$Q989-$N989),0))</f>
        <v/>
      </c>
      <c r="S989" s="25">
        <f>IF($A989="","",$Q989-$R989)</f>
        <v/>
      </c>
      <c r="T989" s="25">
        <f>IF($A989="","",MAX(0,-$S989))</f>
        <v/>
      </c>
      <c r="U989" s="25">
        <f>IF($A989="","",MAX(0,$Q989-INDEX('Cenários'!$K$6:$K$105,INT((ROW()-6)/12)+1)))</f>
        <v/>
      </c>
      <c r="V989" s="24">
        <f>IF($A989="","",IF($Y989&lt;&gt;"OK","Dados inválidos",IF($X989="Pausado","Pausado",IF($T989&gt;0,"Ruptura",IF($U989&gt;0,"Excesso de capacidade",IF($M989&gt;INDEX('Cenários'!$K$6:$K$105,INT((ROW()-6)/12)+1),"Capacidade insuficiente",IF(AND($E989&lt;=0,$S989&lt;INDEX('Cenários'!$H$6:$H$105,INT((ROW()-6)/12)+1)),"Atenção",IF($R989&gt;0,"Desmobilizar","Adequado"))))))))</f>
        <v/>
      </c>
      <c r="W989" s="24">
        <f>IF($A989="","",IF($Y989&lt;&gt;"OK","Corrigir cadastro do cenário",IF($X989="Pausado","",IF($T989&gt;0,"Ruptura projetada de "&amp;TEXT($T989,"0")&amp;" un.",IF($U989&gt;0,"Reduzir entrada ou transferir "&amp;TEXT($U989,"0")&amp;" un.",IF($M989&gt;INDEX('Cenários'!$K$6:$K$105,INT((ROW()-6)/12)+1),"Capacidade abaixo do saldo-alvo em "&amp;TEXT($M989-INDEX('Cenários'!$K$6:$K$105,INT((ROW()-6)/12)+1),"0")&amp;" un.",IF(AND($O989&gt;0,$E989-INDEX('Cenários'!$J$6:$J$105,INT((ROW()-6)/12)+1)&lt;-4),"Recebimento depende de pedido anterior ao horizonte",IF($R989&gt;0,"Desmobilizar "&amp;TEXT($R989,"0")&amp;" un. nesta semana",IF($P989&gt;0,"Emitir pedido de "&amp;TEXT($P989,"0")&amp;" un. nesta semana",IF($O989&gt;0,"Programar recebimento de "&amp;TEXT($O989,"0")&amp;" un.","Sem ação imediata")))))))))</f>
        <v/>
      </c>
      <c r="X989" s="24">
        <f>IF($A989="","",INDEX('Cenários'!$M$6:$M$105,INT((ROW()-6)/12)+1))</f>
        <v/>
      </c>
      <c r="Y989" s="24">
        <f>IF($A989="","",INDEX('Cenários'!$Z$6:$Z$105,INT((ROW()-6)/12)+1))</f>
        <v/>
      </c>
    </row>
    <row r="990" ht="19" customHeight="1">
      <c r="A990" s="24">
        <f>IF(INDEX('Cenários'!$A$6:$A$105,INT((ROW()-6)/12)+1)="","",INDEX('Cenários'!$A$6:$A$105,INT((ROW()-6)/12)+1))</f>
        <v/>
      </c>
      <c r="B990" s="24">
        <f>IF($A990="","",INDEX('Cenários'!$B$6:$B$105,INT((ROW()-6)/12)+1))</f>
        <v/>
      </c>
      <c r="C990" s="24">
        <f>IF($A990="","",INDEX('Cenários'!$C$6:$C$105,INT((ROW()-6)/12)+1))</f>
        <v/>
      </c>
      <c r="D990" s="24">
        <f>IF($A990="","",INDEX('Cenários'!$D$6:$D$105,INT((ROW()-6)/12)+1))</f>
        <v/>
      </c>
      <c r="E990" s="25">
        <f>IF($A990="","",MOD(ROW()-6,12)-4)</f>
        <v/>
      </c>
      <c r="F990" s="24">
        <f>IF($A990="","",IF($E990&lt;0,"Antes do pico",IF($E990=0,"Semana de pico","Depois do pico")))</f>
        <v/>
      </c>
      <c r="G990" s="36">
        <f>IF($A990="","",IFERROR(IF(INDEX('Cenários'!$E$6:$E$105,INT((ROW()-6)/12)+1)="","",INDEX('Cenários'!$E$6:$E$105,INT((ROW()-6)/12)+1)+7*$E990),""))</f>
        <v/>
      </c>
      <c r="H990" s="37">
        <f>IF($A990="","",INDEX('Cenários'!$N$6:$Y$105,INT((ROW()-6)/12)+1,$E990+5))</f>
        <v/>
      </c>
      <c r="I990" s="25">
        <f>IF(OR($A990="",$H990=""),"",IFERROR(ROUNDUP(INDEX('Cenários'!$F$6:$F$105,INT((ROW()-6)/12)+1)*$H990,0),""))</f>
        <v/>
      </c>
      <c r="J990" s="19" t="n"/>
      <c r="K990" s="25">
        <f>IF($A990="","",IF($E990=-4,INDEX('Cenários'!$G$6:$G$105,INT((ROW()-6)/12)+1),$S989))</f>
        <v/>
      </c>
      <c r="L990" s="25">
        <f>IF($A990="","",$K990+IF($J990="",0,$J990)-IF($I990="",0,$I990))</f>
        <v/>
      </c>
      <c r="M990" s="25">
        <f>IF($A990="","",IF($E990&lt;=0,INDEX('Cenários'!$H$6:$H$105,INT((ROW()-6)/12)+1)+SUMIFS($I$6:$I$1205,$A$6:$A$1205,$A990,$E$6:$E$1205,"&gt;"&amp;$E990,$E$6:$E$1205,"&lt;="&amp;($E990+INDEX('Cenários'!$J$6:$J$105,INT((ROW()-6)/12)+1))),INDEX('Cenários'!$L$6:$L$105,INT((ROW()-6)/12)+1)+SUMIFS($I$6:$I$1205,$A$6:$A$1205,$A990,$E$6:$E$1205,"&gt;"&amp;$E990,$E$6:$E$1205,"&lt;=7")))</f>
        <v/>
      </c>
      <c r="N990" s="25">
        <f>IF($A990="","",MIN(INDEX('Cenários'!$K$6:$K$105,INT((ROW()-6)/12)+1),MAX(0,$M990)))</f>
        <v/>
      </c>
      <c r="O990" s="25">
        <f>IF($A990="","",IFERROR(IF($L990&gt;=$N990,0,MIN(CEILING(MAX(0,$N990-$L990),INDEX('Cenários'!$I$6:$I$105,INT((ROW()-6)/12)+1)),FLOOR(MAX(0,INDEX('Cenários'!$K$6:$K$105,INT((ROW()-6)/12)+1)-$L990),INDEX('Cenários'!$I$6:$I$105,INT((ROW()-6)/12)+1)))),0))</f>
        <v/>
      </c>
      <c r="P990" s="25">
        <f>IF($A990="","",IFERROR(IF($E990+INDEX('Cenários'!$J$6:$J$105,INT((ROW()-6)/12)+1)&gt;7,0,SUMIFS($O$6:$O$1205,$A$6:$A$1205,$A990,$E$6:$E$1205,$E990+INDEX('Cenários'!$J$6:$J$105,INT((ROW()-6)/12)+1))),0))</f>
        <v/>
      </c>
      <c r="Q990" s="25">
        <f>IF($A990="","",$L990+$O990)</f>
        <v/>
      </c>
      <c r="R990" s="25">
        <f>IF($A990="","",IF($E990&gt;0,MAX(0,$Q990-$N990),0))</f>
        <v/>
      </c>
      <c r="S990" s="25">
        <f>IF($A990="","",$Q990-$R990)</f>
        <v/>
      </c>
      <c r="T990" s="25">
        <f>IF($A990="","",MAX(0,-$S990))</f>
        <v/>
      </c>
      <c r="U990" s="25">
        <f>IF($A990="","",MAX(0,$Q990-INDEX('Cenários'!$K$6:$K$105,INT((ROW()-6)/12)+1)))</f>
        <v/>
      </c>
      <c r="V990" s="24">
        <f>IF($A990="","",IF($Y990&lt;&gt;"OK","Dados inválidos",IF($X990="Pausado","Pausado",IF($T990&gt;0,"Ruptura",IF($U990&gt;0,"Excesso de capacidade",IF($M990&gt;INDEX('Cenários'!$K$6:$K$105,INT((ROW()-6)/12)+1),"Capacidade insuficiente",IF(AND($E990&lt;=0,$S990&lt;INDEX('Cenários'!$H$6:$H$105,INT((ROW()-6)/12)+1)),"Atenção",IF($R990&gt;0,"Desmobilizar","Adequado"))))))))</f>
        <v/>
      </c>
      <c r="W990" s="24">
        <f>IF($A990="","",IF($Y990&lt;&gt;"OK","Corrigir cadastro do cenário",IF($X990="Pausado","",IF($T990&gt;0,"Ruptura projetada de "&amp;TEXT($T990,"0")&amp;" un.",IF($U990&gt;0,"Reduzir entrada ou transferir "&amp;TEXT($U990,"0")&amp;" un.",IF($M990&gt;INDEX('Cenários'!$K$6:$K$105,INT((ROW()-6)/12)+1),"Capacidade abaixo do saldo-alvo em "&amp;TEXT($M990-INDEX('Cenários'!$K$6:$K$105,INT((ROW()-6)/12)+1),"0")&amp;" un.",IF(AND($O990&gt;0,$E990-INDEX('Cenários'!$J$6:$J$105,INT((ROW()-6)/12)+1)&lt;-4),"Recebimento depende de pedido anterior ao horizonte",IF($R990&gt;0,"Desmobilizar "&amp;TEXT($R990,"0")&amp;" un. nesta semana",IF($P990&gt;0,"Emitir pedido de "&amp;TEXT($P990,"0")&amp;" un. nesta semana",IF($O990&gt;0,"Programar recebimento de "&amp;TEXT($O990,"0")&amp;" un.","Sem ação imediata")))))))))</f>
        <v/>
      </c>
      <c r="X990" s="24">
        <f>IF($A990="","",INDEX('Cenários'!$M$6:$M$105,INT((ROW()-6)/12)+1))</f>
        <v/>
      </c>
      <c r="Y990" s="24">
        <f>IF($A990="","",INDEX('Cenários'!$Z$6:$Z$105,INT((ROW()-6)/12)+1))</f>
        <v/>
      </c>
    </row>
    <row r="991" ht="19" customHeight="1">
      <c r="A991" s="24">
        <f>IF(INDEX('Cenários'!$A$6:$A$105,INT((ROW()-6)/12)+1)="","",INDEX('Cenários'!$A$6:$A$105,INT((ROW()-6)/12)+1))</f>
        <v/>
      </c>
      <c r="B991" s="24">
        <f>IF($A991="","",INDEX('Cenários'!$B$6:$B$105,INT((ROW()-6)/12)+1))</f>
        <v/>
      </c>
      <c r="C991" s="24">
        <f>IF($A991="","",INDEX('Cenários'!$C$6:$C$105,INT((ROW()-6)/12)+1))</f>
        <v/>
      </c>
      <c r="D991" s="24">
        <f>IF($A991="","",INDEX('Cenários'!$D$6:$D$105,INT((ROW()-6)/12)+1))</f>
        <v/>
      </c>
      <c r="E991" s="25">
        <f>IF($A991="","",MOD(ROW()-6,12)-4)</f>
        <v/>
      </c>
      <c r="F991" s="24">
        <f>IF($A991="","",IF($E991&lt;0,"Antes do pico",IF($E991=0,"Semana de pico","Depois do pico")))</f>
        <v/>
      </c>
      <c r="G991" s="36">
        <f>IF($A991="","",IFERROR(IF(INDEX('Cenários'!$E$6:$E$105,INT((ROW()-6)/12)+1)="","",INDEX('Cenários'!$E$6:$E$105,INT((ROW()-6)/12)+1)+7*$E991),""))</f>
        <v/>
      </c>
      <c r="H991" s="37">
        <f>IF($A991="","",INDEX('Cenários'!$N$6:$Y$105,INT((ROW()-6)/12)+1,$E991+5))</f>
        <v/>
      </c>
      <c r="I991" s="25">
        <f>IF(OR($A991="",$H991=""),"",IFERROR(ROUNDUP(INDEX('Cenários'!$F$6:$F$105,INT((ROW()-6)/12)+1)*$H991,0),""))</f>
        <v/>
      </c>
      <c r="J991" s="19" t="n"/>
      <c r="K991" s="25">
        <f>IF($A991="","",IF($E991=-4,INDEX('Cenários'!$G$6:$G$105,INT((ROW()-6)/12)+1),$S990))</f>
        <v/>
      </c>
      <c r="L991" s="25">
        <f>IF($A991="","",$K991+IF($J991="",0,$J991)-IF($I991="",0,$I991))</f>
        <v/>
      </c>
      <c r="M991" s="25">
        <f>IF($A991="","",IF($E991&lt;=0,INDEX('Cenários'!$H$6:$H$105,INT((ROW()-6)/12)+1)+SUMIFS($I$6:$I$1205,$A$6:$A$1205,$A991,$E$6:$E$1205,"&gt;"&amp;$E991,$E$6:$E$1205,"&lt;="&amp;($E991+INDEX('Cenários'!$J$6:$J$105,INT((ROW()-6)/12)+1))),INDEX('Cenários'!$L$6:$L$105,INT((ROW()-6)/12)+1)+SUMIFS($I$6:$I$1205,$A$6:$A$1205,$A991,$E$6:$E$1205,"&gt;"&amp;$E991,$E$6:$E$1205,"&lt;=7")))</f>
        <v/>
      </c>
      <c r="N991" s="25">
        <f>IF($A991="","",MIN(INDEX('Cenários'!$K$6:$K$105,INT((ROW()-6)/12)+1),MAX(0,$M991)))</f>
        <v/>
      </c>
      <c r="O991" s="25">
        <f>IF($A991="","",IFERROR(IF($L991&gt;=$N991,0,MIN(CEILING(MAX(0,$N991-$L991),INDEX('Cenários'!$I$6:$I$105,INT((ROW()-6)/12)+1)),FLOOR(MAX(0,INDEX('Cenários'!$K$6:$K$105,INT((ROW()-6)/12)+1)-$L991),INDEX('Cenários'!$I$6:$I$105,INT((ROW()-6)/12)+1)))),0))</f>
        <v/>
      </c>
      <c r="P991" s="25">
        <f>IF($A991="","",IFERROR(IF($E991+INDEX('Cenários'!$J$6:$J$105,INT((ROW()-6)/12)+1)&gt;7,0,SUMIFS($O$6:$O$1205,$A$6:$A$1205,$A991,$E$6:$E$1205,$E991+INDEX('Cenários'!$J$6:$J$105,INT((ROW()-6)/12)+1))),0))</f>
        <v/>
      </c>
      <c r="Q991" s="25">
        <f>IF($A991="","",$L991+$O991)</f>
        <v/>
      </c>
      <c r="R991" s="25">
        <f>IF($A991="","",IF($E991&gt;0,MAX(0,$Q991-$N991),0))</f>
        <v/>
      </c>
      <c r="S991" s="25">
        <f>IF($A991="","",$Q991-$R991)</f>
        <v/>
      </c>
      <c r="T991" s="25">
        <f>IF($A991="","",MAX(0,-$S991))</f>
        <v/>
      </c>
      <c r="U991" s="25">
        <f>IF($A991="","",MAX(0,$Q991-INDEX('Cenários'!$K$6:$K$105,INT((ROW()-6)/12)+1)))</f>
        <v/>
      </c>
      <c r="V991" s="24">
        <f>IF($A991="","",IF($Y991&lt;&gt;"OK","Dados inválidos",IF($X991="Pausado","Pausado",IF($T991&gt;0,"Ruptura",IF($U991&gt;0,"Excesso de capacidade",IF($M991&gt;INDEX('Cenários'!$K$6:$K$105,INT((ROW()-6)/12)+1),"Capacidade insuficiente",IF(AND($E991&lt;=0,$S991&lt;INDEX('Cenários'!$H$6:$H$105,INT((ROW()-6)/12)+1)),"Atenção",IF($R991&gt;0,"Desmobilizar","Adequado"))))))))</f>
        <v/>
      </c>
      <c r="W991" s="24">
        <f>IF($A991="","",IF($Y991&lt;&gt;"OK","Corrigir cadastro do cenário",IF($X991="Pausado","",IF($T991&gt;0,"Ruptura projetada de "&amp;TEXT($T991,"0")&amp;" un.",IF($U991&gt;0,"Reduzir entrada ou transferir "&amp;TEXT($U991,"0")&amp;" un.",IF($M991&gt;INDEX('Cenários'!$K$6:$K$105,INT((ROW()-6)/12)+1),"Capacidade abaixo do saldo-alvo em "&amp;TEXT($M991-INDEX('Cenários'!$K$6:$K$105,INT((ROW()-6)/12)+1),"0")&amp;" un.",IF(AND($O991&gt;0,$E991-INDEX('Cenários'!$J$6:$J$105,INT((ROW()-6)/12)+1)&lt;-4),"Recebimento depende de pedido anterior ao horizonte",IF($R991&gt;0,"Desmobilizar "&amp;TEXT($R991,"0")&amp;" un. nesta semana",IF($P991&gt;0,"Emitir pedido de "&amp;TEXT($P991,"0")&amp;" un. nesta semana",IF($O991&gt;0,"Programar recebimento de "&amp;TEXT($O991,"0")&amp;" un.","Sem ação imediata")))))))))</f>
        <v/>
      </c>
      <c r="X991" s="24">
        <f>IF($A991="","",INDEX('Cenários'!$M$6:$M$105,INT((ROW()-6)/12)+1))</f>
        <v/>
      </c>
      <c r="Y991" s="24">
        <f>IF($A991="","",INDEX('Cenários'!$Z$6:$Z$105,INT((ROW()-6)/12)+1))</f>
        <v/>
      </c>
    </row>
    <row r="992" ht="19" customHeight="1">
      <c r="A992" s="24">
        <f>IF(INDEX('Cenários'!$A$6:$A$105,INT((ROW()-6)/12)+1)="","",INDEX('Cenários'!$A$6:$A$105,INT((ROW()-6)/12)+1))</f>
        <v/>
      </c>
      <c r="B992" s="24">
        <f>IF($A992="","",INDEX('Cenários'!$B$6:$B$105,INT((ROW()-6)/12)+1))</f>
        <v/>
      </c>
      <c r="C992" s="24">
        <f>IF($A992="","",INDEX('Cenários'!$C$6:$C$105,INT((ROW()-6)/12)+1))</f>
        <v/>
      </c>
      <c r="D992" s="24">
        <f>IF($A992="","",INDEX('Cenários'!$D$6:$D$105,INT((ROW()-6)/12)+1))</f>
        <v/>
      </c>
      <c r="E992" s="25">
        <f>IF($A992="","",MOD(ROW()-6,12)-4)</f>
        <v/>
      </c>
      <c r="F992" s="24">
        <f>IF($A992="","",IF($E992&lt;0,"Antes do pico",IF($E992=0,"Semana de pico","Depois do pico")))</f>
        <v/>
      </c>
      <c r="G992" s="36">
        <f>IF($A992="","",IFERROR(IF(INDEX('Cenários'!$E$6:$E$105,INT((ROW()-6)/12)+1)="","",INDEX('Cenários'!$E$6:$E$105,INT((ROW()-6)/12)+1)+7*$E992),""))</f>
        <v/>
      </c>
      <c r="H992" s="37">
        <f>IF($A992="","",INDEX('Cenários'!$N$6:$Y$105,INT((ROW()-6)/12)+1,$E992+5))</f>
        <v/>
      </c>
      <c r="I992" s="25">
        <f>IF(OR($A992="",$H992=""),"",IFERROR(ROUNDUP(INDEX('Cenários'!$F$6:$F$105,INT((ROW()-6)/12)+1)*$H992,0),""))</f>
        <v/>
      </c>
      <c r="J992" s="19" t="n"/>
      <c r="K992" s="25">
        <f>IF($A992="","",IF($E992=-4,INDEX('Cenários'!$G$6:$G$105,INT((ROW()-6)/12)+1),$S991))</f>
        <v/>
      </c>
      <c r="L992" s="25">
        <f>IF($A992="","",$K992+IF($J992="",0,$J992)-IF($I992="",0,$I992))</f>
        <v/>
      </c>
      <c r="M992" s="25">
        <f>IF($A992="","",IF($E992&lt;=0,INDEX('Cenários'!$H$6:$H$105,INT((ROW()-6)/12)+1)+SUMIFS($I$6:$I$1205,$A$6:$A$1205,$A992,$E$6:$E$1205,"&gt;"&amp;$E992,$E$6:$E$1205,"&lt;="&amp;($E992+INDEX('Cenários'!$J$6:$J$105,INT((ROW()-6)/12)+1))),INDEX('Cenários'!$L$6:$L$105,INT((ROW()-6)/12)+1)+SUMIFS($I$6:$I$1205,$A$6:$A$1205,$A992,$E$6:$E$1205,"&gt;"&amp;$E992,$E$6:$E$1205,"&lt;=7")))</f>
        <v/>
      </c>
      <c r="N992" s="25">
        <f>IF($A992="","",MIN(INDEX('Cenários'!$K$6:$K$105,INT((ROW()-6)/12)+1),MAX(0,$M992)))</f>
        <v/>
      </c>
      <c r="O992" s="25">
        <f>IF($A992="","",IFERROR(IF($L992&gt;=$N992,0,MIN(CEILING(MAX(0,$N992-$L992),INDEX('Cenários'!$I$6:$I$105,INT((ROW()-6)/12)+1)),FLOOR(MAX(0,INDEX('Cenários'!$K$6:$K$105,INT((ROW()-6)/12)+1)-$L992),INDEX('Cenários'!$I$6:$I$105,INT((ROW()-6)/12)+1)))),0))</f>
        <v/>
      </c>
      <c r="P992" s="25">
        <f>IF($A992="","",IFERROR(IF($E992+INDEX('Cenários'!$J$6:$J$105,INT((ROW()-6)/12)+1)&gt;7,0,SUMIFS($O$6:$O$1205,$A$6:$A$1205,$A992,$E$6:$E$1205,$E992+INDEX('Cenários'!$J$6:$J$105,INT((ROW()-6)/12)+1))),0))</f>
        <v/>
      </c>
      <c r="Q992" s="25">
        <f>IF($A992="","",$L992+$O992)</f>
        <v/>
      </c>
      <c r="R992" s="25">
        <f>IF($A992="","",IF($E992&gt;0,MAX(0,$Q992-$N992),0))</f>
        <v/>
      </c>
      <c r="S992" s="25">
        <f>IF($A992="","",$Q992-$R992)</f>
        <v/>
      </c>
      <c r="T992" s="25">
        <f>IF($A992="","",MAX(0,-$S992))</f>
        <v/>
      </c>
      <c r="U992" s="25">
        <f>IF($A992="","",MAX(0,$Q992-INDEX('Cenários'!$K$6:$K$105,INT((ROW()-6)/12)+1)))</f>
        <v/>
      </c>
      <c r="V992" s="24">
        <f>IF($A992="","",IF($Y992&lt;&gt;"OK","Dados inválidos",IF($X992="Pausado","Pausado",IF($T992&gt;0,"Ruptura",IF($U992&gt;0,"Excesso de capacidade",IF($M992&gt;INDEX('Cenários'!$K$6:$K$105,INT((ROW()-6)/12)+1),"Capacidade insuficiente",IF(AND($E992&lt;=0,$S992&lt;INDEX('Cenários'!$H$6:$H$105,INT((ROW()-6)/12)+1)),"Atenção",IF($R992&gt;0,"Desmobilizar","Adequado"))))))))</f>
        <v/>
      </c>
      <c r="W992" s="24">
        <f>IF($A992="","",IF($Y992&lt;&gt;"OK","Corrigir cadastro do cenário",IF($X992="Pausado","",IF($T992&gt;0,"Ruptura projetada de "&amp;TEXT($T992,"0")&amp;" un.",IF($U992&gt;0,"Reduzir entrada ou transferir "&amp;TEXT($U992,"0")&amp;" un.",IF($M992&gt;INDEX('Cenários'!$K$6:$K$105,INT((ROW()-6)/12)+1),"Capacidade abaixo do saldo-alvo em "&amp;TEXT($M992-INDEX('Cenários'!$K$6:$K$105,INT((ROW()-6)/12)+1),"0")&amp;" un.",IF(AND($O992&gt;0,$E992-INDEX('Cenários'!$J$6:$J$105,INT((ROW()-6)/12)+1)&lt;-4),"Recebimento depende de pedido anterior ao horizonte",IF($R992&gt;0,"Desmobilizar "&amp;TEXT($R992,"0")&amp;" un. nesta semana",IF($P992&gt;0,"Emitir pedido de "&amp;TEXT($P992,"0")&amp;" un. nesta semana",IF($O992&gt;0,"Programar recebimento de "&amp;TEXT($O992,"0")&amp;" un.","Sem ação imediata")))))))))</f>
        <v/>
      </c>
      <c r="X992" s="24">
        <f>IF($A992="","",INDEX('Cenários'!$M$6:$M$105,INT((ROW()-6)/12)+1))</f>
        <v/>
      </c>
      <c r="Y992" s="24">
        <f>IF($A992="","",INDEX('Cenários'!$Z$6:$Z$105,INT((ROW()-6)/12)+1))</f>
        <v/>
      </c>
    </row>
    <row r="993" ht="19" customHeight="1">
      <c r="A993" s="24">
        <f>IF(INDEX('Cenários'!$A$6:$A$105,INT((ROW()-6)/12)+1)="","",INDEX('Cenários'!$A$6:$A$105,INT((ROW()-6)/12)+1))</f>
        <v/>
      </c>
      <c r="B993" s="24">
        <f>IF($A993="","",INDEX('Cenários'!$B$6:$B$105,INT((ROW()-6)/12)+1))</f>
        <v/>
      </c>
      <c r="C993" s="24">
        <f>IF($A993="","",INDEX('Cenários'!$C$6:$C$105,INT((ROW()-6)/12)+1))</f>
        <v/>
      </c>
      <c r="D993" s="24">
        <f>IF($A993="","",INDEX('Cenários'!$D$6:$D$105,INT((ROW()-6)/12)+1))</f>
        <v/>
      </c>
      <c r="E993" s="25">
        <f>IF($A993="","",MOD(ROW()-6,12)-4)</f>
        <v/>
      </c>
      <c r="F993" s="24">
        <f>IF($A993="","",IF($E993&lt;0,"Antes do pico",IF($E993=0,"Semana de pico","Depois do pico")))</f>
        <v/>
      </c>
      <c r="G993" s="36">
        <f>IF($A993="","",IFERROR(IF(INDEX('Cenários'!$E$6:$E$105,INT((ROW()-6)/12)+1)="","",INDEX('Cenários'!$E$6:$E$105,INT((ROW()-6)/12)+1)+7*$E993),""))</f>
        <v/>
      </c>
      <c r="H993" s="37">
        <f>IF($A993="","",INDEX('Cenários'!$N$6:$Y$105,INT((ROW()-6)/12)+1,$E993+5))</f>
        <v/>
      </c>
      <c r="I993" s="25">
        <f>IF(OR($A993="",$H993=""),"",IFERROR(ROUNDUP(INDEX('Cenários'!$F$6:$F$105,INT((ROW()-6)/12)+1)*$H993,0),""))</f>
        <v/>
      </c>
      <c r="J993" s="19" t="n"/>
      <c r="K993" s="25">
        <f>IF($A993="","",IF($E993=-4,INDEX('Cenários'!$G$6:$G$105,INT((ROW()-6)/12)+1),$S992))</f>
        <v/>
      </c>
      <c r="L993" s="25">
        <f>IF($A993="","",$K993+IF($J993="",0,$J993)-IF($I993="",0,$I993))</f>
        <v/>
      </c>
      <c r="M993" s="25">
        <f>IF($A993="","",IF($E993&lt;=0,INDEX('Cenários'!$H$6:$H$105,INT((ROW()-6)/12)+1)+SUMIFS($I$6:$I$1205,$A$6:$A$1205,$A993,$E$6:$E$1205,"&gt;"&amp;$E993,$E$6:$E$1205,"&lt;="&amp;($E993+INDEX('Cenários'!$J$6:$J$105,INT((ROW()-6)/12)+1))),INDEX('Cenários'!$L$6:$L$105,INT((ROW()-6)/12)+1)+SUMIFS($I$6:$I$1205,$A$6:$A$1205,$A993,$E$6:$E$1205,"&gt;"&amp;$E993,$E$6:$E$1205,"&lt;=7")))</f>
        <v/>
      </c>
      <c r="N993" s="25">
        <f>IF($A993="","",MIN(INDEX('Cenários'!$K$6:$K$105,INT((ROW()-6)/12)+1),MAX(0,$M993)))</f>
        <v/>
      </c>
      <c r="O993" s="25">
        <f>IF($A993="","",IFERROR(IF($L993&gt;=$N993,0,MIN(CEILING(MAX(0,$N993-$L993),INDEX('Cenários'!$I$6:$I$105,INT((ROW()-6)/12)+1)),FLOOR(MAX(0,INDEX('Cenários'!$K$6:$K$105,INT((ROW()-6)/12)+1)-$L993),INDEX('Cenários'!$I$6:$I$105,INT((ROW()-6)/12)+1)))),0))</f>
        <v/>
      </c>
      <c r="P993" s="25">
        <f>IF($A993="","",IFERROR(IF($E993+INDEX('Cenários'!$J$6:$J$105,INT((ROW()-6)/12)+1)&gt;7,0,SUMIFS($O$6:$O$1205,$A$6:$A$1205,$A993,$E$6:$E$1205,$E993+INDEX('Cenários'!$J$6:$J$105,INT((ROW()-6)/12)+1))),0))</f>
        <v/>
      </c>
      <c r="Q993" s="25">
        <f>IF($A993="","",$L993+$O993)</f>
        <v/>
      </c>
      <c r="R993" s="25">
        <f>IF($A993="","",IF($E993&gt;0,MAX(0,$Q993-$N993),0))</f>
        <v/>
      </c>
      <c r="S993" s="25">
        <f>IF($A993="","",$Q993-$R993)</f>
        <v/>
      </c>
      <c r="T993" s="25">
        <f>IF($A993="","",MAX(0,-$S993))</f>
        <v/>
      </c>
      <c r="U993" s="25">
        <f>IF($A993="","",MAX(0,$Q993-INDEX('Cenários'!$K$6:$K$105,INT((ROW()-6)/12)+1)))</f>
        <v/>
      </c>
      <c r="V993" s="24">
        <f>IF($A993="","",IF($Y993&lt;&gt;"OK","Dados inválidos",IF($X993="Pausado","Pausado",IF($T993&gt;0,"Ruptura",IF($U993&gt;0,"Excesso de capacidade",IF($M993&gt;INDEX('Cenários'!$K$6:$K$105,INT((ROW()-6)/12)+1),"Capacidade insuficiente",IF(AND($E993&lt;=0,$S993&lt;INDEX('Cenários'!$H$6:$H$105,INT((ROW()-6)/12)+1)),"Atenção",IF($R993&gt;0,"Desmobilizar","Adequado"))))))))</f>
        <v/>
      </c>
      <c r="W993" s="24">
        <f>IF($A993="","",IF($Y993&lt;&gt;"OK","Corrigir cadastro do cenário",IF($X993="Pausado","",IF($T993&gt;0,"Ruptura projetada de "&amp;TEXT($T993,"0")&amp;" un.",IF($U993&gt;0,"Reduzir entrada ou transferir "&amp;TEXT($U993,"0")&amp;" un.",IF($M993&gt;INDEX('Cenários'!$K$6:$K$105,INT((ROW()-6)/12)+1),"Capacidade abaixo do saldo-alvo em "&amp;TEXT($M993-INDEX('Cenários'!$K$6:$K$105,INT((ROW()-6)/12)+1),"0")&amp;" un.",IF(AND($O993&gt;0,$E993-INDEX('Cenários'!$J$6:$J$105,INT((ROW()-6)/12)+1)&lt;-4),"Recebimento depende de pedido anterior ao horizonte",IF($R993&gt;0,"Desmobilizar "&amp;TEXT($R993,"0")&amp;" un. nesta semana",IF($P993&gt;0,"Emitir pedido de "&amp;TEXT($P993,"0")&amp;" un. nesta semana",IF($O993&gt;0,"Programar recebimento de "&amp;TEXT($O993,"0")&amp;" un.","Sem ação imediata")))))))))</f>
        <v/>
      </c>
      <c r="X993" s="24">
        <f>IF($A993="","",INDEX('Cenários'!$M$6:$M$105,INT((ROW()-6)/12)+1))</f>
        <v/>
      </c>
      <c r="Y993" s="24">
        <f>IF($A993="","",INDEX('Cenários'!$Z$6:$Z$105,INT((ROW()-6)/12)+1))</f>
        <v/>
      </c>
    </row>
    <row r="994" ht="19" customHeight="1">
      <c r="A994" s="24">
        <f>IF(INDEX('Cenários'!$A$6:$A$105,INT((ROW()-6)/12)+1)="","",INDEX('Cenários'!$A$6:$A$105,INT((ROW()-6)/12)+1))</f>
        <v/>
      </c>
      <c r="B994" s="24">
        <f>IF($A994="","",INDEX('Cenários'!$B$6:$B$105,INT((ROW()-6)/12)+1))</f>
        <v/>
      </c>
      <c r="C994" s="24">
        <f>IF($A994="","",INDEX('Cenários'!$C$6:$C$105,INT((ROW()-6)/12)+1))</f>
        <v/>
      </c>
      <c r="D994" s="24">
        <f>IF($A994="","",INDEX('Cenários'!$D$6:$D$105,INT((ROW()-6)/12)+1))</f>
        <v/>
      </c>
      <c r="E994" s="25">
        <f>IF($A994="","",MOD(ROW()-6,12)-4)</f>
        <v/>
      </c>
      <c r="F994" s="24">
        <f>IF($A994="","",IF($E994&lt;0,"Antes do pico",IF($E994=0,"Semana de pico","Depois do pico")))</f>
        <v/>
      </c>
      <c r="G994" s="36">
        <f>IF($A994="","",IFERROR(IF(INDEX('Cenários'!$E$6:$E$105,INT((ROW()-6)/12)+1)="","",INDEX('Cenários'!$E$6:$E$105,INT((ROW()-6)/12)+1)+7*$E994),""))</f>
        <v/>
      </c>
      <c r="H994" s="37">
        <f>IF($A994="","",INDEX('Cenários'!$N$6:$Y$105,INT((ROW()-6)/12)+1,$E994+5))</f>
        <v/>
      </c>
      <c r="I994" s="25">
        <f>IF(OR($A994="",$H994=""),"",IFERROR(ROUNDUP(INDEX('Cenários'!$F$6:$F$105,INT((ROW()-6)/12)+1)*$H994,0),""))</f>
        <v/>
      </c>
      <c r="J994" s="19" t="n"/>
      <c r="K994" s="25">
        <f>IF($A994="","",IF($E994=-4,INDEX('Cenários'!$G$6:$G$105,INT((ROW()-6)/12)+1),$S993))</f>
        <v/>
      </c>
      <c r="L994" s="25">
        <f>IF($A994="","",$K994+IF($J994="",0,$J994)-IF($I994="",0,$I994))</f>
        <v/>
      </c>
      <c r="M994" s="25">
        <f>IF($A994="","",IF($E994&lt;=0,INDEX('Cenários'!$H$6:$H$105,INT((ROW()-6)/12)+1)+SUMIFS($I$6:$I$1205,$A$6:$A$1205,$A994,$E$6:$E$1205,"&gt;"&amp;$E994,$E$6:$E$1205,"&lt;="&amp;($E994+INDEX('Cenários'!$J$6:$J$105,INT((ROW()-6)/12)+1))),INDEX('Cenários'!$L$6:$L$105,INT((ROW()-6)/12)+1)+SUMIFS($I$6:$I$1205,$A$6:$A$1205,$A994,$E$6:$E$1205,"&gt;"&amp;$E994,$E$6:$E$1205,"&lt;=7")))</f>
        <v/>
      </c>
      <c r="N994" s="25">
        <f>IF($A994="","",MIN(INDEX('Cenários'!$K$6:$K$105,INT((ROW()-6)/12)+1),MAX(0,$M994)))</f>
        <v/>
      </c>
      <c r="O994" s="25">
        <f>IF($A994="","",IFERROR(IF($L994&gt;=$N994,0,MIN(CEILING(MAX(0,$N994-$L994),INDEX('Cenários'!$I$6:$I$105,INT((ROW()-6)/12)+1)),FLOOR(MAX(0,INDEX('Cenários'!$K$6:$K$105,INT((ROW()-6)/12)+1)-$L994),INDEX('Cenários'!$I$6:$I$105,INT((ROW()-6)/12)+1)))),0))</f>
        <v/>
      </c>
      <c r="P994" s="25">
        <f>IF($A994="","",IFERROR(IF($E994+INDEX('Cenários'!$J$6:$J$105,INT((ROW()-6)/12)+1)&gt;7,0,SUMIFS($O$6:$O$1205,$A$6:$A$1205,$A994,$E$6:$E$1205,$E994+INDEX('Cenários'!$J$6:$J$105,INT((ROW()-6)/12)+1))),0))</f>
        <v/>
      </c>
      <c r="Q994" s="25">
        <f>IF($A994="","",$L994+$O994)</f>
        <v/>
      </c>
      <c r="R994" s="25">
        <f>IF($A994="","",IF($E994&gt;0,MAX(0,$Q994-$N994),0))</f>
        <v/>
      </c>
      <c r="S994" s="25">
        <f>IF($A994="","",$Q994-$R994)</f>
        <v/>
      </c>
      <c r="T994" s="25">
        <f>IF($A994="","",MAX(0,-$S994))</f>
        <v/>
      </c>
      <c r="U994" s="25">
        <f>IF($A994="","",MAX(0,$Q994-INDEX('Cenários'!$K$6:$K$105,INT((ROW()-6)/12)+1)))</f>
        <v/>
      </c>
      <c r="V994" s="24">
        <f>IF($A994="","",IF($Y994&lt;&gt;"OK","Dados inválidos",IF($X994="Pausado","Pausado",IF($T994&gt;0,"Ruptura",IF($U994&gt;0,"Excesso de capacidade",IF($M994&gt;INDEX('Cenários'!$K$6:$K$105,INT((ROW()-6)/12)+1),"Capacidade insuficiente",IF(AND($E994&lt;=0,$S994&lt;INDEX('Cenários'!$H$6:$H$105,INT((ROW()-6)/12)+1)),"Atenção",IF($R994&gt;0,"Desmobilizar","Adequado"))))))))</f>
        <v/>
      </c>
      <c r="W994" s="24">
        <f>IF($A994="","",IF($Y994&lt;&gt;"OK","Corrigir cadastro do cenário",IF($X994="Pausado","",IF($T994&gt;0,"Ruptura projetada de "&amp;TEXT($T994,"0")&amp;" un.",IF($U994&gt;0,"Reduzir entrada ou transferir "&amp;TEXT($U994,"0")&amp;" un.",IF($M994&gt;INDEX('Cenários'!$K$6:$K$105,INT((ROW()-6)/12)+1),"Capacidade abaixo do saldo-alvo em "&amp;TEXT($M994-INDEX('Cenários'!$K$6:$K$105,INT((ROW()-6)/12)+1),"0")&amp;" un.",IF(AND($O994&gt;0,$E994-INDEX('Cenários'!$J$6:$J$105,INT((ROW()-6)/12)+1)&lt;-4),"Recebimento depende de pedido anterior ao horizonte",IF($R994&gt;0,"Desmobilizar "&amp;TEXT($R994,"0")&amp;" un. nesta semana",IF($P994&gt;0,"Emitir pedido de "&amp;TEXT($P994,"0")&amp;" un. nesta semana",IF($O994&gt;0,"Programar recebimento de "&amp;TEXT($O994,"0")&amp;" un.","Sem ação imediata")))))))))</f>
        <v/>
      </c>
      <c r="X994" s="24">
        <f>IF($A994="","",INDEX('Cenários'!$M$6:$M$105,INT((ROW()-6)/12)+1))</f>
        <v/>
      </c>
      <c r="Y994" s="24">
        <f>IF($A994="","",INDEX('Cenários'!$Z$6:$Z$105,INT((ROW()-6)/12)+1))</f>
        <v/>
      </c>
    </row>
    <row r="995" ht="19" customHeight="1">
      <c r="A995" s="24">
        <f>IF(INDEX('Cenários'!$A$6:$A$105,INT((ROW()-6)/12)+1)="","",INDEX('Cenários'!$A$6:$A$105,INT((ROW()-6)/12)+1))</f>
        <v/>
      </c>
      <c r="B995" s="24">
        <f>IF($A995="","",INDEX('Cenários'!$B$6:$B$105,INT((ROW()-6)/12)+1))</f>
        <v/>
      </c>
      <c r="C995" s="24">
        <f>IF($A995="","",INDEX('Cenários'!$C$6:$C$105,INT((ROW()-6)/12)+1))</f>
        <v/>
      </c>
      <c r="D995" s="24">
        <f>IF($A995="","",INDEX('Cenários'!$D$6:$D$105,INT((ROW()-6)/12)+1))</f>
        <v/>
      </c>
      <c r="E995" s="25">
        <f>IF($A995="","",MOD(ROW()-6,12)-4)</f>
        <v/>
      </c>
      <c r="F995" s="24">
        <f>IF($A995="","",IF($E995&lt;0,"Antes do pico",IF($E995=0,"Semana de pico","Depois do pico")))</f>
        <v/>
      </c>
      <c r="G995" s="36">
        <f>IF($A995="","",IFERROR(IF(INDEX('Cenários'!$E$6:$E$105,INT((ROW()-6)/12)+1)="","",INDEX('Cenários'!$E$6:$E$105,INT((ROW()-6)/12)+1)+7*$E995),""))</f>
        <v/>
      </c>
      <c r="H995" s="37">
        <f>IF($A995="","",INDEX('Cenários'!$N$6:$Y$105,INT((ROW()-6)/12)+1,$E995+5))</f>
        <v/>
      </c>
      <c r="I995" s="25">
        <f>IF(OR($A995="",$H995=""),"",IFERROR(ROUNDUP(INDEX('Cenários'!$F$6:$F$105,INT((ROW()-6)/12)+1)*$H995,0),""))</f>
        <v/>
      </c>
      <c r="J995" s="19" t="n"/>
      <c r="K995" s="25">
        <f>IF($A995="","",IF($E995=-4,INDEX('Cenários'!$G$6:$G$105,INT((ROW()-6)/12)+1),$S994))</f>
        <v/>
      </c>
      <c r="L995" s="25">
        <f>IF($A995="","",$K995+IF($J995="",0,$J995)-IF($I995="",0,$I995))</f>
        <v/>
      </c>
      <c r="M995" s="25">
        <f>IF($A995="","",IF($E995&lt;=0,INDEX('Cenários'!$H$6:$H$105,INT((ROW()-6)/12)+1)+SUMIFS($I$6:$I$1205,$A$6:$A$1205,$A995,$E$6:$E$1205,"&gt;"&amp;$E995,$E$6:$E$1205,"&lt;="&amp;($E995+INDEX('Cenários'!$J$6:$J$105,INT((ROW()-6)/12)+1))),INDEX('Cenários'!$L$6:$L$105,INT((ROW()-6)/12)+1)+SUMIFS($I$6:$I$1205,$A$6:$A$1205,$A995,$E$6:$E$1205,"&gt;"&amp;$E995,$E$6:$E$1205,"&lt;=7")))</f>
        <v/>
      </c>
      <c r="N995" s="25">
        <f>IF($A995="","",MIN(INDEX('Cenários'!$K$6:$K$105,INT((ROW()-6)/12)+1),MAX(0,$M995)))</f>
        <v/>
      </c>
      <c r="O995" s="25">
        <f>IF($A995="","",IFERROR(IF($L995&gt;=$N995,0,MIN(CEILING(MAX(0,$N995-$L995),INDEX('Cenários'!$I$6:$I$105,INT((ROW()-6)/12)+1)),FLOOR(MAX(0,INDEX('Cenários'!$K$6:$K$105,INT((ROW()-6)/12)+1)-$L995),INDEX('Cenários'!$I$6:$I$105,INT((ROW()-6)/12)+1)))),0))</f>
        <v/>
      </c>
      <c r="P995" s="25">
        <f>IF($A995="","",IFERROR(IF($E995+INDEX('Cenários'!$J$6:$J$105,INT((ROW()-6)/12)+1)&gt;7,0,SUMIFS($O$6:$O$1205,$A$6:$A$1205,$A995,$E$6:$E$1205,$E995+INDEX('Cenários'!$J$6:$J$105,INT((ROW()-6)/12)+1))),0))</f>
        <v/>
      </c>
      <c r="Q995" s="25">
        <f>IF($A995="","",$L995+$O995)</f>
        <v/>
      </c>
      <c r="R995" s="25">
        <f>IF($A995="","",IF($E995&gt;0,MAX(0,$Q995-$N995),0))</f>
        <v/>
      </c>
      <c r="S995" s="25">
        <f>IF($A995="","",$Q995-$R995)</f>
        <v/>
      </c>
      <c r="T995" s="25">
        <f>IF($A995="","",MAX(0,-$S995))</f>
        <v/>
      </c>
      <c r="U995" s="25">
        <f>IF($A995="","",MAX(0,$Q995-INDEX('Cenários'!$K$6:$K$105,INT((ROW()-6)/12)+1)))</f>
        <v/>
      </c>
      <c r="V995" s="24">
        <f>IF($A995="","",IF($Y995&lt;&gt;"OK","Dados inválidos",IF($X995="Pausado","Pausado",IF($T995&gt;0,"Ruptura",IF($U995&gt;0,"Excesso de capacidade",IF($M995&gt;INDEX('Cenários'!$K$6:$K$105,INT((ROW()-6)/12)+1),"Capacidade insuficiente",IF(AND($E995&lt;=0,$S995&lt;INDEX('Cenários'!$H$6:$H$105,INT((ROW()-6)/12)+1)),"Atenção",IF($R995&gt;0,"Desmobilizar","Adequado"))))))))</f>
        <v/>
      </c>
      <c r="W995" s="24">
        <f>IF($A995="","",IF($Y995&lt;&gt;"OK","Corrigir cadastro do cenário",IF($X995="Pausado","",IF($T995&gt;0,"Ruptura projetada de "&amp;TEXT($T995,"0")&amp;" un.",IF($U995&gt;0,"Reduzir entrada ou transferir "&amp;TEXT($U995,"0")&amp;" un.",IF($M995&gt;INDEX('Cenários'!$K$6:$K$105,INT((ROW()-6)/12)+1),"Capacidade abaixo do saldo-alvo em "&amp;TEXT($M995-INDEX('Cenários'!$K$6:$K$105,INT((ROW()-6)/12)+1),"0")&amp;" un.",IF(AND($O995&gt;0,$E995-INDEX('Cenários'!$J$6:$J$105,INT((ROW()-6)/12)+1)&lt;-4),"Recebimento depende de pedido anterior ao horizonte",IF($R995&gt;0,"Desmobilizar "&amp;TEXT($R995,"0")&amp;" un. nesta semana",IF($P995&gt;0,"Emitir pedido de "&amp;TEXT($P995,"0")&amp;" un. nesta semana",IF($O995&gt;0,"Programar recebimento de "&amp;TEXT($O995,"0")&amp;" un.","Sem ação imediata")))))))))</f>
        <v/>
      </c>
      <c r="X995" s="24">
        <f>IF($A995="","",INDEX('Cenários'!$M$6:$M$105,INT((ROW()-6)/12)+1))</f>
        <v/>
      </c>
      <c r="Y995" s="24">
        <f>IF($A995="","",INDEX('Cenários'!$Z$6:$Z$105,INT((ROW()-6)/12)+1))</f>
        <v/>
      </c>
    </row>
    <row r="996" ht="19" customHeight="1">
      <c r="A996" s="24">
        <f>IF(INDEX('Cenários'!$A$6:$A$105,INT((ROW()-6)/12)+1)="","",INDEX('Cenários'!$A$6:$A$105,INT((ROW()-6)/12)+1))</f>
        <v/>
      </c>
      <c r="B996" s="24">
        <f>IF($A996="","",INDEX('Cenários'!$B$6:$B$105,INT((ROW()-6)/12)+1))</f>
        <v/>
      </c>
      <c r="C996" s="24">
        <f>IF($A996="","",INDEX('Cenários'!$C$6:$C$105,INT((ROW()-6)/12)+1))</f>
        <v/>
      </c>
      <c r="D996" s="24">
        <f>IF($A996="","",INDEX('Cenários'!$D$6:$D$105,INT((ROW()-6)/12)+1))</f>
        <v/>
      </c>
      <c r="E996" s="25">
        <f>IF($A996="","",MOD(ROW()-6,12)-4)</f>
        <v/>
      </c>
      <c r="F996" s="24">
        <f>IF($A996="","",IF($E996&lt;0,"Antes do pico",IF($E996=0,"Semana de pico","Depois do pico")))</f>
        <v/>
      </c>
      <c r="G996" s="36">
        <f>IF($A996="","",IFERROR(IF(INDEX('Cenários'!$E$6:$E$105,INT((ROW()-6)/12)+1)="","",INDEX('Cenários'!$E$6:$E$105,INT((ROW()-6)/12)+1)+7*$E996),""))</f>
        <v/>
      </c>
      <c r="H996" s="37">
        <f>IF($A996="","",INDEX('Cenários'!$N$6:$Y$105,INT((ROW()-6)/12)+1,$E996+5))</f>
        <v/>
      </c>
      <c r="I996" s="25">
        <f>IF(OR($A996="",$H996=""),"",IFERROR(ROUNDUP(INDEX('Cenários'!$F$6:$F$105,INT((ROW()-6)/12)+1)*$H996,0),""))</f>
        <v/>
      </c>
      <c r="J996" s="19" t="n"/>
      <c r="K996" s="25">
        <f>IF($A996="","",IF($E996=-4,INDEX('Cenários'!$G$6:$G$105,INT((ROW()-6)/12)+1),$S995))</f>
        <v/>
      </c>
      <c r="L996" s="25">
        <f>IF($A996="","",$K996+IF($J996="",0,$J996)-IF($I996="",0,$I996))</f>
        <v/>
      </c>
      <c r="M996" s="25">
        <f>IF($A996="","",IF($E996&lt;=0,INDEX('Cenários'!$H$6:$H$105,INT((ROW()-6)/12)+1)+SUMIFS($I$6:$I$1205,$A$6:$A$1205,$A996,$E$6:$E$1205,"&gt;"&amp;$E996,$E$6:$E$1205,"&lt;="&amp;($E996+INDEX('Cenários'!$J$6:$J$105,INT((ROW()-6)/12)+1))),INDEX('Cenários'!$L$6:$L$105,INT((ROW()-6)/12)+1)+SUMIFS($I$6:$I$1205,$A$6:$A$1205,$A996,$E$6:$E$1205,"&gt;"&amp;$E996,$E$6:$E$1205,"&lt;=7")))</f>
        <v/>
      </c>
      <c r="N996" s="25">
        <f>IF($A996="","",MIN(INDEX('Cenários'!$K$6:$K$105,INT((ROW()-6)/12)+1),MAX(0,$M996)))</f>
        <v/>
      </c>
      <c r="O996" s="25">
        <f>IF($A996="","",IFERROR(IF($L996&gt;=$N996,0,MIN(CEILING(MAX(0,$N996-$L996),INDEX('Cenários'!$I$6:$I$105,INT((ROW()-6)/12)+1)),FLOOR(MAX(0,INDEX('Cenários'!$K$6:$K$105,INT((ROW()-6)/12)+1)-$L996),INDEX('Cenários'!$I$6:$I$105,INT((ROW()-6)/12)+1)))),0))</f>
        <v/>
      </c>
      <c r="P996" s="25">
        <f>IF($A996="","",IFERROR(IF($E996+INDEX('Cenários'!$J$6:$J$105,INT((ROW()-6)/12)+1)&gt;7,0,SUMIFS($O$6:$O$1205,$A$6:$A$1205,$A996,$E$6:$E$1205,$E996+INDEX('Cenários'!$J$6:$J$105,INT((ROW()-6)/12)+1))),0))</f>
        <v/>
      </c>
      <c r="Q996" s="25">
        <f>IF($A996="","",$L996+$O996)</f>
        <v/>
      </c>
      <c r="R996" s="25">
        <f>IF($A996="","",IF($E996&gt;0,MAX(0,$Q996-$N996),0))</f>
        <v/>
      </c>
      <c r="S996" s="25">
        <f>IF($A996="","",$Q996-$R996)</f>
        <v/>
      </c>
      <c r="T996" s="25">
        <f>IF($A996="","",MAX(0,-$S996))</f>
        <v/>
      </c>
      <c r="U996" s="25">
        <f>IF($A996="","",MAX(0,$Q996-INDEX('Cenários'!$K$6:$K$105,INT((ROW()-6)/12)+1)))</f>
        <v/>
      </c>
      <c r="V996" s="24">
        <f>IF($A996="","",IF($Y996&lt;&gt;"OK","Dados inválidos",IF($X996="Pausado","Pausado",IF($T996&gt;0,"Ruptura",IF($U996&gt;0,"Excesso de capacidade",IF($M996&gt;INDEX('Cenários'!$K$6:$K$105,INT((ROW()-6)/12)+1),"Capacidade insuficiente",IF(AND($E996&lt;=0,$S996&lt;INDEX('Cenários'!$H$6:$H$105,INT((ROW()-6)/12)+1)),"Atenção",IF($R996&gt;0,"Desmobilizar","Adequado"))))))))</f>
        <v/>
      </c>
      <c r="W996" s="24">
        <f>IF($A996="","",IF($Y996&lt;&gt;"OK","Corrigir cadastro do cenário",IF($X996="Pausado","",IF($T996&gt;0,"Ruptura projetada de "&amp;TEXT($T996,"0")&amp;" un.",IF($U996&gt;0,"Reduzir entrada ou transferir "&amp;TEXT($U996,"0")&amp;" un.",IF($M996&gt;INDEX('Cenários'!$K$6:$K$105,INT((ROW()-6)/12)+1),"Capacidade abaixo do saldo-alvo em "&amp;TEXT($M996-INDEX('Cenários'!$K$6:$K$105,INT((ROW()-6)/12)+1),"0")&amp;" un.",IF(AND($O996&gt;0,$E996-INDEX('Cenários'!$J$6:$J$105,INT((ROW()-6)/12)+1)&lt;-4),"Recebimento depende de pedido anterior ao horizonte",IF($R996&gt;0,"Desmobilizar "&amp;TEXT($R996,"0")&amp;" un. nesta semana",IF($P996&gt;0,"Emitir pedido de "&amp;TEXT($P996,"0")&amp;" un. nesta semana",IF($O996&gt;0,"Programar recebimento de "&amp;TEXT($O996,"0")&amp;" un.","Sem ação imediata")))))))))</f>
        <v/>
      </c>
      <c r="X996" s="24">
        <f>IF($A996="","",INDEX('Cenários'!$M$6:$M$105,INT((ROW()-6)/12)+1))</f>
        <v/>
      </c>
      <c r="Y996" s="24">
        <f>IF($A996="","",INDEX('Cenários'!$Z$6:$Z$105,INT((ROW()-6)/12)+1))</f>
        <v/>
      </c>
    </row>
    <row r="997" ht="19" customHeight="1">
      <c r="A997" s="24">
        <f>IF(INDEX('Cenários'!$A$6:$A$105,INT((ROW()-6)/12)+1)="","",INDEX('Cenários'!$A$6:$A$105,INT((ROW()-6)/12)+1))</f>
        <v/>
      </c>
      <c r="B997" s="24">
        <f>IF($A997="","",INDEX('Cenários'!$B$6:$B$105,INT((ROW()-6)/12)+1))</f>
        <v/>
      </c>
      <c r="C997" s="24">
        <f>IF($A997="","",INDEX('Cenários'!$C$6:$C$105,INT((ROW()-6)/12)+1))</f>
        <v/>
      </c>
      <c r="D997" s="24">
        <f>IF($A997="","",INDEX('Cenários'!$D$6:$D$105,INT((ROW()-6)/12)+1))</f>
        <v/>
      </c>
      <c r="E997" s="25">
        <f>IF($A997="","",MOD(ROW()-6,12)-4)</f>
        <v/>
      </c>
      <c r="F997" s="24">
        <f>IF($A997="","",IF($E997&lt;0,"Antes do pico",IF($E997=0,"Semana de pico","Depois do pico")))</f>
        <v/>
      </c>
      <c r="G997" s="36">
        <f>IF($A997="","",IFERROR(IF(INDEX('Cenários'!$E$6:$E$105,INT((ROW()-6)/12)+1)="","",INDEX('Cenários'!$E$6:$E$105,INT((ROW()-6)/12)+1)+7*$E997),""))</f>
        <v/>
      </c>
      <c r="H997" s="37">
        <f>IF($A997="","",INDEX('Cenários'!$N$6:$Y$105,INT((ROW()-6)/12)+1,$E997+5))</f>
        <v/>
      </c>
      <c r="I997" s="25">
        <f>IF(OR($A997="",$H997=""),"",IFERROR(ROUNDUP(INDEX('Cenários'!$F$6:$F$105,INT((ROW()-6)/12)+1)*$H997,0),""))</f>
        <v/>
      </c>
      <c r="J997" s="19" t="n"/>
      <c r="K997" s="25">
        <f>IF($A997="","",IF($E997=-4,INDEX('Cenários'!$G$6:$G$105,INT((ROW()-6)/12)+1),$S996))</f>
        <v/>
      </c>
      <c r="L997" s="25">
        <f>IF($A997="","",$K997+IF($J997="",0,$J997)-IF($I997="",0,$I997))</f>
        <v/>
      </c>
      <c r="M997" s="25">
        <f>IF($A997="","",IF($E997&lt;=0,INDEX('Cenários'!$H$6:$H$105,INT((ROW()-6)/12)+1)+SUMIFS($I$6:$I$1205,$A$6:$A$1205,$A997,$E$6:$E$1205,"&gt;"&amp;$E997,$E$6:$E$1205,"&lt;="&amp;($E997+INDEX('Cenários'!$J$6:$J$105,INT((ROW()-6)/12)+1))),INDEX('Cenários'!$L$6:$L$105,INT((ROW()-6)/12)+1)+SUMIFS($I$6:$I$1205,$A$6:$A$1205,$A997,$E$6:$E$1205,"&gt;"&amp;$E997,$E$6:$E$1205,"&lt;=7")))</f>
        <v/>
      </c>
      <c r="N997" s="25">
        <f>IF($A997="","",MIN(INDEX('Cenários'!$K$6:$K$105,INT((ROW()-6)/12)+1),MAX(0,$M997)))</f>
        <v/>
      </c>
      <c r="O997" s="25">
        <f>IF($A997="","",IFERROR(IF($L997&gt;=$N997,0,MIN(CEILING(MAX(0,$N997-$L997),INDEX('Cenários'!$I$6:$I$105,INT((ROW()-6)/12)+1)),FLOOR(MAX(0,INDEX('Cenários'!$K$6:$K$105,INT((ROW()-6)/12)+1)-$L997),INDEX('Cenários'!$I$6:$I$105,INT((ROW()-6)/12)+1)))),0))</f>
        <v/>
      </c>
      <c r="P997" s="25">
        <f>IF($A997="","",IFERROR(IF($E997+INDEX('Cenários'!$J$6:$J$105,INT((ROW()-6)/12)+1)&gt;7,0,SUMIFS($O$6:$O$1205,$A$6:$A$1205,$A997,$E$6:$E$1205,$E997+INDEX('Cenários'!$J$6:$J$105,INT((ROW()-6)/12)+1))),0))</f>
        <v/>
      </c>
      <c r="Q997" s="25">
        <f>IF($A997="","",$L997+$O997)</f>
        <v/>
      </c>
      <c r="R997" s="25">
        <f>IF($A997="","",IF($E997&gt;0,MAX(0,$Q997-$N997),0))</f>
        <v/>
      </c>
      <c r="S997" s="25">
        <f>IF($A997="","",$Q997-$R997)</f>
        <v/>
      </c>
      <c r="T997" s="25">
        <f>IF($A997="","",MAX(0,-$S997))</f>
        <v/>
      </c>
      <c r="U997" s="25">
        <f>IF($A997="","",MAX(0,$Q997-INDEX('Cenários'!$K$6:$K$105,INT((ROW()-6)/12)+1)))</f>
        <v/>
      </c>
      <c r="V997" s="24">
        <f>IF($A997="","",IF($Y997&lt;&gt;"OK","Dados inválidos",IF($X997="Pausado","Pausado",IF($T997&gt;0,"Ruptura",IF($U997&gt;0,"Excesso de capacidade",IF($M997&gt;INDEX('Cenários'!$K$6:$K$105,INT((ROW()-6)/12)+1),"Capacidade insuficiente",IF(AND($E997&lt;=0,$S997&lt;INDEX('Cenários'!$H$6:$H$105,INT((ROW()-6)/12)+1)),"Atenção",IF($R997&gt;0,"Desmobilizar","Adequado"))))))))</f>
        <v/>
      </c>
      <c r="W997" s="24">
        <f>IF($A997="","",IF($Y997&lt;&gt;"OK","Corrigir cadastro do cenário",IF($X997="Pausado","",IF($T997&gt;0,"Ruptura projetada de "&amp;TEXT($T997,"0")&amp;" un.",IF($U997&gt;0,"Reduzir entrada ou transferir "&amp;TEXT($U997,"0")&amp;" un.",IF($M997&gt;INDEX('Cenários'!$K$6:$K$105,INT((ROW()-6)/12)+1),"Capacidade abaixo do saldo-alvo em "&amp;TEXT($M997-INDEX('Cenários'!$K$6:$K$105,INT((ROW()-6)/12)+1),"0")&amp;" un.",IF(AND($O997&gt;0,$E997-INDEX('Cenários'!$J$6:$J$105,INT((ROW()-6)/12)+1)&lt;-4),"Recebimento depende de pedido anterior ao horizonte",IF($R997&gt;0,"Desmobilizar "&amp;TEXT($R997,"0")&amp;" un. nesta semana",IF($P997&gt;0,"Emitir pedido de "&amp;TEXT($P997,"0")&amp;" un. nesta semana",IF($O997&gt;0,"Programar recebimento de "&amp;TEXT($O997,"0")&amp;" un.","Sem ação imediata")))))))))</f>
        <v/>
      </c>
      <c r="X997" s="24">
        <f>IF($A997="","",INDEX('Cenários'!$M$6:$M$105,INT((ROW()-6)/12)+1))</f>
        <v/>
      </c>
      <c r="Y997" s="24">
        <f>IF($A997="","",INDEX('Cenários'!$Z$6:$Z$105,INT((ROW()-6)/12)+1))</f>
        <v/>
      </c>
    </row>
    <row r="998" ht="19" customHeight="1">
      <c r="A998" s="24">
        <f>IF(INDEX('Cenários'!$A$6:$A$105,INT((ROW()-6)/12)+1)="","",INDEX('Cenários'!$A$6:$A$105,INT((ROW()-6)/12)+1))</f>
        <v/>
      </c>
      <c r="B998" s="24">
        <f>IF($A998="","",INDEX('Cenários'!$B$6:$B$105,INT((ROW()-6)/12)+1))</f>
        <v/>
      </c>
      <c r="C998" s="24">
        <f>IF($A998="","",INDEX('Cenários'!$C$6:$C$105,INT((ROW()-6)/12)+1))</f>
        <v/>
      </c>
      <c r="D998" s="24">
        <f>IF($A998="","",INDEX('Cenários'!$D$6:$D$105,INT((ROW()-6)/12)+1))</f>
        <v/>
      </c>
      <c r="E998" s="25">
        <f>IF($A998="","",MOD(ROW()-6,12)-4)</f>
        <v/>
      </c>
      <c r="F998" s="24">
        <f>IF($A998="","",IF($E998&lt;0,"Antes do pico",IF($E998=0,"Semana de pico","Depois do pico")))</f>
        <v/>
      </c>
      <c r="G998" s="36">
        <f>IF($A998="","",IFERROR(IF(INDEX('Cenários'!$E$6:$E$105,INT((ROW()-6)/12)+1)="","",INDEX('Cenários'!$E$6:$E$105,INT((ROW()-6)/12)+1)+7*$E998),""))</f>
        <v/>
      </c>
      <c r="H998" s="37">
        <f>IF($A998="","",INDEX('Cenários'!$N$6:$Y$105,INT((ROW()-6)/12)+1,$E998+5))</f>
        <v/>
      </c>
      <c r="I998" s="25">
        <f>IF(OR($A998="",$H998=""),"",IFERROR(ROUNDUP(INDEX('Cenários'!$F$6:$F$105,INT((ROW()-6)/12)+1)*$H998,0),""))</f>
        <v/>
      </c>
      <c r="J998" s="19" t="n"/>
      <c r="K998" s="25">
        <f>IF($A998="","",IF($E998=-4,INDEX('Cenários'!$G$6:$G$105,INT((ROW()-6)/12)+1),$S997))</f>
        <v/>
      </c>
      <c r="L998" s="25">
        <f>IF($A998="","",$K998+IF($J998="",0,$J998)-IF($I998="",0,$I998))</f>
        <v/>
      </c>
      <c r="M998" s="25">
        <f>IF($A998="","",IF($E998&lt;=0,INDEX('Cenários'!$H$6:$H$105,INT((ROW()-6)/12)+1)+SUMIFS($I$6:$I$1205,$A$6:$A$1205,$A998,$E$6:$E$1205,"&gt;"&amp;$E998,$E$6:$E$1205,"&lt;="&amp;($E998+INDEX('Cenários'!$J$6:$J$105,INT((ROW()-6)/12)+1))),INDEX('Cenários'!$L$6:$L$105,INT((ROW()-6)/12)+1)+SUMIFS($I$6:$I$1205,$A$6:$A$1205,$A998,$E$6:$E$1205,"&gt;"&amp;$E998,$E$6:$E$1205,"&lt;=7")))</f>
        <v/>
      </c>
      <c r="N998" s="25">
        <f>IF($A998="","",MIN(INDEX('Cenários'!$K$6:$K$105,INT((ROW()-6)/12)+1),MAX(0,$M998)))</f>
        <v/>
      </c>
      <c r="O998" s="25">
        <f>IF($A998="","",IFERROR(IF($L998&gt;=$N998,0,MIN(CEILING(MAX(0,$N998-$L998),INDEX('Cenários'!$I$6:$I$105,INT((ROW()-6)/12)+1)),FLOOR(MAX(0,INDEX('Cenários'!$K$6:$K$105,INT((ROW()-6)/12)+1)-$L998),INDEX('Cenários'!$I$6:$I$105,INT((ROW()-6)/12)+1)))),0))</f>
        <v/>
      </c>
      <c r="P998" s="25">
        <f>IF($A998="","",IFERROR(IF($E998+INDEX('Cenários'!$J$6:$J$105,INT((ROW()-6)/12)+1)&gt;7,0,SUMIFS($O$6:$O$1205,$A$6:$A$1205,$A998,$E$6:$E$1205,$E998+INDEX('Cenários'!$J$6:$J$105,INT((ROW()-6)/12)+1))),0))</f>
        <v/>
      </c>
      <c r="Q998" s="25">
        <f>IF($A998="","",$L998+$O998)</f>
        <v/>
      </c>
      <c r="R998" s="25">
        <f>IF($A998="","",IF($E998&gt;0,MAX(0,$Q998-$N998),0))</f>
        <v/>
      </c>
      <c r="S998" s="25">
        <f>IF($A998="","",$Q998-$R998)</f>
        <v/>
      </c>
      <c r="T998" s="25">
        <f>IF($A998="","",MAX(0,-$S998))</f>
        <v/>
      </c>
      <c r="U998" s="25">
        <f>IF($A998="","",MAX(0,$Q998-INDEX('Cenários'!$K$6:$K$105,INT((ROW()-6)/12)+1)))</f>
        <v/>
      </c>
      <c r="V998" s="24">
        <f>IF($A998="","",IF($Y998&lt;&gt;"OK","Dados inválidos",IF($X998="Pausado","Pausado",IF($T998&gt;0,"Ruptura",IF($U998&gt;0,"Excesso de capacidade",IF($M998&gt;INDEX('Cenários'!$K$6:$K$105,INT((ROW()-6)/12)+1),"Capacidade insuficiente",IF(AND($E998&lt;=0,$S998&lt;INDEX('Cenários'!$H$6:$H$105,INT((ROW()-6)/12)+1)),"Atenção",IF($R998&gt;0,"Desmobilizar","Adequado"))))))))</f>
        <v/>
      </c>
      <c r="W998" s="24">
        <f>IF($A998="","",IF($Y998&lt;&gt;"OK","Corrigir cadastro do cenário",IF($X998="Pausado","",IF($T998&gt;0,"Ruptura projetada de "&amp;TEXT($T998,"0")&amp;" un.",IF($U998&gt;0,"Reduzir entrada ou transferir "&amp;TEXT($U998,"0")&amp;" un.",IF($M998&gt;INDEX('Cenários'!$K$6:$K$105,INT((ROW()-6)/12)+1),"Capacidade abaixo do saldo-alvo em "&amp;TEXT($M998-INDEX('Cenários'!$K$6:$K$105,INT((ROW()-6)/12)+1),"0")&amp;" un.",IF(AND($O998&gt;0,$E998-INDEX('Cenários'!$J$6:$J$105,INT((ROW()-6)/12)+1)&lt;-4),"Recebimento depende de pedido anterior ao horizonte",IF($R998&gt;0,"Desmobilizar "&amp;TEXT($R998,"0")&amp;" un. nesta semana",IF($P998&gt;0,"Emitir pedido de "&amp;TEXT($P998,"0")&amp;" un. nesta semana",IF($O998&gt;0,"Programar recebimento de "&amp;TEXT($O998,"0")&amp;" un.","Sem ação imediata")))))))))</f>
        <v/>
      </c>
      <c r="X998" s="24">
        <f>IF($A998="","",INDEX('Cenários'!$M$6:$M$105,INT((ROW()-6)/12)+1))</f>
        <v/>
      </c>
      <c r="Y998" s="24">
        <f>IF($A998="","",INDEX('Cenários'!$Z$6:$Z$105,INT((ROW()-6)/12)+1))</f>
        <v/>
      </c>
    </row>
    <row r="999" ht="19" customHeight="1">
      <c r="A999" s="24">
        <f>IF(INDEX('Cenários'!$A$6:$A$105,INT((ROW()-6)/12)+1)="","",INDEX('Cenários'!$A$6:$A$105,INT((ROW()-6)/12)+1))</f>
        <v/>
      </c>
      <c r="B999" s="24">
        <f>IF($A999="","",INDEX('Cenários'!$B$6:$B$105,INT((ROW()-6)/12)+1))</f>
        <v/>
      </c>
      <c r="C999" s="24">
        <f>IF($A999="","",INDEX('Cenários'!$C$6:$C$105,INT((ROW()-6)/12)+1))</f>
        <v/>
      </c>
      <c r="D999" s="24">
        <f>IF($A999="","",INDEX('Cenários'!$D$6:$D$105,INT((ROW()-6)/12)+1))</f>
        <v/>
      </c>
      <c r="E999" s="25">
        <f>IF($A999="","",MOD(ROW()-6,12)-4)</f>
        <v/>
      </c>
      <c r="F999" s="24">
        <f>IF($A999="","",IF($E999&lt;0,"Antes do pico",IF($E999=0,"Semana de pico","Depois do pico")))</f>
        <v/>
      </c>
      <c r="G999" s="36">
        <f>IF($A999="","",IFERROR(IF(INDEX('Cenários'!$E$6:$E$105,INT((ROW()-6)/12)+1)="","",INDEX('Cenários'!$E$6:$E$105,INT((ROW()-6)/12)+1)+7*$E999),""))</f>
        <v/>
      </c>
      <c r="H999" s="37">
        <f>IF($A999="","",INDEX('Cenários'!$N$6:$Y$105,INT((ROW()-6)/12)+1,$E999+5))</f>
        <v/>
      </c>
      <c r="I999" s="25">
        <f>IF(OR($A999="",$H999=""),"",IFERROR(ROUNDUP(INDEX('Cenários'!$F$6:$F$105,INT((ROW()-6)/12)+1)*$H999,0),""))</f>
        <v/>
      </c>
      <c r="J999" s="19" t="n"/>
      <c r="K999" s="25">
        <f>IF($A999="","",IF($E999=-4,INDEX('Cenários'!$G$6:$G$105,INT((ROW()-6)/12)+1),$S998))</f>
        <v/>
      </c>
      <c r="L999" s="25">
        <f>IF($A999="","",$K999+IF($J999="",0,$J999)-IF($I999="",0,$I999))</f>
        <v/>
      </c>
      <c r="M999" s="25">
        <f>IF($A999="","",IF($E999&lt;=0,INDEX('Cenários'!$H$6:$H$105,INT((ROW()-6)/12)+1)+SUMIFS($I$6:$I$1205,$A$6:$A$1205,$A999,$E$6:$E$1205,"&gt;"&amp;$E999,$E$6:$E$1205,"&lt;="&amp;($E999+INDEX('Cenários'!$J$6:$J$105,INT((ROW()-6)/12)+1))),INDEX('Cenários'!$L$6:$L$105,INT((ROW()-6)/12)+1)+SUMIFS($I$6:$I$1205,$A$6:$A$1205,$A999,$E$6:$E$1205,"&gt;"&amp;$E999,$E$6:$E$1205,"&lt;=7")))</f>
        <v/>
      </c>
      <c r="N999" s="25">
        <f>IF($A999="","",MIN(INDEX('Cenários'!$K$6:$K$105,INT((ROW()-6)/12)+1),MAX(0,$M999)))</f>
        <v/>
      </c>
      <c r="O999" s="25">
        <f>IF($A999="","",IFERROR(IF($L999&gt;=$N999,0,MIN(CEILING(MAX(0,$N999-$L999),INDEX('Cenários'!$I$6:$I$105,INT((ROW()-6)/12)+1)),FLOOR(MAX(0,INDEX('Cenários'!$K$6:$K$105,INT((ROW()-6)/12)+1)-$L999),INDEX('Cenários'!$I$6:$I$105,INT((ROW()-6)/12)+1)))),0))</f>
        <v/>
      </c>
      <c r="P999" s="25">
        <f>IF($A999="","",IFERROR(IF($E999+INDEX('Cenários'!$J$6:$J$105,INT((ROW()-6)/12)+1)&gt;7,0,SUMIFS($O$6:$O$1205,$A$6:$A$1205,$A999,$E$6:$E$1205,$E999+INDEX('Cenários'!$J$6:$J$105,INT((ROW()-6)/12)+1))),0))</f>
        <v/>
      </c>
      <c r="Q999" s="25">
        <f>IF($A999="","",$L999+$O999)</f>
        <v/>
      </c>
      <c r="R999" s="25">
        <f>IF($A999="","",IF($E999&gt;0,MAX(0,$Q999-$N999),0))</f>
        <v/>
      </c>
      <c r="S999" s="25">
        <f>IF($A999="","",$Q999-$R999)</f>
        <v/>
      </c>
      <c r="T999" s="25">
        <f>IF($A999="","",MAX(0,-$S999))</f>
        <v/>
      </c>
      <c r="U999" s="25">
        <f>IF($A999="","",MAX(0,$Q999-INDEX('Cenários'!$K$6:$K$105,INT((ROW()-6)/12)+1)))</f>
        <v/>
      </c>
      <c r="V999" s="24">
        <f>IF($A999="","",IF($Y999&lt;&gt;"OK","Dados inválidos",IF($X999="Pausado","Pausado",IF($T999&gt;0,"Ruptura",IF($U999&gt;0,"Excesso de capacidade",IF($M999&gt;INDEX('Cenários'!$K$6:$K$105,INT((ROW()-6)/12)+1),"Capacidade insuficiente",IF(AND($E999&lt;=0,$S999&lt;INDEX('Cenários'!$H$6:$H$105,INT((ROW()-6)/12)+1)),"Atenção",IF($R999&gt;0,"Desmobilizar","Adequado"))))))))</f>
        <v/>
      </c>
      <c r="W999" s="24">
        <f>IF($A999="","",IF($Y999&lt;&gt;"OK","Corrigir cadastro do cenário",IF($X999="Pausado","",IF($T999&gt;0,"Ruptura projetada de "&amp;TEXT($T999,"0")&amp;" un.",IF($U999&gt;0,"Reduzir entrada ou transferir "&amp;TEXT($U999,"0")&amp;" un.",IF($M999&gt;INDEX('Cenários'!$K$6:$K$105,INT((ROW()-6)/12)+1),"Capacidade abaixo do saldo-alvo em "&amp;TEXT($M999-INDEX('Cenários'!$K$6:$K$105,INT((ROW()-6)/12)+1),"0")&amp;" un.",IF(AND($O999&gt;0,$E999-INDEX('Cenários'!$J$6:$J$105,INT((ROW()-6)/12)+1)&lt;-4),"Recebimento depende de pedido anterior ao horizonte",IF($R999&gt;0,"Desmobilizar "&amp;TEXT($R999,"0")&amp;" un. nesta semana",IF($P999&gt;0,"Emitir pedido de "&amp;TEXT($P999,"0")&amp;" un. nesta semana",IF($O999&gt;0,"Programar recebimento de "&amp;TEXT($O999,"0")&amp;" un.","Sem ação imediata")))))))))</f>
        <v/>
      </c>
      <c r="X999" s="24">
        <f>IF($A999="","",INDEX('Cenários'!$M$6:$M$105,INT((ROW()-6)/12)+1))</f>
        <v/>
      </c>
      <c r="Y999" s="24">
        <f>IF($A999="","",INDEX('Cenários'!$Z$6:$Z$105,INT((ROW()-6)/12)+1))</f>
        <v/>
      </c>
    </row>
    <row r="1000" ht="19" customHeight="1">
      <c r="A1000" s="24">
        <f>IF(INDEX('Cenários'!$A$6:$A$105,INT((ROW()-6)/12)+1)="","",INDEX('Cenários'!$A$6:$A$105,INT((ROW()-6)/12)+1))</f>
        <v/>
      </c>
      <c r="B1000" s="24">
        <f>IF($A1000="","",INDEX('Cenários'!$B$6:$B$105,INT((ROW()-6)/12)+1))</f>
        <v/>
      </c>
      <c r="C1000" s="24">
        <f>IF($A1000="","",INDEX('Cenários'!$C$6:$C$105,INT((ROW()-6)/12)+1))</f>
        <v/>
      </c>
      <c r="D1000" s="24">
        <f>IF($A1000="","",INDEX('Cenários'!$D$6:$D$105,INT((ROW()-6)/12)+1))</f>
        <v/>
      </c>
      <c r="E1000" s="25">
        <f>IF($A1000="","",MOD(ROW()-6,12)-4)</f>
        <v/>
      </c>
      <c r="F1000" s="24">
        <f>IF($A1000="","",IF($E1000&lt;0,"Antes do pico",IF($E1000=0,"Semana de pico","Depois do pico")))</f>
        <v/>
      </c>
      <c r="G1000" s="36">
        <f>IF($A1000="","",IFERROR(IF(INDEX('Cenários'!$E$6:$E$105,INT((ROW()-6)/12)+1)="","",INDEX('Cenários'!$E$6:$E$105,INT((ROW()-6)/12)+1)+7*$E1000),""))</f>
        <v/>
      </c>
      <c r="H1000" s="37">
        <f>IF($A1000="","",INDEX('Cenários'!$N$6:$Y$105,INT((ROW()-6)/12)+1,$E1000+5))</f>
        <v/>
      </c>
      <c r="I1000" s="25">
        <f>IF(OR($A1000="",$H1000=""),"",IFERROR(ROUNDUP(INDEX('Cenários'!$F$6:$F$105,INT((ROW()-6)/12)+1)*$H1000,0),""))</f>
        <v/>
      </c>
      <c r="J1000" s="19" t="n"/>
      <c r="K1000" s="25">
        <f>IF($A1000="","",IF($E1000=-4,INDEX('Cenários'!$G$6:$G$105,INT((ROW()-6)/12)+1),$S999))</f>
        <v/>
      </c>
      <c r="L1000" s="25">
        <f>IF($A1000="","",$K1000+IF($J1000="",0,$J1000)-IF($I1000="",0,$I1000))</f>
        <v/>
      </c>
      <c r="M1000" s="25">
        <f>IF($A1000="","",IF($E1000&lt;=0,INDEX('Cenários'!$H$6:$H$105,INT((ROW()-6)/12)+1)+SUMIFS($I$6:$I$1205,$A$6:$A$1205,$A1000,$E$6:$E$1205,"&gt;"&amp;$E1000,$E$6:$E$1205,"&lt;="&amp;($E1000+INDEX('Cenários'!$J$6:$J$105,INT((ROW()-6)/12)+1))),INDEX('Cenários'!$L$6:$L$105,INT((ROW()-6)/12)+1)+SUMIFS($I$6:$I$1205,$A$6:$A$1205,$A1000,$E$6:$E$1205,"&gt;"&amp;$E1000,$E$6:$E$1205,"&lt;=7")))</f>
        <v/>
      </c>
      <c r="N1000" s="25">
        <f>IF($A1000="","",MIN(INDEX('Cenários'!$K$6:$K$105,INT((ROW()-6)/12)+1),MAX(0,$M1000)))</f>
        <v/>
      </c>
      <c r="O1000" s="25">
        <f>IF($A1000="","",IFERROR(IF($L1000&gt;=$N1000,0,MIN(CEILING(MAX(0,$N1000-$L1000),INDEX('Cenários'!$I$6:$I$105,INT((ROW()-6)/12)+1)),FLOOR(MAX(0,INDEX('Cenários'!$K$6:$K$105,INT((ROW()-6)/12)+1)-$L1000),INDEX('Cenários'!$I$6:$I$105,INT((ROW()-6)/12)+1)))),0))</f>
        <v/>
      </c>
      <c r="P1000" s="25">
        <f>IF($A1000="","",IFERROR(IF($E1000+INDEX('Cenários'!$J$6:$J$105,INT((ROW()-6)/12)+1)&gt;7,0,SUMIFS($O$6:$O$1205,$A$6:$A$1205,$A1000,$E$6:$E$1205,$E1000+INDEX('Cenários'!$J$6:$J$105,INT((ROW()-6)/12)+1))),0))</f>
        <v/>
      </c>
      <c r="Q1000" s="25">
        <f>IF($A1000="","",$L1000+$O1000)</f>
        <v/>
      </c>
      <c r="R1000" s="25">
        <f>IF($A1000="","",IF($E1000&gt;0,MAX(0,$Q1000-$N1000),0))</f>
        <v/>
      </c>
      <c r="S1000" s="25">
        <f>IF($A1000="","",$Q1000-$R1000)</f>
        <v/>
      </c>
      <c r="T1000" s="25">
        <f>IF($A1000="","",MAX(0,-$S1000))</f>
        <v/>
      </c>
      <c r="U1000" s="25">
        <f>IF($A1000="","",MAX(0,$Q1000-INDEX('Cenários'!$K$6:$K$105,INT((ROW()-6)/12)+1)))</f>
        <v/>
      </c>
      <c r="V1000" s="24">
        <f>IF($A1000="","",IF($Y1000&lt;&gt;"OK","Dados inválidos",IF($X1000="Pausado","Pausado",IF($T1000&gt;0,"Ruptura",IF($U1000&gt;0,"Excesso de capacidade",IF($M1000&gt;INDEX('Cenários'!$K$6:$K$105,INT((ROW()-6)/12)+1),"Capacidade insuficiente",IF(AND($E1000&lt;=0,$S1000&lt;INDEX('Cenários'!$H$6:$H$105,INT((ROW()-6)/12)+1)),"Atenção",IF($R1000&gt;0,"Desmobilizar","Adequado"))))))))</f>
        <v/>
      </c>
      <c r="W1000" s="24">
        <f>IF($A1000="","",IF($Y1000&lt;&gt;"OK","Corrigir cadastro do cenário",IF($X1000="Pausado","",IF($T1000&gt;0,"Ruptura projetada de "&amp;TEXT($T1000,"0")&amp;" un.",IF($U1000&gt;0,"Reduzir entrada ou transferir "&amp;TEXT($U1000,"0")&amp;" un.",IF($M1000&gt;INDEX('Cenários'!$K$6:$K$105,INT((ROW()-6)/12)+1),"Capacidade abaixo do saldo-alvo em "&amp;TEXT($M1000-INDEX('Cenários'!$K$6:$K$105,INT((ROW()-6)/12)+1),"0")&amp;" un.",IF(AND($O1000&gt;0,$E1000-INDEX('Cenários'!$J$6:$J$105,INT((ROW()-6)/12)+1)&lt;-4),"Recebimento depende de pedido anterior ao horizonte",IF($R1000&gt;0,"Desmobilizar "&amp;TEXT($R1000,"0")&amp;" un. nesta semana",IF($P1000&gt;0,"Emitir pedido de "&amp;TEXT($P1000,"0")&amp;" un. nesta semana",IF($O1000&gt;0,"Programar recebimento de "&amp;TEXT($O1000,"0")&amp;" un.","Sem ação imediata")))))))))</f>
        <v/>
      </c>
      <c r="X1000" s="24">
        <f>IF($A1000="","",INDEX('Cenários'!$M$6:$M$105,INT((ROW()-6)/12)+1))</f>
        <v/>
      </c>
      <c r="Y1000" s="24">
        <f>IF($A1000="","",INDEX('Cenários'!$Z$6:$Z$105,INT((ROW()-6)/12)+1))</f>
        <v/>
      </c>
    </row>
    <row r="1001" ht="19" customHeight="1">
      <c r="A1001" s="24">
        <f>IF(INDEX('Cenários'!$A$6:$A$105,INT((ROW()-6)/12)+1)="","",INDEX('Cenários'!$A$6:$A$105,INT((ROW()-6)/12)+1))</f>
        <v/>
      </c>
      <c r="B1001" s="24">
        <f>IF($A1001="","",INDEX('Cenários'!$B$6:$B$105,INT((ROW()-6)/12)+1))</f>
        <v/>
      </c>
      <c r="C1001" s="24">
        <f>IF($A1001="","",INDEX('Cenários'!$C$6:$C$105,INT((ROW()-6)/12)+1))</f>
        <v/>
      </c>
      <c r="D1001" s="24">
        <f>IF($A1001="","",INDEX('Cenários'!$D$6:$D$105,INT((ROW()-6)/12)+1))</f>
        <v/>
      </c>
      <c r="E1001" s="25">
        <f>IF($A1001="","",MOD(ROW()-6,12)-4)</f>
        <v/>
      </c>
      <c r="F1001" s="24">
        <f>IF($A1001="","",IF($E1001&lt;0,"Antes do pico",IF($E1001=0,"Semana de pico","Depois do pico")))</f>
        <v/>
      </c>
      <c r="G1001" s="36">
        <f>IF($A1001="","",IFERROR(IF(INDEX('Cenários'!$E$6:$E$105,INT((ROW()-6)/12)+1)="","",INDEX('Cenários'!$E$6:$E$105,INT((ROW()-6)/12)+1)+7*$E1001),""))</f>
        <v/>
      </c>
      <c r="H1001" s="37">
        <f>IF($A1001="","",INDEX('Cenários'!$N$6:$Y$105,INT((ROW()-6)/12)+1,$E1001+5))</f>
        <v/>
      </c>
      <c r="I1001" s="25">
        <f>IF(OR($A1001="",$H1001=""),"",IFERROR(ROUNDUP(INDEX('Cenários'!$F$6:$F$105,INT((ROW()-6)/12)+1)*$H1001,0),""))</f>
        <v/>
      </c>
      <c r="J1001" s="19" t="n"/>
      <c r="K1001" s="25">
        <f>IF($A1001="","",IF($E1001=-4,INDEX('Cenários'!$G$6:$G$105,INT((ROW()-6)/12)+1),$S1000))</f>
        <v/>
      </c>
      <c r="L1001" s="25">
        <f>IF($A1001="","",$K1001+IF($J1001="",0,$J1001)-IF($I1001="",0,$I1001))</f>
        <v/>
      </c>
      <c r="M1001" s="25">
        <f>IF($A1001="","",IF($E1001&lt;=0,INDEX('Cenários'!$H$6:$H$105,INT((ROW()-6)/12)+1)+SUMIFS($I$6:$I$1205,$A$6:$A$1205,$A1001,$E$6:$E$1205,"&gt;"&amp;$E1001,$E$6:$E$1205,"&lt;="&amp;($E1001+INDEX('Cenários'!$J$6:$J$105,INT((ROW()-6)/12)+1))),INDEX('Cenários'!$L$6:$L$105,INT((ROW()-6)/12)+1)+SUMIFS($I$6:$I$1205,$A$6:$A$1205,$A1001,$E$6:$E$1205,"&gt;"&amp;$E1001,$E$6:$E$1205,"&lt;=7")))</f>
        <v/>
      </c>
      <c r="N1001" s="25">
        <f>IF($A1001="","",MIN(INDEX('Cenários'!$K$6:$K$105,INT((ROW()-6)/12)+1),MAX(0,$M1001)))</f>
        <v/>
      </c>
      <c r="O1001" s="25">
        <f>IF($A1001="","",IFERROR(IF($L1001&gt;=$N1001,0,MIN(CEILING(MAX(0,$N1001-$L1001),INDEX('Cenários'!$I$6:$I$105,INT((ROW()-6)/12)+1)),FLOOR(MAX(0,INDEX('Cenários'!$K$6:$K$105,INT((ROW()-6)/12)+1)-$L1001),INDEX('Cenários'!$I$6:$I$105,INT((ROW()-6)/12)+1)))),0))</f>
        <v/>
      </c>
      <c r="P1001" s="25">
        <f>IF($A1001="","",IFERROR(IF($E1001+INDEX('Cenários'!$J$6:$J$105,INT((ROW()-6)/12)+1)&gt;7,0,SUMIFS($O$6:$O$1205,$A$6:$A$1205,$A1001,$E$6:$E$1205,$E1001+INDEX('Cenários'!$J$6:$J$105,INT((ROW()-6)/12)+1))),0))</f>
        <v/>
      </c>
      <c r="Q1001" s="25">
        <f>IF($A1001="","",$L1001+$O1001)</f>
        <v/>
      </c>
      <c r="R1001" s="25">
        <f>IF($A1001="","",IF($E1001&gt;0,MAX(0,$Q1001-$N1001),0))</f>
        <v/>
      </c>
      <c r="S1001" s="25">
        <f>IF($A1001="","",$Q1001-$R1001)</f>
        <v/>
      </c>
      <c r="T1001" s="25">
        <f>IF($A1001="","",MAX(0,-$S1001))</f>
        <v/>
      </c>
      <c r="U1001" s="25">
        <f>IF($A1001="","",MAX(0,$Q1001-INDEX('Cenários'!$K$6:$K$105,INT((ROW()-6)/12)+1)))</f>
        <v/>
      </c>
      <c r="V1001" s="24">
        <f>IF($A1001="","",IF($Y1001&lt;&gt;"OK","Dados inválidos",IF($X1001="Pausado","Pausado",IF($T1001&gt;0,"Ruptura",IF($U1001&gt;0,"Excesso de capacidade",IF($M1001&gt;INDEX('Cenários'!$K$6:$K$105,INT((ROW()-6)/12)+1),"Capacidade insuficiente",IF(AND($E1001&lt;=0,$S1001&lt;INDEX('Cenários'!$H$6:$H$105,INT((ROW()-6)/12)+1)),"Atenção",IF($R1001&gt;0,"Desmobilizar","Adequado"))))))))</f>
        <v/>
      </c>
      <c r="W1001" s="24">
        <f>IF($A1001="","",IF($Y1001&lt;&gt;"OK","Corrigir cadastro do cenário",IF($X1001="Pausado","",IF($T1001&gt;0,"Ruptura projetada de "&amp;TEXT($T1001,"0")&amp;" un.",IF($U1001&gt;0,"Reduzir entrada ou transferir "&amp;TEXT($U1001,"0")&amp;" un.",IF($M1001&gt;INDEX('Cenários'!$K$6:$K$105,INT((ROW()-6)/12)+1),"Capacidade abaixo do saldo-alvo em "&amp;TEXT($M1001-INDEX('Cenários'!$K$6:$K$105,INT((ROW()-6)/12)+1),"0")&amp;" un.",IF(AND($O1001&gt;0,$E1001-INDEX('Cenários'!$J$6:$J$105,INT((ROW()-6)/12)+1)&lt;-4),"Recebimento depende de pedido anterior ao horizonte",IF($R1001&gt;0,"Desmobilizar "&amp;TEXT($R1001,"0")&amp;" un. nesta semana",IF($P1001&gt;0,"Emitir pedido de "&amp;TEXT($P1001,"0")&amp;" un. nesta semana",IF($O1001&gt;0,"Programar recebimento de "&amp;TEXT($O1001,"0")&amp;" un.","Sem ação imediata")))))))))</f>
        <v/>
      </c>
      <c r="X1001" s="24">
        <f>IF($A1001="","",INDEX('Cenários'!$M$6:$M$105,INT((ROW()-6)/12)+1))</f>
        <v/>
      </c>
      <c r="Y1001" s="24">
        <f>IF($A1001="","",INDEX('Cenários'!$Z$6:$Z$105,INT((ROW()-6)/12)+1))</f>
        <v/>
      </c>
    </row>
    <row r="1002" ht="19" customHeight="1">
      <c r="A1002" s="24">
        <f>IF(INDEX('Cenários'!$A$6:$A$105,INT((ROW()-6)/12)+1)="","",INDEX('Cenários'!$A$6:$A$105,INT((ROW()-6)/12)+1))</f>
        <v/>
      </c>
      <c r="B1002" s="24">
        <f>IF($A1002="","",INDEX('Cenários'!$B$6:$B$105,INT((ROW()-6)/12)+1))</f>
        <v/>
      </c>
      <c r="C1002" s="24">
        <f>IF($A1002="","",INDEX('Cenários'!$C$6:$C$105,INT((ROW()-6)/12)+1))</f>
        <v/>
      </c>
      <c r="D1002" s="24">
        <f>IF($A1002="","",INDEX('Cenários'!$D$6:$D$105,INT((ROW()-6)/12)+1))</f>
        <v/>
      </c>
      <c r="E1002" s="25">
        <f>IF($A1002="","",MOD(ROW()-6,12)-4)</f>
        <v/>
      </c>
      <c r="F1002" s="24">
        <f>IF($A1002="","",IF($E1002&lt;0,"Antes do pico",IF($E1002=0,"Semana de pico","Depois do pico")))</f>
        <v/>
      </c>
      <c r="G1002" s="36">
        <f>IF($A1002="","",IFERROR(IF(INDEX('Cenários'!$E$6:$E$105,INT((ROW()-6)/12)+1)="","",INDEX('Cenários'!$E$6:$E$105,INT((ROW()-6)/12)+1)+7*$E1002),""))</f>
        <v/>
      </c>
      <c r="H1002" s="37">
        <f>IF($A1002="","",INDEX('Cenários'!$N$6:$Y$105,INT((ROW()-6)/12)+1,$E1002+5))</f>
        <v/>
      </c>
      <c r="I1002" s="25">
        <f>IF(OR($A1002="",$H1002=""),"",IFERROR(ROUNDUP(INDEX('Cenários'!$F$6:$F$105,INT((ROW()-6)/12)+1)*$H1002,0),""))</f>
        <v/>
      </c>
      <c r="J1002" s="19" t="n"/>
      <c r="K1002" s="25">
        <f>IF($A1002="","",IF($E1002=-4,INDEX('Cenários'!$G$6:$G$105,INT((ROW()-6)/12)+1),$S1001))</f>
        <v/>
      </c>
      <c r="L1002" s="25">
        <f>IF($A1002="","",$K1002+IF($J1002="",0,$J1002)-IF($I1002="",0,$I1002))</f>
        <v/>
      </c>
      <c r="M1002" s="25">
        <f>IF($A1002="","",IF($E1002&lt;=0,INDEX('Cenários'!$H$6:$H$105,INT((ROW()-6)/12)+1)+SUMIFS($I$6:$I$1205,$A$6:$A$1205,$A1002,$E$6:$E$1205,"&gt;"&amp;$E1002,$E$6:$E$1205,"&lt;="&amp;($E1002+INDEX('Cenários'!$J$6:$J$105,INT((ROW()-6)/12)+1))),INDEX('Cenários'!$L$6:$L$105,INT((ROW()-6)/12)+1)+SUMIFS($I$6:$I$1205,$A$6:$A$1205,$A1002,$E$6:$E$1205,"&gt;"&amp;$E1002,$E$6:$E$1205,"&lt;=7")))</f>
        <v/>
      </c>
      <c r="N1002" s="25">
        <f>IF($A1002="","",MIN(INDEX('Cenários'!$K$6:$K$105,INT((ROW()-6)/12)+1),MAX(0,$M1002)))</f>
        <v/>
      </c>
      <c r="O1002" s="25">
        <f>IF($A1002="","",IFERROR(IF($L1002&gt;=$N1002,0,MIN(CEILING(MAX(0,$N1002-$L1002),INDEX('Cenários'!$I$6:$I$105,INT((ROW()-6)/12)+1)),FLOOR(MAX(0,INDEX('Cenários'!$K$6:$K$105,INT((ROW()-6)/12)+1)-$L1002),INDEX('Cenários'!$I$6:$I$105,INT((ROW()-6)/12)+1)))),0))</f>
        <v/>
      </c>
      <c r="P1002" s="25">
        <f>IF($A1002="","",IFERROR(IF($E1002+INDEX('Cenários'!$J$6:$J$105,INT((ROW()-6)/12)+1)&gt;7,0,SUMIFS($O$6:$O$1205,$A$6:$A$1205,$A1002,$E$6:$E$1205,$E1002+INDEX('Cenários'!$J$6:$J$105,INT((ROW()-6)/12)+1))),0))</f>
        <v/>
      </c>
      <c r="Q1002" s="25">
        <f>IF($A1002="","",$L1002+$O1002)</f>
        <v/>
      </c>
      <c r="R1002" s="25">
        <f>IF($A1002="","",IF($E1002&gt;0,MAX(0,$Q1002-$N1002),0))</f>
        <v/>
      </c>
      <c r="S1002" s="25">
        <f>IF($A1002="","",$Q1002-$R1002)</f>
        <v/>
      </c>
      <c r="T1002" s="25">
        <f>IF($A1002="","",MAX(0,-$S1002))</f>
        <v/>
      </c>
      <c r="U1002" s="25">
        <f>IF($A1002="","",MAX(0,$Q1002-INDEX('Cenários'!$K$6:$K$105,INT((ROW()-6)/12)+1)))</f>
        <v/>
      </c>
      <c r="V1002" s="24">
        <f>IF($A1002="","",IF($Y1002&lt;&gt;"OK","Dados inválidos",IF($X1002="Pausado","Pausado",IF($T1002&gt;0,"Ruptura",IF($U1002&gt;0,"Excesso de capacidade",IF($M1002&gt;INDEX('Cenários'!$K$6:$K$105,INT((ROW()-6)/12)+1),"Capacidade insuficiente",IF(AND($E1002&lt;=0,$S1002&lt;INDEX('Cenários'!$H$6:$H$105,INT((ROW()-6)/12)+1)),"Atenção",IF($R1002&gt;0,"Desmobilizar","Adequado"))))))))</f>
        <v/>
      </c>
      <c r="W1002" s="24">
        <f>IF($A1002="","",IF($Y1002&lt;&gt;"OK","Corrigir cadastro do cenário",IF($X1002="Pausado","",IF($T1002&gt;0,"Ruptura projetada de "&amp;TEXT($T1002,"0")&amp;" un.",IF($U1002&gt;0,"Reduzir entrada ou transferir "&amp;TEXT($U1002,"0")&amp;" un.",IF($M1002&gt;INDEX('Cenários'!$K$6:$K$105,INT((ROW()-6)/12)+1),"Capacidade abaixo do saldo-alvo em "&amp;TEXT($M1002-INDEX('Cenários'!$K$6:$K$105,INT((ROW()-6)/12)+1),"0")&amp;" un.",IF(AND($O1002&gt;0,$E1002-INDEX('Cenários'!$J$6:$J$105,INT((ROW()-6)/12)+1)&lt;-4),"Recebimento depende de pedido anterior ao horizonte",IF($R1002&gt;0,"Desmobilizar "&amp;TEXT($R1002,"0")&amp;" un. nesta semana",IF($P1002&gt;0,"Emitir pedido de "&amp;TEXT($P1002,"0")&amp;" un. nesta semana",IF($O1002&gt;0,"Programar recebimento de "&amp;TEXT($O1002,"0")&amp;" un.","Sem ação imediata")))))))))</f>
        <v/>
      </c>
      <c r="X1002" s="24">
        <f>IF($A1002="","",INDEX('Cenários'!$M$6:$M$105,INT((ROW()-6)/12)+1))</f>
        <v/>
      </c>
      <c r="Y1002" s="24">
        <f>IF($A1002="","",INDEX('Cenários'!$Z$6:$Z$105,INT((ROW()-6)/12)+1))</f>
        <v/>
      </c>
    </row>
    <row r="1003" ht="19" customHeight="1">
      <c r="A1003" s="24">
        <f>IF(INDEX('Cenários'!$A$6:$A$105,INT((ROW()-6)/12)+1)="","",INDEX('Cenários'!$A$6:$A$105,INT((ROW()-6)/12)+1))</f>
        <v/>
      </c>
      <c r="B1003" s="24">
        <f>IF($A1003="","",INDEX('Cenários'!$B$6:$B$105,INT((ROW()-6)/12)+1))</f>
        <v/>
      </c>
      <c r="C1003" s="24">
        <f>IF($A1003="","",INDEX('Cenários'!$C$6:$C$105,INT((ROW()-6)/12)+1))</f>
        <v/>
      </c>
      <c r="D1003" s="24">
        <f>IF($A1003="","",INDEX('Cenários'!$D$6:$D$105,INT((ROW()-6)/12)+1))</f>
        <v/>
      </c>
      <c r="E1003" s="25">
        <f>IF($A1003="","",MOD(ROW()-6,12)-4)</f>
        <v/>
      </c>
      <c r="F1003" s="24">
        <f>IF($A1003="","",IF($E1003&lt;0,"Antes do pico",IF($E1003=0,"Semana de pico","Depois do pico")))</f>
        <v/>
      </c>
      <c r="G1003" s="36">
        <f>IF($A1003="","",IFERROR(IF(INDEX('Cenários'!$E$6:$E$105,INT((ROW()-6)/12)+1)="","",INDEX('Cenários'!$E$6:$E$105,INT((ROW()-6)/12)+1)+7*$E1003),""))</f>
        <v/>
      </c>
      <c r="H1003" s="37">
        <f>IF($A1003="","",INDEX('Cenários'!$N$6:$Y$105,INT((ROW()-6)/12)+1,$E1003+5))</f>
        <v/>
      </c>
      <c r="I1003" s="25">
        <f>IF(OR($A1003="",$H1003=""),"",IFERROR(ROUNDUP(INDEX('Cenários'!$F$6:$F$105,INT((ROW()-6)/12)+1)*$H1003,0),""))</f>
        <v/>
      </c>
      <c r="J1003" s="19" t="n"/>
      <c r="K1003" s="25">
        <f>IF($A1003="","",IF($E1003=-4,INDEX('Cenários'!$G$6:$G$105,INT((ROW()-6)/12)+1),$S1002))</f>
        <v/>
      </c>
      <c r="L1003" s="25">
        <f>IF($A1003="","",$K1003+IF($J1003="",0,$J1003)-IF($I1003="",0,$I1003))</f>
        <v/>
      </c>
      <c r="M1003" s="25">
        <f>IF($A1003="","",IF($E1003&lt;=0,INDEX('Cenários'!$H$6:$H$105,INT((ROW()-6)/12)+1)+SUMIFS($I$6:$I$1205,$A$6:$A$1205,$A1003,$E$6:$E$1205,"&gt;"&amp;$E1003,$E$6:$E$1205,"&lt;="&amp;($E1003+INDEX('Cenários'!$J$6:$J$105,INT((ROW()-6)/12)+1))),INDEX('Cenários'!$L$6:$L$105,INT((ROW()-6)/12)+1)+SUMIFS($I$6:$I$1205,$A$6:$A$1205,$A1003,$E$6:$E$1205,"&gt;"&amp;$E1003,$E$6:$E$1205,"&lt;=7")))</f>
        <v/>
      </c>
      <c r="N1003" s="25">
        <f>IF($A1003="","",MIN(INDEX('Cenários'!$K$6:$K$105,INT((ROW()-6)/12)+1),MAX(0,$M1003)))</f>
        <v/>
      </c>
      <c r="O1003" s="25">
        <f>IF($A1003="","",IFERROR(IF($L1003&gt;=$N1003,0,MIN(CEILING(MAX(0,$N1003-$L1003),INDEX('Cenários'!$I$6:$I$105,INT((ROW()-6)/12)+1)),FLOOR(MAX(0,INDEX('Cenários'!$K$6:$K$105,INT((ROW()-6)/12)+1)-$L1003),INDEX('Cenários'!$I$6:$I$105,INT((ROW()-6)/12)+1)))),0))</f>
        <v/>
      </c>
      <c r="P1003" s="25">
        <f>IF($A1003="","",IFERROR(IF($E1003+INDEX('Cenários'!$J$6:$J$105,INT((ROW()-6)/12)+1)&gt;7,0,SUMIFS($O$6:$O$1205,$A$6:$A$1205,$A1003,$E$6:$E$1205,$E1003+INDEX('Cenários'!$J$6:$J$105,INT((ROW()-6)/12)+1))),0))</f>
        <v/>
      </c>
      <c r="Q1003" s="25">
        <f>IF($A1003="","",$L1003+$O1003)</f>
        <v/>
      </c>
      <c r="R1003" s="25">
        <f>IF($A1003="","",IF($E1003&gt;0,MAX(0,$Q1003-$N1003),0))</f>
        <v/>
      </c>
      <c r="S1003" s="25">
        <f>IF($A1003="","",$Q1003-$R1003)</f>
        <v/>
      </c>
      <c r="T1003" s="25">
        <f>IF($A1003="","",MAX(0,-$S1003))</f>
        <v/>
      </c>
      <c r="U1003" s="25">
        <f>IF($A1003="","",MAX(0,$Q1003-INDEX('Cenários'!$K$6:$K$105,INT((ROW()-6)/12)+1)))</f>
        <v/>
      </c>
      <c r="V1003" s="24">
        <f>IF($A1003="","",IF($Y1003&lt;&gt;"OK","Dados inválidos",IF($X1003="Pausado","Pausado",IF($T1003&gt;0,"Ruptura",IF($U1003&gt;0,"Excesso de capacidade",IF($M1003&gt;INDEX('Cenários'!$K$6:$K$105,INT((ROW()-6)/12)+1),"Capacidade insuficiente",IF(AND($E1003&lt;=0,$S1003&lt;INDEX('Cenários'!$H$6:$H$105,INT((ROW()-6)/12)+1)),"Atenção",IF($R1003&gt;0,"Desmobilizar","Adequado"))))))))</f>
        <v/>
      </c>
      <c r="W1003" s="24">
        <f>IF($A1003="","",IF($Y1003&lt;&gt;"OK","Corrigir cadastro do cenário",IF($X1003="Pausado","",IF($T1003&gt;0,"Ruptura projetada de "&amp;TEXT($T1003,"0")&amp;" un.",IF($U1003&gt;0,"Reduzir entrada ou transferir "&amp;TEXT($U1003,"0")&amp;" un.",IF($M1003&gt;INDEX('Cenários'!$K$6:$K$105,INT((ROW()-6)/12)+1),"Capacidade abaixo do saldo-alvo em "&amp;TEXT($M1003-INDEX('Cenários'!$K$6:$K$105,INT((ROW()-6)/12)+1),"0")&amp;" un.",IF(AND($O1003&gt;0,$E1003-INDEX('Cenários'!$J$6:$J$105,INT((ROW()-6)/12)+1)&lt;-4),"Recebimento depende de pedido anterior ao horizonte",IF($R1003&gt;0,"Desmobilizar "&amp;TEXT($R1003,"0")&amp;" un. nesta semana",IF($P1003&gt;0,"Emitir pedido de "&amp;TEXT($P1003,"0")&amp;" un. nesta semana",IF($O1003&gt;0,"Programar recebimento de "&amp;TEXT($O1003,"0")&amp;" un.","Sem ação imediata")))))))))</f>
        <v/>
      </c>
      <c r="X1003" s="24">
        <f>IF($A1003="","",INDEX('Cenários'!$M$6:$M$105,INT((ROW()-6)/12)+1))</f>
        <v/>
      </c>
      <c r="Y1003" s="24">
        <f>IF($A1003="","",INDEX('Cenários'!$Z$6:$Z$105,INT((ROW()-6)/12)+1))</f>
        <v/>
      </c>
    </row>
    <row r="1004" ht="19" customHeight="1">
      <c r="A1004" s="24">
        <f>IF(INDEX('Cenários'!$A$6:$A$105,INT((ROW()-6)/12)+1)="","",INDEX('Cenários'!$A$6:$A$105,INT((ROW()-6)/12)+1))</f>
        <v/>
      </c>
      <c r="B1004" s="24">
        <f>IF($A1004="","",INDEX('Cenários'!$B$6:$B$105,INT((ROW()-6)/12)+1))</f>
        <v/>
      </c>
      <c r="C1004" s="24">
        <f>IF($A1004="","",INDEX('Cenários'!$C$6:$C$105,INT((ROW()-6)/12)+1))</f>
        <v/>
      </c>
      <c r="D1004" s="24">
        <f>IF($A1004="","",INDEX('Cenários'!$D$6:$D$105,INT((ROW()-6)/12)+1))</f>
        <v/>
      </c>
      <c r="E1004" s="25">
        <f>IF($A1004="","",MOD(ROW()-6,12)-4)</f>
        <v/>
      </c>
      <c r="F1004" s="24">
        <f>IF($A1004="","",IF($E1004&lt;0,"Antes do pico",IF($E1004=0,"Semana de pico","Depois do pico")))</f>
        <v/>
      </c>
      <c r="G1004" s="36">
        <f>IF($A1004="","",IFERROR(IF(INDEX('Cenários'!$E$6:$E$105,INT((ROW()-6)/12)+1)="","",INDEX('Cenários'!$E$6:$E$105,INT((ROW()-6)/12)+1)+7*$E1004),""))</f>
        <v/>
      </c>
      <c r="H1004" s="37">
        <f>IF($A1004="","",INDEX('Cenários'!$N$6:$Y$105,INT((ROW()-6)/12)+1,$E1004+5))</f>
        <v/>
      </c>
      <c r="I1004" s="25">
        <f>IF(OR($A1004="",$H1004=""),"",IFERROR(ROUNDUP(INDEX('Cenários'!$F$6:$F$105,INT((ROW()-6)/12)+1)*$H1004,0),""))</f>
        <v/>
      </c>
      <c r="J1004" s="19" t="n"/>
      <c r="K1004" s="25">
        <f>IF($A1004="","",IF($E1004=-4,INDEX('Cenários'!$G$6:$G$105,INT((ROW()-6)/12)+1),$S1003))</f>
        <v/>
      </c>
      <c r="L1004" s="25">
        <f>IF($A1004="","",$K1004+IF($J1004="",0,$J1004)-IF($I1004="",0,$I1004))</f>
        <v/>
      </c>
      <c r="M1004" s="25">
        <f>IF($A1004="","",IF($E1004&lt;=0,INDEX('Cenários'!$H$6:$H$105,INT((ROW()-6)/12)+1)+SUMIFS($I$6:$I$1205,$A$6:$A$1205,$A1004,$E$6:$E$1205,"&gt;"&amp;$E1004,$E$6:$E$1205,"&lt;="&amp;($E1004+INDEX('Cenários'!$J$6:$J$105,INT((ROW()-6)/12)+1))),INDEX('Cenários'!$L$6:$L$105,INT((ROW()-6)/12)+1)+SUMIFS($I$6:$I$1205,$A$6:$A$1205,$A1004,$E$6:$E$1205,"&gt;"&amp;$E1004,$E$6:$E$1205,"&lt;=7")))</f>
        <v/>
      </c>
      <c r="N1004" s="25">
        <f>IF($A1004="","",MIN(INDEX('Cenários'!$K$6:$K$105,INT((ROW()-6)/12)+1),MAX(0,$M1004)))</f>
        <v/>
      </c>
      <c r="O1004" s="25">
        <f>IF($A1004="","",IFERROR(IF($L1004&gt;=$N1004,0,MIN(CEILING(MAX(0,$N1004-$L1004),INDEX('Cenários'!$I$6:$I$105,INT((ROW()-6)/12)+1)),FLOOR(MAX(0,INDEX('Cenários'!$K$6:$K$105,INT((ROW()-6)/12)+1)-$L1004),INDEX('Cenários'!$I$6:$I$105,INT((ROW()-6)/12)+1)))),0))</f>
        <v/>
      </c>
      <c r="P1004" s="25">
        <f>IF($A1004="","",IFERROR(IF($E1004+INDEX('Cenários'!$J$6:$J$105,INT((ROW()-6)/12)+1)&gt;7,0,SUMIFS($O$6:$O$1205,$A$6:$A$1205,$A1004,$E$6:$E$1205,$E1004+INDEX('Cenários'!$J$6:$J$105,INT((ROW()-6)/12)+1))),0))</f>
        <v/>
      </c>
      <c r="Q1004" s="25">
        <f>IF($A1004="","",$L1004+$O1004)</f>
        <v/>
      </c>
      <c r="R1004" s="25">
        <f>IF($A1004="","",IF($E1004&gt;0,MAX(0,$Q1004-$N1004),0))</f>
        <v/>
      </c>
      <c r="S1004" s="25">
        <f>IF($A1004="","",$Q1004-$R1004)</f>
        <v/>
      </c>
      <c r="T1004" s="25">
        <f>IF($A1004="","",MAX(0,-$S1004))</f>
        <v/>
      </c>
      <c r="U1004" s="25">
        <f>IF($A1004="","",MAX(0,$Q1004-INDEX('Cenários'!$K$6:$K$105,INT((ROW()-6)/12)+1)))</f>
        <v/>
      </c>
      <c r="V1004" s="24">
        <f>IF($A1004="","",IF($Y1004&lt;&gt;"OK","Dados inválidos",IF($X1004="Pausado","Pausado",IF($T1004&gt;0,"Ruptura",IF($U1004&gt;0,"Excesso de capacidade",IF($M1004&gt;INDEX('Cenários'!$K$6:$K$105,INT((ROW()-6)/12)+1),"Capacidade insuficiente",IF(AND($E1004&lt;=0,$S1004&lt;INDEX('Cenários'!$H$6:$H$105,INT((ROW()-6)/12)+1)),"Atenção",IF($R1004&gt;0,"Desmobilizar","Adequado"))))))))</f>
        <v/>
      </c>
      <c r="W1004" s="24">
        <f>IF($A1004="","",IF($Y1004&lt;&gt;"OK","Corrigir cadastro do cenário",IF($X1004="Pausado","",IF($T1004&gt;0,"Ruptura projetada de "&amp;TEXT($T1004,"0")&amp;" un.",IF($U1004&gt;0,"Reduzir entrada ou transferir "&amp;TEXT($U1004,"0")&amp;" un.",IF($M1004&gt;INDEX('Cenários'!$K$6:$K$105,INT((ROW()-6)/12)+1),"Capacidade abaixo do saldo-alvo em "&amp;TEXT($M1004-INDEX('Cenários'!$K$6:$K$105,INT((ROW()-6)/12)+1),"0")&amp;" un.",IF(AND($O1004&gt;0,$E1004-INDEX('Cenários'!$J$6:$J$105,INT((ROW()-6)/12)+1)&lt;-4),"Recebimento depende de pedido anterior ao horizonte",IF($R1004&gt;0,"Desmobilizar "&amp;TEXT($R1004,"0")&amp;" un. nesta semana",IF($P1004&gt;0,"Emitir pedido de "&amp;TEXT($P1004,"0")&amp;" un. nesta semana",IF($O1004&gt;0,"Programar recebimento de "&amp;TEXT($O1004,"0")&amp;" un.","Sem ação imediata")))))))))</f>
        <v/>
      </c>
      <c r="X1004" s="24">
        <f>IF($A1004="","",INDEX('Cenários'!$M$6:$M$105,INT((ROW()-6)/12)+1))</f>
        <v/>
      </c>
      <c r="Y1004" s="24">
        <f>IF($A1004="","",INDEX('Cenários'!$Z$6:$Z$105,INT((ROW()-6)/12)+1))</f>
        <v/>
      </c>
    </row>
    <row r="1005" ht="19" customHeight="1">
      <c r="A1005" s="24">
        <f>IF(INDEX('Cenários'!$A$6:$A$105,INT((ROW()-6)/12)+1)="","",INDEX('Cenários'!$A$6:$A$105,INT((ROW()-6)/12)+1))</f>
        <v/>
      </c>
      <c r="B1005" s="24">
        <f>IF($A1005="","",INDEX('Cenários'!$B$6:$B$105,INT((ROW()-6)/12)+1))</f>
        <v/>
      </c>
      <c r="C1005" s="24">
        <f>IF($A1005="","",INDEX('Cenários'!$C$6:$C$105,INT((ROW()-6)/12)+1))</f>
        <v/>
      </c>
      <c r="D1005" s="24">
        <f>IF($A1005="","",INDEX('Cenários'!$D$6:$D$105,INT((ROW()-6)/12)+1))</f>
        <v/>
      </c>
      <c r="E1005" s="25">
        <f>IF($A1005="","",MOD(ROW()-6,12)-4)</f>
        <v/>
      </c>
      <c r="F1005" s="24">
        <f>IF($A1005="","",IF($E1005&lt;0,"Antes do pico",IF($E1005=0,"Semana de pico","Depois do pico")))</f>
        <v/>
      </c>
      <c r="G1005" s="36">
        <f>IF($A1005="","",IFERROR(IF(INDEX('Cenários'!$E$6:$E$105,INT((ROW()-6)/12)+1)="","",INDEX('Cenários'!$E$6:$E$105,INT((ROW()-6)/12)+1)+7*$E1005),""))</f>
        <v/>
      </c>
      <c r="H1005" s="37">
        <f>IF($A1005="","",INDEX('Cenários'!$N$6:$Y$105,INT((ROW()-6)/12)+1,$E1005+5))</f>
        <v/>
      </c>
      <c r="I1005" s="25">
        <f>IF(OR($A1005="",$H1005=""),"",IFERROR(ROUNDUP(INDEX('Cenários'!$F$6:$F$105,INT((ROW()-6)/12)+1)*$H1005,0),""))</f>
        <v/>
      </c>
      <c r="J1005" s="19" t="n"/>
      <c r="K1005" s="25">
        <f>IF($A1005="","",IF($E1005=-4,INDEX('Cenários'!$G$6:$G$105,INT((ROW()-6)/12)+1),$S1004))</f>
        <v/>
      </c>
      <c r="L1005" s="25">
        <f>IF($A1005="","",$K1005+IF($J1005="",0,$J1005)-IF($I1005="",0,$I1005))</f>
        <v/>
      </c>
      <c r="M1005" s="25">
        <f>IF($A1005="","",IF($E1005&lt;=0,INDEX('Cenários'!$H$6:$H$105,INT((ROW()-6)/12)+1)+SUMIFS($I$6:$I$1205,$A$6:$A$1205,$A1005,$E$6:$E$1205,"&gt;"&amp;$E1005,$E$6:$E$1205,"&lt;="&amp;($E1005+INDEX('Cenários'!$J$6:$J$105,INT((ROW()-6)/12)+1))),INDEX('Cenários'!$L$6:$L$105,INT((ROW()-6)/12)+1)+SUMIFS($I$6:$I$1205,$A$6:$A$1205,$A1005,$E$6:$E$1205,"&gt;"&amp;$E1005,$E$6:$E$1205,"&lt;=7")))</f>
        <v/>
      </c>
      <c r="N1005" s="25">
        <f>IF($A1005="","",MIN(INDEX('Cenários'!$K$6:$K$105,INT((ROW()-6)/12)+1),MAX(0,$M1005)))</f>
        <v/>
      </c>
      <c r="O1005" s="25">
        <f>IF($A1005="","",IFERROR(IF($L1005&gt;=$N1005,0,MIN(CEILING(MAX(0,$N1005-$L1005),INDEX('Cenários'!$I$6:$I$105,INT((ROW()-6)/12)+1)),FLOOR(MAX(0,INDEX('Cenários'!$K$6:$K$105,INT((ROW()-6)/12)+1)-$L1005),INDEX('Cenários'!$I$6:$I$105,INT((ROW()-6)/12)+1)))),0))</f>
        <v/>
      </c>
      <c r="P1005" s="25">
        <f>IF($A1005="","",IFERROR(IF($E1005+INDEX('Cenários'!$J$6:$J$105,INT((ROW()-6)/12)+1)&gt;7,0,SUMIFS($O$6:$O$1205,$A$6:$A$1205,$A1005,$E$6:$E$1205,$E1005+INDEX('Cenários'!$J$6:$J$105,INT((ROW()-6)/12)+1))),0))</f>
        <v/>
      </c>
      <c r="Q1005" s="25">
        <f>IF($A1005="","",$L1005+$O1005)</f>
        <v/>
      </c>
      <c r="R1005" s="25">
        <f>IF($A1005="","",IF($E1005&gt;0,MAX(0,$Q1005-$N1005),0))</f>
        <v/>
      </c>
      <c r="S1005" s="25">
        <f>IF($A1005="","",$Q1005-$R1005)</f>
        <v/>
      </c>
      <c r="T1005" s="25">
        <f>IF($A1005="","",MAX(0,-$S1005))</f>
        <v/>
      </c>
      <c r="U1005" s="25">
        <f>IF($A1005="","",MAX(0,$Q1005-INDEX('Cenários'!$K$6:$K$105,INT((ROW()-6)/12)+1)))</f>
        <v/>
      </c>
      <c r="V1005" s="24">
        <f>IF($A1005="","",IF($Y1005&lt;&gt;"OK","Dados inválidos",IF($X1005="Pausado","Pausado",IF($T1005&gt;0,"Ruptura",IF($U1005&gt;0,"Excesso de capacidade",IF($M1005&gt;INDEX('Cenários'!$K$6:$K$105,INT((ROW()-6)/12)+1),"Capacidade insuficiente",IF(AND($E1005&lt;=0,$S1005&lt;INDEX('Cenários'!$H$6:$H$105,INT((ROW()-6)/12)+1)),"Atenção",IF($R1005&gt;0,"Desmobilizar","Adequado"))))))))</f>
        <v/>
      </c>
      <c r="W1005" s="24">
        <f>IF($A1005="","",IF($Y1005&lt;&gt;"OK","Corrigir cadastro do cenário",IF($X1005="Pausado","",IF($T1005&gt;0,"Ruptura projetada de "&amp;TEXT($T1005,"0")&amp;" un.",IF($U1005&gt;0,"Reduzir entrada ou transferir "&amp;TEXT($U1005,"0")&amp;" un.",IF($M1005&gt;INDEX('Cenários'!$K$6:$K$105,INT((ROW()-6)/12)+1),"Capacidade abaixo do saldo-alvo em "&amp;TEXT($M1005-INDEX('Cenários'!$K$6:$K$105,INT((ROW()-6)/12)+1),"0")&amp;" un.",IF(AND($O1005&gt;0,$E1005-INDEX('Cenários'!$J$6:$J$105,INT((ROW()-6)/12)+1)&lt;-4),"Recebimento depende de pedido anterior ao horizonte",IF($R1005&gt;0,"Desmobilizar "&amp;TEXT($R1005,"0")&amp;" un. nesta semana",IF($P1005&gt;0,"Emitir pedido de "&amp;TEXT($P1005,"0")&amp;" un. nesta semana",IF($O1005&gt;0,"Programar recebimento de "&amp;TEXT($O1005,"0")&amp;" un.","Sem ação imediata")))))))))</f>
        <v/>
      </c>
      <c r="X1005" s="24">
        <f>IF($A1005="","",INDEX('Cenários'!$M$6:$M$105,INT((ROW()-6)/12)+1))</f>
        <v/>
      </c>
      <c r="Y1005" s="24">
        <f>IF($A1005="","",INDEX('Cenários'!$Z$6:$Z$105,INT((ROW()-6)/12)+1))</f>
        <v/>
      </c>
    </row>
    <row r="1006" ht="19" customHeight="1">
      <c r="A1006" s="24">
        <f>IF(INDEX('Cenários'!$A$6:$A$105,INT((ROW()-6)/12)+1)="","",INDEX('Cenários'!$A$6:$A$105,INT((ROW()-6)/12)+1))</f>
        <v/>
      </c>
      <c r="B1006" s="24">
        <f>IF($A1006="","",INDEX('Cenários'!$B$6:$B$105,INT((ROW()-6)/12)+1))</f>
        <v/>
      </c>
      <c r="C1006" s="24">
        <f>IF($A1006="","",INDEX('Cenários'!$C$6:$C$105,INT((ROW()-6)/12)+1))</f>
        <v/>
      </c>
      <c r="D1006" s="24">
        <f>IF($A1006="","",INDEX('Cenários'!$D$6:$D$105,INT((ROW()-6)/12)+1))</f>
        <v/>
      </c>
      <c r="E1006" s="25">
        <f>IF($A1006="","",MOD(ROW()-6,12)-4)</f>
        <v/>
      </c>
      <c r="F1006" s="24">
        <f>IF($A1006="","",IF($E1006&lt;0,"Antes do pico",IF($E1006=0,"Semana de pico","Depois do pico")))</f>
        <v/>
      </c>
      <c r="G1006" s="36">
        <f>IF($A1006="","",IFERROR(IF(INDEX('Cenários'!$E$6:$E$105,INT((ROW()-6)/12)+1)="","",INDEX('Cenários'!$E$6:$E$105,INT((ROW()-6)/12)+1)+7*$E1006),""))</f>
        <v/>
      </c>
      <c r="H1006" s="37">
        <f>IF($A1006="","",INDEX('Cenários'!$N$6:$Y$105,INT((ROW()-6)/12)+1,$E1006+5))</f>
        <v/>
      </c>
      <c r="I1006" s="25">
        <f>IF(OR($A1006="",$H1006=""),"",IFERROR(ROUNDUP(INDEX('Cenários'!$F$6:$F$105,INT((ROW()-6)/12)+1)*$H1006,0),""))</f>
        <v/>
      </c>
      <c r="J1006" s="19" t="n"/>
      <c r="K1006" s="25">
        <f>IF($A1006="","",IF($E1006=-4,INDEX('Cenários'!$G$6:$G$105,INT((ROW()-6)/12)+1),$S1005))</f>
        <v/>
      </c>
      <c r="L1006" s="25">
        <f>IF($A1006="","",$K1006+IF($J1006="",0,$J1006)-IF($I1006="",0,$I1006))</f>
        <v/>
      </c>
      <c r="M1006" s="25">
        <f>IF($A1006="","",IF($E1006&lt;=0,INDEX('Cenários'!$H$6:$H$105,INT((ROW()-6)/12)+1)+SUMIFS($I$6:$I$1205,$A$6:$A$1205,$A1006,$E$6:$E$1205,"&gt;"&amp;$E1006,$E$6:$E$1205,"&lt;="&amp;($E1006+INDEX('Cenários'!$J$6:$J$105,INT((ROW()-6)/12)+1))),INDEX('Cenários'!$L$6:$L$105,INT((ROW()-6)/12)+1)+SUMIFS($I$6:$I$1205,$A$6:$A$1205,$A1006,$E$6:$E$1205,"&gt;"&amp;$E1006,$E$6:$E$1205,"&lt;=7")))</f>
        <v/>
      </c>
      <c r="N1006" s="25">
        <f>IF($A1006="","",MIN(INDEX('Cenários'!$K$6:$K$105,INT((ROW()-6)/12)+1),MAX(0,$M1006)))</f>
        <v/>
      </c>
      <c r="O1006" s="25">
        <f>IF($A1006="","",IFERROR(IF($L1006&gt;=$N1006,0,MIN(CEILING(MAX(0,$N1006-$L1006),INDEX('Cenários'!$I$6:$I$105,INT((ROW()-6)/12)+1)),FLOOR(MAX(0,INDEX('Cenários'!$K$6:$K$105,INT((ROW()-6)/12)+1)-$L1006),INDEX('Cenários'!$I$6:$I$105,INT((ROW()-6)/12)+1)))),0))</f>
        <v/>
      </c>
      <c r="P1006" s="25">
        <f>IF($A1006="","",IFERROR(IF($E1006+INDEX('Cenários'!$J$6:$J$105,INT((ROW()-6)/12)+1)&gt;7,0,SUMIFS($O$6:$O$1205,$A$6:$A$1205,$A1006,$E$6:$E$1205,$E1006+INDEX('Cenários'!$J$6:$J$105,INT((ROW()-6)/12)+1))),0))</f>
        <v/>
      </c>
      <c r="Q1006" s="25">
        <f>IF($A1006="","",$L1006+$O1006)</f>
        <v/>
      </c>
      <c r="R1006" s="25">
        <f>IF($A1006="","",IF($E1006&gt;0,MAX(0,$Q1006-$N1006),0))</f>
        <v/>
      </c>
      <c r="S1006" s="25">
        <f>IF($A1006="","",$Q1006-$R1006)</f>
        <v/>
      </c>
      <c r="T1006" s="25">
        <f>IF($A1006="","",MAX(0,-$S1006))</f>
        <v/>
      </c>
      <c r="U1006" s="25">
        <f>IF($A1006="","",MAX(0,$Q1006-INDEX('Cenários'!$K$6:$K$105,INT((ROW()-6)/12)+1)))</f>
        <v/>
      </c>
      <c r="V1006" s="24">
        <f>IF($A1006="","",IF($Y1006&lt;&gt;"OK","Dados inválidos",IF($X1006="Pausado","Pausado",IF($T1006&gt;0,"Ruptura",IF($U1006&gt;0,"Excesso de capacidade",IF($M1006&gt;INDEX('Cenários'!$K$6:$K$105,INT((ROW()-6)/12)+1),"Capacidade insuficiente",IF(AND($E1006&lt;=0,$S1006&lt;INDEX('Cenários'!$H$6:$H$105,INT((ROW()-6)/12)+1)),"Atenção",IF($R1006&gt;0,"Desmobilizar","Adequado"))))))))</f>
        <v/>
      </c>
      <c r="W1006" s="24">
        <f>IF($A1006="","",IF($Y1006&lt;&gt;"OK","Corrigir cadastro do cenário",IF($X1006="Pausado","",IF($T1006&gt;0,"Ruptura projetada de "&amp;TEXT($T1006,"0")&amp;" un.",IF($U1006&gt;0,"Reduzir entrada ou transferir "&amp;TEXT($U1006,"0")&amp;" un.",IF($M1006&gt;INDEX('Cenários'!$K$6:$K$105,INT((ROW()-6)/12)+1),"Capacidade abaixo do saldo-alvo em "&amp;TEXT($M1006-INDEX('Cenários'!$K$6:$K$105,INT((ROW()-6)/12)+1),"0")&amp;" un.",IF(AND($O1006&gt;0,$E1006-INDEX('Cenários'!$J$6:$J$105,INT((ROW()-6)/12)+1)&lt;-4),"Recebimento depende de pedido anterior ao horizonte",IF($R1006&gt;0,"Desmobilizar "&amp;TEXT($R1006,"0")&amp;" un. nesta semana",IF($P1006&gt;0,"Emitir pedido de "&amp;TEXT($P1006,"0")&amp;" un. nesta semana",IF($O1006&gt;0,"Programar recebimento de "&amp;TEXT($O1006,"0")&amp;" un.","Sem ação imediata")))))))))</f>
        <v/>
      </c>
      <c r="X1006" s="24">
        <f>IF($A1006="","",INDEX('Cenários'!$M$6:$M$105,INT((ROW()-6)/12)+1))</f>
        <v/>
      </c>
      <c r="Y1006" s="24">
        <f>IF($A1006="","",INDEX('Cenários'!$Z$6:$Z$105,INT((ROW()-6)/12)+1))</f>
        <v/>
      </c>
    </row>
    <row r="1007" ht="19" customHeight="1">
      <c r="A1007" s="24">
        <f>IF(INDEX('Cenários'!$A$6:$A$105,INT((ROW()-6)/12)+1)="","",INDEX('Cenários'!$A$6:$A$105,INT((ROW()-6)/12)+1))</f>
        <v/>
      </c>
      <c r="B1007" s="24">
        <f>IF($A1007="","",INDEX('Cenários'!$B$6:$B$105,INT((ROW()-6)/12)+1))</f>
        <v/>
      </c>
      <c r="C1007" s="24">
        <f>IF($A1007="","",INDEX('Cenários'!$C$6:$C$105,INT((ROW()-6)/12)+1))</f>
        <v/>
      </c>
      <c r="D1007" s="24">
        <f>IF($A1007="","",INDEX('Cenários'!$D$6:$D$105,INT((ROW()-6)/12)+1))</f>
        <v/>
      </c>
      <c r="E1007" s="25">
        <f>IF($A1007="","",MOD(ROW()-6,12)-4)</f>
        <v/>
      </c>
      <c r="F1007" s="24">
        <f>IF($A1007="","",IF($E1007&lt;0,"Antes do pico",IF($E1007=0,"Semana de pico","Depois do pico")))</f>
        <v/>
      </c>
      <c r="G1007" s="36">
        <f>IF($A1007="","",IFERROR(IF(INDEX('Cenários'!$E$6:$E$105,INT((ROW()-6)/12)+1)="","",INDEX('Cenários'!$E$6:$E$105,INT((ROW()-6)/12)+1)+7*$E1007),""))</f>
        <v/>
      </c>
      <c r="H1007" s="37">
        <f>IF($A1007="","",INDEX('Cenários'!$N$6:$Y$105,INT((ROW()-6)/12)+1,$E1007+5))</f>
        <v/>
      </c>
      <c r="I1007" s="25">
        <f>IF(OR($A1007="",$H1007=""),"",IFERROR(ROUNDUP(INDEX('Cenários'!$F$6:$F$105,INT((ROW()-6)/12)+1)*$H1007,0),""))</f>
        <v/>
      </c>
      <c r="J1007" s="19" t="n"/>
      <c r="K1007" s="25">
        <f>IF($A1007="","",IF($E1007=-4,INDEX('Cenários'!$G$6:$G$105,INT((ROW()-6)/12)+1),$S1006))</f>
        <v/>
      </c>
      <c r="L1007" s="25">
        <f>IF($A1007="","",$K1007+IF($J1007="",0,$J1007)-IF($I1007="",0,$I1007))</f>
        <v/>
      </c>
      <c r="M1007" s="25">
        <f>IF($A1007="","",IF($E1007&lt;=0,INDEX('Cenários'!$H$6:$H$105,INT((ROW()-6)/12)+1)+SUMIFS($I$6:$I$1205,$A$6:$A$1205,$A1007,$E$6:$E$1205,"&gt;"&amp;$E1007,$E$6:$E$1205,"&lt;="&amp;($E1007+INDEX('Cenários'!$J$6:$J$105,INT((ROW()-6)/12)+1))),INDEX('Cenários'!$L$6:$L$105,INT((ROW()-6)/12)+1)+SUMIFS($I$6:$I$1205,$A$6:$A$1205,$A1007,$E$6:$E$1205,"&gt;"&amp;$E1007,$E$6:$E$1205,"&lt;=7")))</f>
        <v/>
      </c>
      <c r="N1007" s="25">
        <f>IF($A1007="","",MIN(INDEX('Cenários'!$K$6:$K$105,INT((ROW()-6)/12)+1),MAX(0,$M1007)))</f>
        <v/>
      </c>
      <c r="O1007" s="25">
        <f>IF($A1007="","",IFERROR(IF($L1007&gt;=$N1007,0,MIN(CEILING(MAX(0,$N1007-$L1007),INDEX('Cenários'!$I$6:$I$105,INT((ROW()-6)/12)+1)),FLOOR(MAX(0,INDEX('Cenários'!$K$6:$K$105,INT((ROW()-6)/12)+1)-$L1007),INDEX('Cenários'!$I$6:$I$105,INT((ROW()-6)/12)+1)))),0))</f>
        <v/>
      </c>
      <c r="P1007" s="25">
        <f>IF($A1007="","",IFERROR(IF($E1007+INDEX('Cenários'!$J$6:$J$105,INT((ROW()-6)/12)+1)&gt;7,0,SUMIFS($O$6:$O$1205,$A$6:$A$1205,$A1007,$E$6:$E$1205,$E1007+INDEX('Cenários'!$J$6:$J$105,INT((ROW()-6)/12)+1))),0))</f>
        <v/>
      </c>
      <c r="Q1007" s="25">
        <f>IF($A1007="","",$L1007+$O1007)</f>
        <v/>
      </c>
      <c r="R1007" s="25">
        <f>IF($A1007="","",IF($E1007&gt;0,MAX(0,$Q1007-$N1007),0))</f>
        <v/>
      </c>
      <c r="S1007" s="25">
        <f>IF($A1007="","",$Q1007-$R1007)</f>
        <v/>
      </c>
      <c r="T1007" s="25">
        <f>IF($A1007="","",MAX(0,-$S1007))</f>
        <v/>
      </c>
      <c r="U1007" s="25">
        <f>IF($A1007="","",MAX(0,$Q1007-INDEX('Cenários'!$K$6:$K$105,INT((ROW()-6)/12)+1)))</f>
        <v/>
      </c>
      <c r="V1007" s="24">
        <f>IF($A1007="","",IF($Y1007&lt;&gt;"OK","Dados inválidos",IF($X1007="Pausado","Pausado",IF($T1007&gt;0,"Ruptura",IF($U1007&gt;0,"Excesso de capacidade",IF($M1007&gt;INDEX('Cenários'!$K$6:$K$105,INT((ROW()-6)/12)+1),"Capacidade insuficiente",IF(AND($E1007&lt;=0,$S1007&lt;INDEX('Cenários'!$H$6:$H$105,INT((ROW()-6)/12)+1)),"Atenção",IF($R1007&gt;0,"Desmobilizar","Adequado"))))))))</f>
        <v/>
      </c>
      <c r="W1007" s="24">
        <f>IF($A1007="","",IF($Y1007&lt;&gt;"OK","Corrigir cadastro do cenário",IF($X1007="Pausado","",IF($T1007&gt;0,"Ruptura projetada de "&amp;TEXT($T1007,"0")&amp;" un.",IF($U1007&gt;0,"Reduzir entrada ou transferir "&amp;TEXT($U1007,"0")&amp;" un.",IF($M1007&gt;INDEX('Cenários'!$K$6:$K$105,INT((ROW()-6)/12)+1),"Capacidade abaixo do saldo-alvo em "&amp;TEXT($M1007-INDEX('Cenários'!$K$6:$K$105,INT((ROW()-6)/12)+1),"0")&amp;" un.",IF(AND($O1007&gt;0,$E1007-INDEX('Cenários'!$J$6:$J$105,INT((ROW()-6)/12)+1)&lt;-4),"Recebimento depende de pedido anterior ao horizonte",IF($R1007&gt;0,"Desmobilizar "&amp;TEXT($R1007,"0")&amp;" un. nesta semana",IF($P1007&gt;0,"Emitir pedido de "&amp;TEXT($P1007,"0")&amp;" un. nesta semana",IF($O1007&gt;0,"Programar recebimento de "&amp;TEXT($O1007,"0")&amp;" un.","Sem ação imediata")))))))))</f>
        <v/>
      </c>
      <c r="X1007" s="24">
        <f>IF($A1007="","",INDEX('Cenários'!$M$6:$M$105,INT((ROW()-6)/12)+1))</f>
        <v/>
      </c>
      <c r="Y1007" s="24">
        <f>IF($A1007="","",INDEX('Cenários'!$Z$6:$Z$105,INT((ROW()-6)/12)+1))</f>
        <v/>
      </c>
    </row>
    <row r="1008" ht="19" customHeight="1">
      <c r="A1008" s="24">
        <f>IF(INDEX('Cenários'!$A$6:$A$105,INT((ROW()-6)/12)+1)="","",INDEX('Cenários'!$A$6:$A$105,INT((ROW()-6)/12)+1))</f>
        <v/>
      </c>
      <c r="B1008" s="24">
        <f>IF($A1008="","",INDEX('Cenários'!$B$6:$B$105,INT((ROW()-6)/12)+1))</f>
        <v/>
      </c>
      <c r="C1008" s="24">
        <f>IF($A1008="","",INDEX('Cenários'!$C$6:$C$105,INT((ROW()-6)/12)+1))</f>
        <v/>
      </c>
      <c r="D1008" s="24">
        <f>IF($A1008="","",INDEX('Cenários'!$D$6:$D$105,INT((ROW()-6)/12)+1))</f>
        <v/>
      </c>
      <c r="E1008" s="25">
        <f>IF($A1008="","",MOD(ROW()-6,12)-4)</f>
        <v/>
      </c>
      <c r="F1008" s="24">
        <f>IF($A1008="","",IF($E1008&lt;0,"Antes do pico",IF($E1008=0,"Semana de pico","Depois do pico")))</f>
        <v/>
      </c>
      <c r="G1008" s="36">
        <f>IF($A1008="","",IFERROR(IF(INDEX('Cenários'!$E$6:$E$105,INT((ROW()-6)/12)+1)="","",INDEX('Cenários'!$E$6:$E$105,INT((ROW()-6)/12)+1)+7*$E1008),""))</f>
        <v/>
      </c>
      <c r="H1008" s="37">
        <f>IF($A1008="","",INDEX('Cenários'!$N$6:$Y$105,INT((ROW()-6)/12)+1,$E1008+5))</f>
        <v/>
      </c>
      <c r="I1008" s="25">
        <f>IF(OR($A1008="",$H1008=""),"",IFERROR(ROUNDUP(INDEX('Cenários'!$F$6:$F$105,INT((ROW()-6)/12)+1)*$H1008,0),""))</f>
        <v/>
      </c>
      <c r="J1008" s="19" t="n"/>
      <c r="K1008" s="25">
        <f>IF($A1008="","",IF($E1008=-4,INDEX('Cenários'!$G$6:$G$105,INT((ROW()-6)/12)+1),$S1007))</f>
        <v/>
      </c>
      <c r="L1008" s="25">
        <f>IF($A1008="","",$K1008+IF($J1008="",0,$J1008)-IF($I1008="",0,$I1008))</f>
        <v/>
      </c>
      <c r="M1008" s="25">
        <f>IF($A1008="","",IF($E1008&lt;=0,INDEX('Cenários'!$H$6:$H$105,INT((ROW()-6)/12)+1)+SUMIFS($I$6:$I$1205,$A$6:$A$1205,$A1008,$E$6:$E$1205,"&gt;"&amp;$E1008,$E$6:$E$1205,"&lt;="&amp;($E1008+INDEX('Cenários'!$J$6:$J$105,INT((ROW()-6)/12)+1))),INDEX('Cenários'!$L$6:$L$105,INT((ROW()-6)/12)+1)+SUMIFS($I$6:$I$1205,$A$6:$A$1205,$A1008,$E$6:$E$1205,"&gt;"&amp;$E1008,$E$6:$E$1205,"&lt;=7")))</f>
        <v/>
      </c>
      <c r="N1008" s="25">
        <f>IF($A1008="","",MIN(INDEX('Cenários'!$K$6:$K$105,INT((ROW()-6)/12)+1),MAX(0,$M1008)))</f>
        <v/>
      </c>
      <c r="O1008" s="25">
        <f>IF($A1008="","",IFERROR(IF($L1008&gt;=$N1008,0,MIN(CEILING(MAX(0,$N1008-$L1008),INDEX('Cenários'!$I$6:$I$105,INT((ROW()-6)/12)+1)),FLOOR(MAX(0,INDEX('Cenários'!$K$6:$K$105,INT((ROW()-6)/12)+1)-$L1008),INDEX('Cenários'!$I$6:$I$105,INT((ROW()-6)/12)+1)))),0))</f>
        <v/>
      </c>
      <c r="P1008" s="25">
        <f>IF($A1008="","",IFERROR(IF($E1008+INDEX('Cenários'!$J$6:$J$105,INT((ROW()-6)/12)+1)&gt;7,0,SUMIFS($O$6:$O$1205,$A$6:$A$1205,$A1008,$E$6:$E$1205,$E1008+INDEX('Cenários'!$J$6:$J$105,INT((ROW()-6)/12)+1))),0))</f>
        <v/>
      </c>
      <c r="Q1008" s="25">
        <f>IF($A1008="","",$L1008+$O1008)</f>
        <v/>
      </c>
      <c r="R1008" s="25">
        <f>IF($A1008="","",IF($E1008&gt;0,MAX(0,$Q1008-$N1008),0))</f>
        <v/>
      </c>
      <c r="S1008" s="25">
        <f>IF($A1008="","",$Q1008-$R1008)</f>
        <v/>
      </c>
      <c r="T1008" s="25">
        <f>IF($A1008="","",MAX(0,-$S1008))</f>
        <v/>
      </c>
      <c r="U1008" s="25">
        <f>IF($A1008="","",MAX(0,$Q1008-INDEX('Cenários'!$K$6:$K$105,INT((ROW()-6)/12)+1)))</f>
        <v/>
      </c>
      <c r="V1008" s="24">
        <f>IF($A1008="","",IF($Y1008&lt;&gt;"OK","Dados inválidos",IF($X1008="Pausado","Pausado",IF($T1008&gt;0,"Ruptura",IF($U1008&gt;0,"Excesso de capacidade",IF($M1008&gt;INDEX('Cenários'!$K$6:$K$105,INT((ROW()-6)/12)+1),"Capacidade insuficiente",IF(AND($E1008&lt;=0,$S1008&lt;INDEX('Cenários'!$H$6:$H$105,INT((ROW()-6)/12)+1)),"Atenção",IF($R1008&gt;0,"Desmobilizar","Adequado"))))))))</f>
        <v/>
      </c>
      <c r="W1008" s="24">
        <f>IF($A1008="","",IF($Y1008&lt;&gt;"OK","Corrigir cadastro do cenário",IF($X1008="Pausado","",IF($T1008&gt;0,"Ruptura projetada de "&amp;TEXT($T1008,"0")&amp;" un.",IF($U1008&gt;0,"Reduzir entrada ou transferir "&amp;TEXT($U1008,"0")&amp;" un.",IF($M1008&gt;INDEX('Cenários'!$K$6:$K$105,INT((ROW()-6)/12)+1),"Capacidade abaixo do saldo-alvo em "&amp;TEXT($M1008-INDEX('Cenários'!$K$6:$K$105,INT((ROW()-6)/12)+1),"0")&amp;" un.",IF(AND($O1008&gt;0,$E1008-INDEX('Cenários'!$J$6:$J$105,INT((ROW()-6)/12)+1)&lt;-4),"Recebimento depende de pedido anterior ao horizonte",IF($R1008&gt;0,"Desmobilizar "&amp;TEXT($R1008,"0")&amp;" un. nesta semana",IF($P1008&gt;0,"Emitir pedido de "&amp;TEXT($P1008,"0")&amp;" un. nesta semana",IF($O1008&gt;0,"Programar recebimento de "&amp;TEXT($O1008,"0")&amp;" un.","Sem ação imediata")))))))))</f>
        <v/>
      </c>
      <c r="X1008" s="24">
        <f>IF($A1008="","",INDEX('Cenários'!$M$6:$M$105,INT((ROW()-6)/12)+1))</f>
        <v/>
      </c>
      <c r="Y1008" s="24">
        <f>IF($A1008="","",INDEX('Cenários'!$Z$6:$Z$105,INT((ROW()-6)/12)+1))</f>
        <v/>
      </c>
    </row>
    <row r="1009" ht="19" customHeight="1">
      <c r="A1009" s="24">
        <f>IF(INDEX('Cenários'!$A$6:$A$105,INT((ROW()-6)/12)+1)="","",INDEX('Cenários'!$A$6:$A$105,INT((ROW()-6)/12)+1))</f>
        <v/>
      </c>
      <c r="B1009" s="24">
        <f>IF($A1009="","",INDEX('Cenários'!$B$6:$B$105,INT((ROW()-6)/12)+1))</f>
        <v/>
      </c>
      <c r="C1009" s="24">
        <f>IF($A1009="","",INDEX('Cenários'!$C$6:$C$105,INT((ROW()-6)/12)+1))</f>
        <v/>
      </c>
      <c r="D1009" s="24">
        <f>IF($A1009="","",INDEX('Cenários'!$D$6:$D$105,INT((ROW()-6)/12)+1))</f>
        <v/>
      </c>
      <c r="E1009" s="25">
        <f>IF($A1009="","",MOD(ROW()-6,12)-4)</f>
        <v/>
      </c>
      <c r="F1009" s="24">
        <f>IF($A1009="","",IF($E1009&lt;0,"Antes do pico",IF($E1009=0,"Semana de pico","Depois do pico")))</f>
        <v/>
      </c>
      <c r="G1009" s="36">
        <f>IF($A1009="","",IFERROR(IF(INDEX('Cenários'!$E$6:$E$105,INT((ROW()-6)/12)+1)="","",INDEX('Cenários'!$E$6:$E$105,INT((ROW()-6)/12)+1)+7*$E1009),""))</f>
        <v/>
      </c>
      <c r="H1009" s="37">
        <f>IF($A1009="","",INDEX('Cenários'!$N$6:$Y$105,INT((ROW()-6)/12)+1,$E1009+5))</f>
        <v/>
      </c>
      <c r="I1009" s="25">
        <f>IF(OR($A1009="",$H1009=""),"",IFERROR(ROUNDUP(INDEX('Cenários'!$F$6:$F$105,INT((ROW()-6)/12)+1)*$H1009,0),""))</f>
        <v/>
      </c>
      <c r="J1009" s="19" t="n"/>
      <c r="K1009" s="25">
        <f>IF($A1009="","",IF($E1009=-4,INDEX('Cenários'!$G$6:$G$105,INT((ROW()-6)/12)+1),$S1008))</f>
        <v/>
      </c>
      <c r="L1009" s="25">
        <f>IF($A1009="","",$K1009+IF($J1009="",0,$J1009)-IF($I1009="",0,$I1009))</f>
        <v/>
      </c>
      <c r="M1009" s="25">
        <f>IF($A1009="","",IF($E1009&lt;=0,INDEX('Cenários'!$H$6:$H$105,INT((ROW()-6)/12)+1)+SUMIFS($I$6:$I$1205,$A$6:$A$1205,$A1009,$E$6:$E$1205,"&gt;"&amp;$E1009,$E$6:$E$1205,"&lt;="&amp;($E1009+INDEX('Cenários'!$J$6:$J$105,INT((ROW()-6)/12)+1))),INDEX('Cenários'!$L$6:$L$105,INT((ROW()-6)/12)+1)+SUMIFS($I$6:$I$1205,$A$6:$A$1205,$A1009,$E$6:$E$1205,"&gt;"&amp;$E1009,$E$6:$E$1205,"&lt;=7")))</f>
        <v/>
      </c>
      <c r="N1009" s="25">
        <f>IF($A1009="","",MIN(INDEX('Cenários'!$K$6:$K$105,INT((ROW()-6)/12)+1),MAX(0,$M1009)))</f>
        <v/>
      </c>
      <c r="O1009" s="25">
        <f>IF($A1009="","",IFERROR(IF($L1009&gt;=$N1009,0,MIN(CEILING(MAX(0,$N1009-$L1009),INDEX('Cenários'!$I$6:$I$105,INT((ROW()-6)/12)+1)),FLOOR(MAX(0,INDEX('Cenários'!$K$6:$K$105,INT((ROW()-6)/12)+1)-$L1009),INDEX('Cenários'!$I$6:$I$105,INT((ROW()-6)/12)+1)))),0))</f>
        <v/>
      </c>
      <c r="P1009" s="25">
        <f>IF($A1009="","",IFERROR(IF($E1009+INDEX('Cenários'!$J$6:$J$105,INT((ROW()-6)/12)+1)&gt;7,0,SUMIFS($O$6:$O$1205,$A$6:$A$1205,$A1009,$E$6:$E$1205,$E1009+INDEX('Cenários'!$J$6:$J$105,INT((ROW()-6)/12)+1))),0))</f>
        <v/>
      </c>
      <c r="Q1009" s="25">
        <f>IF($A1009="","",$L1009+$O1009)</f>
        <v/>
      </c>
      <c r="R1009" s="25">
        <f>IF($A1009="","",IF($E1009&gt;0,MAX(0,$Q1009-$N1009),0))</f>
        <v/>
      </c>
      <c r="S1009" s="25">
        <f>IF($A1009="","",$Q1009-$R1009)</f>
        <v/>
      </c>
      <c r="T1009" s="25">
        <f>IF($A1009="","",MAX(0,-$S1009))</f>
        <v/>
      </c>
      <c r="U1009" s="25">
        <f>IF($A1009="","",MAX(0,$Q1009-INDEX('Cenários'!$K$6:$K$105,INT((ROW()-6)/12)+1)))</f>
        <v/>
      </c>
      <c r="V1009" s="24">
        <f>IF($A1009="","",IF($Y1009&lt;&gt;"OK","Dados inválidos",IF($X1009="Pausado","Pausado",IF($T1009&gt;0,"Ruptura",IF($U1009&gt;0,"Excesso de capacidade",IF($M1009&gt;INDEX('Cenários'!$K$6:$K$105,INT((ROW()-6)/12)+1),"Capacidade insuficiente",IF(AND($E1009&lt;=0,$S1009&lt;INDEX('Cenários'!$H$6:$H$105,INT((ROW()-6)/12)+1)),"Atenção",IF($R1009&gt;0,"Desmobilizar","Adequado"))))))))</f>
        <v/>
      </c>
      <c r="W1009" s="24">
        <f>IF($A1009="","",IF($Y1009&lt;&gt;"OK","Corrigir cadastro do cenário",IF($X1009="Pausado","",IF($T1009&gt;0,"Ruptura projetada de "&amp;TEXT($T1009,"0")&amp;" un.",IF($U1009&gt;0,"Reduzir entrada ou transferir "&amp;TEXT($U1009,"0")&amp;" un.",IF($M1009&gt;INDEX('Cenários'!$K$6:$K$105,INT((ROW()-6)/12)+1),"Capacidade abaixo do saldo-alvo em "&amp;TEXT($M1009-INDEX('Cenários'!$K$6:$K$105,INT((ROW()-6)/12)+1),"0")&amp;" un.",IF(AND($O1009&gt;0,$E1009-INDEX('Cenários'!$J$6:$J$105,INT((ROW()-6)/12)+1)&lt;-4),"Recebimento depende de pedido anterior ao horizonte",IF($R1009&gt;0,"Desmobilizar "&amp;TEXT($R1009,"0")&amp;" un. nesta semana",IF($P1009&gt;0,"Emitir pedido de "&amp;TEXT($P1009,"0")&amp;" un. nesta semana",IF($O1009&gt;0,"Programar recebimento de "&amp;TEXT($O1009,"0")&amp;" un.","Sem ação imediata")))))))))</f>
        <v/>
      </c>
      <c r="X1009" s="24">
        <f>IF($A1009="","",INDEX('Cenários'!$M$6:$M$105,INT((ROW()-6)/12)+1))</f>
        <v/>
      </c>
      <c r="Y1009" s="24">
        <f>IF($A1009="","",INDEX('Cenários'!$Z$6:$Z$105,INT((ROW()-6)/12)+1))</f>
        <v/>
      </c>
    </row>
    <row r="1010" ht="19" customHeight="1">
      <c r="A1010" s="24">
        <f>IF(INDEX('Cenários'!$A$6:$A$105,INT((ROW()-6)/12)+1)="","",INDEX('Cenários'!$A$6:$A$105,INT((ROW()-6)/12)+1))</f>
        <v/>
      </c>
      <c r="B1010" s="24">
        <f>IF($A1010="","",INDEX('Cenários'!$B$6:$B$105,INT((ROW()-6)/12)+1))</f>
        <v/>
      </c>
      <c r="C1010" s="24">
        <f>IF($A1010="","",INDEX('Cenários'!$C$6:$C$105,INT((ROW()-6)/12)+1))</f>
        <v/>
      </c>
      <c r="D1010" s="24">
        <f>IF($A1010="","",INDEX('Cenários'!$D$6:$D$105,INT((ROW()-6)/12)+1))</f>
        <v/>
      </c>
      <c r="E1010" s="25">
        <f>IF($A1010="","",MOD(ROW()-6,12)-4)</f>
        <v/>
      </c>
      <c r="F1010" s="24">
        <f>IF($A1010="","",IF($E1010&lt;0,"Antes do pico",IF($E1010=0,"Semana de pico","Depois do pico")))</f>
        <v/>
      </c>
      <c r="G1010" s="36">
        <f>IF($A1010="","",IFERROR(IF(INDEX('Cenários'!$E$6:$E$105,INT((ROW()-6)/12)+1)="","",INDEX('Cenários'!$E$6:$E$105,INT((ROW()-6)/12)+1)+7*$E1010),""))</f>
        <v/>
      </c>
      <c r="H1010" s="37">
        <f>IF($A1010="","",INDEX('Cenários'!$N$6:$Y$105,INT((ROW()-6)/12)+1,$E1010+5))</f>
        <v/>
      </c>
      <c r="I1010" s="25">
        <f>IF(OR($A1010="",$H1010=""),"",IFERROR(ROUNDUP(INDEX('Cenários'!$F$6:$F$105,INT((ROW()-6)/12)+1)*$H1010,0),""))</f>
        <v/>
      </c>
      <c r="J1010" s="19" t="n"/>
      <c r="K1010" s="25">
        <f>IF($A1010="","",IF($E1010=-4,INDEX('Cenários'!$G$6:$G$105,INT((ROW()-6)/12)+1),$S1009))</f>
        <v/>
      </c>
      <c r="L1010" s="25">
        <f>IF($A1010="","",$K1010+IF($J1010="",0,$J1010)-IF($I1010="",0,$I1010))</f>
        <v/>
      </c>
      <c r="M1010" s="25">
        <f>IF($A1010="","",IF($E1010&lt;=0,INDEX('Cenários'!$H$6:$H$105,INT((ROW()-6)/12)+1)+SUMIFS($I$6:$I$1205,$A$6:$A$1205,$A1010,$E$6:$E$1205,"&gt;"&amp;$E1010,$E$6:$E$1205,"&lt;="&amp;($E1010+INDEX('Cenários'!$J$6:$J$105,INT((ROW()-6)/12)+1))),INDEX('Cenários'!$L$6:$L$105,INT((ROW()-6)/12)+1)+SUMIFS($I$6:$I$1205,$A$6:$A$1205,$A1010,$E$6:$E$1205,"&gt;"&amp;$E1010,$E$6:$E$1205,"&lt;=7")))</f>
        <v/>
      </c>
      <c r="N1010" s="25">
        <f>IF($A1010="","",MIN(INDEX('Cenários'!$K$6:$K$105,INT((ROW()-6)/12)+1),MAX(0,$M1010)))</f>
        <v/>
      </c>
      <c r="O1010" s="25">
        <f>IF($A1010="","",IFERROR(IF($L1010&gt;=$N1010,0,MIN(CEILING(MAX(0,$N1010-$L1010),INDEX('Cenários'!$I$6:$I$105,INT((ROW()-6)/12)+1)),FLOOR(MAX(0,INDEX('Cenários'!$K$6:$K$105,INT((ROW()-6)/12)+1)-$L1010),INDEX('Cenários'!$I$6:$I$105,INT((ROW()-6)/12)+1)))),0))</f>
        <v/>
      </c>
      <c r="P1010" s="25">
        <f>IF($A1010="","",IFERROR(IF($E1010+INDEX('Cenários'!$J$6:$J$105,INT((ROW()-6)/12)+1)&gt;7,0,SUMIFS($O$6:$O$1205,$A$6:$A$1205,$A1010,$E$6:$E$1205,$E1010+INDEX('Cenários'!$J$6:$J$105,INT((ROW()-6)/12)+1))),0))</f>
        <v/>
      </c>
      <c r="Q1010" s="25">
        <f>IF($A1010="","",$L1010+$O1010)</f>
        <v/>
      </c>
      <c r="R1010" s="25">
        <f>IF($A1010="","",IF($E1010&gt;0,MAX(0,$Q1010-$N1010),0))</f>
        <v/>
      </c>
      <c r="S1010" s="25">
        <f>IF($A1010="","",$Q1010-$R1010)</f>
        <v/>
      </c>
      <c r="T1010" s="25">
        <f>IF($A1010="","",MAX(0,-$S1010))</f>
        <v/>
      </c>
      <c r="U1010" s="25">
        <f>IF($A1010="","",MAX(0,$Q1010-INDEX('Cenários'!$K$6:$K$105,INT((ROW()-6)/12)+1)))</f>
        <v/>
      </c>
      <c r="V1010" s="24">
        <f>IF($A1010="","",IF($Y1010&lt;&gt;"OK","Dados inválidos",IF($X1010="Pausado","Pausado",IF($T1010&gt;0,"Ruptura",IF($U1010&gt;0,"Excesso de capacidade",IF($M1010&gt;INDEX('Cenários'!$K$6:$K$105,INT((ROW()-6)/12)+1),"Capacidade insuficiente",IF(AND($E1010&lt;=0,$S1010&lt;INDEX('Cenários'!$H$6:$H$105,INT((ROW()-6)/12)+1)),"Atenção",IF($R1010&gt;0,"Desmobilizar","Adequado"))))))))</f>
        <v/>
      </c>
      <c r="W1010" s="24">
        <f>IF($A1010="","",IF($Y1010&lt;&gt;"OK","Corrigir cadastro do cenário",IF($X1010="Pausado","",IF($T1010&gt;0,"Ruptura projetada de "&amp;TEXT($T1010,"0")&amp;" un.",IF($U1010&gt;0,"Reduzir entrada ou transferir "&amp;TEXT($U1010,"0")&amp;" un.",IF($M1010&gt;INDEX('Cenários'!$K$6:$K$105,INT((ROW()-6)/12)+1),"Capacidade abaixo do saldo-alvo em "&amp;TEXT($M1010-INDEX('Cenários'!$K$6:$K$105,INT((ROW()-6)/12)+1),"0")&amp;" un.",IF(AND($O1010&gt;0,$E1010-INDEX('Cenários'!$J$6:$J$105,INT((ROW()-6)/12)+1)&lt;-4),"Recebimento depende de pedido anterior ao horizonte",IF($R1010&gt;0,"Desmobilizar "&amp;TEXT($R1010,"0")&amp;" un. nesta semana",IF($P1010&gt;0,"Emitir pedido de "&amp;TEXT($P1010,"0")&amp;" un. nesta semana",IF($O1010&gt;0,"Programar recebimento de "&amp;TEXT($O1010,"0")&amp;" un.","Sem ação imediata")))))))))</f>
        <v/>
      </c>
      <c r="X1010" s="24">
        <f>IF($A1010="","",INDEX('Cenários'!$M$6:$M$105,INT((ROW()-6)/12)+1))</f>
        <v/>
      </c>
      <c r="Y1010" s="24">
        <f>IF($A1010="","",INDEX('Cenários'!$Z$6:$Z$105,INT((ROW()-6)/12)+1))</f>
        <v/>
      </c>
    </row>
    <row r="1011" ht="19" customHeight="1">
      <c r="A1011" s="24">
        <f>IF(INDEX('Cenários'!$A$6:$A$105,INT((ROW()-6)/12)+1)="","",INDEX('Cenários'!$A$6:$A$105,INT((ROW()-6)/12)+1))</f>
        <v/>
      </c>
      <c r="B1011" s="24">
        <f>IF($A1011="","",INDEX('Cenários'!$B$6:$B$105,INT((ROW()-6)/12)+1))</f>
        <v/>
      </c>
      <c r="C1011" s="24">
        <f>IF($A1011="","",INDEX('Cenários'!$C$6:$C$105,INT((ROW()-6)/12)+1))</f>
        <v/>
      </c>
      <c r="D1011" s="24">
        <f>IF($A1011="","",INDEX('Cenários'!$D$6:$D$105,INT((ROW()-6)/12)+1))</f>
        <v/>
      </c>
      <c r="E1011" s="25">
        <f>IF($A1011="","",MOD(ROW()-6,12)-4)</f>
        <v/>
      </c>
      <c r="F1011" s="24">
        <f>IF($A1011="","",IF($E1011&lt;0,"Antes do pico",IF($E1011=0,"Semana de pico","Depois do pico")))</f>
        <v/>
      </c>
      <c r="G1011" s="36">
        <f>IF($A1011="","",IFERROR(IF(INDEX('Cenários'!$E$6:$E$105,INT((ROW()-6)/12)+1)="","",INDEX('Cenários'!$E$6:$E$105,INT((ROW()-6)/12)+1)+7*$E1011),""))</f>
        <v/>
      </c>
      <c r="H1011" s="37">
        <f>IF($A1011="","",INDEX('Cenários'!$N$6:$Y$105,INT((ROW()-6)/12)+1,$E1011+5))</f>
        <v/>
      </c>
      <c r="I1011" s="25">
        <f>IF(OR($A1011="",$H1011=""),"",IFERROR(ROUNDUP(INDEX('Cenários'!$F$6:$F$105,INT((ROW()-6)/12)+1)*$H1011,0),""))</f>
        <v/>
      </c>
      <c r="J1011" s="19" t="n"/>
      <c r="K1011" s="25">
        <f>IF($A1011="","",IF($E1011=-4,INDEX('Cenários'!$G$6:$G$105,INT((ROW()-6)/12)+1),$S1010))</f>
        <v/>
      </c>
      <c r="L1011" s="25">
        <f>IF($A1011="","",$K1011+IF($J1011="",0,$J1011)-IF($I1011="",0,$I1011))</f>
        <v/>
      </c>
      <c r="M1011" s="25">
        <f>IF($A1011="","",IF($E1011&lt;=0,INDEX('Cenários'!$H$6:$H$105,INT((ROW()-6)/12)+1)+SUMIFS($I$6:$I$1205,$A$6:$A$1205,$A1011,$E$6:$E$1205,"&gt;"&amp;$E1011,$E$6:$E$1205,"&lt;="&amp;($E1011+INDEX('Cenários'!$J$6:$J$105,INT((ROW()-6)/12)+1))),INDEX('Cenários'!$L$6:$L$105,INT((ROW()-6)/12)+1)+SUMIFS($I$6:$I$1205,$A$6:$A$1205,$A1011,$E$6:$E$1205,"&gt;"&amp;$E1011,$E$6:$E$1205,"&lt;=7")))</f>
        <v/>
      </c>
      <c r="N1011" s="25">
        <f>IF($A1011="","",MIN(INDEX('Cenários'!$K$6:$K$105,INT((ROW()-6)/12)+1),MAX(0,$M1011)))</f>
        <v/>
      </c>
      <c r="O1011" s="25">
        <f>IF($A1011="","",IFERROR(IF($L1011&gt;=$N1011,0,MIN(CEILING(MAX(0,$N1011-$L1011),INDEX('Cenários'!$I$6:$I$105,INT((ROW()-6)/12)+1)),FLOOR(MAX(0,INDEX('Cenários'!$K$6:$K$105,INT((ROW()-6)/12)+1)-$L1011),INDEX('Cenários'!$I$6:$I$105,INT((ROW()-6)/12)+1)))),0))</f>
        <v/>
      </c>
      <c r="P1011" s="25">
        <f>IF($A1011="","",IFERROR(IF($E1011+INDEX('Cenários'!$J$6:$J$105,INT((ROW()-6)/12)+1)&gt;7,0,SUMIFS($O$6:$O$1205,$A$6:$A$1205,$A1011,$E$6:$E$1205,$E1011+INDEX('Cenários'!$J$6:$J$105,INT((ROW()-6)/12)+1))),0))</f>
        <v/>
      </c>
      <c r="Q1011" s="25">
        <f>IF($A1011="","",$L1011+$O1011)</f>
        <v/>
      </c>
      <c r="R1011" s="25">
        <f>IF($A1011="","",IF($E1011&gt;0,MAX(0,$Q1011-$N1011),0))</f>
        <v/>
      </c>
      <c r="S1011" s="25">
        <f>IF($A1011="","",$Q1011-$R1011)</f>
        <v/>
      </c>
      <c r="T1011" s="25">
        <f>IF($A1011="","",MAX(0,-$S1011))</f>
        <v/>
      </c>
      <c r="U1011" s="25">
        <f>IF($A1011="","",MAX(0,$Q1011-INDEX('Cenários'!$K$6:$K$105,INT((ROW()-6)/12)+1)))</f>
        <v/>
      </c>
      <c r="V1011" s="24">
        <f>IF($A1011="","",IF($Y1011&lt;&gt;"OK","Dados inválidos",IF($X1011="Pausado","Pausado",IF($T1011&gt;0,"Ruptura",IF($U1011&gt;0,"Excesso de capacidade",IF($M1011&gt;INDEX('Cenários'!$K$6:$K$105,INT((ROW()-6)/12)+1),"Capacidade insuficiente",IF(AND($E1011&lt;=0,$S1011&lt;INDEX('Cenários'!$H$6:$H$105,INT((ROW()-6)/12)+1)),"Atenção",IF($R1011&gt;0,"Desmobilizar","Adequado"))))))))</f>
        <v/>
      </c>
      <c r="W1011" s="24">
        <f>IF($A1011="","",IF($Y1011&lt;&gt;"OK","Corrigir cadastro do cenário",IF($X1011="Pausado","",IF($T1011&gt;0,"Ruptura projetada de "&amp;TEXT($T1011,"0")&amp;" un.",IF($U1011&gt;0,"Reduzir entrada ou transferir "&amp;TEXT($U1011,"0")&amp;" un.",IF($M1011&gt;INDEX('Cenários'!$K$6:$K$105,INT((ROW()-6)/12)+1),"Capacidade abaixo do saldo-alvo em "&amp;TEXT($M1011-INDEX('Cenários'!$K$6:$K$105,INT((ROW()-6)/12)+1),"0")&amp;" un.",IF(AND($O1011&gt;0,$E1011-INDEX('Cenários'!$J$6:$J$105,INT((ROW()-6)/12)+1)&lt;-4),"Recebimento depende de pedido anterior ao horizonte",IF($R1011&gt;0,"Desmobilizar "&amp;TEXT($R1011,"0")&amp;" un. nesta semana",IF($P1011&gt;0,"Emitir pedido de "&amp;TEXT($P1011,"0")&amp;" un. nesta semana",IF($O1011&gt;0,"Programar recebimento de "&amp;TEXT($O1011,"0")&amp;" un.","Sem ação imediata")))))))))</f>
        <v/>
      </c>
      <c r="X1011" s="24">
        <f>IF($A1011="","",INDEX('Cenários'!$M$6:$M$105,INT((ROW()-6)/12)+1))</f>
        <v/>
      </c>
      <c r="Y1011" s="24">
        <f>IF($A1011="","",INDEX('Cenários'!$Z$6:$Z$105,INT((ROW()-6)/12)+1))</f>
        <v/>
      </c>
    </row>
    <row r="1012" ht="19" customHeight="1">
      <c r="A1012" s="24">
        <f>IF(INDEX('Cenários'!$A$6:$A$105,INT((ROW()-6)/12)+1)="","",INDEX('Cenários'!$A$6:$A$105,INT((ROW()-6)/12)+1))</f>
        <v/>
      </c>
      <c r="B1012" s="24">
        <f>IF($A1012="","",INDEX('Cenários'!$B$6:$B$105,INT((ROW()-6)/12)+1))</f>
        <v/>
      </c>
      <c r="C1012" s="24">
        <f>IF($A1012="","",INDEX('Cenários'!$C$6:$C$105,INT((ROW()-6)/12)+1))</f>
        <v/>
      </c>
      <c r="D1012" s="24">
        <f>IF($A1012="","",INDEX('Cenários'!$D$6:$D$105,INT((ROW()-6)/12)+1))</f>
        <v/>
      </c>
      <c r="E1012" s="25">
        <f>IF($A1012="","",MOD(ROW()-6,12)-4)</f>
        <v/>
      </c>
      <c r="F1012" s="24">
        <f>IF($A1012="","",IF($E1012&lt;0,"Antes do pico",IF($E1012=0,"Semana de pico","Depois do pico")))</f>
        <v/>
      </c>
      <c r="G1012" s="36">
        <f>IF($A1012="","",IFERROR(IF(INDEX('Cenários'!$E$6:$E$105,INT((ROW()-6)/12)+1)="","",INDEX('Cenários'!$E$6:$E$105,INT((ROW()-6)/12)+1)+7*$E1012),""))</f>
        <v/>
      </c>
      <c r="H1012" s="37">
        <f>IF($A1012="","",INDEX('Cenários'!$N$6:$Y$105,INT((ROW()-6)/12)+1,$E1012+5))</f>
        <v/>
      </c>
      <c r="I1012" s="25">
        <f>IF(OR($A1012="",$H1012=""),"",IFERROR(ROUNDUP(INDEX('Cenários'!$F$6:$F$105,INT((ROW()-6)/12)+1)*$H1012,0),""))</f>
        <v/>
      </c>
      <c r="J1012" s="19" t="n"/>
      <c r="K1012" s="25">
        <f>IF($A1012="","",IF($E1012=-4,INDEX('Cenários'!$G$6:$G$105,INT((ROW()-6)/12)+1),$S1011))</f>
        <v/>
      </c>
      <c r="L1012" s="25">
        <f>IF($A1012="","",$K1012+IF($J1012="",0,$J1012)-IF($I1012="",0,$I1012))</f>
        <v/>
      </c>
      <c r="M1012" s="25">
        <f>IF($A1012="","",IF($E1012&lt;=0,INDEX('Cenários'!$H$6:$H$105,INT((ROW()-6)/12)+1)+SUMIFS($I$6:$I$1205,$A$6:$A$1205,$A1012,$E$6:$E$1205,"&gt;"&amp;$E1012,$E$6:$E$1205,"&lt;="&amp;($E1012+INDEX('Cenários'!$J$6:$J$105,INT((ROW()-6)/12)+1))),INDEX('Cenários'!$L$6:$L$105,INT((ROW()-6)/12)+1)+SUMIFS($I$6:$I$1205,$A$6:$A$1205,$A1012,$E$6:$E$1205,"&gt;"&amp;$E1012,$E$6:$E$1205,"&lt;=7")))</f>
        <v/>
      </c>
      <c r="N1012" s="25">
        <f>IF($A1012="","",MIN(INDEX('Cenários'!$K$6:$K$105,INT((ROW()-6)/12)+1),MAX(0,$M1012)))</f>
        <v/>
      </c>
      <c r="O1012" s="25">
        <f>IF($A1012="","",IFERROR(IF($L1012&gt;=$N1012,0,MIN(CEILING(MAX(0,$N1012-$L1012),INDEX('Cenários'!$I$6:$I$105,INT((ROW()-6)/12)+1)),FLOOR(MAX(0,INDEX('Cenários'!$K$6:$K$105,INT((ROW()-6)/12)+1)-$L1012),INDEX('Cenários'!$I$6:$I$105,INT((ROW()-6)/12)+1)))),0))</f>
        <v/>
      </c>
      <c r="P1012" s="25">
        <f>IF($A1012="","",IFERROR(IF($E1012+INDEX('Cenários'!$J$6:$J$105,INT((ROW()-6)/12)+1)&gt;7,0,SUMIFS($O$6:$O$1205,$A$6:$A$1205,$A1012,$E$6:$E$1205,$E1012+INDEX('Cenários'!$J$6:$J$105,INT((ROW()-6)/12)+1))),0))</f>
        <v/>
      </c>
      <c r="Q1012" s="25">
        <f>IF($A1012="","",$L1012+$O1012)</f>
        <v/>
      </c>
      <c r="R1012" s="25">
        <f>IF($A1012="","",IF($E1012&gt;0,MAX(0,$Q1012-$N1012),0))</f>
        <v/>
      </c>
      <c r="S1012" s="25">
        <f>IF($A1012="","",$Q1012-$R1012)</f>
        <v/>
      </c>
      <c r="T1012" s="25">
        <f>IF($A1012="","",MAX(0,-$S1012))</f>
        <v/>
      </c>
      <c r="U1012" s="25">
        <f>IF($A1012="","",MAX(0,$Q1012-INDEX('Cenários'!$K$6:$K$105,INT((ROW()-6)/12)+1)))</f>
        <v/>
      </c>
      <c r="V1012" s="24">
        <f>IF($A1012="","",IF($Y1012&lt;&gt;"OK","Dados inválidos",IF($X1012="Pausado","Pausado",IF($T1012&gt;0,"Ruptura",IF($U1012&gt;0,"Excesso de capacidade",IF($M1012&gt;INDEX('Cenários'!$K$6:$K$105,INT((ROW()-6)/12)+1),"Capacidade insuficiente",IF(AND($E1012&lt;=0,$S1012&lt;INDEX('Cenários'!$H$6:$H$105,INT((ROW()-6)/12)+1)),"Atenção",IF($R1012&gt;0,"Desmobilizar","Adequado"))))))))</f>
        <v/>
      </c>
      <c r="W1012" s="24">
        <f>IF($A1012="","",IF($Y1012&lt;&gt;"OK","Corrigir cadastro do cenário",IF($X1012="Pausado","",IF($T1012&gt;0,"Ruptura projetada de "&amp;TEXT($T1012,"0")&amp;" un.",IF($U1012&gt;0,"Reduzir entrada ou transferir "&amp;TEXT($U1012,"0")&amp;" un.",IF($M1012&gt;INDEX('Cenários'!$K$6:$K$105,INT((ROW()-6)/12)+1),"Capacidade abaixo do saldo-alvo em "&amp;TEXT($M1012-INDEX('Cenários'!$K$6:$K$105,INT((ROW()-6)/12)+1),"0")&amp;" un.",IF(AND($O1012&gt;0,$E1012-INDEX('Cenários'!$J$6:$J$105,INT((ROW()-6)/12)+1)&lt;-4),"Recebimento depende de pedido anterior ao horizonte",IF($R1012&gt;0,"Desmobilizar "&amp;TEXT($R1012,"0")&amp;" un. nesta semana",IF($P1012&gt;0,"Emitir pedido de "&amp;TEXT($P1012,"0")&amp;" un. nesta semana",IF($O1012&gt;0,"Programar recebimento de "&amp;TEXT($O1012,"0")&amp;" un.","Sem ação imediata")))))))))</f>
        <v/>
      </c>
      <c r="X1012" s="24">
        <f>IF($A1012="","",INDEX('Cenários'!$M$6:$M$105,INT((ROW()-6)/12)+1))</f>
        <v/>
      </c>
      <c r="Y1012" s="24">
        <f>IF($A1012="","",INDEX('Cenários'!$Z$6:$Z$105,INT((ROW()-6)/12)+1))</f>
        <v/>
      </c>
    </row>
    <row r="1013" ht="19" customHeight="1">
      <c r="A1013" s="24">
        <f>IF(INDEX('Cenários'!$A$6:$A$105,INT((ROW()-6)/12)+1)="","",INDEX('Cenários'!$A$6:$A$105,INT((ROW()-6)/12)+1))</f>
        <v/>
      </c>
      <c r="B1013" s="24">
        <f>IF($A1013="","",INDEX('Cenários'!$B$6:$B$105,INT((ROW()-6)/12)+1))</f>
        <v/>
      </c>
      <c r="C1013" s="24">
        <f>IF($A1013="","",INDEX('Cenários'!$C$6:$C$105,INT((ROW()-6)/12)+1))</f>
        <v/>
      </c>
      <c r="D1013" s="24">
        <f>IF($A1013="","",INDEX('Cenários'!$D$6:$D$105,INT((ROW()-6)/12)+1))</f>
        <v/>
      </c>
      <c r="E1013" s="25">
        <f>IF($A1013="","",MOD(ROW()-6,12)-4)</f>
        <v/>
      </c>
      <c r="F1013" s="24">
        <f>IF($A1013="","",IF($E1013&lt;0,"Antes do pico",IF($E1013=0,"Semana de pico","Depois do pico")))</f>
        <v/>
      </c>
      <c r="G1013" s="36">
        <f>IF($A1013="","",IFERROR(IF(INDEX('Cenários'!$E$6:$E$105,INT((ROW()-6)/12)+1)="","",INDEX('Cenários'!$E$6:$E$105,INT((ROW()-6)/12)+1)+7*$E1013),""))</f>
        <v/>
      </c>
      <c r="H1013" s="37">
        <f>IF($A1013="","",INDEX('Cenários'!$N$6:$Y$105,INT((ROW()-6)/12)+1,$E1013+5))</f>
        <v/>
      </c>
      <c r="I1013" s="25">
        <f>IF(OR($A1013="",$H1013=""),"",IFERROR(ROUNDUP(INDEX('Cenários'!$F$6:$F$105,INT((ROW()-6)/12)+1)*$H1013,0),""))</f>
        <v/>
      </c>
      <c r="J1013" s="19" t="n"/>
      <c r="K1013" s="25">
        <f>IF($A1013="","",IF($E1013=-4,INDEX('Cenários'!$G$6:$G$105,INT((ROW()-6)/12)+1),$S1012))</f>
        <v/>
      </c>
      <c r="L1013" s="25">
        <f>IF($A1013="","",$K1013+IF($J1013="",0,$J1013)-IF($I1013="",0,$I1013))</f>
        <v/>
      </c>
      <c r="M1013" s="25">
        <f>IF($A1013="","",IF($E1013&lt;=0,INDEX('Cenários'!$H$6:$H$105,INT((ROW()-6)/12)+1)+SUMIFS($I$6:$I$1205,$A$6:$A$1205,$A1013,$E$6:$E$1205,"&gt;"&amp;$E1013,$E$6:$E$1205,"&lt;="&amp;($E1013+INDEX('Cenários'!$J$6:$J$105,INT((ROW()-6)/12)+1))),INDEX('Cenários'!$L$6:$L$105,INT((ROW()-6)/12)+1)+SUMIFS($I$6:$I$1205,$A$6:$A$1205,$A1013,$E$6:$E$1205,"&gt;"&amp;$E1013,$E$6:$E$1205,"&lt;=7")))</f>
        <v/>
      </c>
      <c r="N1013" s="25">
        <f>IF($A1013="","",MIN(INDEX('Cenários'!$K$6:$K$105,INT((ROW()-6)/12)+1),MAX(0,$M1013)))</f>
        <v/>
      </c>
      <c r="O1013" s="25">
        <f>IF($A1013="","",IFERROR(IF($L1013&gt;=$N1013,0,MIN(CEILING(MAX(0,$N1013-$L1013),INDEX('Cenários'!$I$6:$I$105,INT((ROW()-6)/12)+1)),FLOOR(MAX(0,INDEX('Cenários'!$K$6:$K$105,INT((ROW()-6)/12)+1)-$L1013),INDEX('Cenários'!$I$6:$I$105,INT((ROW()-6)/12)+1)))),0))</f>
        <v/>
      </c>
      <c r="P1013" s="25">
        <f>IF($A1013="","",IFERROR(IF($E1013+INDEX('Cenários'!$J$6:$J$105,INT((ROW()-6)/12)+1)&gt;7,0,SUMIFS($O$6:$O$1205,$A$6:$A$1205,$A1013,$E$6:$E$1205,$E1013+INDEX('Cenários'!$J$6:$J$105,INT((ROW()-6)/12)+1))),0))</f>
        <v/>
      </c>
      <c r="Q1013" s="25">
        <f>IF($A1013="","",$L1013+$O1013)</f>
        <v/>
      </c>
      <c r="R1013" s="25">
        <f>IF($A1013="","",IF($E1013&gt;0,MAX(0,$Q1013-$N1013),0))</f>
        <v/>
      </c>
      <c r="S1013" s="25">
        <f>IF($A1013="","",$Q1013-$R1013)</f>
        <v/>
      </c>
      <c r="T1013" s="25">
        <f>IF($A1013="","",MAX(0,-$S1013))</f>
        <v/>
      </c>
      <c r="U1013" s="25">
        <f>IF($A1013="","",MAX(0,$Q1013-INDEX('Cenários'!$K$6:$K$105,INT((ROW()-6)/12)+1)))</f>
        <v/>
      </c>
      <c r="V1013" s="24">
        <f>IF($A1013="","",IF($Y1013&lt;&gt;"OK","Dados inválidos",IF($X1013="Pausado","Pausado",IF($T1013&gt;0,"Ruptura",IF($U1013&gt;0,"Excesso de capacidade",IF($M1013&gt;INDEX('Cenários'!$K$6:$K$105,INT((ROW()-6)/12)+1),"Capacidade insuficiente",IF(AND($E1013&lt;=0,$S1013&lt;INDEX('Cenários'!$H$6:$H$105,INT((ROW()-6)/12)+1)),"Atenção",IF($R1013&gt;0,"Desmobilizar","Adequado"))))))))</f>
        <v/>
      </c>
      <c r="W1013" s="24">
        <f>IF($A1013="","",IF($Y1013&lt;&gt;"OK","Corrigir cadastro do cenário",IF($X1013="Pausado","",IF($T1013&gt;0,"Ruptura projetada de "&amp;TEXT($T1013,"0")&amp;" un.",IF($U1013&gt;0,"Reduzir entrada ou transferir "&amp;TEXT($U1013,"0")&amp;" un.",IF($M1013&gt;INDEX('Cenários'!$K$6:$K$105,INT((ROW()-6)/12)+1),"Capacidade abaixo do saldo-alvo em "&amp;TEXT($M1013-INDEX('Cenários'!$K$6:$K$105,INT((ROW()-6)/12)+1),"0")&amp;" un.",IF(AND($O1013&gt;0,$E1013-INDEX('Cenários'!$J$6:$J$105,INT((ROW()-6)/12)+1)&lt;-4),"Recebimento depende de pedido anterior ao horizonte",IF($R1013&gt;0,"Desmobilizar "&amp;TEXT($R1013,"0")&amp;" un. nesta semana",IF($P1013&gt;0,"Emitir pedido de "&amp;TEXT($P1013,"0")&amp;" un. nesta semana",IF($O1013&gt;0,"Programar recebimento de "&amp;TEXT($O1013,"0")&amp;" un.","Sem ação imediata")))))))))</f>
        <v/>
      </c>
      <c r="X1013" s="24">
        <f>IF($A1013="","",INDEX('Cenários'!$M$6:$M$105,INT((ROW()-6)/12)+1))</f>
        <v/>
      </c>
      <c r="Y1013" s="24">
        <f>IF($A1013="","",INDEX('Cenários'!$Z$6:$Z$105,INT((ROW()-6)/12)+1))</f>
        <v/>
      </c>
    </row>
    <row r="1014" ht="19" customHeight="1">
      <c r="A1014" s="24">
        <f>IF(INDEX('Cenários'!$A$6:$A$105,INT((ROW()-6)/12)+1)="","",INDEX('Cenários'!$A$6:$A$105,INT((ROW()-6)/12)+1))</f>
        <v/>
      </c>
      <c r="B1014" s="24">
        <f>IF($A1014="","",INDEX('Cenários'!$B$6:$B$105,INT((ROW()-6)/12)+1))</f>
        <v/>
      </c>
      <c r="C1014" s="24">
        <f>IF($A1014="","",INDEX('Cenários'!$C$6:$C$105,INT((ROW()-6)/12)+1))</f>
        <v/>
      </c>
      <c r="D1014" s="24">
        <f>IF($A1014="","",INDEX('Cenários'!$D$6:$D$105,INT((ROW()-6)/12)+1))</f>
        <v/>
      </c>
      <c r="E1014" s="25">
        <f>IF($A1014="","",MOD(ROW()-6,12)-4)</f>
        <v/>
      </c>
      <c r="F1014" s="24">
        <f>IF($A1014="","",IF($E1014&lt;0,"Antes do pico",IF($E1014=0,"Semana de pico","Depois do pico")))</f>
        <v/>
      </c>
      <c r="G1014" s="36">
        <f>IF($A1014="","",IFERROR(IF(INDEX('Cenários'!$E$6:$E$105,INT((ROW()-6)/12)+1)="","",INDEX('Cenários'!$E$6:$E$105,INT((ROW()-6)/12)+1)+7*$E1014),""))</f>
        <v/>
      </c>
      <c r="H1014" s="37">
        <f>IF($A1014="","",INDEX('Cenários'!$N$6:$Y$105,INT((ROW()-6)/12)+1,$E1014+5))</f>
        <v/>
      </c>
      <c r="I1014" s="25">
        <f>IF(OR($A1014="",$H1014=""),"",IFERROR(ROUNDUP(INDEX('Cenários'!$F$6:$F$105,INT((ROW()-6)/12)+1)*$H1014,0),""))</f>
        <v/>
      </c>
      <c r="J1014" s="19" t="n"/>
      <c r="K1014" s="25">
        <f>IF($A1014="","",IF($E1014=-4,INDEX('Cenários'!$G$6:$G$105,INT((ROW()-6)/12)+1),$S1013))</f>
        <v/>
      </c>
      <c r="L1014" s="25">
        <f>IF($A1014="","",$K1014+IF($J1014="",0,$J1014)-IF($I1014="",0,$I1014))</f>
        <v/>
      </c>
      <c r="M1014" s="25">
        <f>IF($A1014="","",IF($E1014&lt;=0,INDEX('Cenários'!$H$6:$H$105,INT((ROW()-6)/12)+1)+SUMIFS($I$6:$I$1205,$A$6:$A$1205,$A1014,$E$6:$E$1205,"&gt;"&amp;$E1014,$E$6:$E$1205,"&lt;="&amp;($E1014+INDEX('Cenários'!$J$6:$J$105,INT((ROW()-6)/12)+1))),INDEX('Cenários'!$L$6:$L$105,INT((ROW()-6)/12)+1)+SUMIFS($I$6:$I$1205,$A$6:$A$1205,$A1014,$E$6:$E$1205,"&gt;"&amp;$E1014,$E$6:$E$1205,"&lt;=7")))</f>
        <v/>
      </c>
      <c r="N1014" s="25">
        <f>IF($A1014="","",MIN(INDEX('Cenários'!$K$6:$K$105,INT((ROW()-6)/12)+1),MAX(0,$M1014)))</f>
        <v/>
      </c>
      <c r="O1014" s="25">
        <f>IF($A1014="","",IFERROR(IF($L1014&gt;=$N1014,0,MIN(CEILING(MAX(0,$N1014-$L1014),INDEX('Cenários'!$I$6:$I$105,INT((ROW()-6)/12)+1)),FLOOR(MAX(0,INDEX('Cenários'!$K$6:$K$105,INT((ROW()-6)/12)+1)-$L1014),INDEX('Cenários'!$I$6:$I$105,INT((ROW()-6)/12)+1)))),0))</f>
        <v/>
      </c>
      <c r="P1014" s="25">
        <f>IF($A1014="","",IFERROR(IF($E1014+INDEX('Cenários'!$J$6:$J$105,INT((ROW()-6)/12)+1)&gt;7,0,SUMIFS($O$6:$O$1205,$A$6:$A$1205,$A1014,$E$6:$E$1205,$E1014+INDEX('Cenários'!$J$6:$J$105,INT((ROW()-6)/12)+1))),0))</f>
        <v/>
      </c>
      <c r="Q1014" s="25">
        <f>IF($A1014="","",$L1014+$O1014)</f>
        <v/>
      </c>
      <c r="R1014" s="25">
        <f>IF($A1014="","",IF($E1014&gt;0,MAX(0,$Q1014-$N1014),0))</f>
        <v/>
      </c>
      <c r="S1014" s="25">
        <f>IF($A1014="","",$Q1014-$R1014)</f>
        <v/>
      </c>
      <c r="T1014" s="25">
        <f>IF($A1014="","",MAX(0,-$S1014))</f>
        <v/>
      </c>
      <c r="U1014" s="25">
        <f>IF($A1014="","",MAX(0,$Q1014-INDEX('Cenários'!$K$6:$K$105,INT((ROW()-6)/12)+1)))</f>
        <v/>
      </c>
      <c r="V1014" s="24">
        <f>IF($A1014="","",IF($Y1014&lt;&gt;"OK","Dados inválidos",IF($X1014="Pausado","Pausado",IF($T1014&gt;0,"Ruptura",IF($U1014&gt;0,"Excesso de capacidade",IF($M1014&gt;INDEX('Cenários'!$K$6:$K$105,INT((ROW()-6)/12)+1),"Capacidade insuficiente",IF(AND($E1014&lt;=0,$S1014&lt;INDEX('Cenários'!$H$6:$H$105,INT((ROW()-6)/12)+1)),"Atenção",IF($R1014&gt;0,"Desmobilizar","Adequado"))))))))</f>
        <v/>
      </c>
      <c r="W1014" s="24">
        <f>IF($A1014="","",IF($Y1014&lt;&gt;"OK","Corrigir cadastro do cenário",IF($X1014="Pausado","",IF($T1014&gt;0,"Ruptura projetada de "&amp;TEXT($T1014,"0")&amp;" un.",IF($U1014&gt;0,"Reduzir entrada ou transferir "&amp;TEXT($U1014,"0")&amp;" un.",IF($M1014&gt;INDEX('Cenários'!$K$6:$K$105,INT((ROW()-6)/12)+1),"Capacidade abaixo do saldo-alvo em "&amp;TEXT($M1014-INDEX('Cenários'!$K$6:$K$105,INT((ROW()-6)/12)+1),"0")&amp;" un.",IF(AND($O1014&gt;0,$E1014-INDEX('Cenários'!$J$6:$J$105,INT((ROW()-6)/12)+1)&lt;-4),"Recebimento depende de pedido anterior ao horizonte",IF($R1014&gt;0,"Desmobilizar "&amp;TEXT($R1014,"0")&amp;" un. nesta semana",IF($P1014&gt;0,"Emitir pedido de "&amp;TEXT($P1014,"0")&amp;" un. nesta semana",IF($O1014&gt;0,"Programar recebimento de "&amp;TEXT($O1014,"0")&amp;" un.","Sem ação imediata")))))))))</f>
        <v/>
      </c>
      <c r="X1014" s="24">
        <f>IF($A1014="","",INDEX('Cenários'!$M$6:$M$105,INT((ROW()-6)/12)+1))</f>
        <v/>
      </c>
      <c r="Y1014" s="24">
        <f>IF($A1014="","",INDEX('Cenários'!$Z$6:$Z$105,INT((ROW()-6)/12)+1))</f>
        <v/>
      </c>
    </row>
    <row r="1015" ht="19" customHeight="1">
      <c r="A1015" s="24">
        <f>IF(INDEX('Cenários'!$A$6:$A$105,INT((ROW()-6)/12)+1)="","",INDEX('Cenários'!$A$6:$A$105,INT((ROW()-6)/12)+1))</f>
        <v/>
      </c>
      <c r="B1015" s="24">
        <f>IF($A1015="","",INDEX('Cenários'!$B$6:$B$105,INT((ROW()-6)/12)+1))</f>
        <v/>
      </c>
      <c r="C1015" s="24">
        <f>IF($A1015="","",INDEX('Cenários'!$C$6:$C$105,INT((ROW()-6)/12)+1))</f>
        <v/>
      </c>
      <c r="D1015" s="24">
        <f>IF($A1015="","",INDEX('Cenários'!$D$6:$D$105,INT((ROW()-6)/12)+1))</f>
        <v/>
      </c>
      <c r="E1015" s="25">
        <f>IF($A1015="","",MOD(ROW()-6,12)-4)</f>
        <v/>
      </c>
      <c r="F1015" s="24">
        <f>IF($A1015="","",IF($E1015&lt;0,"Antes do pico",IF($E1015=0,"Semana de pico","Depois do pico")))</f>
        <v/>
      </c>
      <c r="G1015" s="36">
        <f>IF($A1015="","",IFERROR(IF(INDEX('Cenários'!$E$6:$E$105,INT((ROW()-6)/12)+1)="","",INDEX('Cenários'!$E$6:$E$105,INT((ROW()-6)/12)+1)+7*$E1015),""))</f>
        <v/>
      </c>
      <c r="H1015" s="37">
        <f>IF($A1015="","",INDEX('Cenários'!$N$6:$Y$105,INT((ROW()-6)/12)+1,$E1015+5))</f>
        <v/>
      </c>
      <c r="I1015" s="25">
        <f>IF(OR($A1015="",$H1015=""),"",IFERROR(ROUNDUP(INDEX('Cenários'!$F$6:$F$105,INT((ROW()-6)/12)+1)*$H1015,0),""))</f>
        <v/>
      </c>
      <c r="J1015" s="19" t="n"/>
      <c r="K1015" s="25">
        <f>IF($A1015="","",IF($E1015=-4,INDEX('Cenários'!$G$6:$G$105,INT((ROW()-6)/12)+1),$S1014))</f>
        <v/>
      </c>
      <c r="L1015" s="25">
        <f>IF($A1015="","",$K1015+IF($J1015="",0,$J1015)-IF($I1015="",0,$I1015))</f>
        <v/>
      </c>
      <c r="M1015" s="25">
        <f>IF($A1015="","",IF($E1015&lt;=0,INDEX('Cenários'!$H$6:$H$105,INT((ROW()-6)/12)+1)+SUMIFS($I$6:$I$1205,$A$6:$A$1205,$A1015,$E$6:$E$1205,"&gt;"&amp;$E1015,$E$6:$E$1205,"&lt;="&amp;($E1015+INDEX('Cenários'!$J$6:$J$105,INT((ROW()-6)/12)+1))),INDEX('Cenários'!$L$6:$L$105,INT((ROW()-6)/12)+1)+SUMIFS($I$6:$I$1205,$A$6:$A$1205,$A1015,$E$6:$E$1205,"&gt;"&amp;$E1015,$E$6:$E$1205,"&lt;=7")))</f>
        <v/>
      </c>
      <c r="N1015" s="25">
        <f>IF($A1015="","",MIN(INDEX('Cenários'!$K$6:$K$105,INT((ROW()-6)/12)+1),MAX(0,$M1015)))</f>
        <v/>
      </c>
      <c r="O1015" s="25">
        <f>IF($A1015="","",IFERROR(IF($L1015&gt;=$N1015,0,MIN(CEILING(MAX(0,$N1015-$L1015),INDEX('Cenários'!$I$6:$I$105,INT((ROW()-6)/12)+1)),FLOOR(MAX(0,INDEX('Cenários'!$K$6:$K$105,INT((ROW()-6)/12)+1)-$L1015),INDEX('Cenários'!$I$6:$I$105,INT((ROW()-6)/12)+1)))),0))</f>
        <v/>
      </c>
      <c r="P1015" s="25">
        <f>IF($A1015="","",IFERROR(IF($E1015+INDEX('Cenários'!$J$6:$J$105,INT((ROW()-6)/12)+1)&gt;7,0,SUMIFS($O$6:$O$1205,$A$6:$A$1205,$A1015,$E$6:$E$1205,$E1015+INDEX('Cenários'!$J$6:$J$105,INT((ROW()-6)/12)+1))),0))</f>
        <v/>
      </c>
      <c r="Q1015" s="25">
        <f>IF($A1015="","",$L1015+$O1015)</f>
        <v/>
      </c>
      <c r="R1015" s="25">
        <f>IF($A1015="","",IF($E1015&gt;0,MAX(0,$Q1015-$N1015),0))</f>
        <v/>
      </c>
      <c r="S1015" s="25">
        <f>IF($A1015="","",$Q1015-$R1015)</f>
        <v/>
      </c>
      <c r="T1015" s="25">
        <f>IF($A1015="","",MAX(0,-$S1015))</f>
        <v/>
      </c>
      <c r="U1015" s="25">
        <f>IF($A1015="","",MAX(0,$Q1015-INDEX('Cenários'!$K$6:$K$105,INT((ROW()-6)/12)+1)))</f>
        <v/>
      </c>
      <c r="V1015" s="24">
        <f>IF($A1015="","",IF($Y1015&lt;&gt;"OK","Dados inválidos",IF($X1015="Pausado","Pausado",IF($T1015&gt;0,"Ruptura",IF($U1015&gt;0,"Excesso de capacidade",IF($M1015&gt;INDEX('Cenários'!$K$6:$K$105,INT((ROW()-6)/12)+1),"Capacidade insuficiente",IF(AND($E1015&lt;=0,$S1015&lt;INDEX('Cenários'!$H$6:$H$105,INT((ROW()-6)/12)+1)),"Atenção",IF($R1015&gt;0,"Desmobilizar","Adequado"))))))))</f>
        <v/>
      </c>
      <c r="W1015" s="24">
        <f>IF($A1015="","",IF($Y1015&lt;&gt;"OK","Corrigir cadastro do cenário",IF($X1015="Pausado","",IF($T1015&gt;0,"Ruptura projetada de "&amp;TEXT($T1015,"0")&amp;" un.",IF($U1015&gt;0,"Reduzir entrada ou transferir "&amp;TEXT($U1015,"0")&amp;" un.",IF($M1015&gt;INDEX('Cenários'!$K$6:$K$105,INT((ROW()-6)/12)+1),"Capacidade abaixo do saldo-alvo em "&amp;TEXT($M1015-INDEX('Cenários'!$K$6:$K$105,INT((ROW()-6)/12)+1),"0")&amp;" un.",IF(AND($O1015&gt;0,$E1015-INDEX('Cenários'!$J$6:$J$105,INT((ROW()-6)/12)+1)&lt;-4),"Recebimento depende de pedido anterior ao horizonte",IF($R1015&gt;0,"Desmobilizar "&amp;TEXT($R1015,"0")&amp;" un. nesta semana",IF($P1015&gt;0,"Emitir pedido de "&amp;TEXT($P1015,"0")&amp;" un. nesta semana",IF($O1015&gt;0,"Programar recebimento de "&amp;TEXT($O1015,"0")&amp;" un.","Sem ação imediata")))))))))</f>
        <v/>
      </c>
      <c r="X1015" s="24">
        <f>IF($A1015="","",INDEX('Cenários'!$M$6:$M$105,INT((ROW()-6)/12)+1))</f>
        <v/>
      </c>
      <c r="Y1015" s="24">
        <f>IF($A1015="","",INDEX('Cenários'!$Z$6:$Z$105,INT((ROW()-6)/12)+1))</f>
        <v/>
      </c>
    </row>
    <row r="1016" ht="19" customHeight="1">
      <c r="A1016" s="24">
        <f>IF(INDEX('Cenários'!$A$6:$A$105,INT((ROW()-6)/12)+1)="","",INDEX('Cenários'!$A$6:$A$105,INT((ROW()-6)/12)+1))</f>
        <v/>
      </c>
      <c r="B1016" s="24">
        <f>IF($A1016="","",INDEX('Cenários'!$B$6:$B$105,INT((ROW()-6)/12)+1))</f>
        <v/>
      </c>
      <c r="C1016" s="24">
        <f>IF($A1016="","",INDEX('Cenários'!$C$6:$C$105,INT((ROW()-6)/12)+1))</f>
        <v/>
      </c>
      <c r="D1016" s="24">
        <f>IF($A1016="","",INDEX('Cenários'!$D$6:$D$105,INT((ROW()-6)/12)+1))</f>
        <v/>
      </c>
      <c r="E1016" s="25">
        <f>IF($A1016="","",MOD(ROW()-6,12)-4)</f>
        <v/>
      </c>
      <c r="F1016" s="24">
        <f>IF($A1016="","",IF($E1016&lt;0,"Antes do pico",IF($E1016=0,"Semana de pico","Depois do pico")))</f>
        <v/>
      </c>
      <c r="G1016" s="36">
        <f>IF($A1016="","",IFERROR(IF(INDEX('Cenários'!$E$6:$E$105,INT((ROW()-6)/12)+1)="","",INDEX('Cenários'!$E$6:$E$105,INT((ROW()-6)/12)+1)+7*$E1016),""))</f>
        <v/>
      </c>
      <c r="H1016" s="37">
        <f>IF($A1016="","",INDEX('Cenários'!$N$6:$Y$105,INT((ROW()-6)/12)+1,$E1016+5))</f>
        <v/>
      </c>
      <c r="I1016" s="25">
        <f>IF(OR($A1016="",$H1016=""),"",IFERROR(ROUNDUP(INDEX('Cenários'!$F$6:$F$105,INT((ROW()-6)/12)+1)*$H1016,0),""))</f>
        <v/>
      </c>
      <c r="J1016" s="19" t="n"/>
      <c r="K1016" s="25">
        <f>IF($A1016="","",IF($E1016=-4,INDEX('Cenários'!$G$6:$G$105,INT((ROW()-6)/12)+1),$S1015))</f>
        <v/>
      </c>
      <c r="L1016" s="25">
        <f>IF($A1016="","",$K1016+IF($J1016="",0,$J1016)-IF($I1016="",0,$I1016))</f>
        <v/>
      </c>
      <c r="M1016" s="25">
        <f>IF($A1016="","",IF($E1016&lt;=0,INDEX('Cenários'!$H$6:$H$105,INT((ROW()-6)/12)+1)+SUMIFS($I$6:$I$1205,$A$6:$A$1205,$A1016,$E$6:$E$1205,"&gt;"&amp;$E1016,$E$6:$E$1205,"&lt;="&amp;($E1016+INDEX('Cenários'!$J$6:$J$105,INT((ROW()-6)/12)+1))),INDEX('Cenários'!$L$6:$L$105,INT((ROW()-6)/12)+1)+SUMIFS($I$6:$I$1205,$A$6:$A$1205,$A1016,$E$6:$E$1205,"&gt;"&amp;$E1016,$E$6:$E$1205,"&lt;=7")))</f>
        <v/>
      </c>
      <c r="N1016" s="25">
        <f>IF($A1016="","",MIN(INDEX('Cenários'!$K$6:$K$105,INT((ROW()-6)/12)+1),MAX(0,$M1016)))</f>
        <v/>
      </c>
      <c r="O1016" s="25">
        <f>IF($A1016="","",IFERROR(IF($L1016&gt;=$N1016,0,MIN(CEILING(MAX(0,$N1016-$L1016),INDEX('Cenários'!$I$6:$I$105,INT((ROW()-6)/12)+1)),FLOOR(MAX(0,INDEX('Cenários'!$K$6:$K$105,INT((ROW()-6)/12)+1)-$L1016),INDEX('Cenários'!$I$6:$I$105,INT((ROW()-6)/12)+1)))),0))</f>
        <v/>
      </c>
      <c r="P1016" s="25">
        <f>IF($A1016="","",IFERROR(IF($E1016+INDEX('Cenários'!$J$6:$J$105,INT((ROW()-6)/12)+1)&gt;7,0,SUMIFS($O$6:$O$1205,$A$6:$A$1205,$A1016,$E$6:$E$1205,$E1016+INDEX('Cenários'!$J$6:$J$105,INT((ROW()-6)/12)+1))),0))</f>
        <v/>
      </c>
      <c r="Q1016" s="25">
        <f>IF($A1016="","",$L1016+$O1016)</f>
        <v/>
      </c>
      <c r="R1016" s="25">
        <f>IF($A1016="","",IF($E1016&gt;0,MAX(0,$Q1016-$N1016),0))</f>
        <v/>
      </c>
      <c r="S1016" s="25">
        <f>IF($A1016="","",$Q1016-$R1016)</f>
        <v/>
      </c>
      <c r="T1016" s="25">
        <f>IF($A1016="","",MAX(0,-$S1016))</f>
        <v/>
      </c>
      <c r="U1016" s="25">
        <f>IF($A1016="","",MAX(0,$Q1016-INDEX('Cenários'!$K$6:$K$105,INT((ROW()-6)/12)+1)))</f>
        <v/>
      </c>
      <c r="V1016" s="24">
        <f>IF($A1016="","",IF($Y1016&lt;&gt;"OK","Dados inválidos",IF($X1016="Pausado","Pausado",IF($T1016&gt;0,"Ruptura",IF($U1016&gt;0,"Excesso de capacidade",IF($M1016&gt;INDEX('Cenários'!$K$6:$K$105,INT((ROW()-6)/12)+1),"Capacidade insuficiente",IF(AND($E1016&lt;=0,$S1016&lt;INDEX('Cenários'!$H$6:$H$105,INT((ROW()-6)/12)+1)),"Atenção",IF($R1016&gt;0,"Desmobilizar","Adequado"))))))))</f>
        <v/>
      </c>
      <c r="W1016" s="24">
        <f>IF($A1016="","",IF($Y1016&lt;&gt;"OK","Corrigir cadastro do cenário",IF($X1016="Pausado","",IF($T1016&gt;0,"Ruptura projetada de "&amp;TEXT($T1016,"0")&amp;" un.",IF($U1016&gt;0,"Reduzir entrada ou transferir "&amp;TEXT($U1016,"0")&amp;" un.",IF($M1016&gt;INDEX('Cenários'!$K$6:$K$105,INT((ROW()-6)/12)+1),"Capacidade abaixo do saldo-alvo em "&amp;TEXT($M1016-INDEX('Cenários'!$K$6:$K$105,INT((ROW()-6)/12)+1),"0")&amp;" un.",IF(AND($O1016&gt;0,$E1016-INDEX('Cenários'!$J$6:$J$105,INT((ROW()-6)/12)+1)&lt;-4),"Recebimento depende de pedido anterior ao horizonte",IF($R1016&gt;0,"Desmobilizar "&amp;TEXT($R1016,"0")&amp;" un. nesta semana",IF($P1016&gt;0,"Emitir pedido de "&amp;TEXT($P1016,"0")&amp;" un. nesta semana",IF($O1016&gt;0,"Programar recebimento de "&amp;TEXT($O1016,"0")&amp;" un.","Sem ação imediata")))))))))</f>
        <v/>
      </c>
      <c r="X1016" s="24">
        <f>IF($A1016="","",INDEX('Cenários'!$M$6:$M$105,INT((ROW()-6)/12)+1))</f>
        <v/>
      </c>
      <c r="Y1016" s="24">
        <f>IF($A1016="","",INDEX('Cenários'!$Z$6:$Z$105,INT((ROW()-6)/12)+1))</f>
        <v/>
      </c>
    </row>
    <row r="1017" ht="19" customHeight="1">
      <c r="A1017" s="24">
        <f>IF(INDEX('Cenários'!$A$6:$A$105,INT((ROW()-6)/12)+1)="","",INDEX('Cenários'!$A$6:$A$105,INT((ROW()-6)/12)+1))</f>
        <v/>
      </c>
      <c r="B1017" s="24">
        <f>IF($A1017="","",INDEX('Cenários'!$B$6:$B$105,INT((ROW()-6)/12)+1))</f>
        <v/>
      </c>
      <c r="C1017" s="24">
        <f>IF($A1017="","",INDEX('Cenários'!$C$6:$C$105,INT((ROW()-6)/12)+1))</f>
        <v/>
      </c>
      <c r="D1017" s="24">
        <f>IF($A1017="","",INDEX('Cenários'!$D$6:$D$105,INT((ROW()-6)/12)+1))</f>
        <v/>
      </c>
      <c r="E1017" s="25">
        <f>IF($A1017="","",MOD(ROW()-6,12)-4)</f>
        <v/>
      </c>
      <c r="F1017" s="24">
        <f>IF($A1017="","",IF($E1017&lt;0,"Antes do pico",IF($E1017=0,"Semana de pico","Depois do pico")))</f>
        <v/>
      </c>
      <c r="G1017" s="36">
        <f>IF($A1017="","",IFERROR(IF(INDEX('Cenários'!$E$6:$E$105,INT((ROW()-6)/12)+1)="","",INDEX('Cenários'!$E$6:$E$105,INT((ROW()-6)/12)+1)+7*$E1017),""))</f>
        <v/>
      </c>
      <c r="H1017" s="37">
        <f>IF($A1017="","",INDEX('Cenários'!$N$6:$Y$105,INT((ROW()-6)/12)+1,$E1017+5))</f>
        <v/>
      </c>
      <c r="I1017" s="25">
        <f>IF(OR($A1017="",$H1017=""),"",IFERROR(ROUNDUP(INDEX('Cenários'!$F$6:$F$105,INT((ROW()-6)/12)+1)*$H1017,0),""))</f>
        <v/>
      </c>
      <c r="J1017" s="19" t="n"/>
      <c r="K1017" s="25">
        <f>IF($A1017="","",IF($E1017=-4,INDEX('Cenários'!$G$6:$G$105,INT((ROW()-6)/12)+1),$S1016))</f>
        <v/>
      </c>
      <c r="L1017" s="25">
        <f>IF($A1017="","",$K1017+IF($J1017="",0,$J1017)-IF($I1017="",0,$I1017))</f>
        <v/>
      </c>
      <c r="M1017" s="25">
        <f>IF($A1017="","",IF($E1017&lt;=0,INDEX('Cenários'!$H$6:$H$105,INT((ROW()-6)/12)+1)+SUMIFS($I$6:$I$1205,$A$6:$A$1205,$A1017,$E$6:$E$1205,"&gt;"&amp;$E1017,$E$6:$E$1205,"&lt;="&amp;($E1017+INDEX('Cenários'!$J$6:$J$105,INT((ROW()-6)/12)+1))),INDEX('Cenários'!$L$6:$L$105,INT((ROW()-6)/12)+1)+SUMIFS($I$6:$I$1205,$A$6:$A$1205,$A1017,$E$6:$E$1205,"&gt;"&amp;$E1017,$E$6:$E$1205,"&lt;=7")))</f>
        <v/>
      </c>
      <c r="N1017" s="25">
        <f>IF($A1017="","",MIN(INDEX('Cenários'!$K$6:$K$105,INT((ROW()-6)/12)+1),MAX(0,$M1017)))</f>
        <v/>
      </c>
      <c r="O1017" s="25">
        <f>IF($A1017="","",IFERROR(IF($L1017&gt;=$N1017,0,MIN(CEILING(MAX(0,$N1017-$L1017),INDEX('Cenários'!$I$6:$I$105,INT((ROW()-6)/12)+1)),FLOOR(MAX(0,INDEX('Cenários'!$K$6:$K$105,INT((ROW()-6)/12)+1)-$L1017),INDEX('Cenários'!$I$6:$I$105,INT((ROW()-6)/12)+1)))),0))</f>
        <v/>
      </c>
      <c r="P1017" s="25">
        <f>IF($A1017="","",IFERROR(IF($E1017+INDEX('Cenários'!$J$6:$J$105,INT((ROW()-6)/12)+1)&gt;7,0,SUMIFS($O$6:$O$1205,$A$6:$A$1205,$A1017,$E$6:$E$1205,$E1017+INDEX('Cenários'!$J$6:$J$105,INT((ROW()-6)/12)+1))),0))</f>
        <v/>
      </c>
      <c r="Q1017" s="25">
        <f>IF($A1017="","",$L1017+$O1017)</f>
        <v/>
      </c>
      <c r="R1017" s="25">
        <f>IF($A1017="","",IF($E1017&gt;0,MAX(0,$Q1017-$N1017),0))</f>
        <v/>
      </c>
      <c r="S1017" s="25">
        <f>IF($A1017="","",$Q1017-$R1017)</f>
        <v/>
      </c>
      <c r="T1017" s="25">
        <f>IF($A1017="","",MAX(0,-$S1017))</f>
        <v/>
      </c>
      <c r="U1017" s="25">
        <f>IF($A1017="","",MAX(0,$Q1017-INDEX('Cenários'!$K$6:$K$105,INT((ROW()-6)/12)+1)))</f>
        <v/>
      </c>
      <c r="V1017" s="24">
        <f>IF($A1017="","",IF($Y1017&lt;&gt;"OK","Dados inválidos",IF($X1017="Pausado","Pausado",IF($T1017&gt;0,"Ruptura",IF($U1017&gt;0,"Excesso de capacidade",IF($M1017&gt;INDEX('Cenários'!$K$6:$K$105,INT((ROW()-6)/12)+1),"Capacidade insuficiente",IF(AND($E1017&lt;=0,$S1017&lt;INDEX('Cenários'!$H$6:$H$105,INT((ROW()-6)/12)+1)),"Atenção",IF($R1017&gt;0,"Desmobilizar","Adequado"))))))))</f>
        <v/>
      </c>
      <c r="W1017" s="24">
        <f>IF($A1017="","",IF($Y1017&lt;&gt;"OK","Corrigir cadastro do cenário",IF($X1017="Pausado","",IF($T1017&gt;0,"Ruptura projetada de "&amp;TEXT($T1017,"0")&amp;" un.",IF($U1017&gt;0,"Reduzir entrada ou transferir "&amp;TEXT($U1017,"0")&amp;" un.",IF($M1017&gt;INDEX('Cenários'!$K$6:$K$105,INT((ROW()-6)/12)+1),"Capacidade abaixo do saldo-alvo em "&amp;TEXT($M1017-INDEX('Cenários'!$K$6:$K$105,INT((ROW()-6)/12)+1),"0")&amp;" un.",IF(AND($O1017&gt;0,$E1017-INDEX('Cenários'!$J$6:$J$105,INT((ROW()-6)/12)+1)&lt;-4),"Recebimento depende de pedido anterior ao horizonte",IF($R1017&gt;0,"Desmobilizar "&amp;TEXT($R1017,"0")&amp;" un. nesta semana",IF($P1017&gt;0,"Emitir pedido de "&amp;TEXT($P1017,"0")&amp;" un. nesta semana",IF($O1017&gt;0,"Programar recebimento de "&amp;TEXT($O1017,"0")&amp;" un.","Sem ação imediata")))))))))</f>
        <v/>
      </c>
      <c r="X1017" s="24">
        <f>IF($A1017="","",INDEX('Cenários'!$M$6:$M$105,INT((ROW()-6)/12)+1))</f>
        <v/>
      </c>
      <c r="Y1017" s="24">
        <f>IF($A1017="","",INDEX('Cenários'!$Z$6:$Z$105,INT((ROW()-6)/12)+1))</f>
        <v/>
      </c>
    </row>
    <row r="1018" ht="19" customHeight="1">
      <c r="A1018" s="24">
        <f>IF(INDEX('Cenários'!$A$6:$A$105,INT((ROW()-6)/12)+1)="","",INDEX('Cenários'!$A$6:$A$105,INT((ROW()-6)/12)+1))</f>
        <v/>
      </c>
      <c r="B1018" s="24">
        <f>IF($A1018="","",INDEX('Cenários'!$B$6:$B$105,INT((ROW()-6)/12)+1))</f>
        <v/>
      </c>
      <c r="C1018" s="24">
        <f>IF($A1018="","",INDEX('Cenários'!$C$6:$C$105,INT((ROW()-6)/12)+1))</f>
        <v/>
      </c>
      <c r="D1018" s="24">
        <f>IF($A1018="","",INDEX('Cenários'!$D$6:$D$105,INT((ROW()-6)/12)+1))</f>
        <v/>
      </c>
      <c r="E1018" s="25">
        <f>IF($A1018="","",MOD(ROW()-6,12)-4)</f>
        <v/>
      </c>
      <c r="F1018" s="24">
        <f>IF($A1018="","",IF($E1018&lt;0,"Antes do pico",IF($E1018=0,"Semana de pico","Depois do pico")))</f>
        <v/>
      </c>
      <c r="G1018" s="36">
        <f>IF($A1018="","",IFERROR(IF(INDEX('Cenários'!$E$6:$E$105,INT((ROW()-6)/12)+1)="","",INDEX('Cenários'!$E$6:$E$105,INT((ROW()-6)/12)+1)+7*$E1018),""))</f>
        <v/>
      </c>
      <c r="H1018" s="37">
        <f>IF($A1018="","",INDEX('Cenários'!$N$6:$Y$105,INT((ROW()-6)/12)+1,$E1018+5))</f>
        <v/>
      </c>
      <c r="I1018" s="25">
        <f>IF(OR($A1018="",$H1018=""),"",IFERROR(ROUNDUP(INDEX('Cenários'!$F$6:$F$105,INT((ROW()-6)/12)+1)*$H1018,0),""))</f>
        <v/>
      </c>
      <c r="J1018" s="19" t="n"/>
      <c r="K1018" s="25">
        <f>IF($A1018="","",IF($E1018=-4,INDEX('Cenários'!$G$6:$G$105,INT((ROW()-6)/12)+1),$S1017))</f>
        <v/>
      </c>
      <c r="L1018" s="25">
        <f>IF($A1018="","",$K1018+IF($J1018="",0,$J1018)-IF($I1018="",0,$I1018))</f>
        <v/>
      </c>
      <c r="M1018" s="25">
        <f>IF($A1018="","",IF($E1018&lt;=0,INDEX('Cenários'!$H$6:$H$105,INT((ROW()-6)/12)+1)+SUMIFS($I$6:$I$1205,$A$6:$A$1205,$A1018,$E$6:$E$1205,"&gt;"&amp;$E1018,$E$6:$E$1205,"&lt;="&amp;($E1018+INDEX('Cenários'!$J$6:$J$105,INT((ROW()-6)/12)+1))),INDEX('Cenários'!$L$6:$L$105,INT((ROW()-6)/12)+1)+SUMIFS($I$6:$I$1205,$A$6:$A$1205,$A1018,$E$6:$E$1205,"&gt;"&amp;$E1018,$E$6:$E$1205,"&lt;=7")))</f>
        <v/>
      </c>
      <c r="N1018" s="25">
        <f>IF($A1018="","",MIN(INDEX('Cenários'!$K$6:$K$105,INT((ROW()-6)/12)+1),MAX(0,$M1018)))</f>
        <v/>
      </c>
      <c r="O1018" s="25">
        <f>IF($A1018="","",IFERROR(IF($L1018&gt;=$N1018,0,MIN(CEILING(MAX(0,$N1018-$L1018),INDEX('Cenários'!$I$6:$I$105,INT((ROW()-6)/12)+1)),FLOOR(MAX(0,INDEX('Cenários'!$K$6:$K$105,INT((ROW()-6)/12)+1)-$L1018),INDEX('Cenários'!$I$6:$I$105,INT((ROW()-6)/12)+1)))),0))</f>
        <v/>
      </c>
      <c r="P1018" s="25">
        <f>IF($A1018="","",IFERROR(IF($E1018+INDEX('Cenários'!$J$6:$J$105,INT((ROW()-6)/12)+1)&gt;7,0,SUMIFS($O$6:$O$1205,$A$6:$A$1205,$A1018,$E$6:$E$1205,$E1018+INDEX('Cenários'!$J$6:$J$105,INT((ROW()-6)/12)+1))),0))</f>
        <v/>
      </c>
      <c r="Q1018" s="25">
        <f>IF($A1018="","",$L1018+$O1018)</f>
        <v/>
      </c>
      <c r="R1018" s="25">
        <f>IF($A1018="","",IF($E1018&gt;0,MAX(0,$Q1018-$N1018),0))</f>
        <v/>
      </c>
      <c r="S1018" s="25">
        <f>IF($A1018="","",$Q1018-$R1018)</f>
        <v/>
      </c>
      <c r="T1018" s="25">
        <f>IF($A1018="","",MAX(0,-$S1018))</f>
        <v/>
      </c>
      <c r="U1018" s="25">
        <f>IF($A1018="","",MAX(0,$Q1018-INDEX('Cenários'!$K$6:$K$105,INT((ROW()-6)/12)+1)))</f>
        <v/>
      </c>
      <c r="V1018" s="24">
        <f>IF($A1018="","",IF($Y1018&lt;&gt;"OK","Dados inválidos",IF($X1018="Pausado","Pausado",IF($T1018&gt;0,"Ruptura",IF($U1018&gt;0,"Excesso de capacidade",IF($M1018&gt;INDEX('Cenários'!$K$6:$K$105,INT((ROW()-6)/12)+1),"Capacidade insuficiente",IF(AND($E1018&lt;=0,$S1018&lt;INDEX('Cenários'!$H$6:$H$105,INT((ROW()-6)/12)+1)),"Atenção",IF($R1018&gt;0,"Desmobilizar","Adequado"))))))))</f>
        <v/>
      </c>
      <c r="W1018" s="24">
        <f>IF($A1018="","",IF($Y1018&lt;&gt;"OK","Corrigir cadastro do cenário",IF($X1018="Pausado","",IF($T1018&gt;0,"Ruptura projetada de "&amp;TEXT($T1018,"0")&amp;" un.",IF($U1018&gt;0,"Reduzir entrada ou transferir "&amp;TEXT($U1018,"0")&amp;" un.",IF($M1018&gt;INDEX('Cenários'!$K$6:$K$105,INT((ROW()-6)/12)+1),"Capacidade abaixo do saldo-alvo em "&amp;TEXT($M1018-INDEX('Cenários'!$K$6:$K$105,INT((ROW()-6)/12)+1),"0")&amp;" un.",IF(AND($O1018&gt;0,$E1018-INDEX('Cenários'!$J$6:$J$105,INT((ROW()-6)/12)+1)&lt;-4),"Recebimento depende de pedido anterior ao horizonte",IF($R1018&gt;0,"Desmobilizar "&amp;TEXT($R1018,"0")&amp;" un. nesta semana",IF($P1018&gt;0,"Emitir pedido de "&amp;TEXT($P1018,"0")&amp;" un. nesta semana",IF($O1018&gt;0,"Programar recebimento de "&amp;TEXT($O1018,"0")&amp;" un.","Sem ação imediata")))))))))</f>
        <v/>
      </c>
      <c r="X1018" s="24">
        <f>IF($A1018="","",INDEX('Cenários'!$M$6:$M$105,INT((ROW()-6)/12)+1))</f>
        <v/>
      </c>
      <c r="Y1018" s="24">
        <f>IF($A1018="","",INDEX('Cenários'!$Z$6:$Z$105,INT((ROW()-6)/12)+1))</f>
        <v/>
      </c>
    </row>
    <row r="1019" ht="19" customHeight="1">
      <c r="A1019" s="24">
        <f>IF(INDEX('Cenários'!$A$6:$A$105,INT((ROW()-6)/12)+1)="","",INDEX('Cenários'!$A$6:$A$105,INT((ROW()-6)/12)+1))</f>
        <v/>
      </c>
      <c r="B1019" s="24">
        <f>IF($A1019="","",INDEX('Cenários'!$B$6:$B$105,INT((ROW()-6)/12)+1))</f>
        <v/>
      </c>
      <c r="C1019" s="24">
        <f>IF($A1019="","",INDEX('Cenários'!$C$6:$C$105,INT((ROW()-6)/12)+1))</f>
        <v/>
      </c>
      <c r="D1019" s="24">
        <f>IF($A1019="","",INDEX('Cenários'!$D$6:$D$105,INT((ROW()-6)/12)+1))</f>
        <v/>
      </c>
      <c r="E1019" s="25">
        <f>IF($A1019="","",MOD(ROW()-6,12)-4)</f>
        <v/>
      </c>
      <c r="F1019" s="24">
        <f>IF($A1019="","",IF($E1019&lt;0,"Antes do pico",IF($E1019=0,"Semana de pico","Depois do pico")))</f>
        <v/>
      </c>
      <c r="G1019" s="36">
        <f>IF($A1019="","",IFERROR(IF(INDEX('Cenários'!$E$6:$E$105,INT((ROW()-6)/12)+1)="","",INDEX('Cenários'!$E$6:$E$105,INT((ROW()-6)/12)+1)+7*$E1019),""))</f>
        <v/>
      </c>
      <c r="H1019" s="37">
        <f>IF($A1019="","",INDEX('Cenários'!$N$6:$Y$105,INT((ROW()-6)/12)+1,$E1019+5))</f>
        <v/>
      </c>
      <c r="I1019" s="25">
        <f>IF(OR($A1019="",$H1019=""),"",IFERROR(ROUNDUP(INDEX('Cenários'!$F$6:$F$105,INT((ROW()-6)/12)+1)*$H1019,0),""))</f>
        <v/>
      </c>
      <c r="J1019" s="19" t="n"/>
      <c r="K1019" s="25">
        <f>IF($A1019="","",IF($E1019=-4,INDEX('Cenários'!$G$6:$G$105,INT((ROW()-6)/12)+1),$S1018))</f>
        <v/>
      </c>
      <c r="L1019" s="25">
        <f>IF($A1019="","",$K1019+IF($J1019="",0,$J1019)-IF($I1019="",0,$I1019))</f>
        <v/>
      </c>
      <c r="M1019" s="25">
        <f>IF($A1019="","",IF($E1019&lt;=0,INDEX('Cenários'!$H$6:$H$105,INT((ROW()-6)/12)+1)+SUMIFS($I$6:$I$1205,$A$6:$A$1205,$A1019,$E$6:$E$1205,"&gt;"&amp;$E1019,$E$6:$E$1205,"&lt;="&amp;($E1019+INDEX('Cenários'!$J$6:$J$105,INT((ROW()-6)/12)+1))),INDEX('Cenários'!$L$6:$L$105,INT((ROW()-6)/12)+1)+SUMIFS($I$6:$I$1205,$A$6:$A$1205,$A1019,$E$6:$E$1205,"&gt;"&amp;$E1019,$E$6:$E$1205,"&lt;=7")))</f>
        <v/>
      </c>
      <c r="N1019" s="25">
        <f>IF($A1019="","",MIN(INDEX('Cenários'!$K$6:$K$105,INT((ROW()-6)/12)+1),MAX(0,$M1019)))</f>
        <v/>
      </c>
      <c r="O1019" s="25">
        <f>IF($A1019="","",IFERROR(IF($L1019&gt;=$N1019,0,MIN(CEILING(MAX(0,$N1019-$L1019),INDEX('Cenários'!$I$6:$I$105,INT((ROW()-6)/12)+1)),FLOOR(MAX(0,INDEX('Cenários'!$K$6:$K$105,INT((ROW()-6)/12)+1)-$L1019),INDEX('Cenários'!$I$6:$I$105,INT((ROW()-6)/12)+1)))),0))</f>
        <v/>
      </c>
      <c r="P1019" s="25">
        <f>IF($A1019="","",IFERROR(IF($E1019+INDEX('Cenários'!$J$6:$J$105,INT((ROW()-6)/12)+1)&gt;7,0,SUMIFS($O$6:$O$1205,$A$6:$A$1205,$A1019,$E$6:$E$1205,$E1019+INDEX('Cenários'!$J$6:$J$105,INT((ROW()-6)/12)+1))),0))</f>
        <v/>
      </c>
      <c r="Q1019" s="25">
        <f>IF($A1019="","",$L1019+$O1019)</f>
        <v/>
      </c>
      <c r="R1019" s="25">
        <f>IF($A1019="","",IF($E1019&gt;0,MAX(0,$Q1019-$N1019),0))</f>
        <v/>
      </c>
      <c r="S1019" s="25">
        <f>IF($A1019="","",$Q1019-$R1019)</f>
        <v/>
      </c>
      <c r="T1019" s="25">
        <f>IF($A1019="","",MAX(0,-$S1019))</f>
        <v/>
      </c>
      <c r="U1019" s="25">
        <f>IF($A1019="","",MAX(0,$Q1019-INDEX('Cenários'!$K$6:$K$105,INT((ROW()-6)/12)+1)))</f>
        <v/>
      </c>
      <c r="V1019" s="24">
        <f>IF($A1019="","",IF($Y1019&lt;&gt;"OK","Dados inválidos",IF($X1019="Pausado","Pausado",IF($T1019&gt;0,"Ruptura",IF($U1019&gt;0,"Excesso de capacidade",IF($M1019&gt;INDEX('Cenários'!$K$6:$K$105,INT((ROW()-6)/12)+1),"Capacidade insuficiente",IF(AND($E1019&lt;=0,$S1019&lt;INDEX('Cenários'!$H$6:$H$105,INT((ROW()-6)/12)+1)),"Atenção",IF($R1019&gt;0,"Desmobilizar","Adequado"))))))))</f>
        <v/>
      </c>
      <c r="W1019" s="24">
        <f>IF($A1019="","",IF($Y1019&lt;&gt;"OK","Corrigir cadastro do cenário",IF($X1019="Pausado","",IF($T1019&gt;0,"Ruptura projetada de "&amp;TEXT($T1019,"0")&amp;" un.",IF($U1019&gt;0,"Reduzir entrada ou transferir "&amp;TEXT($U1019,"0")&amp;" un.",IF($M1019&gt;INDEX('Cenários'!$K$6:$K$105,INT((ROW()-6)/12)+1),"Capacidade abaixo do saldo-alvo em "&amp;TEXT($M1019-INDEX('Cenários'!$K$6:$K$105,INT((ROW()-6)/12)+1),"0")&amp;" un.",IF(AND($O1019&gt;0,$E1019-INDEX('Cenários'!$J$6:$J$105,INT((ROW()-6)/12)+1)&lt;-4),"Recebimento depende de pedido anterior ao horizonte",IF($R1019&gt;0,"Desmobilizar "&amp;TEXT($R1019,"0")&amp;" un. nesta semana",IF($P1019&gt;0,"Emitir pedido de "&amp;TEXT($P1019,"0")&amp;" un. nesta semana",IF($O1019&gt;0,"Programar recebimento de "&amp;TEXT($O1019,"0")&amp;" un.","Sem ação imediata")))))))))</f>
        <v/>
      </c>
      <c r="X1019" s="24">
        <f>IF($A1019="","",INDEX('Cenários'!$M$6:$M$105,INT((ROW()-6)/12)+1))</f>
        <v/>
      </c>
      <c r="Y1019" s="24">
        <f>IF($A1019="","",INDEX('Cenários'!$Z$6:$Z$105,INT((ROW()-6)/12)+1))</f>
        <v/>
      </c>
    </row>
    <row r="1020" ht="19" customHeight="1">
      <c r="A1020" s="24">
        <f>IF(INDEX('Cenários'!$A$6:$A$105,INT((ROW()-6)/12)+1)="","",INDEX('Cenários'!$A$6:$A$105,INT((ROW()-6)/12)+1))</f>
        <v/>
      </c>
      <c r="B1020" s="24">
        <f>IF($A1020="","",INDEX('Cenários'!$B$6:$B$105,INT((ROW()-6)/12)+1))</f>
        <v/>
      </c>
      <c r="C1020" s="24">
        <f>IF($A1020="","",INDEX('Cenários'!$C$6:$C$105,INT((ROW()-6)/12)+1))</f>
        <v/>
      </c>
      <c r="D1020" s="24">
        <f>IF($A1020="","",INDEX('Cenários'!$D$6:$D$105,INT((ROW()-6)/12)+1))</f>
        <v/>
      </c>
      <c r="E1020" s="25">
        <f>IF($A1020="","",MOD(ROW()-6,12)-4)</f>
        <v/>
      </c>
      <c r="F1020" s="24">
        <f>IF($A1020="","",IF($E1020&lt;0,"Antes do pico",IF($E1020=0,"Semana de pico","Depois do pico")))</f>
        <v/>
      </c>
      <c r="G1020" s="36">
        <f>IF($A1020="","",IFERROR(IF(INDEX('Cenários'!$E$6:$E$105,INT((ROW()-6)/12)+1)="","",INDEX('Cenários'!$E$6:$E$105,INT((ROW()-6)/12)+1)+7*$E1020),""))</f>
        <v/>
      </c>
      <c r="H1020" s="37">
        <f>IF($A1020="","",INDEX('Cenários'!$N$6:$Y$105,INT((ROW()-6)/12)+1,$E1020+5))</f>
        <v/>
      </c>
      <c r="I1020" s="25">
        <f>IF(OR($A1020="",$H1020=""),"",IFERROR(ROUNDUP(INDEX('Cenários'!$F$6:$F$105,INT((ROW()-6)/12)+1)*$H1020,0),""))</f>
        <v/>
      </c>
      <c r="J1020" s="19" t="n"/>
      <c r="K1020" s="25">
        <f>IF($A1020="","",IF($E1020=-4,INDEX('Cenários'!$G$6:$G$105,INT((ROW()-6)/12)+1),$S1019))</f>
        <v/>
      </c>
      <c r="L1020" s="25">
        <f>IF($A1020="","",$K1020+IF($J1020="",0,$J1020)-IF($I1020="",0,$I1020))</f>
        <v/>
      </c>
      <c r="M1020" s="25">
        <f>IF($A1020="","",IF($E1020&lt;=0,INDEX('Cenários'!$H$6:$H$105,INT((ROW()-6)/12)+1)+SUMIFS($I$6:$I$1205,$A$6:$A$1205,$A1020,$E$6:$E$1205,"&gt;"&amp;$E1020,$E$6:$E$1205,"&lt;="&amp;($E1020+INDEX('Cenários'!$J$6:$J$105,INT((ROW()-6)/12)+1))),INDEX('Cenários'!$L$6:$L$105,INT((ROW()-6)/12)+1)+SUMIFS($I$6:$I$1205,$A$6:$A$1205,$A1020,$E$6:$E$1205,"&gt;"&amp;$E1020,$E$6:$E$1205,"&lt;=7")))</f>
        <v/>
      </c>
      <c r="N1020" s="25">
        <f>IF($A1020="","",MIN(INDEX('Cenários'!$K$6:$K$105,INT((ROW()-6)/12)+1),MAX(0,$M1020)))</f>
        <v/>
      </c>
      <c r="O1020" s="25">
        <f>IF($A1020="","",IFERROR(IF($L1020&gt;=$N1020,0,MIN(CEILING(MAX(0,$N1020-$L1020),INDEX('Cenários'!$I$6:$I$105,INT((ROW()-6)/12)+1)),FLOOR(MAX(0,INDEX('Cenários'!$K$6:$K$105,INT((ROW()-6)/12)+1)-$L1020),INDEX('Cenários'!$I$6:$I$105,INT((ROW()-6)/12)+1)))),0))</f>
        <v/>
      </c>
      <c r="P1020" s="25">
        <f>IF($A1020="","",IFERROR(IF($E1020+INDEX('Cenários'!$J$6:$J$105,INT((ROW()-6)/12)+1)&gt;7,0,SUMIFS($O$6:$O$1205,$A$6:$A$1205,$A1020,$E$6:$E$1205,$E1020+INDEX('Cenários'!$J$6:$J$105,INT((ROW()-6)/12)+1))),0))</f>
        <v/>
      </c>
      <c r="Q1020" s="25">
        <f>IF($A1020="","",$L1020+$O1020)</f>
        <v/>
      </c>
      <c r="R1020" s="25">
        <f>IF($A1020="","",IF($E1020&gt;0,MAX(0,$Q1020-$N1020),0))</f>
        <v/>
      </c>
      <c r="S1020" s="25">
        <f>IF($A1020="","",$Q1020-$R1020)</f>
        <v/>
      </c>
      <c r="T1020" s="25">
        <f>IF($A1020="","",MAX(0,-$S1020))</f>
        <v/>
      </c>
      <c r="U1020" s="25">
        <f>IF($A1020="","",MAX(0,$Q1020-INDEX('Cenários'!$K$6:$K$105,INT((ROW()-6)/12)+1)))</f>
        <v/>
      </c>
      <c r="V1020" s="24">
        <f>IF($A1020="","",IF($Y1020&lt;&gt;"OK","Dados inválidos",IF($X1020="Pausado","Pausado",IF($T1020&gt;0,"Ruptura",IF($U1020&gt;0,"Excesso de capacidade",IF($M1020&gt;INDEX('Cenários'!$K$6:$K$105,INT((ROW()-6)/12)+1),"Capacidade insuficiente",IF(AND($E1020&lt;=0,$S1020&lt;INDEX('Cenários'!$H$6:$H$105,INT((ROW()-6)/12)+1)),"Atenção",IF($R1020&gt;0,"Desmobilizar","Adequado"))))))))</f>
        <v/>
      </c>
      <c r="W1020" s="24">
        <f>IF($A1020="","",IF($Y1020&lt;&gt;"OK","Corrigir cadastro do cenário",IF($X1020="Pausado","",IF($T1020&gt;0,"Ruptura projetada de "&amp;TEXT($T1020,"0")&amp;" un.",IF($U1020&gt;0,"Reduzir entrada ou transferir "&amp;TEXT($U1020,"0")&amp;" un.",IF($M1020&gt;INDEX('Cenários'!$K$6:$K$105,INT((ROW()-6)/12)+1),"Capacidade abaixo do saldo-alvo em "&amp;TEXT($M1020-INDEX('Cenários'!$K$6:$K$105,INT((ROW()-6)/12)+1),"0")&amp;" un.",IF(AND($O1020&gt;0,$E1020-INDEX('Cenários'!$J$6:$J$105,INT((ROW()-6)/12)+1)&lt;-4),"Recebimento depende de pedido anterior ao horizonte",IF($R1020&gt;0,"Desmobilizar "&amp;TEXT($R1020,"0")&amp;" un. nesta semana",IF($P1020&gt;0,"Emitir pedido de "&amp;TEXT($P1020,"0")&amp;" un. nesta semana",IF($O1020&gt;0,"Programar recebimento de "&amp;TEXT($O1020,"0")&amp;" un.","Sem ação imediata")))))))))</f>
        <v/>
      </c>
      <c r="X1020" s="24">
        <f>IF($A1020="","",INDEX('Cenários'!$M$6:$M$105,INT((ROW()-6)/12)+1))</f>
        <v/>
      </c>
      <c r="Y1020" s="24">
        <f>IF($A1020="","",INDEX('Cenários'!$Z$6:$Z$105,INT((ROW()-6)/12)+1))</f>
        <v/>
      </c>
    </row>
    <row r="1021" ht="19" customHeight="1">
      <c r="A1021" s="24">
        <f>IF(INDEX('Cenários'!$A$6:$A$105,INT((ROW()-6)/12)+1)="","",INDEX('Cenários'!$A$6:$A$105,INT((ROW()-6)/12)+1))</f>
        <v/>
      </c>
      <c r="B1021" s="24">
        <f>IF($A1021="","",INDEX('Cenários'!$B$6:$B$105,INT((ROW()-6)/12)+1))</f>
        <v/>
      </c>
      <c r="C1021" s="24">
        <f>IF($A1021="","",INDEX('Cenários'!$C$6:$C$105,INT((ROW()-6)/12)+1))</f>
        <v/>
      </c>
      <c r="D1021" s="24">
        <f>IF($A1021="","",INDEX('Cenários'!$D$6:$D$105,INT((ROW()-6)/12)+1))</f>
        <v/>
      </c>
      <c r="E1021" s="25">
        <f>IF($A1021="","",MOD(ROW()-6,12)-4)</f>
        <v/>
      </c>
      <c r="F1021" s="24">
        <f>IF($A1021="","",IF($E1021&lt;0,"Antes do pico",IF($E1021=0,"Semana de pico","Depois do pico")))</f>
        <v/>
      </c>
      <c r="G1021" s="36">
        <f>IF($A1021="","",IFERROR(IF(INDEX('Cenários'!$E$6:$E$105,INT((ROW()-6)/12)+1)="","",INDEX('Cenários'!$E$6:$E$105,INT((ROW()-6)/12)+1)+7*$E1021),""))</f>
        <v/>
      </c>
      <c r="H1021" s="37">
        <f>IF($A1021="","",INDEX('Cenários'!$N$6:$Y$105,INT((ROW()-6)/12)+1,$E1021+5))</f>
        <v/>
      </c>
      <c r="I1021" s="25">
        <f>IF(OR($A1021="",$H1021=""),"",IFERROR(ROUNDUP(INDEX('Cenários'!$F$6:$F$105,INT((ROW()-6)/12)+1)*$H1021,0),""))</f>
        <v/>
      </c>
      <c r="J1021" s="19" t="n"/>
      <c r="K1021" s="25">
        <f>IF($A1021="","",IF($E1021=-4,INDEX('Cenários'!$G$6:$G$105,INT((ROW()-6)/12)+1),$S1020))</f>
        <v/>
      </c>
      <c r="L1021" s="25">
        <f>IF($A1021="","",$K1021+IF($J1021="",0,$J1021)-IF($I1021="",0,$I1021))</f>
        <v/>
      </c>
      <c r="M1021" s="25">
        <f>IF($A1021="","",IF($E1021&lt;=0,INDEX('Cenários'!$H$6:$H$105,INT((ROW()-6)/12)+1)+SUMIFS($I$6:$I$1205,$A$6:$A$1205,$A1021,$E$6:$E$1205,"&gt;"&amp;$E1021,$E$6:$E$1205,"&lt;="&amp;($E1021+INDEX('Cenários'!$J$6:$J$105,INT((ROW()-6)/12)+1))),INDEX('Cenários'!$L$6:$L$105,INT((ROW()-6)/12)+1)+SUMIFS($I$6:$I$1205,$A$6:$A$1205,$A1021,$E$6:$E$1205,"&gt;"&amp;$E1021,$E$6:$E$1205,"&lt;=7")))</f>
        <v/>
      </c>
      <c r="N1021" s="25">
        <f>IF($A1021="","",MIN(INDEX('Cenários'!$K$6:$K$105,INT((ROW()-6)/12)+1),MAX(0,$M1021)))</f>
        <v/>
      </c>
      <c r="O1021" s="25">
        <f>IF($A1021="","",IFERROR(IF($L1021&gt;=$N1021,0,MIN(CEILING(MAX(0,$N1021-$L1021),INDEX('Cenários'!$I$6:$I$105,INT((ROW()-6)/12)+1)),FLOOR(MAX(0,INDEX('Cenários'!$K$6:$K$105,INT((ROW()-6)/12)+1)-$L1021),INDEX('Cenários'!$I$6:$I$105,INT((ROW()-6)/12)+1)))),0))</f>
        <v/>
      </c>
      <c r="P1021" s="25">
        <f>IF($A1021="","",IFERROR(IF($E1021+INDEX('Cenários'!$J$6:$J$105,INT((ROW()-6)/12)+1)&gt;7,0,SUMIFS($O$6:$O$1205,$A$6:$A$1205,$A1021,$E$6:$E$1205,$E1021+INDEX('Cenários'!$J$6:$J$105,INT((ROW()-6)/12)+1))),0))</f>
        <v/>
      </c>
      <c r="Q1021" s="25">
        <f>IF($A1021="","",$L1021+$O1021)</f>
        <v/>
      </c>
      <c r="R1021" s="25">
        <f>IF($A1021="","",IF($E1021&gt;0,MAX(0,$Q1021-$N1021),0))</f>
        <v/>
      </c>
      <c r="S1021" s="25">
        <f>IF($A1021="","",$Q1021-$R1021)</f>
        <v/>
      </c>
      <c r="T1021" s="25">
        <f>IF($A1021="","",MAX(0,-$S1021))</f>
        <v/>
      </c>
      <c r="U1021" s="25">
        <f>IF($A1021="","",MAX(0,$Q1021-INDEX('Cenários'!$K$6:$K$105,INT((ROW()-6)/12)+1)))</f>
        <v/>
      </c>
      <c r="V1021" s="24">
        <f>IF($A1021="","",IF($Y1021&lt;&gt;"OK","Dados inválidos",IF($X1021="Pausado","Pausado",IF($T1021&gt;0,"Ruptura",IF($U1021&gt;0,"Excesso de capacidade",IF($M1021&gt;INDEX('Cenários'!$K$6:$K$105,INT((ROW()-6)/12)+1),"Capacidade insuficiente",IF(AND($E1021&lt;=0,$S1021&lt;INDEX('Cenários'!$H$6:$H$105,INT((ROW()-6)/12)+1)),"Atenção",IF($R1021&gt;0,"Desmobilizar","Adequado"))))))))</f>
        <v/>
      </c>
      <c r="W1021" s="24">
        <f>IF($A1021="","",IF($Y1021&lt;&gt;"OK","Corrigir cadastro do cenário",IF($X1021="Pausado","",IF($T1021&gt;0,"Ruptura projetada de "&amp;TEXT($T1021,"0")&amp;" un.",IF($U1021&gt;0,"Reduzir entrada ou transferir "&amp;TEXT($U1021,"0")&amp;" un.",IF($M1021&gt;INDEX('Cenários'!$K$6:$K$105,INT((ROW()-6)/12)+1),"Capacidade abaixo do saldo-alvo em "&amp;TEXT($M1021-INDEX('Cenários'!$K$6:$K$105,INT((ROW()-6)/12)+1),"0")&amp;" un.",IF(AND($O1021&gt;0,$E1021-INDEX('Cenários'!$J$6:$J$105,INT((ROW()-6)/12)+1)&lt;-4),"Recebimento depende de pedido anterior ao horizonte",IF($R1021&gt;0,"Desmobilizar "&amp;TEXT($R1021,"0")&amp;" un. nesta semana",IF($P1021&gt;0,"Emitir pedido de "&amp;TEXT($P1021,"0")&amp;" un. nesta semana",IF($O1021&gt;0,"Programar recebimento de "&amp;TEXT($O1021,"0")&amp;" un.","Sem ação imediata")))))))))</f>
        <v/>
      </c>
      <c r="X1021" s="24">
        <f>IF($A1021="","",INDEX('Cenários'!$M$6:$M$105,INT((ROW()-6)/12)+1))</f>
        <v/>
      </c>
      <c r="Y1021" s="24">
        <f>IF($A1021="","",INDEX('Cenários'!$Z$6:$Z$105,INT((ROW()-6)/12)+1))</f>
        <v/>
      </c>
    </row>
    <row r="1022" ht="19" customHeight="1">
      <c r="A1022" s="24">
        <f>IF(INDEX('Cenários'!$A$6:$A$105,INT((ROW()-6)/12)+1)="","",INDEX('Cenários'!$A$6:$A$105,INT((ROW()-6)/12)+1))</f>
        <v/>
      </c>
      <c r="B1022" s="24">
        <f>IF($A1022="","",INDEX('Cenários'!$B$6:$B$105,INT((ROW()-6)/12)+1))</f>
        <v/>
      </c>
      <c r="C1022" s="24">
        <f>IF($A1022="","",INDEX('Cenários'!$C$6:$C$105,INT((ROW()-6)/12)+1))</f>
        <v/>
      </c>
      <c r="D1022" s="24">
        <f>IF($A1022="","",INDEX('Cenários'!$D$6:$D$105,INT((ROW()-6)/12)+1))</f>
        <v/>
      </c>
      <c r="E1022" s="25">
        <f>IF($A1022="","",MOD(ROW()-6,12)-4)</f>
        <v/>
      </c>
      <c r="F1022" s="24">
        <f>IF($A1022="","",IF($E1022&lt;0,"Antes do pico",IF($E1022=0,"Semana de pico","Depois do pico")))</f>
        <v/>
      </c>
      <c r="G1022" s="36">
        <f>IF($A1022="","",IFERROR(IF(INDEX('Cenários'!$E$6:$E$105,INT((ROW()-6)/12)+1)="","",INDEX('Cenários'!$E$6:$E$105,INT((ROW()-6)/12)+1)+7*$E1022),""))</f>
        <v/>
      </c>
      <c r="H1022" s="37">
        <f>IF($A1022="","",INDEX('Cenários'!$N$6:$Y$105,INT((ROW()-6)/12)+1,$E1022+5))</f>
        <v/>
      </c>
      <c r="I1022" s="25">
        <f>IF(OR($A1022="",$H1022=""),"",IFERROR(ROUNDUP(INDEX('Cenários'!$F$6:$F$105,INT((ROW()-6)/12)+1)*$H1022,0),""))</f>
        <v/>
      </c>
      <c r="J1022" s="19" t="n"/>
      <c r="K1022" s="25">
        <f>IF($A1022="","",IF($E1022=-4,INDEX('Cenários'!$G$6:$G$105,INT((ROW()-6)/12)+1),$S1021))</f>
        <v/>
      </c>
      <c r="L1022" s="25">
        <f>IF($A1022="","",$K1022+IF($J1022="",0,$J1022)-IF($I1022="",0,$I1022))</f>
        <v/>
      </c>
      <c r="M1022" s="25">
        <f>IF($A1022="","",IF($E1022&lt;=0,INDEX('Cenários'!$H$6:$H$105,INT((ROW()-6)/12)+1)+SUMIFS($I$6:$I$1205,$A$6:$A$1205,$A1022,$E$6:$E$1205,"&gt;"&amp;$E1022,$E$6:$E$1205,"&lt;="&amp;($E1022+INDEX('Cenários'!$J$6:$J$105,INT((ROW()-6)/12)+1))),INDEX('Cenários'!$L$6:$L$105,INT((ROW()-6)/12)+1)+SUMIFS($I$6:$I$1205,$A$6:$A$1205,$A1022,$E$6:$E$1205,"&gt;"&amp;$E1022,$E$6:$E$1205,"&lt;=7")))</f>
        <v/>
      </c>
      <c r="N1022" s="25">
        <f>IF($A1022="","",MIN(INDEX('Cenários'!$K$6:$K$105,INT((ROW()-6)/12)+1),MAX(0,$M1022)))</f>
        <v/>
      </c>
      <c r="O1022" s="25">
        <f>IF($A1022="","",IFERROR(IF($L1022&gt;=$N1022,0,MIN(CEILING(MAX(0,$N1022-$L1022),INDEX('Cenários'!$I$6:$I$105,INT((ROW()-6)/12)+1)),FLOOR(MAX(0,INDEX('Cenários'!$K$6:$K$105,INT((ROW()-6)/12)+1)-$L1022),INDEX('Cenários'!$I$6:$I$105,INT((ROW()-6)/12)+1)))),0))</f>
        <v/>
      </c>
      <c r="P1022" s="25">
        <f>IF($A1022="","",IFERROR(IF($E1022+INDEX('Cenários'!$J$6:$J$105,INT((ROW()-6)/12)+1)&gt;7,0,SUMIFS($O$6:$O$1205,$A$6:$A$1205,$A1022,$E$6:$E$1205,$E1022+INDEX('Cenários'!$J$6:$J$105,INT((ROW()-6)/12)+1))),0))</f>
        <v/>
      </c>
      <c r="Q1022" s="25">
        <f>IF($A1022="","",$L1022+$O1022)</f>
        <v/>
      </c>
      <c r="R1022" s="25">
        <f>IF($A1022="","",IF($E1022&gt;0,MAX(0,$Q1022-$N1022),0))</f>
        <v/>
      </c>
      <c r="S1022" s="25">
        <f>IF($A1022="","",$Q1022-$R1022)</f>
        <v/>
      </c>
      <c r="T1022" s="25">
        <f>IF($A1022="","",MAX(0,-$S1022))</f>
        <v/>
      </c>
      <c r="U1022" s="25">
        <f>IF($A1022="","",MAX(0,$Q1022-INDEX('Cenários'!$K$6:$K$105,INT((ROW()-6)/12)+1)))</f>
        <v/>
      </c>
      <c r="V1022" s="24">
        <f>IF($A1022="","",IF($Y1022&lt;&gt;"OK","Dados inválidos",IF($X1022="Pausado","Pausado",IF($T1022&gt;0,"Ruptura",IF($U1022&gt;0,"Excesso de capacidade",IF($M1022&gt;INDEX('Cenários'!$K$6:$K$105,INT((ROW()-6)/12)+1),"Capacidade insuficiente",IF(AND($E1022&lt;=0,$S1022&lt;INDEX('Cenários'!$H$6:$H$105,INT((ROW()-6)/12)+1)),"Atenção",IF($R1022&gt;0,"Desmobilizar","Adequado"))))))))</f>
        <v/>
      </c>
      <c r="W1022" s="24">
        <f>IF($A1022="","",IF($Y1022&lt;&gt;"OK","Corrigir cadastro do cenário",IF($X1022="Pausado","",IF($T1022&gt;0,"Ruptura projetada de "&amp;TEXT($T1022,"0")&amp;" un.",IF($U1022&gt;0,"Reduzir entrada ou transferir "&amp;TEXT($U1022,"0")&amp;" un.",IF($M1022&gt;INDEX('Cenários'!$K$6:$K$105,INT((ROW()-6)/12)+1),"Capacidade abaixo do saldo-alvo em "&amp;TEXT($M1022-INDEX('Cenários'!$K$6:$K$105,INT((ROW()-6)/12)+1),"0")&amp;" un.",IF(AND($O1022&gt;0,$E1022-INDEX('Cenários'!$J$6:$J$105,INT((ROW()-6)/12)+1)&lt;-4),"Recebimento depende de pedido anterior ao horizonte",IF($R1022&gt;0,"Desmobilizar "&amp;TEXT($R1022,"0")&amp;" un. nesta semana",IF($P1022&gt;0,"Emitir pedido de "&amp;TEXT($P1022,"0")&amp;" un. nesta semana",IF($O1022&gt;0,"Programar recebimento de "&amp;TEXT($O1022,"0")&amp;" un.","Sem ação imediata")))))))))</f>
        <v/>
      </c>
      <c r="X1022" s="24">
        <f>IF($A1022="","",INDEX('Cenários'!$M$6:$M$105,INT((ROW()-6)/12)+1))</f>
        <v/>
      </c>
      <c r="Y1022" s="24">
        <f>IF($A1022="","",INDEX('Cenários'!$Z$6:$Z$105,INT((ROW()-6)/12)+1))</f>
        <v/>
      </c>
    </row>
    <row r="1023" ht="19" customHeight="1">
      <c r="A1023" s="24">
        <f>IF(INDEX('Cenários'!$A$6:$A$105,INT((ROW()-6)/12)+1)="","",INDEX('Cenários'!$A$6:$A$105,INT((ROW()-6)/12)+1))</f>
        <v/>
      </c>
      <c r="B1023" s="24">
        <f>IF($A1023="","",INDEX('Cenários'!$B$6:$B$105,INT((ROW()-6)/12)+1))</f>
        <v/>
      </c>
      <c r="C1023" s="24">
        <f>IF($A1023="","",INDEX('Cenários'!$C$6:$C$105,INT((ROW()-6)/12)+1))</f>
        <v/>
      </c>
      <c r="D1023" s="24">
        <f>IF($A1023="","",INDEX('Cenários'!$D$6:$D$105,INT((ROW()-6)/12)+1))</f>
        <v/>
      </c>
      <c r="E1023" s="25">
        <f>IF($A1023="","",MOD(ROW()-6,12)-4)</f>
        <v/>
      </c>
      <c r="F1023" s="24">
        <f>IF($A1023="","",IF($E1023&lt;0,"Antes do pico",IF($E1023=0,"Semana de pico","Depois do pico")))</f>
        <v/>
      </c>
      <c r="G1023" s="36">
        <f>IF($A1023="","",IFERROR(IF(INDEX('Cenários'!$E$6:$E$105,INT((ROW()-6)/12)+1)="","",INDEX('Cenários'!$E$6:$E$105,INT((ROW()-6)/12)+1)+7*$E1023),""))</f>
        <v/>
      </c>
      <c r="H1023" s="37">
        <f>IF($A1023="","",INDEX('Cenários'!$N$6:$Y$105,INT((ROW()-6)/12)+1,$E1023+5))</f>
        <v/>
      </c>
      <c r="I1023" s="25">
        <f>IF(OR($A1023="",$H1023=""),"",IFERROR(ROUNDUP(INDEX('Cenários'!$F$6:$F$105,INT((ROW()-6)/12)+1)*$H1023,0),""))</f>
        <v/>
      </c>
      <c r="J1023" s="19" t="n"/>
      <c r="K1023" s="25">
        <f>IF($A1023="","",IF($E1023=-4,INDEX('Cenários'!$G$6:$G$105,INT((ROW()-6)/12)+1),$S1022))</f>
        <v/>
      </c>
      <c r="L1023" s="25">
        <f>IF($A1023="","",$K1023+IF($J1023="",0,$J1023)-IF($I1023="",0,$I1023))</f>
        <v/>
      </c>
      <c r="M1023" s="25">
        <f>IF($A1023="","",IF($E1023&lt;=0,INDEX('Cenários'!$H$6:$H$105,INT((ROW()-6)/12)+1)+SUMIFS($I$6:$I$1205,$A$6:$A$1205,$A1023,$E$6:$E$1205,"&gt;"&amp;$E1023,$E$6:$E$1205,"&lt;="&amp;($E1023+INDEX('Cenários'!$J$6:$J$105,INT((ROW()-6)/12)+1))),INDEX('Cenários'!$L$6:$L$105,INT((ROW()-6)/12)+1)+SUMIFS($I$6:$I$1205,$A$6:$A$1205,$A1023,$E$6:$E$1205,"&gt;"&amp;$E1023,$E$6:$E$1205,"&lt;=7")))</f>
        <v/>
      </c>
      <c r="N1023" s="25">
        <f>IF($A1023="","",MIN(INDEX('Cenários'!$K$6:$K$105,INT((ROW()-6)/12)+1),MAX(0,$M1023)))</f>
        <v/>
      </c>
      <c r="O1023" s="25">
        <f>IF($A1023="","",IFERROR(IF($L1023&gt;=$N1023,0,MIN(CEILING(MAX(0,$N1023-$L1023),INDEX('Cenários'!$I$6:$I$105,INT((ROW()-6)/12)+1)),FLOOR(MAX(0,INDEX('Cenários'!$K$6:$K$105,INT((ROW()-6)/12)+1)-$L1023),INDEX('Cenários'!$I$6:$I$105,INT((ROW()-6)/12)+1)))),0))</f>
        <v/>
      </c>
      <c r="P1023" s="25">
        <f>IF($A1023="","",IFERROR(IF($E1023+INDEX('Cenários'!$J$6:$J$105,INT((ROW()-6)/12)+1)&gt;7,0,SUMIFS($O$6:$O$1205,$A$6:$A$1205,$A1023,$E$6:$E$1205,$E1023+INDEX('Cenários'!$J$6:$J$105,INT((ROW()-6)/12)+1))),0))</f>
        <v/>
      </c>
      <c r="Q1023" s="25">
        <f>IF($A1023="","",$L1023+$O1023)</f>
        <v/>
      </c>
      <c r="R1023" s="25">
        <f>IF($A1023="","",IF($E1023&gt;0,MAX(0,$Q1023-$N1023),0))</f>
        <v/>
      </c>
      <c r="S1023" s="25">
        <f>IF($A1023="","",$Q1023-$R1023)</f>
        <v/>
      </c>
      <c r="T1023" s="25">
        <f>IF($A1023="","",MAX(0,-$S1023))</f>
        <v/>
      </c>
      <c r="U1023" s="25">
        <f>IF($A1023="","",MAX(0,$Q1023-INDEX('Cenários'!$K$6:$K$105,INT((ROW()-6)/12)+1)))</f>
        <v/>
      </c>
      <c r="V1023" s="24">
        <f>IF($A1023="","",IF($Y1023&lt;&gt;"OK","Dados inválidos",IF($X1023="Pausado","Pausado",IF($T1023&gt;0,"Ruptura",IF($U1023&gt;0,"Excesso de capacidade",IF($M1023&gt;INDEX('Cenários'!$K$6:$K$105,INT((ROW()-6)/12)+1),"Capacidade insuficiente",IF(AND($E1023&lt;=0,$S1023&lt;INDEX('Cenários'!$H$6:$H$105,INT((ROW()-6)/12)+1)),"Atenção",IF($R1023&gt;0,"Desmobilizar","Adequado"))))))))</f>
        <v/>
      </c>
      <c r="W1023" s="24">
        <f>IF($A1023="","",IF($Y1023&lt;&gt;"OK","Corrigir cadastro do cenário",IF($X1023="Pausado","",IF($T1023&gt;0,"Ruptura projetada de "&amp;TEXT($T1023,"0")&amp;" un.",IF($U1023&gt;0,"Reduzir entrada ou transferir "&amp;TEXT($U1023,"0")&amp;" un.",IF($M1023&gt;INDEX('Cenários'!$K$6:$K$105,INT((ROW()-6)/12)+1),"Capacidade abaixo do saldo-alvo em "&amp;TEXT($M1023-INDEX('Cenários'!$K$6:$K$105,INT((ROW()-6)/12)+1),"0")&amp;" un.",IF(AND($O1023&gt;0,$E1023-INDEX('Cenários'!$J$6:$J$105,INT((ROW()-6)/12)+1)&lt;-4),"Recebimento depende de pedido anterior ao horizonte",IF($R1023&gt;0,"Desmobilizar "&amp;TEXT($R1023,"0")&amp;" un. nesta semana",IF($P1023&gt;0,"Emitir pedido de "&amp;TEXT($P1023,"0")&amp;" un. nesta semana",IF($O1023&gt;0,"Programar recebimento de "&amp;TEXT($O1023,"0")&amp;" un.","Sem ação imediata")))))))))</f>
        <v/>
      </c>
      <c r="X1023" s="24">
        <f>IF($A1023="","",INDEX('Cenários'!$M$6:$M$105,INT((ROW()-6)/12)+1))</f>
        <v/>
      </c>
      <c r="Y1023" s="24">
        <f>IF($A1023="","",INDEX('Cenários'!$Z$6:$Z$105,INT((ROW()-6)/12)+1))</f>
        <v/>
      </c>
    </row>
    <row r="1024" ht="19" customHeight="1">
      <c r="A1024" s="24">
        <f>IF(INDEX('Cenários'!$A$6:$A$105,INT((ROW()-6)/12)+1)="","",INDEX('Cenários'!$A$6:$A$105,INT((ROW()-6)/12)+1))</f>
        <v/>
      </c>
      <c r="B1024" s="24">
        <f>IF($A1024="","",INDEX('Cenários'!$B$6:$B$105,INT((ROW()-6)/12)+1))</f>
        <v/>
      </c>
      <c r="C1024" s="24">
        <f>IF($A1024="","",INDEX('Cenários'!$C$6:$C$105,INT((ROW()-6)/12)+1))</f>
        <v/>
      </c>
      <c r="D1024" s="24">
        <f>IF($A1024="","",INDEX('Cenários'!$D$6:$D$105,INT((ROW()-6)/12)+1))</f>
        <v/>
      </c>
      <c r="E1024" s="25">
        <f>IF($A1024="","",MOD(ROW()-6,12)-4)</f>
        <v/>
      </c>
      <c r="F1024" s="24">
        <f>IF($A1024="","",IF($E1024&lt;0,"Antes do pico",IF($E1024=0,"Semana de pico","Depois do pico")))</f>
        <v/>
      </c>
      <c r="G1024" s="36">
        <f>IF($A1024="","",IFERROR(IF(INDEX('Cenários'!$E$6:$E$105,INT((ROW()-6)/12)+1)="","",INDEX('Cenários'!$E$6:$E$105,INT((ROW()-6)/12)+1)+7*$E1024),""))</f>
        <v/>
      </c>
      <c r="H1024" s="37">
        <f>IF($A1024="","",INDEX('Cenários'!$N$6:$Y$105,INT((ROW()-6)/12)+1,$E1024+5))</f>
        <v/>
      </c>
      <c r="I1024" s="25">
        <f>IF(OR($A1024="",$H1024=""),"",IFERROR(ROUNDUP(INDEX('Cenários'!$F$6:$F$105,INT((ROW()-6)/12)+1)*$H1024,0),""))</f>
        <v/>
      </c>
      <c r="J1024" s="19" t="n"/>
      <c r="K1024" s="25">
        <f>IF($A1024="","",IF($E1024=-4,INDEX('Cenários'!$G$6:$G$105,INT((ROW()-6)/12)+1),$S1023))</f>
        <v/>
      </c>
      <c r="L1024" s="25">
        <f>IF($A1024="","",$K1024+IF($J1024="",0,$J1024)-IF($I1024="",0,$I1024))</f>
        <v/>
      </c>
      <c r="M1024" s="25">
        <f>IF($A1024="","",IF($E1024&lt;=0,INDEX('Cenários'!$H$6:$H$105,INT((ROW()-6)/12)+1)+SUMIFS($I$6:$I$1205,$A$6:$A$1205,$A1024,$E$6:$E$1205,"&gt;"&amp;$E1024,$E$6:$E$1205,"&lt;="&amp;($E1024+INDEX('Cenários'!$J$6:$J$105,INT((ROW()-6)/12)+1))),INDEX('Cenários'!$L$6:$L$105,INT((ROW()-6)/12)+1)+SUMIFS($I$6:$I$1205,$A$6:$A$1205,$A1024,$E$6:$E$1205,"&gt;"&amp;$E1024,$E$6:$E$1205,"&lt;=7")))</f>
        <v/>
      </c>
      <c r="N1024" s="25">
        <f>IF($A1024="","",MIN(INDEX('Cenários'!$K$6:$K$105,INT((ROW()-6)/12)+1),MAX(0,$M1024)))</f>
        <v/>
      </c>
      <c r="O1024" s="25">
        <f>IF($A1024="","",IFERROR(IF($L1024&gt;=$N1024,0,MIN(CEILING(MAX(0,$N1024-$L1024),INDEX('Cenários'!$I$6:$I$105,INT((ROW()-6)/12)+1)),FLOOR(MAX(0,INDEX('Cenários'!$K$6:$K$105,INT((ROW()-6)/12)+1)-$L1024),INDEX('Cenários'!$I$6:$I$105,INT((ROW()-6)/12)+1)))),0))</f>
        <v/>
      </c>
      <c r="P1024" s="25">
        <f>IF($A1024="","",IFERROR(IF($E1024+INDEX('Cenários'!$J$6:$J$105,INT((ROW()-6)/12)+1)&gt;7,0,SUMIFS($O$6:$O$1205,$A$6:$A$1205,$A1024,$E$6:$E$1205,$E1024+INDEX('Cenários'!$J$6:$J$105,INT((ROW()-6)/12)+1))),0))</f>
        <v/>
      </c>
      <c r="Q1024" s="25">
        <f>IF($A1024="","",$L1024+$O1024)</f>
        <v/>
      </c>
      <c r="R1024" s="25">
        <f>IF($A1024="","",IF($E1024&gt;0,MAX(0,$Q1024-$N1024),0))</f>
        <v/>
      </c>
      <c r="S1024" s="25">
        <f>IF($A1024="","",$Q1024-$R1024)</f>
        <v/>
      </c>
      <c r="T1024" s="25">
        <f>IF($A1024="","",MAX(0,-$S1024))</f>
        <v/>
      </c>
      <c r="U1024" s="25">
        <f>IF($A1024="","",MAX(0,$Q1024-INDEX('Cenários'!$K$6:$K$105,INT((ROW()-6)/12)+1)))</f>
        <v/>
      </c>
      <c r="V1024" s="24">
        <f>IF($A1024="","",IF($Y1024&lt;&gt;"OK","Dados inválidos",IF($X1024="Pausado","Pausado",IF($T1024&gt;0,"Ruptura",IF($U1024&gt;0,"Excesso de capacidade",IF($M1024&gt;INDEX('Cenários'!$K$6:$K$105,INT((ROW()-6)/12)+1),"Capacidade insuficiente",IF(AND($E1024&lt;=0,$S1024&lt;INDEX('Cenários'!$H$6:$H$105,INT((ROW()-6)/12)+1)),"Atenção",IF($R1024&gt;0,"Desmobilizar","Adequado"))))))))</f>
        <v/>
      </c>
      <c r="W1024" s="24">
        <f>IF($A1024="","",IF($Y1024&lt;&gt;"OK","Corrigir cadastro do cenário",IF($X1024="Pausado","",IF($T1024&gt;0,"Ruptura projetada de "&amp;TEXT($T1024,"0")&amp;" un.",IF($U1024&gt;0,"Reduzir entrada ou transferir "&amp;TEXT($U1024,"0")&amp;" un.",IF($M1024&gt;INDEX('Cenários'!$K$6:$K$105,INT((ROW()-6)/12)+1),"Capacidade abaixo do saldo-alvo em "&amp;TEXT($M1024-INDEX('Cenários'!$K$6:$K$105,INT((ROW()-6)/12)+1),"0")&amp;" un.",IF(AND($O1024&gt;0,$E1024-INDEX('Cenários'!$J$6:$J$105,INT((ROW()-6)/12)+1)&lt;-4),"Recebimento depende de pedido anterior ao horizonte",IF($R1024&gt;0,"Desmobilizar "&amp;TEXT($R1024,"0")&amp;" un. nesta semana",IF($P1024&gt;0,"Emitir pedido de "&amp;TEXT($P1024,"0")&amp;" un. nesta semana",IF($O1024&gt;0,"Programar recebimento de "&amp;TEXT($O1024,"0")&amp;" un.","Sem ação imediata")))))))))</f>
        <v/>
      </c>
      <c r="X1024" s="24">
        <f>IF($A1024="","",INDEX('Cenários'!$M$6:$M$105,INT((ROW()-6)/12)+1))</f>
        <v/>
      </c>
      <c r="Y1024" s="24">
        <f>IF($A1024="","",INDEX('Cenários'!$Z$6:$Z$105,INT((ROW()-6)/12)+1))</f>
        <v/>
      </c>
    </row>
    <row r="1025" ht="19" customHeight="1">
      <c r="A1025" s="24">
        <f>IF(INDEX('Cenários'!$A$6:$A$105,INT((ROW()-6)/12)+1)="","",INDEX('Cenários'!$A$6:$A$105,INT((ROW()-6)/12)+1))</f>
        <v/>
      </c>
      <c r="B1025" s="24">
        <f>IF($A1025="","",INDEX('Cenários'!$B$6:$B$105,INT((ROW()-6)/12)+1))</f>
        <v/>
      </c>
      <c r="C1025" s="24">
        <f>IF($A1025="","",INDEX('Cenários'!$C$6:$C$105,INT((ROW()-6)/12)+1))</f>
        <v/>
      </c>
      <c r="D1025" s="24">
        <f>IF($A1025="","",INDEX('Cenários'!$D$6:$D$105,INT((ROW()-6)/12)+1))</f>
        <v/>
      </c>
      <c r="E1025" s="25">
        <f>IF($A1025="","",MOD(ROW()-6,12)-4)</f>
        <v/>
      </c>
      <c r="F1025" s="24">
        <f>IF($A1025="","",IF($E1025&lt;0,"Antes do pico",IF($E1025=0,"Semana de pico","Depois do pico")))</f>
        <v/>
      </c>
      <c r="G1025" s="36">
        <f>IF($A1025="","",IFERROR(IF(INDEX('Cenários'!$E$6:$E$105,INT((ROW()-6)/12)+1)="","",INDEX('Cenários'!$E$6:$E$105,INT((ROW()-6)/12)+1)+7*$E1025),""))</f>
        <v/>
      </c>
      <c r="H1025" s="37">
        <f>IF($A1025="","",INDEX('Cenários'!$N$6:$Y$105,INT((ROW()-6)/12)+1,$E1025+5))</f>
        <v/>
      </c>
      <c r="I1025" s="25">
        <f>IF(OR($A1025="",$H1025=""),"",IFERROR(ROUNDUP(INDEX('Cenários'!$F$6:$F$105,INT((ROW()-6)/12)+1)*$H1025,0),""))</f>
        <v/>
      </c>
      <c r="J1025" s="19" t="n"/>
      <c r="K1025" s="25">
        <f>IF($A1025="","",IF($E1025=-4,INDEX('Cenários'!$G$6:$G$105,INT((ROW()-6)/12)+1),$S1024))</f>
        <v/>
      </c>
      <c r="L1025" s="25">
        <f>IF($A1025="","",$K1025+IF($J1025="",0,$J1025)-IF($I1025="",0,$I1025))</f>
        <v/>
      </c>
      <c r="M1025" s="25">
        <f>IF($A1025="","",IF($E1025&lt;=0,INDEX('Cenários'!$H$6:$H$105,INT((ROW()-6)/12)+1)+SUMIFS($I$6:$I$1205,$A$6:$A$1205,$A1025,$E$6:$E$1205,"&gt;"&amp;$E1025,$E$6:$E$1205,"&lt;="&amp;($E1025+INDEX('Cenários'!$J$6:$J$105,INT((ROW()-6)/12)+1))),INDEX('Cenários'!$L$6:$L$105,INT((ROW()-6)/12)+1)+SUMIFS($I$6:$I$1205,$A$6:$A$1205,$A1025,$E$6:$E$1205,"&gt;"&amp;$E1025,$E$6:$E$1205,"&lt;=7")))</f>
        <v/>
      </c>
      <c r="N1025" s="25">
        <f>IF($A1025="","",MIN(INDEX('Cenários'!$K$6:$K$105,INT((ROW()-6)/12)+1),MAX(0,$M1025)))</f>
        <v/>
      </c>
      <c r="O1025" s="25">
        <f>IF($A1025="","",IFERROR(IF($L1025&gt;=$N1025,0,MIN(CEILING(MAX(0,$N1025-$L1025),INDEX('Cenários'!$I$6:$I$105,INT((ROW()-6)/12)+1)),FLOOR(MAX(0,INDEX('Cenários'!$K$6:$K$105,INT((ROW()-6)/12)+1)-$L1025),INDEX('Cenários'!$I$6:$I$105,INT((ROW()-6)/12)+1)))),0))</f>
        <v/>
      </c>
      <c r="P1025" s="25">
        <f>IF($A1025="","",IFERROR(IF($E1025+INDEX('Cenários'!$J$6:$J$105,INT((ROW()-6)/12)+1)&gt;7,0,SUMIFS($O$6:$O$1205,$A$6:$A$1205,$A1025,$E$6:$E$1205,$E1025+INDEX('Cenários'!$J$6:$J$105,INT((ROW()-6)/12)+1))),0))</f>
        <v/>
      </c>
      <c r="Q1025" s="25">
        <f>IF($A1025="","",$L1025+$O1025)</f>
        <v/>
      </c>
      <c r="R1025" s="25">
        <f>IF($A1025="","",IF($E1025&gt;0,MAX(0,$Q1025-$N1025),0))</f>
        <v/>
      </c>
      <c r="S1025" s="25">
        <f>IF($A1025="","",$Q1025-$R1025)</f>
        <v/>
      </c>
      <c r="T1025" s="25">
        <f>IF($A1025="","",MAX(0,-$S1025))</f>
        <v/>
      </c>
      <c r="U1025" s="25">
        <f>IF($A1025="","",MAX(0,$Q1025-INDEX('Cenários'!$K$6:$K$105,INT((ROW()-6)/12)+1)))</f>
        <v/>
      </c>
      <c r="V1025" s="24">
        <f>IF($A1025="","",IF($Y1025&lt;&gt;"OK","Dados inválidos",IF($X1025="Pausado","Pausado",IF($T1025&gt;0,"Ruptura",IF($U1025&gt;0,"Excesso de capacidade",IF($M1025&gt;INDEX('Cenários'!$K$6:$K$105,INT((ROW()-6)/12)+1),"Capacidade insuficiente",IF(AND($E1025&lt;=0,$S1025&lt;INDEX('Cenários'!$H$6:$H$105,INT((ROW()-6)/12)+1)),"Atenção",IF($R1025&gt;0,"Desmobilizar","Adequado"))))))))</f>
        <v/>
      </c>
      <c r="W1025" s="24">
        <f>IF($A1025="","",IF($Y1025&lt;&gt;"OK","Corrigir cadastro do cenário",IF($X1025="Pausado","",IF($T1025&gt;0,"Ruptura projetada de "&amp;TEXT($T1025,"0")&amp;" un.",IF($U1025&gt;0,"Reduzir entrada ou transferir "&amp;TEXT($U1025,"0")&amp;" un.",IF($M1025&gt;INDEX('Cenários'!$K$6:$K$105,INT((ROW()-6)/12)+1),"Capacidade abaixo do saldo-alvo em "&amp;TEXT($M1025-INDEX('Cenários'!$K$6:$K$105,INT((ROW()-6)/12)+1),"0")&amp;" un.",IF(AND($O1025&gt;0,$E1025-INDEX('Cenários'!$J$6:$J$105,INT((ROW()-6)/12)+1)&lt;-4),"Recebimento depende de pedido anterior ao horizonte",IF($R1025&gt;0,"Desmobilizar "&amp;TEXT($R1025,"0")&amp;" un. nesta semana",IF($P1025&gt;0,"Emitir pedido de "&amp;TEXT($P1025,"0")&amp;" un. nesta semana",IF($O1025&gt;0,"Programar recebimento de "&amp;TEXT($O1025,"0")&amp;" un.","Sem ação imediata")))))))))</f>
        <v/>
      </c>
      <c r="X1025" s="24">
        <f>IF($A1025="","",INDEX('Cenários'!$M$6:$M$105,INT((ROW()-6)/12)+1))</f>
        <v/>
      </c>
      <c r="Y1025" s="24">
        <f>IF($A1025="","",INDEX('Cenários'!$Z$6:$Z$105,INT((ROW()-6)/12)+1))</f>
        <v/>
      </c>
    </row>
    <row r="1026" ht="19" customHeight="1">
      <c r="A1026" s="24">
        <f>IF(INDEX('Cenários'!$A$6:$A$105,INT((ROW()-6)/12)+1)="","",INDEX('Cenários'!$A$6:$A$105,INT((ROW()-6)/12)+1))</f>
        <v/>
      </c>
      <c r="B1026" s="24">
        <f>IF($A1026="","",INDEX('Cenários'!$B$6:$B$105,INT((ROW()-6)/12)+1))</f>
        <v/>
      </c>
      <c r="C1026" s="24">
        <f>IF($A1026="","",INDEX('Cenários'!$C$6:$C$105,INT((ROW()-6)/12)+1))</f>
        <v/>
      </c>
      <c r="D1026" s="24">
        <f>IF($A1026="","",INDEX('Cenários'!$D$6:$D$105,INT((ROW()-6)/12)+1))</f>
        <v/>
      </c>
      <c r="E1026" s="25">
        <f>IF($A1026="","",MOD(ROW()-6,12)-4)</f>
        <v/>
      </c>
      <c r="F1026" s="24">
        <f>IF($A1026="","",IF($E1026&lt;0,"Antes do pico",IF($E1026=0,"Semana de pico","Depois do pico")))</f>
        <v/>
      </c>
      <c r="G1026" s="36">
        <f>IF($A1026="","",IFERROR(IF(INDEX('Cenários'!$E$6:$E$105,INT((ROW()-6)/12)+1)="","",INDEX('Cenários'!$E$6:$E$105,INT((ROW()-6)/12)+1)+7*$E1026),""))</f>
        <v/>
      </c>
      <c r="H1026" s="37">
        <f>IF($A1026="","",INDEX('Cenários'!$N$6:$Y$105,INT((ROW()-6)/12)+1,$E1026+5))</f>
        <v/>
      </c>
      <c r="I1026" s="25">
        <f>IF(OR($A1026="",$H1026=""),"",IFERROR(ROUNDUP(INDEX('Cenários'!$F$6:$F$105,INT((ROW()-6)/12)+1)*$H1026,0),""))</f>
        <v/>
      </c>
      <c r="J1026" s="19" t="n"/>
      <c r="K1026" s="25">
        <f>IF($A1026="","",IF($E1026=-4,INDEX('Cenários'!$G$6:$G$105,INT((ROW()-6)/12)+1),$S1025))</f>
        <v/>
      </c>
      <c r="L1026" s="25">
        <f>IF($A1026="","",$K1026+IF($J1026="",0,$J1026)-IF($I1026="",0,$I1026))</f>
        <v/>
      </c>
      <c r="M1026" s="25">
        <f>IF($A1026="","",IF($E1026&lt;=0,INDEX('Cenários'!$H$6:$H$105,INT((ROW()-6)/12)+1)+SUMIFS($I$6:$I$1205,$A$6:$A$1205,$A1026,$E$6:$E$1205,"&gt;"&amp;$E1026,$E$6:$E$1205,"&lt;="&amp;($E1026+INDEX('Cenários'!$J$6:$J$105,INT((ROW()-6)/12)+1))),INDEX('Cenários'!$L$6:$L$105,INT((ROW()-6)/12)+1)+SUMIFS($I$6:$I$1205,$A$6:$A$1205,$A1026,$E$6:$E$1205,"&gt;"&amp;$E1026,$E$6:$E$1205,"&lt;=7")))</f>
        <v/>
      </c>
      <c r="N1026" s="25">
        <f>IF($A1026="","",MIN(INDEX('Cenários'!$K$6:$K$105,INT((ROW()-6)/12)+1),MAX(0,$M1026)))</f>
        <v/>
      </c>
      <c r="O1026" s="25">
        <f>IF($A1026="","",IFERROR(IF($L1026&gt;=$N1026,0,MIN(CEILING(MAX(0,$N1026-$L1026),INDEX('Cenários'!$I$6:$I$105,INT((ROW()-6)/12)+1)),FLOOR(MAX(0,INDEX('Cenários'!$K$6:$K$105,INT((ROW()-6)/12)+1)-$L1026),INDEX('Cenários'!$I$6:$I$105,INT((ROW()-6)/12)+1)))),0))</f>
        <v/>
      </c>
      <c r="P1026" s="25">
        <f>IF($A1026="","",IFERROR(IF($E1026+INDEX('Cenários'!$J$6:$J$105,INT((ROW()-6)/12)+1)&gt;7,0,SUMIFS($O$6:$O$1205,$A$6:$A$1205,$A1026,$E$6:$E$1205,$E1026+INDEX('Cenários'!$J$6:$J$105,INT((ROW()-6)/12)+1))),0))</f>
        <v/>
      </c>
      <c r="Q1026" s="25">
        <f>IF($A1026="","",$L1026+$O1026)</f>
        <v/>
      </c>
      <c r="R1026" s="25">
        <f>IF($A1026="","",IF($E1026&gt;0,MAX(0,$Q1026-$N1026),0))</f>
        <v/>
      </c>
      <c r="S1026" s="25">
        <f>IF($A1026="","",$Q1026-$R1026)</f>
        <v/>
      </c>
      <c r="T1026" s="25">
        <f>IF($A1026="","",MAX(0,-$S1026))</f>
        <v/>
      </c>
      <c r="U1026" s="25">
        <f>IF($A1026="","",MAX(0,$Q1026-INDEX('Cenários'!$K$6:$K$105,INT((ROW()-6)/12)+1)))</f>
        <v/>
      </c>
      <c r="V1026" s="24">
        <f>IF($A1026="","",IF($Y1026&lt;&gt;"OK","Dados inválidos",IF($X1026="Pausado","Pausado",IF($T1026&gt;0,"Ruptura",IF($U1026&gt;0,"Excesso de capacidade",IF($M1026&gt;INDEX('Cenários'!$K$6:$K$105,INT((ROW()-6)/12)+1),"Capacidade insuficiente",IF(AND($E1026&lt;=0,$S1026&lt;INDEX('Cenários'!$H$6:$H$105,INT((ROW()-6)/12)+1)),"Atenção",IF($R1026&gt;0,"Desmobilizar","Adequado"))))))))</f>
        <v/>
      </c>
      <c r="W1026" s="24">
        <f>IF($A1026="","",IF($Y1026&lt;&gt;"OK","Corrigir cadastro do cenário",IF($X1026="Pausado","",IF($T1026&gt;0,"Ruptura projetada de "&amp;TEXT($T1026,"0")&amp;" un.",IF($U1026&gt;0,"Reduzir entrada ou transferir "&amp;TEXT($U1026,"0")&amp;" un.",IF($M1026&gt;INDEX('Cenários'!$K$6:$K$105,INT((ROW()-6)/12)+1),"Capacidade abaixo do saldo-alvo em "&amp;TEXT($M1026-INDEX('Cenários'!$K$6:$K$105,INT((ROW()-6)/12)+1),"0")&amp;" un.",IF(AND($O1026&gt;0,$E1026-INDEX('Cenários'!$J$6:$J$105,INT((ROW()-6)/12)+1)&lt;-4),"Recebimento depende de pedido anterior ao horizonte",IF($R1026&gt;0,"Desmobilizar "&amp;TEXT($R1026,"0")&amp;" un. nesta semana",IF($P1026&gt;0,"Emitir pedido de "&amp;TEXT($P1026,"0")&amp;" un. nesta semana",IF($O1026&gt;0,"Programar recebimento de "&amp;TEXT($O1026,"0")&amp;" un.","Sem ação imediata")))))))))</f>
        <v/>
      </c>
      <c r="X1026" s="24">
        <f>IF($A1026="","",INDEX('Cenários'!$M$6:$M$105,INT((ROW()-6)/12)+1))</f>
        <v/>
      </c>
      <c r="Y1026" s="24">
        <f>IF($A1026="","",INDEX('Cenários'!$Z$6:$Z$105,INT((ROW()-6)/12)+1))</f>
        <v/>
      </c>
    </row>
    <row r="1027" ht="19" customHeight="1">
      <c r="A1027" s="24">
        <f>IF(INDEX('Cenários'!$A$6:$A$105,INT((ROW()-6)/12)+1)="","",INDEX('Cenários'!$A$6:$A$105,INT((ROW()-6)/12)+1))</f>
        <v/>
      </c>
      <c r="B1027" s="24">
        <f>IF($A1027="","",INDEX('Cenários'!$B$6:$B$105,INT((ROW()-6)/12)+1))</f>
        <v/>
      </c>
      <c r="C1027" s="24">
        <f>IF($A1027="","",INDEX('Cenários'!$C$6:$C$105,INT((ROW()-6)/12)+1))</f>
        <v/>
      </c>
      <c r="D1027" s="24">
        <f>IF($A1027="","",INDEX('Cenários'!$D$6:$D$105,INT((ROW()-6)/12)+1))</f>
        <v/>
      </c>
      <c r="E1027" s="25">
        <f>IF($A1027="","",MOD(ROW()-6,12)-4)</f>
        <v/>
      </c>
      <c r="F1027" s="24">
        <f>IF($A1027="","",IF($E1027&lt;0,"Antes do pico",IF($E1027=0,"Semana de pico","Depois do pico")))</f>
        <v/>
      </c>
      <c r="G1027" s="36">
        <f>IF($A1027="","",IFERROR(IF(INDEX('Cenários'!$E$6:$E$105,INT((ROW()-6)/12)+1)="","",INDEX('Cenários'!$E$6:$E$105,INT((ROW()-6)/12)+1)+7*$E1027),""))</f>
        <v/>
      </c>
      <c r="H1027" s="37">
        <f>IF($A1027="","",INDEX('Cenários'!$N$6:$Y$105,INT((ROW()-6)/12)+1,$E1027+5))</f>
        <v/>
      </c>
      <c r="I1027" s="25">
        <f>IF(OR($A1027="",$H1027=""),"",IFERROR(ROUNDUP(INDEX('Cenários'!$F$6:$F$105,INT((ROW()-6)/12)+1)*$H1027,0),""))</f>
        <v/>
      </c>
      <c r="J1027" s="19" t="n"/>
      <c r="K1027" s="25">
        <f>IF($A1027="","",IF($E1027=-4,INDEX('Cenários'!$G$6:$G$105,INT((ROW()-6)/12)+1),$S1026))</f>
        <v/>
      </c>
      <c r="L1027" s="25">
        <f>IF($A1027="","",$K1027+IF($J1027="",0,$J1027)-IF($I1027="",0,$I1027))</f>
        <v/>
      </c>
      <c r="M1027" s="25">
        <f>IF($A1027="","",IF($E1027&lt;=0,INDEX('Cenários'!$H$6:$H$105,INT((ROW()-6)/12)+1)+SUMIFS($I$6:$I$1205,$A$6:$A$1205,$A1027,$E$6:$E$1205,"&gt;"&amp;$E1027,$E$6:$E$1205,"&lt;="&amp;($E1027+INDEX('Cenários'!$J$6:$J$105,INT((ROW()-6)/12)+1))),INDEX('Cenários'!$L$6:$L$105,INT((ROW()-6)/12)+1)+SUMIFS($I$6:$I$1205,$A$6:$A$1205,$A1027,$E$6:$E$1205,"&gt;"&amp;$E1027,$E$6:$E$1205,"&lt;=7")))</f>
        <v/>
      </c>
      <c r="N1027" s="25">
        <f>IF($A1027="","",MIN(INDEX('Cenários'!$K$6:$K$105,INT((ROW()-6)/12)+1),MAX(0,$M1027)))</f>
        <v/>
      </c>
      <c r="O1027" s="25">
        <f>IF($A1027="","",IFERROR(IF($L1027&gt;=$N1027,0,MIN(CEILING(MAX(0,$N1027-$L1027),INDEX('Cenários'!$I$6:$I$105,INT((ROW()-6)/12)+1)),FLOOR(MAX(0,INDEX('Cenários'!$K$6:$K$105,INT((ROW()-6)/12)+1)-$L1027),INDEX('Cenários'!$I$6:$I$105,INT((ROW()-6)/12)+1)))),0))</f>
        <v/>
      </c>
      <c r="P1027" s="25">
        <f>IF($A1027="","",IFERROR(IF($E1027+INDEX('Cenários'!$J$6:$J$105,INT((ROW()-6)/12)+1)&gt;7,0,SUMIFS($O$6:$O$1205,$A$6:$A$1205,$A1027,$E$6:$E$1205,$E1027+INDEX('Cenários'!$J$6:$J$105,INT((ROW()-6)/12)+1))),0))</f>
        <v/>
      </c>
      <c r="Q1027" s="25">
        <f>IF($A1027="","",$L1027+$O1027)</f>
        <v/>
      </c>
      <c r="R1027" s="25">
        <f>IF($A1027="","",IF($E1027&gt;0,MAX(0,$Q1027-$N1027),0))</f>
        <v/>
      </c>
      <c r="S1027" s="25">
        <f>IF($A1027="","",$Q1027-$R1027)</f>
        <v/>
      </c>
      <c r="T1027" s="25">
        <f>IF($A1027="","",MAX(0,-$S1027))</f>
        <v/>
      </c>
      <c r="U1027" s="25">
        <f>IF($A1027="","",MAX(0,$Q1027-INDEX('Cenários'!$K$6:$K$105,INT((ROW()-6)/12)+1)))</f>
        <v/>
      </c>
      <c r="V1027" s="24">
        <f>IF($A1027="","",IF($Y1027&lt;&gt;"OK","Dados inválidos",IF($X1027="Pausado","Pausado",IF($T1027&gt;0,"Ruptura",IF($U1027&gt;0,"Excesso de capacidade",IF($M1027&gt;INDEX('Cenários'!$K$6:$K$105,INT((ROW()-6)/12)+1),"Capacidade insuficiente",IF(AND($E1027&lt;=0,$S1027&lt;INDEX('Cenários'!$H$6:$H$105,INT((ROW()-6)/12)+1)),"Atenção",IF($R1027&gt;0,"Desmobilizar","Adequado"))))))))</f>
        <v/>
      </c>
      <c r="W1027" s="24">
        <f>IF($A1027="","",IF($Y1027&lt;&gt;"OK","Corrigir cadastro do cenário",IF($X1027="Pausado","",IF($T1027&gt;0,"Ruptura projetada de "&amp;TEXT($T1027,"0")&amp;" un.",IF($U1027&gt;0,"Reduzir entrada ou transferir "&amp;TEXT($U1027,"0")&amp;" un.",IF($M1027&gt;INDEX('Cenários'!$K$6:$K$105,INT((ROW()-6)/12)+1),"Capacidade abaixo do saldo-alvo em "&amp;TEXT($M1027-INDEX('Cenários'!$K$6:$K$105,INT((ROW()-6)/12)+1),"0")&amp;" un.",IF(AND($O1027&gt;0,$E1027-INDEX('Cenários'!$J$6:$J$105,INT((ROW()-6)/12)+1)&lt;-4),"Recebimento depende de pedido anterior ao horizonte",IF($R1027&gt;0,"Desmobilizar "&amp;TEXT($R1027,"0")&amp;" un. nesta semana",IF($P1027&gt;0,"Emitir pedido de "&amp;TEXT($P1027,"0")&amp;" un. nesta semana",IF($O1027&gt;0,"Programar recebimento de "&amp;TEXT($O1027,"0")&amp;" un.","Sem ação imediata")))))))))</f>
        <v/>
      </c>
      <c r="X1027" s="24">
        <f>IF($A1027="","",INDEX('Cenários'!$M$6:$M$105,INT((ROW()-6)/12)+1))</f>
        <v/>
      </c>
      <c r="Y1027" s="24">
        <f>IF($A1027="","",INDEX('Cenários'!$Z$6:$Z$105,INT((ROW()-6)/12)+1))</f>
        <v/>
      </c>
    </row>
    <row r="1028" ht="19" customHeight="1">
      <c r="A1028" s="24">
        <f>IF(INDEX('Cenários'!$A$6:$A$105,INT((ROW()-6)/12)+1)="","",INDEX('Cenários'!$A$6:$A$105,INT((ROW()-6)/12)+1))</f>
        <v/>
      </c>
      <c r="B1028" s="24">
        <f>IF($A1028="","",INDEX('Cenários'!$B$6:$B$105,INT((ROW()-6)/12)+1))</f>
        <v/>
      </c>
      <c r="C1028" s="24">
        <f>IF($A1028="","",INDEX('Cenários'!$C$6:$C$105,INT((ROW()-6)/12)+1))</f>
        <v/>
      </c>
      <c r="D1028" s="24">
        <f>IF($A1028="","",INDEX('Cenários'!$D$6:$D$105,INT((ROW()-6)/12)+1))</f>
        <v/>
      </c>
      <c r="E1028" s="25">
        <f>IF($A1028="","",MOD(ROW()-6,12)-4)</f>
        <v/>
      </c>
      <c r="F1028" s="24">
        <f>IF($A1028="","",IF($E1028&lt;0,"Antes do pico",IF($E1028=0,"Semana de pico","Depois do pico")))</f>
        <v/>
      </c>
      <c r="G1028" s="36">
        <f>IF($A1028="","",IFERROR(IF(INDEX('Cenários'!$E$6:$E$105,INT((ROW()-6)/12)+1)="","",INDEX('Cenários'!$E$6:$E$105,INT((ROW()-6)/12)+1)+7*$E1028),""))</f>
        <v/>
      </c>
      <c r="H1028" s="37">
        <f>IF($A1028="","",INDEX('Cenários'!$N$6:$Y$105,INT((ROW()-6)/12)+1,$E1028+5))</f>
        <v/>
      </c>
      <c r="I1028" s="25">
        <f>IF(OR($A1028="",$H1028=""),"",IFERROR(ROUNDUP(INDEX('Cenários'!$F$6:$F$105,INT((ROW()-6)/12)+1)*$H1028,0),""))</f>
        <v/>
      </c>
      <c r="J1028" s="19" t="n"/>
      <c r="K1028" s="25">
        <f>IF($A1028="","",IF($E1028=-4,INDEX('Cenários'!$G$6:$G$105,INT((ROW()-6)/12)+1),$S1027))</f>
        <v/>
      </c>
      <c r="L1028" s="25">
        <f>IF($A1028="","",$K1028+IF($J1028="",0,$J1028)-IF($I1028="",0,$I1028))</f>
        <v/>
      </c>
      <c r="M1028" s="25">
        <f>IF($A1028="","",IF($E1028&lt;=0,INDEX('Cenários'!$H$6:$H$105,INT((ROW()-6)/12)+1)+SUMIFS($I$6:$I$1205,$A$6:$A$1205,$A1028,$E$6:$E$1205,"&gt;"&amp;$E1028,$E$6:$E$1205,"&lt;="&amp;($E1028+INDEX('Cenários'!$J$6:$J$105,INT((ROW()-6)/12)+1))),INDEX('Cenários'!$L$6:$L$105,INT((ROW()-6)/12)+1)+SUMIFS($I$6:$I$1205,$A$6:$A$1205,$A1028,$E$6:$E$1205,"&gt;"&amp;$E1028,$E$6:$E$1205,"&lt;=7")))</f>
        <v/>
      </c>
      <c r="N1028" s="25">
        <f>IF($A1028="","",MIN(INDEX('Cenários'!$K$6:$K$105,INT((ROW()-6)/12)+1),MAX(0,$M1028)))</f>
        <v/>
      </c>
      <c r="O1028" s="25">
        <f>IF($A1028="","",IFERROR(IF($L1028&gt;=$N1028,0,MIN(CEILING(MAX(0,$N1028-$L1028),INDEX('Cenários'!$I$6:$I$105,INT((ROW()-6)/12)+1)),FLOOR(MAX(0,INDEX('Cenários'!$K$6:$K$105,INT((ROW()-6)/12)+1)-$L1028),INDEX('Cenários'!$I$6:$I$105,INT((ROW()-6)/12)+1)))),0))</f>
        <v/>
      </c>
      <c r="P1028" s="25">
        <f>IF($A1028="","",IFERROR(IF($E1028+INDEX('Cenários'!$J$6:$J$105,INT((ROW()-6)/12)+1)&gt;7,0,SUMIFS($O$6:$O$1205,$A$6:$A$1205,$A1028,$E$6:$E$1205,$E1028+INDEX('Cenários'!$J$6:$J$105,INT((ROW()-6)/12)+1))),0))</f>
        <v/>
      </c>
      <c r="Q1028" s="25">
        <f>IF($A1028="","",$L1028+$O1028)</f>
        <v/>
      </c>
      <c r="R1028" s="25">
        <f>IF($A1028="","",IF($E1028&gt;0,MAX(0,$Q1028-$N1028),0))</f>
        <v/>
      </c>
      <c r="S1028" s="25">
        <f>IF($A1028="","",$Q1028-$R1028)</f>
        <v/>
      </c>
      <c r="T1028" s="25">
        <f>IF($A1028="","",MAX(0,-$S1028))</f>
        <v/>
      </c>
      <c r="U1028" s="25">
        <f>IF($A1028="","",MAX(0,$Q1028-INDEX('Cenários'!$K$6:$K$105,INT((ROW()-6)/12)+1)))</f>
        <v/>
      </c>
      <c r="V1028" s="24">
        <f>IF($A1028="","",IF($Y1028&lt;&gt;"OK","Dados inválidos",IF($X1028="Pausado","Pausado",IF($T1028&gt;0,"Ruptura",IF($U1028&gt;0,"Excesso de capacidade",IF($M1028&gt;INDEX('Cenários'!$K$6:$K$105,INT((ROW()-6)/12)+1),"Capacidade insuficiente",IF(AND($E1028&lt;=0,$S1028&lt;INDEX('Cenários'!$H$6:$H$105,INT((ROW()-6)/12)+1)),"Atenção",IF($R1028&gt;0,"Desmobilizar","Adequado"))))))))</f>
        <v/>
      </c>
      <c r="W1028" s="24">
        <f>IF($A1028="","",IF($Y1028&lt;&gt;"OK","Corrigir cadastro do cenário",IF($X1028="Pausado","",IF($T1028&gt;0,"Ruptura projetada de "&amp;TEXT($T1028,"0")&amp;" un.",IF($U1028&gt;0,"Reduzir entrada ou transferir "&amp;TEXT($U1028,"0")&amp;" un.",IF($M1028&gt;INDEX('Cenários'!$K$6:$K$105,INT((ROW()-6)/12)+1),"Capacidade abaixo do saldo-alvo em "&amp;TEXT($M1028-INDEX('Cenários'!$K$6:$K$105,INT((ROW()-6)/12)+1),"0")&amp;" un.",IF(AND($O1028&gt;0,$E1028-INDEX('Cenários'!$J$6:$J$105,INT((ROW()-6)/12)+1)&lt;-4),"Recebimento depende de pedido anterior ao horizonte",IF($R1028&gt;0,"Desmobilizar "&amp;TEXT($R1028,"0")&amp;" un. nesta semana",IF($P1028&gt;0,"Emitir pedido de "&amp;TEXT($P1028,"0")&amp;" un. nesta semana",IF($O1028&gt;0,"Programar recebimento de "&amp;TEXT($O1028,"0")&amp;" un.","Sem ação imediata")))))))))</f>
        <v/>
      </c>
      <c r="X1028" s="24">
        <f>IF($A1028="","",INDEX('Cenários'!$M$6:$M$105,INT((ROW()-6)/12)+1))</f>
        <v/>
      </c>
      <c r="Y1028" s="24">
        <f>IF($A1028="","",INDEX('Cenários'!$Z$6:$Z$105,INT((ROW()-6)/12)+1))</f>
        <v/>
      </c>
    </row>
    <row r="1029" ht="19" customHeight="1">
      <c r="A1029" s="24">
        <f>IF(INDEX('Cenários'!$A$6:$A$105,INT((ROW()-6)/12)+1)="","",INDEX('Cenários'!$A$6:$A$105,INT((ROW()-6)/12)+1))</f>
        <v/>
      </c>
      <c r="B1029" s="24">
        <f>IF($A1029="","",INDEX('Cenários'!$B$6:$B$105,INT((ROW()-6)/12)+1))</f>
        <v/>
      </c>
      <c r="C1029" s="24">
        <f>IF($A1029="","",INDEX('Cenários'!$C$6:$C$105,INT((ROW()-6)/12)+1))</f>
        <v/>
      </c>
      <c r="D1029" s="24">
        <f>IF($A1029="","",INDEX('Cenários'!$D$6:$D$105,INT((ROW()-6)/12)+1))</f>
        <v/>
      </c>
      <c r="E1029" s="25">
        <f>IF($A1029="","",MOD(ROW()-6,12)-4)</f>
        <v/>
      </c>
      <c r="F1029" s="24">
        <f>IF($A1029="","",IF($E1029&lt;0,"Antes do pico",IF($E1029=0,"Semana de pico","Depois do pico")))</f>
        <v/>
      </c>
      <c r="G1029" s="36">
        <f>IF($A1029="","",IFERROR(IF(INDEX('Cenários'!$E$6:$E$105,INT((ROW()-6)/12)+1)="","",INDEX('Cenários'!$E$6:$E$105,INT((ROW()-6)/12)+1)+7*$E1029),""))</f>
        <v/>
      </c>
      <c r="H1029" s="37">
        <f>IF($A1029="","",INDEX('Cenários'!$N$6:$Y$105,INT((ROW()-6)/12)+1,$E1029+5))</f>
        <v/>
      </c>
      <c r="I1029" s="25">
        <f>IF(OR($A1029="",$H1029=""),"",IFERROR(ROUNDUP(INDEX('Cenários'!$F$6:$F$105,INT((ROW()-6)/12)+1)*$H1029,0),""))</f>
        <v/>
      </c>
      <c r="J1029" s="19" t="n"/>
      <c r="K1029" s="25">
        <f>IF($A1029="","",IF($E1029=-4,INDEX('Cenários'!$G$6:$G$105,INT((ROW()-6)/12)+1),$S1028))</f>
        <v/>
      </c>
      <c r="L1029" s="25">
        <f>IF($A1029="","",$K1029+IF($J1029="",0,$J1029)-IF($I1029="",0,$I1029))</f>
        <v/>
      </c>
      <c r="M1029" s="25">
        <f>IF($A1029="","",IF($E1029&lt;=0,INDEX('Cenários'!$H$6:$H$105,INT((ROW()-6)/12)+1)+SUMIFS($I$6:$I$1205,$A$6:$A$1205,$A1029,$E$6:$E$1205,"&gt;"&amp;$E1029,$E$6:$E$1205,"&lt;="&amp;($E1029+INDEX('Cenários'!$J$6:$J$105,INT((ROW()-6)/12)+1))),INDEX('Cenários'!$L$6:$L$105,INT((ROW()-6)/12)+1)+SUMIFS($I$6:$I$1205,$A$6:$A$1205,$A1029,$E$6:$E$1205,"&gt;"&amp;$E1029,$E$6:$E$1205,"&lt;=7")))</f>
        <v/>
      </c>
      <c r="N1029" s="25">
        <f>IF($A1029="","",MIN(INDEX('Cenários'!$K$6:$K$105,INT((ROW()-6)/12)+1),MAX(0,$M1029)))</f>
        <v/>
      </c>
      <c r="O1029" s="25">
        <f>IF($A1029="","",IFERROR(IF($L1029&gt;=$N1029,0,MIN(CEILING(MAX(0,$N1029-$L1029),INDEX('Cenários'!$I$6:$I$105,INT((ROW()-6)/12)+1)),FLOOR(MAX(0,INDEX('Cenários'!$K$6:$K$105,INT((ROW()-6)/12)+1)-$L1029),INDEX('Cenários'!$I$6:$I$105,INT((ROW()-6)/12)+1)))),0))</f>
        <v/>
      </c>
      <c r="P1029" s="25">
        <f>IF($A1029="","",IFERROR(IF($E1029+INDEX('Cenários'!$J$6:$J$105,INT((ROW()-6)/12)+1)&gt;7,0,SUMIFS($O$6:$O$1205,$A$6:$A$1205,$A1029,$E$6:$E$1205,$E1029+INDEX('Cenários'!$J$6:$J$105,INT((ROW()-6)/12)+1))),0))</f>
        <v/>
      </c>
      <c r="Q1029" s="25">
        <f>IF($A1029="","",$L1029+$O1029)</f>
        <v/>
      </c>
      <c r="R1029" s="25">
        <f>IF($A1029="","",IF($E1029&gt;0,MAX(0,$Q1029-$N1029),0))</f>
        <v/>
      </c>
      <c r="S1029" s="25">
        <f>IF($A1029="","",$Q1029-$R1029)</f>
        <v/>
      </c>
      <c r="T1029" s="25">
        <f>IF($A1029="","",MAX(0,-$S1029))</f>
        <v/>
      </c>
      <c r="U1029" s="25">
        <f>IF($A1029="","",MAX(0,$Q1029-INDEX('Cenários'!$K$6:$K$105,INT((ROW()-6)/12)+1)))</f>
        <v/>
      </c>
      <c r="V1029" s="24">
        <f>IF($A1029="","",IF($Y1029&lt;&gt;"OK","Dados inválidos",IF($X1029="Pausado","Pausado",IF($T1029&gt;0,"Ruptura",IF($U1029&gt;0,"Excesso de capacidade",IF($M1029&gt;INDEX('Cenários'!$K$6:$K$105,INT((ROW()-6)/12)+1),"Capacidade insuficiente",IF(AND($E1029&lt;=0,$S1029&lt;INDEX('Cenários'!$H$6:$H$105,INT((ROW()-6)/12)+1)),"Atenção",IF($R1029&gt;0,"Desmobilizar","Adequado"))))))))</f>
        <v/>
      </c>
      <c r="W1029" s="24">
        <f>IF($A1029="","",IF($Y1029&lt;&gt;"OK","Corrigir cadastro do cenário",IF($X1029="Pausado","",IF($T1029&gt;0,"Ruptura projetada de "&amp;TEXT($T1029,"0")&amp;" un.",IF($U1029&gt;0,"Reduzir entrada ou transferir "&amp;TEXT($U1029,"0")&amp;" un.",IF($M1029&gt;INDEX('Cenários'!$K$6:$K$105,INT((ROW()-6)/12)+1),"Capacidade abaixo do saldo-alvo em "&amp;TEXT($M1029-INDEX('Cenários'!$K$6:$K$105,INT((ROW()-6)/12)+1),"0")&amp;" un.",IF(AND($O1029&gt;0,$E1029-INDEX('Cenários'!$J$6:$J$105,INT((ROW()-6)/12)+1)&lt;-4),"Recebimento depende de pedido anterior ao horizonte",IF($R1029&gt;0,"Desmobilizar "&amp;TEXT($R1029,"0")&amp;" un. nesta semana",IF($P1029&gt;0,"Emitir pedido de "&amp;TEXT($P1029,"0")&amp;" un. nesta semana",IF($O1029&gt;0,"Programar recebimento de "&amp;TEXT($O1029,"0")&amp;" un.","Sem ação imediata")))))))))</f>
        <v/>
      </c>
      <c r="X1029" s="24">
        <f>IF($A1029="","",INDEX('Cenários'!$M$6:$M$105,INT((ROW()-6)/12)+1))</f>
        <v/>
      </c>
      <c r="Y1029" s="24">
        <f>IF($A1029="","",INDEX('Cenários'!$Z$6:$Z$105,INT((ROW()-6)/12)+1))</f>
        <v/>
      </c>
    </row>
    <row r="1030" ht="19" customHeight="1">
      <c r="A1030" s="24">
        <f>IF(INDEX('Cenários'!$A$6:$A$105,INT((ROW()-6)/12)+1)="","",INDEX('Cenários'!$A$6:$A$105,INT((ROW()-6)/12)+1))</f>
        <v/>
      </c>
      <c r="B1030" s="24">
        <f>IF($A1030="","",INDEX('Cenários'!$B$6:$B$105,INT((ROW()-6)/12)+1))</f>
        <v/>
      </c>
      <c r="C1030" s="24">
        <f>IF($A1030="","",INDEX('Cenários'!$C$6:$C$105,INT((ROW()-6)/12)+1))</f>
        <v/>
      </c>
      <c r="D1030" s="24">
        <f>IF($A1030="","",INDEX('Cenários'!$D$6:$D$105,INT((ROW()-6)/12)+1))</f>
        <v/>
      </c>
      <c r="E1030" s="25">
        <f>IF($A1030="","",MOD(ROW()-6,12)-4)</f>
        <v/>
      </c>
      <c r="F1030" s="24">
        <f>IF($A1030="","",IF($E1030&lt;0,"Antes do pico",IF($E1030=0,"Semana de pico","Depois do pico")))</f>
        <v/>
      </c>
      <c r="G1030" s="36">
        <f>IF($A1030="","",IFERROR(IF(INDEX('Cenários'!$E$6:$E$105,INT((ROW()-6)/12)+1)="","",INDEX('Cenários'!$E$6:$E$105,INT((ROW()-6)/12)+1)+7*$E1030),""))</f>
        <v/>
      </c>
      <c r="H1030" s="37">
        <f>IF($A1030="","",INDEX('Cenários'!$N$6:$Y$105,INT((ROW()-6)/12)+1,$E1030+5))</f>
        <v/>
      </c>
      <c r="I1030" s="25">
        <f>IF(OR($A1030="",$H1030=""),"",IFERROR(ROUNDUP(INDEX('Cenários'!$F$6:$F$105,INT((ROW()-6)/12)+1)*$H1030,0),""))</f>
        <v/>
      </c>
      <c r="J1030" s="19" t="n"/>
      <c r="K1030" s="25">
        <f>IF($A1030="","",IF($E1030=-4,INDEX('Cenários'!$G$6:$G$105,INT((ROW()-6)/12)+1),$S1029))</f>
        <v/>
      </c>
      <c r="L1030" s="25">
        <f>IF($A1030="","",$K1030+IF($J1030="",0,$J1030)-IF($I1030="",0,$I1030))</f>
        <v/>
      </c>
      <c r="M1030" s="25">
        <f>IF($A1030="","",IF($E1030&lt;=0,INDEX('Cenários'!$H$6:$H$105,INT((ROW()-6)/12)+1)+SUMIFS($I$6:$I$1205,$A$6:$A$1205,$A1030,$E$6:$E$1205,"&gt;"&amp;$E1030,$E$6:$E$1205,"&lt;="&amp;($E1030+INDEX('Cenários'!$J$6:$J$105,INT((ROW()-6)/12)+1))),INDEX('Cenários'!$L$6:$L$105,INT((ROW()-6)/12)+1)+SUMIFS($I$6:$I$1205,$A$6:$A$1205,$A1030,$E$6:$E$1205,"&gt;"&amp;$E1030,$E$6:$E$1205,"&lt;=7")))</f>
        <v/>
      </c>
      <c r="N1030" s="25">
        <f>IF($A1030="","",MIN(INDEX('Cenários'!$K$6:$K$105,INT((ROW()-6)/12)+1),MAX(0,$M1030)))</f>
        <v/>
      </c>
      <c r="O1030" s="25">
        <f>IF($A1030="","",IFERROR(IF($L1030&gt;=$N1030,0,MIN(CEILING(MAX(0,$N1030-$L1030),INDEX('Cenários'!$I$6:$I$105,INT((ROW()-6)/12)+1)),FLOOR(MAX(0,INDEX('Cenários'!$K$6:$K$105,INT((ROW()-6)/12)+1)-$L1030),INDEX('Cenários'!$I$6:$I$105,INT((ROW()-6)/12)+1)))),0))</f>
        <v/>
      </c>
      <c r="P1030" s="25">
        <f>IF($A1030="","",IFERROR(IF($E1030+INDEX('Cenários'!$J$6:$J$105,INT((ROW()-6)/12)+1)&gt;7,0,SUMIFS($O$6:$O$1205,$A$6:$A$1205,$A1030,$E$6:$E$1205,$E1030+INDEX('Cenários'!$J$6:$J$105,INT((ROW()-6)/12)+1))),0))</f>
        <v/>
      </c>
      <c r="Q1030" s="25">
        <f>IF($A1030="","",$L1030+$O1030)</f>
        <v/>
      </c>
      <c r="R1030" s="25">
        <f>IF($A1030="","",IF($E1030&gt;0,MAX(0,$Q1030-$N1030),0))</f>
        <v/>
      </c>
      <c r="S1030" s="25">
        <f>IF($A1030="","",$Q1030-$R1030)</f>
        <v/>
      </c>
      <c r="T1030" s="25">
        <f>IF($A1030="","",MAX(0,-$S1030))</f>
        <v/>
      </c>
      <c r="U1030" s="25">
        <f>IF($A1030="","",MAX(0,$Q1030-INDEX('Cenários'!$K$6:$K$105,INT((ROW()-6)/12)+1)))</f>
        <v/>
      </c>
      <c r="V1030" s="24">
        <f>IF($A1030="","",IF($Y1030&lt;&gt;"OK","Dados inválidos",IF($X1030="Pausado","Pausado",IF($T1030&gt;0,"Ruptura",IF($U1030&gt;0,"Excesso de capacidade",IF($M1030&gt;INDEX('Cenários'!$K$6:$K$105,INT((ROW()-6)/12)+1),"Capacidade insuficiente",IF(AND($E1030&lt;=0,$S1030&lt;INDEX('Cenários'!$H$6:$H$105,INT((ROW()-6)/12)+1)),"Atenção",IF($R1030&gt;0,"Desmobilizar","Adequado"))))))))</f>
        <v/>
      </c>
      <c r="W1030" s="24">
        <f>IF($A1030="","",IF($Y1030&lt;&gt;"OK","Corrigir cadastro do cenário",IF($X1030="Pausado","",IF($T1030&gt;0,"Ruptura projetada de "&amp;TEXT($T1030,"0")&amp;" un.",IF($U1030&gt;0,"Reduzir entrada ou transferir "&amp;TEXT($U1030,"0")&amp;" un.",IF($M1030&gt;INDEX('Cenários'!$K$6:$K$105,INT((ROW()-6)/12)+1),"Capacidade abaixo do saldo-alvo em "&amp;TEXT($M1030-INDEX('Cenários'!$K$6:$K$105,INT((ROW()-6)/12)+1),"0")&amp;" un.",IF(AND($O1030&gt;0,$E1030-INDEX('Cenários'!$J$6:$J$105,INT((ROW()-6)/12)+1)&lt;-4),"Recebimento depende de pedido anterior ao horizonte",IF($R1030&gt;0,"Desmobilizar "&amp;TEXT($R1030,"0")&amp;" un. nesta semana",IF($P1030&gt;0,"Emitir pedido de "&amp;TEXT($P1030,"0")&amp;" un. nesta semana",IF($O1030&gt;0,"Programar recebimento de "&amp;TEXT($O1030,"0")&amp;" un.","Sem ação imediata")))))))))</f>
        <v/>
      </c>
      <c r="X1030" s="24">
        <f>IF($A1030="","",INDEX('Cenários'!$M$6:$M$105,INT((ROW()-6)/12)+1))</f>
        <v/>
      </c>
      <c r="Y1030" s="24">
        <f>IF($A1030="","",INDEX('Cenários'!$Z$6:$Z$105,INT((ROW()-6)/12)+1))</f>
        <v/>
      </c>
    </row>
    <row r="1031" ht="19" customHeight="1">
      <c r="A1031" s="24">
        <f>IF(INDEX('Cenários'!$A$6:$A$105,INT((ROW()-6)/12)+1)="","",INDEX('Cenários'!$A$6:$A$105,INT((ROW()-6)/12)+1))</f>
        <v/>
      </c>
      <c r="B1031" s="24">
        <f>IF($A1031="","",INDEX('Cenários'!$B$6:$B$105,INT((ROW()-6)/12)+1))</f>
        <v/>
      </c>
      <c r="C1031" s="24">
        <f>IF($A1031="","",INDEX('Cenários'!$C$6:$C$105,INT((ROW()-6)/12)+1))</f>
        <v/>
      </c>
      <c r="D1031" s="24">
        <f>IF($A1031="","",INDEX('Cenários'!$D$6:$D$105,INT((ROW()-6)/12)+1))</f>
        <v/>
      </c>
      <c r="E1031" s="25">
        <f>IF($A1031="","",MOD(ROW()-6,12)-4)</f>
        <v/>
      </c>
      <c r="F1031" s="24">
        <f>IF($A1031="","",IF($E1031&lt;0,"Antes do pico",IF($E1031=0,"Semana de pico","Depois do pico")))</f>
        <v/>
      </c>
      <c r="G1031" s="36">
        <f>IF($A1031="","",IFERROR(IF(INDEX('Cenários'!$E$6:$E$105,INT((ROW()-6)/12)+1)="","",INDEX('Cenários'!$E$6:$E$105,INT((ROW()-6)/12)+1)+7*$E1031),""))</f>
        <v/>
      </c>
      <c r="H1031" s="37">
        <f>IF($A1031="","",INDEX('Cenários'!$N$6:$Y$105,INT((ROW()-6)/12)+1,$E1031+5))</f>
        <v/>
      </c>
      <c r="I1031" s="25">
        <f>IF(OR($A1031="",$H1031=""),"",IFERROR(ROUNDUP(INDEX('Cenários'!$F$6:$F$105,INT((ROW()-6)/12)+1)*$H1031,0),""))</f>
        <v/>
      </c>
      <c r="J1031" s="19" t="n"/>
      <c r="K1031" s="25">
        <f>IF($A1031="","",IF($E1031=-4,INDEX('Cenários'!$G$6:$G$105,INT((ROW()-6)/12)+1),$S1030))</f>
        <v/>
      </c>
      <c r="L1031" s="25">
        <f>IF($A1031="","",$K1031+IF($J1031="",0,$J1031)-IF($I1031="",0,$I1031))</f>
        <v/>
      </c>
      <c r="M1031" s="25">
        <f>IF($A1031="","",IF($E1031&lt;=0,INDEX('Cenários'!$H$6:$H$105,INT((ROW()-6)/12)+1)+SUMIFS($I$6:$I$1205,$A$6:$A$1205,$A1031,$E$6:$E$1205,"&gt;"&amp;$E1031,$E$6:$E$1205,"&lt;="&amp;($E1031+INDEX('Cenários'!$J$6:$J$105,INT((ROW()-6)/12)+1))),INDEX('Cenários'!$L$6:$L$105,INT((ROW()-6)/12)+1)+SUMIFS($I$6:$I$1205,$A$6:$A$1205,$A1031,$E$6:$E$1205,"&gt;"&amp;$E1031,$E$6:$E$1205,"&lt;=7")))</f>
        <v/>
      </c>
      <c r="N1031" s="25">
        <f>IF($A1031="","",MIN(INDEX('Cenários'!$K$6:$K$105,INT((ROW()-6)/12)+1),MAX(0,$M1031)))</f>
        <v/>
      </c>
      <c r="O1031" s="25">
        <f>IF($A1031="","",IFERROR(IF($L1031&gt;=$N1031,0,MIN(CEILING(MAX(0,$N1031-$L1031),INDEX('Cenários'!$I$6:$I$105,INT((ROW()-6)/12)+1)),FLOOR(MAX(0,INDEX('Cenários'!$K$6:$K$105,INT((ROW()-6)/12)+1)-$L1031),INDEX('Cenários'!$I$6:$I$105,INT((ROW()-6)/12)+1)))),0))</f>
        <v/>
      </c>
      <c r="P1031" s="25">
        <f>IF($A1031="","",IFERROR(IF($E1031+INDEX('Cenários'!$J$6:$J$105,INT((ROW()-6)/12)+1)&gt;7,0,SUMIFS($O$6:$O$1205,$A$6:$A$1205,$A1031,$E$6:$E$1205,$E1031+INDEX('Cenários'!$J$6:$J$105,INT((ROW()-6)/12)+1))),0))</f>
        <v/>
      </c>
      <c r="Q1031" s="25">
        <f>IF($A1031="","",$L1031+$O1031)</f>
        <v/>
      </c>
      <c r="R1031" s="25">
        <f>IF($A1031="","",IF($E1031&gt;0,MAX(0,$Q1031-$N1031),0))</f>
        <v/>
      </c>
      <c r="S1031" s="25">
        <f>IF($A1031="","",$Q1031-$R1031)</f>
        <v/>
      </c>
      <c r="T1031" s="25">
        <f>IF($A1031="","",MAX(0,-$S1031))</f>
        <v/>
      </c>
      <c r="U1031" s="25">
        <f>IF($A1031="","",MAX(0,$Q1031-INDEX('Cenários'!$K$6:$K$105,INT((ROW()-6)/12)+1)))</f>
        <v/>
      </c>
      <c r="V1031" s="24">
        <f>IF($A1031="","",IF($Y1031&lt;&gt;"OK","Dados inválidos",IF($X1031="Pausado","Pausado",IF($T1031&gt;0,"Ruptura",IF($U1031&gt;0,"Excesso de capacidade",IF($M1031&gt;INDEX('Cenários'!$K$6:$K$105,INT((ROW()-6)/12)+1),"Capacidade insuficiente",IF(AND($E1031&lt;=0,$S1031&lt;INDEX('Cenários'!$H$6:$H$105,INT((ROW()-6)/12)+1)),"Atenção",IF($R1031&gt;0,"Desmobilizar","Adequado"))))))))</f>
        <v/>
      </c>
      <c r="W1031" s="24">
        <f>IF($A1031="","",IF($Y1031&lt;&gt;"OK","Corrigir cadastro do cenário",IF($X1031="Pausado","",IF($T1031&gt;0,"Ruptura projetada de "&amp;TEXT($T1031,"0")&amp;" un.",IF($U1031&gt;0,"Reduzir entrada ou transferir "&amp;TEXT($U1031,"0")&amp;" un.",IF($M1031&gt;INDEX('Cenários'!$K$6:$K$105,INT((ROW()-6)/12)+1),"Capacidade abaixo do saldo-alvo em "&amp;TEXT($M1031-INDEX('Cenários'!$K$6:$K$105,INT((ROW()-6)/12)+1),"0")&amp;" un.",IF(AND($O1031&gt;0,$E1031-INDEX('Cenários'!$J$6:$J$105,INT((ROW()-6)/12)+1)&lt;-4),"Recebimento depende de pedido anterior ao horizonte",IF($R1031&gt;0,"Desmobilizar "&amp;TEXT($R1031,"0")&amp;" un. nesta semana",IF($P1031&gt;0,"Emitir pedido de "&amp;TEXT($P1031,"0")&amp;" un. nesta semana",IF($O1031&gt;0,"Programar recebimento de "&amp;TEXT($O1031,"0")&amp;" un.","Sem ação imediata")))))))))</f>
        <v/>
      </c>
      <c r="X1031" s="24">
        <f>IF($A1031="","",INDEX('Cenários'!$M$6:$M$105,INT((ROW()-6)/12)+1))</f>
        <v/>
      </c>
      <c r="Y1031" s="24">
        <f>IF($A1031="","",INDEX('Cenários'!$Z$6:$Z$105,INT((ROW()-6)/12)+1))</f>
        <v/>
      </c>
    </row>
    <row r="1032" ht="19" customHeight="1">
      <c r="A1032" s="24">
        <f>IF(INDEX('Cenários'!$A$6:$A$105,INT((ROW()-6)/12)+1)="","",INDEX('Cenários'!$A$6:$A$105,INT((ROW()-6)/12)+1))</f>
        <v/>
      </c>
      <c r="B1032" s="24">
        <f>IF($A1032="","",INDEX('Cenários'!$B$6:$B$105,INT((ROW()-6)/12)+1))</f>
        <v/>
      </c>
      <c r="C1032" s="24">
        <f>IF($A1032="","",INDEX('Cenários'!$C$6:$C$105,INT((ROW()-6)/12)+1))</f>
        <v/>
      </c>
      <c r="D1032" s="24">
        <f>IF($A1032="","",INDEX('Cenários'!$D$6:$D$105,INT((ROW()-6)/12)+1))</f>
        <v/>
      </c>
      <c r="E1032" s="25">
        <f>IF($A1032="","",MOD(ROW()-6,12)-4)</f>
        <v/>
      </c>
      <c r="F1032" s="24">
        <f>IF($A1032="","",IF($E1032&lt;0,"Antes do pico",IF($E1032=0,"Semana de pico","Depois do pico")))</f>
        <v/>
      </c>
      <c r="G1032" s="36">
        <f>IF($A1032="","",IFERROR(IF(INDEX('Cenários'!$E$6:$E$105,INT((ROW()-6)/12)+1)="","",INDEX('Cenários'!$E$6:$E$105,INT((ROW()-6)/12)+1)+7*$E1032),""))</f>
        <v/>
      </c>
      <c r="H1032" s="37">
        <f>IF($A1032="","",INDEX('Cenários'!$N$6:$Y$105,INT((ROW()-6)/12)+1,$E1032+5))</f>
        <v/>
      </c>
      <c r="I1032" s="25">
        <f>IF(OR($A1032="",$H1032=""),"",IFERROR(ROUNDUP(INDEX('Cenários'!$F$6:$F$105,INT((ROW()-6)/12)+1)*$H1032,0),""))</f>
        <v/>
      </c>
      <c r="J1032" s="19" t="n"/>
      <c r="K1032" s="25">
        <f>IF($A1032="","",IF($E1032=-4,INDEX('Cenários'!$G$6:$G$105,INT((ROW()-6)/12)+1),$S1031))</f>
        <v/>
      </c>
      <c r="L1032" s="25">
        <f>IF($A1032="","",$K1032+IF($J1032="",0,$J1032)-IF($I1032="",0,$I1032))</f>
        <v/>
      </c>
      <c r="M1032" s="25">
        <f>IF($A1032="","",IF($E1032&lt;=0,INDEX('Cenários'!$H$6:$H$105,INT((ROW()-6)/12)+1)+SUMIFS($I$6:$I$1205,$A$6:$A$1205,$A1032,$E$6:$E$1205,"&gt;"&amp;$E1032,$E$6:$E$1205,"&lt;="&amp;($E1032+INDEX('Cenários'!$J$6:$J$105,INT((ROW()-6)/12)+1))),INDEX('Cenários'!$L$6:$L$105,INT((ROW()-6)/12)+1)+SUMIFS($I$6:$I$1205,$A$6:$A$1205,$A1032,$E$6:$E$1205,"&gt;"&amp;$E1032,$E$6:$E$1205,"&lt;=7")))</f>
        <v/>
      </c>
      <c r="N1032" s="25">
        <f>IF($A1032="","",MIN(INDEX('Cenários'!$K$6:$K$105,INT((ROW()-6)/12)+1),MAX(0,$M1032)))</f>
        <v/>
      </c>
      <c r="O1032" s="25">
        <f>IF($A1032="","",IFERROR(IF($L1032&gt;=$N1032,0,MIN(CEILING(MAX(0,$N1032-$L1032),INDEX('Cenários'!$I$6:$I$105,INT((ROW()-6)/12)+1)),FLOOR(MAX(0,INDEX('Cenários'!$K$6:$K$105,INT((ROW()-6)/12)+1)-$L1032),INDEX('Cenários'!$I$6:$I$105,INT((ROW()-6)/12)+1)))),0))</f>
        <v/>
      </c>
      <c r="P1032" s="25">
        <f>IF($A1032="","",IFERROR(IF($E1032+INDEX('Cenários'!$J$6:$J$105,INT((ROW()-6)/12)+1)&gt;7,0,SUMIFS($O$6:$O$1205,$A$6:$A$1205,$A1032,$E$6:$E$1205,$E1032+INDEX('Cenários'!$J$6:$J$105,INT((ROW()-6)/12)+1))),0))</f>
        <v/>
      </c>
      <c r="Q1032" s="25">
        <f>IF($A1032="","",$L1032+$O1032)</f>
        <v/>
      </c>
      <c r="R1032" s="25">
        <f>IF($A1032="","",IF($E1032&gt;0,MAX(0,$Q1032-$N1032),0))</f>
        <v/>
      </c>
      <c r="S1032" s="25">
        <f>IF($A1032="","",$Q1032-$R1032)</f>
        <v/>
      </c>
      <c r="T1032" s="25">
        <f>IF($A1032="","",MAX(0,-$S1032))</f>
        <v/>
      </c>
      <c r="U1032" s="25">
        <f>IF($A1032="","",MAX(0,$Q1032-INDEX('Cenários'!$K$6:$K$105,INT((ROW()-6)/12)+1)))</f>
        <v/>
      </c>
      <c r="V1032" s="24">
        <f>IF($A1032="","",IF($Y1032&lt;&gt;"OK","Dados inválidos",IF($X1032="Pausado","Pausado",IF($T1032&gt;0,"Ruptura",IF($U1032&gt;0,"Excesso de capacidade",IF($M1032&gt;INDEX('Cenários'!$K$6:$K$105,INT((ROW()-6)/12)+1),"Capacidade insuficiente",IF(AND($E1032&lt;=0,$S1032&lt;INDEX('Cenários'!$H$6:$H$105,INT((ROW()-6)/12)+1)),"Atenção",IF($R1032&gt;0,"Desmobilizar","Adequado"))))))))</f>
        <v/>
      </c>
      <c r="W1032" s="24">
        <f>IF($A1032="","",IF($Y1032&lt;&gt;"OK","Corrigir cadastro do cenário",IF($X1032="Pausado","",IF($T1032&gt;0,"Ruptura projetada de "&amp;TEXT($T1032,"0")&amp;" un.",IF($U1032&gt;0,"Reduzir entrada ou transferir "&amp;TEXT($U1032,"0")&amp;" un.",IF($M1032&gt;INDEX('Cenários'!$K$6:$K$105,INT((ROW()-6)/12)+1),"Capacidade abaixo do saldo-alvo em "&amp;TEXT($M1032-INDEX('Cenários'!$K$6:$K$105,INT((ROW()-6)/12)+1),"0")&amp;" un.",IF(AND($O1032&gt;0,$E1032-INDEX('Cenários'!$J$6:$J$105,INT((ROW()-6)/12)+1)&lt;-4),"Recebimento depende de pedido anterior ao horizonte",IF($R1032&gt;0,"Desmobilizar "&amp;TEXT($R1032,"0")&amp;" un. nesta semana",IF($P1032&gt;0,"Emitir pedido de "&amp;TEXT($P1032,"0")&amp;" un. nesta semana",IF($O1032&gt;0,"Programar recebimento de "&amp;TEXT($O1032,"0")&amp;" un.","Sem ação imediata")))))))))</f>
        <v/>
      </c>
      <c r="X1032" s="24">
        <f>IF($A1032="","",INDEX('Cenários'!$M$6:$M$105,INT((ROW()-6)/12)+1))</f>
        <v/>
      </c>
      <c r="Y1032" s="24">
        <f>IF($A1032="","",INDEX('Cenários'!$Z$6:$Z$105,INT((ROW()-6)/12)+1))</f>
        <v/>
      </c>
    </row>
    <row r="1033" ht="19" customHeight="1">
      <c r="A1033" s="24">
        <f>IF(INDEX('Cenários'!$A$6:$A$105,INT((ROW()-6)/12)+1)="","",INDEX('Cenários'!$A$6:$A$105,INT((ROW()-6)/12)+1))</f>
        <v/>
      </c>
      <c r="B1033" s="24">
        <f>IF($A1033="","",INDEX('Cenários'!$B$6:$B$105,INT((ROW()-6)/12)+1))</f>
        <v/>
      </c>
      <c r="C1033" s="24">
        <f>IF($A1033="","",INDEX('Cenários'!$C$6:$C$105,INT((ROW()-6)/12)+1))</f>
        <v/>
      </c>
      <c r="D1033" s="24">
        <f>IF($A1033="","",INDEX('Cenários'!$D$6:$D$105,INT((ROW()-6)/12)+1))</f>
        <v/>
      </c>
      <c r="E1033" s="25">
        <f>IF($A1033="","",MOD(ROW()-6,12)-4)</f>
        <v/>
      </c>
      <c r="F1033" s="24">
        <f>IF($A1033="","",IF($E1033&lt;0,"Antes do pico",IF($E1033=0,"Semana de pico","Depois do pico")))</f>
        <v/>
      </c>
      <c r="G1033" s="36">
        <f>IF($A1033="","",IFERROR(IF(INDEX('Cenários'!$E$6:$E$105,INT((ROW()-6)/12)+1)="","",INDEX('Cenários'!$E$6:$E$105,INT((ROW()-6)/12)+1)+7*$E1033),""))</f>
        <v/>
      </c>
      <c r="H1033" s="37">
        <f>IF($A1033="","",INDEX('Cenários'!$N$6:$Y$105,INT((ROW()-6)/12)+1,$E1033+5))</f>
        <v/>
      </c>
      <c r="I1033" s="25">
        <f>IF(OR($A1033="",$H1033=""),"",IFERROR(ROUNDUP(INDEX('Cenários'!$F$6:$F$105,INT((ROW()-6)/12)+1)*$H1033,0),""))</f>
        <v/>
      </c>
      <c r="J1033" s="19" t="n"/>
      <c r="K1033" s="25">
        <f>IF($A1033="","",IF($E1033=-4,INDEX('Cenários'!$G$6:$G$105,INT((ROW()-6)/12)+1),$S1032))</f>
        <v/>
      </c>
      <c r="L1033" s="25">
        <f>IF($A1033="","",$K1033+IF($J1033="",0,$J1033)-IF($I1033="",0,$I1033))</f>
        <v/>
      </c>
      <c r="M1033" s="25">
        <f>IF($A1033="","",IF($E1033&lt;=0,INDEX('Cenários'!$H$6:$H$105,INT((ROW()-6)/12)+1)+SUMIFS($I$6:$I$1205,$A$6:$A$1205,$A1033,$E$6:$E$1205,"&gt;"&amp;$E1033,$E$6:$E$1205,"&lt;="&amp;($E1033+INDEX('Cenários'!$J$6:$J$105,INT((ROW()-6)/12)+1))),INDEX('Cenários'!$L$6:$L$105,INT((ROW()-6)/12)+1)+SUMIFS($I$6:$I$1205,$A$6:$A$1205,$A1033,$E$6:$E$1205,"&gt;"&amp;$E1033,$E$6:$E$1205,"&lt;=7")))</f>
        <v/>
      </c>
      <c r="N1033" s="25">
        <f>IF($A1033="","",MIN(INDEX('Cenários'!$K$6:$K$105,INT((ROW()-6)/12)+1),MAX(0,$M1033)))</f>
        <v/>
      </c>
      <c r="O1033" s="25">
        <f>IF($A1033="","",IFERROR(IF($L1033&gt;=$N1033,0,MIN(CEILING(MAX(0,$N1033-$L1033),INDEX('Cenários'!$I$6:$I$105,INT((ROW()-6)/12)+1)),FLOOR(MAX(0,INDEX('Cenários'!$K$6:$K$105,INT((ROW()-6)/12)+1)-$L1033),INDEX('Cenários'!$I$6:$I$105,INT((ROW()-6)/12)+1)))),0))</f>
        <v/>
      </c>
      <c r="P1033" s="25">
        <f>IF($A1033="","",IFERROR(IF($E1033+INDEX('Cenários'!$J$6:$J$105,INT((ROW()-6)/12)+1)&gt;7,0,SUMIFS($O$6:$O$1205,$A$6:$A$1205,$A1033,$E$6:$E$1205,$E1033+INDEX('Cenários'!$J$6:$J$105,INT((ROW()-6)/12)+1))),0))</f>
        <v/>
      </c>
      <c r="Q1033" s="25">
        <f>IF($A1033="","",$L1033+$O1033)</f>
        <v/>
      </c>
      <c r="R1033" s="25">
        <f>IF($A1033="","",IF($E1033&gt;0,MAX(0,$Q1033-$N1033),0))</f>
        <v/>
      </c>
      <c r="S1033" s="25">
        <f>IF($A1033="","",$Q1033-$R1033)</f>
        <v/>
      </c>
      <c r="T1033" s="25">
        <f>IF($A1033="","",MAX(0,-$S1033))</f>
        <v/>
      </c>
      <c r="U1033" s="25">
        <f>IF($A1033="","",MAX(0,$Q1033-INDEX('Cenários'!$K$6:$K$105,INT((ROW()-6)/12)+1)))</f>
        <v/>
      </c>
      <c r="V1033" s="24">
        <f>IF($A1033="","",IF($Y1033&lt;&gt;"OK","Dados inválidos",IF($X1033="Pausado","Pausado",IF($T1033&gt;0,"Ruptura",IF($U1033&gt;0,"Excesso de capacidade",IF($M1033&gt;INDEX('Cenários'!$K$6:$K$105,INT((ROW()-6)/12)+1),"Capacidade insuficiente",IF(AND($E1033&lt;=0,$S1033&lt;INDEX('Cenários'!$H$6:$H$105,INT((ROW()-6)/12)+1)),"Atenção",IF($R1033&gt;0,"Desmobilizar","Adequado"))))))))</f>
        <v/>
      </c>
      <c r="W1033" s="24">
        <f>IF($A1033="","",IF($Y1033&lt;&gt;"OK","Corrigir cadastro do cenário",IF($X1033="Pausado","",IF($T1033&gt;0,"Ruptura projetada de "&amp;TEXT($T1033,"0")&amp;" un.",IF($U1033&gt;0,"Reduzir entrada ou transferir "&amp;TEXT($U1033,"0")&amp;" un.",IF($M1033&gt;INDEX('Cenários'!$K$6:$K$105,INT((ROW()-6)/12)+1),"Capacidade abaixo do saldo-alvo em "&amp;TEXT($M1033-INDEX('Cenários'!$K$6:$K$105,INT((ROW()-6)/12)+1),"0")&amp;" un.",IF(AND($O1033&gt;0,$E1033-INDEX('Cenários'!$J$6:$J$105,INT((ROW()-6)/12)+1)&lt;-4),"Recebimento depende de pedido anterior ao horizonte",IF($R1033&gt;0,"Desmobilizar "&amp;TEXT($R1033,"0")&amp;" un. nesta semana",IF($P1033&gt;0,"Emitir pedido de "&amp;TEXT($P1033,"0")&amp;" un. nesta semana",IF($O1033&gt;0,"Programar recebimento de "&amp;TEXT($O1033,"0")&amp;" un.","Sem ação imediata")))))))))</f>
        <v/>
      </c>
      <c r="X1033" s="24">
        <f>IF($A1033="","",INDEX('Cenários'!$M$6:$M$105,INT((ROW()-6)/12)+1))</f>
        <v/>
      </c>
      <c r="Y1033" s="24">
        <f>IF($A1033="","",INDEX('Cenários'!$Z$6:$Z$105,INT((ROW()-6)/12)+1))</f>
        <v/>
      </c>
    </row>
    <row r="1034" ht="19" customHeight="1">
      <c r="A1034" s="24">
        <f>IF(INDEX('Cenários'!$A$6:$A$105,INT((ROW()-6)/12)+1)="","",INDEX('Cenários'!$A$6:$A$105,INT((ROW()-6)/12)+1))</f>
        <v/>
      </c>
      <c r="B1034" s="24">
        <f>IF($A1034="","",INDEX('Cenários'!$B$6:$B$105,INT((ROW()-6)/12)+1))</f>
        <v/>
      </c>
      <c r="C1034" s="24">
        <f>IF($A1034="","",INDEX('Cenários'!$C$6:$C$105,INT((ROW()-6)/12)+1))</f>
        <v/>
      </c>
      <c r="D1034" s="24">
        <f>IF($A1034="","",INDEX('Cenários'!$D$6:$D$105,INT((ROW()-6)/12)+1))</f>
        <v/>
      </c>
      <c r="E1034" s="25">
        <f>IF($A1034="","",MOD(ROW()-6,12)-4)</f>
        <v/>
      </c>
      <c r="F1034" s="24">
        <f>IF($A1034="","",IF($E1034&lt;0,"Antes do pico",IF($E1034=0,"Semana de pico","Depois do pico")))</f>
        <v/>
      </c>
      <c r="G1034" s="36">
        <f>IF($A1034="","",IFERROR(IF(INDEX('Cenários'!$E$6:$E$105,INT((ROW()-6)/12)+1)="","",INDEX('Cenários'!$E$6:$E$105,INT((ROW()-6)/12)+1)+7*$E1034),""))</f>
        <v/>
      </c>
      <c r="H1034" s="37">
        <f>IF($A1034="","",INDEX('Cenários'!$N$6:$Y$105,INT((ROW()-6)/12)+1,$E1034+5))</f>
        <v/>
      </c>
      <c r="I1034" s="25">
        <f>IF(OR($A1034="",$H1034=""),"",IFERROR(ROUNDUP(INDEX('Cenários'!$F$6:$F$105,INT((ROW()-6)/12)+1)*$H1034,0),""))</f>
        <v/>
      </c>
      <c r="J1034" s="19" t="n"/>
      <c r="K1034" s="25">
        <f>IF($A1034="","",IF($E1034=-4,INDEX('Cenários'!$G$6:$G$105,INT((ROW()-6)/12)+1),$S1033))</f>
        <v/>
      </c>
      <c r="L1034" s="25">
        <f>IF($A1034="","",$K1034+IF($J1034="",0,$J1034)-IF($I1034="",0,$I1034))</f>
        <v/>
      </c>
      <c r="M1034" s="25">
        <f>IF($A1034="","",IF($E1034&lt;=0,INDEX('Cenários'!$H$6:$H$105,INT((ROW()-6)/12)+1)+SUMIFS($I$6:$I$1205,$A$6:$A$1205,$A1034,$E$6:$E$1205,"&gt;"&amp;$E1034,$E$6:$E$1205,"&lt;="&amp;($E1034+INDEX('Cenários'!$J$6:$J$105,INT((ROW()-6)/12)+1))),INDEX('Cenários'!$L$6:$L$105,INT((ROW()-6)/12)+1)+SUMIFS($I$6:$I$1205,$A$6:$A$1205,$A1034,$E$6:$E$1205,"&gt;"&amp;$E1034,$E$6:$E$1205,"&lt;=7")))</f>
        <v/>
      </c>
      <c r="N1034" s="25">
        <f>IF($A1034="","",MIN(INDEX('Cenários'!$K$6:$K$105,INT((ROW()-6)/12)+1),MAX(0,$M1034)))</f>
        <v/>
      </c>
      <c r="O1034" s="25">
        <f>IF($A1034="","",IFERROR(IF($L1034&gt;=$N1034,0,MIN(CEILING(MAX(0,$N1034-$L1034),INDEX('Cenários'!$I$6:$I$105,INT((ROW()-6)/12)+1)),FLOOR(MAX(0,INDEX('Cenários'!$K$6:$K$105,INT((ROW()-6)/12)+1)-$L1034),INDEX('Cenários'!$I$6:$I$105,INT((ROW()-6)/12)+1)))),0))</f>
        <v/>
      </c>
      <c r="P1034" s="25">
        <f>IF($A1034="","",IFERROR(IF($E1034+INDEX('Cenários'!$J$6:$J$105,INT((ROW()-6)/12)+1)&gt;7,0,SUMIFS($O$6:$O$1205,$A$6:$A$1205,$A1034,$E$6:$E$1205,$E1034+INDEX('Cenários'!$J$6:$J$105,INT((ROW()-6)/12)+1))),0))</f>
        <v/>
      </c>
      <c r="Q1034" s="25">
        <f>IF($A1034="","",$L1034+$O1034)</f>
        <v/>
      </c>
      <c r="R1034" s="25">
        <f>IF($A1034="","",IF($E1034&gt;0,MAX(0,$Q1034-$N1034),0))</f>
        <v/>
      </c>
      <c r="S1034" s="25">
        <f>IF($A1034="","",$Q1034-$R1034)</f>
        <v/>
      </c>
      <c r="T1034" s="25">
        <f>IF($A1034="","",MAX(0,-$S1034))</f>
        <v/>
      </c>
      <c r="U1034" s="25">
        <f>IF($A1034="","",MAX(0,$Q1034-INDEX('Cenários'!$K$6:$K$105,INT((ROW()-6)/12)+1)))</f>
        <v/>
      </c>
      <c r="V1034" s="24">
        <f>IF($A1034="","",IF($Y1034&lt;&gt;"OK","Dados inválidos",IF($X1034="Pausado","Pausado",IF($T1034&gt;0,"Ruptura",IF($U1034&gt;0,"Excesso de capacidade",IF($M1034&gt;INDEX('Cenários'!$K$6:$K$105,INT((ROW()-6)/12)+1),"Capacidade insuficiente",IF(AND($E1034&lt;=0,$S1034&lt;INDEX('Cenários'!$H$6:$H$105,INT((ROW()-6)/12)+1)),"Atenção",IF($R1034&gt;0,"Desmobilizar","Adequado"))))))))</f>
        <v/>
      </c>
      <c r="W1034" s="24">
        <f>IF($A1034="","",IF($Y1034&lt;&gt;"OK","Corrigir cadastro do cenário",IF($X1034="Pausado","",IF($T1034&gt;0,"Ruptura projetada de "&amp;TEXT($T1034,"0")&amp;" un.",IF($U1034&gt;0,"Reduzir entrada ou transferir "&amp;TEXT($U1034,"0")&amp;" un.",IF($M1034&gt;INDEX('Cenários'!$K$6:$K$105,INT((ROW()-6)/12)+1),"Capacidade abaixo do saldo-alvo em "&amp;TEXT($M1034-INDEX('Cenários'!$K$6:$K$105,INT((ROW()-6)/12)+1),"0")&amp;" un.",IF(AND($O1034&gt;0,$E1034-INDEX('Cenários'!$J$6:$J$105,INT((ROW()-6)/12)+1)&lt;-4),"Recebimento depende de pedido anterior ao horizonte",IF($R1034&gt;0,"Desmobilizar "&amp;TEXT($R1034,"0")&amp;" un. nesta semana",IF($P1034&gt;0,"Emitir pedido de "&amp;TEXT($P1034,"0")&amp;" un. nesta semana",IF($O1034&gt;0,"Programar recebimento de "&amp;TEXT($O1034,"0")&amp;" un.","Sem ação imediata")))))))))</f>
        <v/>
      </c>
      <c r="X1034" s="24">
        <f>IF($A1034="","",INDEX('Cenários'!$M$6:$M$105,INT((ROW()-6)/12)+1))</f>
        <v/>
      </c>
      <c r="Y1034" s="24">
        <f>IF($A1034="","",INDEX('Cenários'!$Z$6:$Z$105,INT((ROW()-6)/12)+1))</f>
        <v/>
      </c>
    </row>
    <row r="1035" ht="19" customHeight="1">
      <c r="A1035" s="24">
        <f>IF(INDEX('Cenários'!$A$6:$A$105,INT((ROW()-6)/12)+1)="","",INDEX('Cenários'!$A$6:$A$105,INT((ROW()-6)/12)+1))</f>
        <v/>
      </c>
      <c r="B1035" s="24">
        <f>IF($A1035="","",INDEX('Cenários'!$B$6:$B$105,INT((ROW()-6)/12)+1))</f>
        <v/>
      </c>
      <c r="C1035" s="24">
        <f>IF($A1035="","",INDEX('Cenários'!$C$6:$C$105,INT((ROW()-6)/12)+1))</f>
        <v/>
      </c>
      <c r="D1035" s="24">
        <f>IF($A1035="","",INDEX('Cenários'!$D$6:$D$105,INT((ROW()-6)/12)+1))</f>
        <v/>
      </c>
      <c r="E1035" s="25">
        <f>IF($A1035="","",MOD(ROW()-6,12)-4)</f>
        <v/>
      </c>
      <c r="F1035" s="24">
        <f>IF($A1035="","",IF($E1035&lt;0,"Antes do pico",IF($E1035=0,"Semana de pico","Depois do pico")))</f>
        <v/>
      </c>
      <c r="G1035" s="36">
        <f>IF($A1035="","",IFERROR(IF(INDEX('Cenários'!$E$6:$E$105,INT((ROW()-6)/12)+1)="","",INDEX('Cenários'!$E$6:$E$105,INT((ROW()-6)/12)+1)+7*$E1035),""))</f>
        <v/>
      </c>
      <c r="H1035" s="37">
        <f>IF($A1035="","",INDEX('Cenários'!$N$6:$Y$105,INT((ROW()-6)/12)+1,$E1035+5))</f>
        <v/>
      </c>
      <c r="I1035" s="25">
        <f>IF(OR($A1035="",$H1035=""),"",IFERROR(ROUNDUP(INDEX('Cenários'!$F$6:$F$105,INT((ROW()-6)/12)+1)*$H1035,0),""))</f>
        <v/>
      </c>
      <c r="J1035" s="19" t="n"/>
      <c r="K1035" s="25">
        <f>IF($A1035="","",IF($E1035=-4,INDEX('Cenários'!$G$6:$G$105,INT((ROW()-6)/12)+1),$S1034))</f>
        <v/>
      </c>
      <c r="L1035" s="25">
        <f>IF($A1035="","",$K1035+IF($J1035="",0,$J1035)-IF($I1035="",0,$I1035))</f>
        <v/>
      </c>
      <c r="M1035" s="25">
        <f>IF($A1035="","",IF($E1035&lt;=0,INDEX('Cenários'!$H$6:$H$105,INT((ROW()-6)/12)+1)+SUMIFS($I$6:$I$1205,$A$6:$A$1205,$A1035,$E$6:$E$1205,"&gt;"&amp;$E1035,$E$6:$E$1205,"&lt;="&amp;($E1035+INDEX('Cenários'!$J$6:$J$105,INT((ROW()-6)/12)+1))),INDEX('Cenários'!$L$6:$L$105,INT((ROW()-6)/12)+1)+SUMIFS($I$6:$I$1205,$A$6:$A$1205,$A1035,$E$6:$E$1205,"&gt;"&amp;$E1035,$E$6:$E$1205,"&lt;=7")))</f>
        <v/>
      </c>
      <c r="N1035" s="25">
        <f>IF($A1035="","",MIN(INDEX('Cenários'!$K$6:$K$105,INT((ROW()-6)/12)+1),MAX(0,$M1035)))</f>
        <v/>
      </c>
      <c r="O1035" s="25">
        <f>IF($A1035="","",IFERROR(IF($L1035&gt;=$N1035,0,MIN(CEILING(MAX(0,$N1035-$L1035),INDEX('Cenários'!$I$6:$I$105,INT((ROW()-6)/12)+1)),FLOOR(MAX(0,INDEX('Cenários'!$K$6:$K$105,INT((ROW()-6)/12)+1)-$L1035),INDEX('Cenários'!$I$6:$I$105,INT((ROW()-6)/12)+1)))),0))</f>
        <v/>
      </c>
      <c r="P1035" s="25">
        <f>IF($A1035="","",IFERROR(IF($E1035+INDEX('Cenários'!$J$6:$J$105,INT((ROW()-6)/12)+1)&gt;7,0,SUMIFS($O$6:$O$1205,$A$6:$A$1205,$A1035,$E$6:$E$1205,$E1035+INDEX('Cenários'!$J$6:$J$105,INT((ROW()-6)/12)+1))),0))</f>
        <v/>
      </c>
      <c r="Q1035" s="25">
        <f>IF($A1035="","",$L1035+$O1035)</f>
        <v/>
      </c>
      <c r="R1035" s="25">
        <f>IF($A1035="","",IF($E1035&gt;0,MAX(0,$Q1035-$N1035),0))</f>
        <v/>
      </c>
      <c r="S1035" s="25">
        <f>IF($A1035="","",$Q1035-$R1035)</f>
        <v/>
      </c>
      <c r="T1035" s="25">
        <f>IF($A1035="","",MAX(0,-$S1035))</f>
        <v/>
      </c>
      <c r="U1035" s="25">
        <f>IF($A1035="","",MAX(0,$Q1035-INDEX('Cenários'!$K$6:$K$105,INT((ROW()-6)/12)+1)))</f>
        <v/>
      </c>
      <c r="V1035" s="24">
        <f>IF($A1035="","",IF($Y1035&lt;&gt;"OK","Dados inválidos",IF($X1035="Pausado","Pausado",IF($T1035&gt;0,"Ruptura",IF($U1035&gt;0,"Excesso de capacidade",IF($M1035&gt;INDEX('Cenários'!$K$6:$K$105,INT((ROW()-6)/12)+1),"Capacidade insuficiente",IF(AND($E1035&lt;=0,$S1035&lt;INDEX('Cenários'!$H$6:$H$105,INT((ROW()-6)/12)+1)),"Atenção",IF($R1035&gt;0,"Desmobilizar","Adequado"))))))))</f>
        <v/>
      </c>
      <c r="W1035" s="24">
        <f>IF($A1035="","",IF($Y1035&lt;&gt;"OK","Corrigir cadastro do cenário",IF($X1035="Pausado","",IF($T1035&gt;0,"Ruptura projetada de "&amp;TEXT($T1035,"0")&amp;" un.",IF($U1035&gt;0,"Reduzir entrada ou transferir "&amp;TEXT($U1035,"0")&amp;" un.",IF($M1035&gt;INDEX('Cenários'!$K$6:$K$105,INT((ROW()-6)/12)+1),"Capacidade abaixo do saldo-alvo em "&amp;TEXT($M1035-INDEX('Cenários'!$K$6:$K$105,INT((ROW()-6)/12)+1),"0")&amp;" un.",IF(AND($O1035&gt;0,$E1035-INDEX('Cenários'!$J$6:$J$105,INT((ROW()-6)/12)+1)&lt;-4),"Recebimento depende de pedido anterior ao horizonte",IF($R1035&gt;0,"Desmobilizar "&amp;TEXT($R1035,"0")&amp;" un. nesta semana",IF($P1035&gt;0,"Emitir pedido de "&amp;TEXT($P1035,"0")&amp;" un. nesta semana",IF($O1035&gt;0,"Programar recebimento de "&amp;TEXT($O1035,"0")&amp;" un.","Sem ação imediata")))))))))</f>
        <v/>
      </c>
      <c r="X1035" s="24">
        <f>IF($A1035="","",INDEX('Cenários'!$M$6:$M$105,INT((ROW()-6)/12)+1))</f>
        <v/>
      </c>
      <c r="Y1035" s="24">
        <f>IF($A1035="","",INDEX('Cenários'!$Z$6:$Z$105,INT((ROW()-6)/12)+1))</f>
        <v/>
      </c>
    </row>
    <row r="1036" ht="19" customHeight="1">
      <c r="A1036" s="24">
        <f>IF(INDEX('Cenários'!$A$6:$A$105,INT((ROW()-6)/12)+1)="","",INDEX('Cenários'!$A$6:$A$105,INT((ROW()-6)/12)+1))</f>
        <v/>
      </c>
      <c r="B1036" s="24">
        <f>IF($A1036="","",INDEX('Cenários'!$B$6:$B$105,INT((ROW()-6)/12)+1))</f>
        <v/>
      </c>
      <c r="C1036" s="24">
        <f>IF($A1036="","",INDEX('Cenários'!$C$6:$C$105,INT((ROW()-6)/12)+1))</f>
        <v/>
      </c>
      <c r="D1036" s="24">
        <f>IF($A1036="","",INDEX('Cenários'!$D$6:$D$105,INT((ROW()-6)/12)+1))</f>
        <v/>
      </c>
      <c r="E1036" s="25">
        <f>IF($A1036="","",MOD(ROW()-6,12)-4)</f>
        <v/>
      </c>
      <c r="F1036" s="24">
        <f>IF($A1036="","",IF($E1036&lt;0,"Antes do pico",IF($E1036=0,"Semana de pico","Depois do pico")))</f>
        <v/>
      </c>
      <c r="G1036" s="36">
        <f>IF($A1036="","",IFERROR(IF(INDEX('Cenários'!$E$6:$E$105,INT((ROW()-6)/12)+1)="","",INDEX('Cenários'!$E$6:$E$105,INT((ROW()-6)/12)+1)+7*$E1036),""))</f>
        <v/>
      </c>
      <c r="H1036" s="37">
        <f>IF($A1036="","",INDEX('Cenários'!$N$6:$Y$105,INT((ROW()-6)/12)+1,$E1036+5))</f>
        <v/>
      </c>
      <c r="I1036" s="25">
        <f>IF(OR($A1036="",$H1036=""),"",IFERROR(ROUNDUP(INDEX('Cenários'!$F$6:$F$105,INT((ROW()-6)/12)+1)*$H1036,0),""))</f>
        <v/>
      </c>
      <c r="J1036" s="19" t="n"/>
      <c r="K1036" s="25">
        <f>IF($A1036="","",IF($E1036=-4,INDEX('Cenários'!$G$6:$G$105,INT((ROW()-6)/12)+1),$S1035))</f>
        <v/>
      </c>
      <c r="L1036" s="25">
        <f>IF($A1036="","",$K1036+IF($J1036="",0,$J1036)-IF($I1036="",0,$I1036))</f>
        <v/>
      </c>
      <c r="M1036" s="25">
        <f>IF($A1036="","",IF($E1036&lt;=0,INDEX('Cenários'!$H$6:$H$105,INT((ROW()-6)/12)+1)+SUMIFS($I$6:$I$1205,$A$6:$A$1205,$A1036,$E$6:$E$1205,"&gt;"&amp;$E1036,$E$6:$E$1205,"&lt;="&amp;($E1036+INDEX('Cenários'!$J$6:$J$105,INT((ROW()-6)/12)+1))),INDEX('Cenários'!$L$6:$L$105,INT((ROW()-6)/12)+1)+SUMIFS($I$6:$I$1205,$A$6:$A$1205,$A1036,$E$6:$E$1205,"&gt;"&amp;$E1036,$E$6:$E$1205,"&lt;=7")))</f>
        <v/>
      </c>
      <c r="N1036" s="25">
        <f>IF($A1036="","",MIN(INDEX('Cenários'!$K$6:$K$105,INT((ROW()-6)/12)+1),MAX(0,$M1036)))</f>
        <v/>
      </c>
      <c r="O1036" s="25">
        <f>IF($A1036="","",IFERROR(IF($L1036&gt;=$N1036,0,MIN(CEILING(MAX(0,$N1036-$L1036),INDEX('Cenários'!$I$6:$I$105,INT((ROW()-6)/12)+1)),FLOOR(MAX(0,INDEX('Cenários'!$K$6:$K$105,INT((ROW()-6)/12)+1)-$L1036),INDEX('Cenários'!$I$6:$I$105,INT((ROW()-6)/12)+1)))),0))</f>
        <v/>
      </c>
      <c r="P1036" s="25">
        <f>IF($A1036="","",IFERROR(IF($E1036+INDEX('Cenários'!$J$6:$J$105,INT((ROW()-6)/12)+1)&gt;7,0,SUMIFS($O$6:$O$1205,$A$6:$A$1205,$A1036,$E$6:$E$1205,$E1036+INDEX('Cenários'!$J$6:$J$105,INT((ROW()-6)/12)+1))),0))</f>
        <v/>
      </c>
      <c r="Q1036" s="25">
        <f>IF($A1036="","",$L1036+$O1036)</f>
        <v/>
      </c>
      <c r="R1036" s="25">
        <f>IF($A1036="","",IF($E1036&gt;0,MAX(0,$Q1036-$N1036),0))</f>
        <v/>
      </c>
      <c r="S1036" s="25">
        <f>IF($A1036="","",$Q1036-$R1036)</f>
        <v/>
      </c>
      <c r="T1036" s="25">
        <f>IF($A1036="","",MAX(0,-$S1036))</f>
        <v/>
      </c>
      <c r="U1036" s="25">
        <f>IF($A1036="","",MAX(0,$Q1036-INDEX('Cenários'!$K$6:$K$105,INT((ROW()-6)/12)+1)))</f>
        <v/>
      </c>
      <c r="V1036" s="24">
        <f>IF($A1036="","",IF($Y1036&lt;&gt;"OK","Dados inválidos",IF($X1036="Pausado","Pausado",IF($T1036&gt;0,"Ruptura",IF($U1036&gt;0,"Excesso de capacidade",IF($M1036&gt;INDEX('Cenários'!$K$6:$K$105,INT((ROW()-6)/12)+1),"Capacidade insuficiente",IF(AND($E1036&lt;=0,$S1036&lt;INDEX('Cenários'!$H$6:$H$105,INT((ROW()-6)/12)+1)),"Atenção",IF($R1036&gt;0,"Desmobilizar","Adequado"))))))))</f>
        <v/>
      </c>
      <c r="W1036" s="24">
        <f>IF($A1036="","",IF($Y1036&lt;&gt;"OK","Corrigir cadastro do cenário",IF($X1036="Pausado","",IF($T1036&gt;0,"Ruptura projetada de "&amp;TEXT($T1036,"0")&amp;" un.",IF($U1036&gt;0,"Reduzir entrada ou transferir "&amp;TEXT($U1036,"0")&amp;" un.",IF($M1036&gt;INDEX('Cenários'!$K$6:$K$105,INT((ROW()-6)/12)+1),"Capacidade abaixo do saldo-alvo em "&amp;TEXT($M1036-INDEX('Cenários'!$K$6:$K$105,INT((ROW()-6)/12)+1),"0")&amp;" un.",IF(AND($O1036&gt;0,$E1036-INDEX('Cenários'!$J$6:$J$105,INT((ROW()-6)/12)+1)&lt;-4),"Recebimento depende de pedido anterior ao horizonte",IF($R1036&gt;0,"Desmobilizar "&amp;TEXT($R1036,"0")&amp;" un. nesta semana",IF($P1036&gt;0,"Emitir pedido de "&amp;TEXT($P1036,"0")&amp;" un. nesta semana",IF($O1036&gt;0,"Programar recebimento de "&amp;TEXT($O1036,"0")&amp;" un.","Sem ação imediata")))))))))</f>
        <v/>
      </c>
      <c r="X1036" s="24">
        <f>IF($A1036="","",INDEX('Cenários'!$M$6:$M$105,INT((ROW()-6)/12)+1))</f>
        <v/>
      </c>
      <c r="Y1036" s="24">
        <f>IF($A1036="","",INDEX('Cenários'!$Z$6:$Z$105,INT((ROW()-6)/12)+1))</f>
        <v/>
      </c>
    </row>
    <row r="1037" ht="19" customHeight="1">
      <c r="A1037" s="24">
        <f>IF(INDEX('Cenários'!$A$6:$A$105,INT((ROW()-6)/12)+1)="","",INDEX('Cenários'!$A$6:$A$105,INT((ROW()-6)/12)+1))</f>
        <v/>
      </c>
      <c r="B1037" s="24">
        <f>IF($A1037="","",INDEX('Cenários'!$B$6:$B$105,INT((ROW()-6)/12)+1))</f>
        <v/>
      </c>
      <c r="C1037" s="24">
        <f>IF($A1037="","",INDEX('Cenários'!$C$6:$C$105,INT((ROW()-6)/12)+1))</f>
        <v/>
      </c>
      <c r="D1037" s="24">
        <f>IF($A1037="","",INDEX('Cenários'!$D$6:$D$105,INT((ROW()-6)/12)+1))</f>
        <v/>
      </c>
      <c r="E1037" s="25">
        <f>IF($A1037="","",MOD(ROW()-6,12)-4)</f>
        <v/>
      </c>
      <c r="F1037" s="24">
        <f>IF($A1037="","",IF($E1037&lt;0,"Antes do pico",IF($E1037=0,"Semana de pico","Depois do pico")))</f>
        <v/>
      </c>
      <c r="G1037" s="36">
        <f>IF($A1037="","",IFERROR(IF(INDEX('Cenários'!$E$6:$E$105,INT((ROW()-6)/12)+1)="","",INDEX('Cenários'!$E$6:$E$105,INT((ROW()-6)/12)+1)+7*$E1037),""))</f>
        <v/>
      </c>
      <c r="H1037" s="37">
        <f>IF($A1037="","",INDEX('Cenários'!$N$6:$Y$105,INT((ROW()-6)/12)+1,$E1037+5))</f>
        <v/>
      </c>
      <c r="I1037" s="25">
        <f>IF(OR($A1037="",$H1037=""),"",IFERROR(ROUNDUP(INDEX('Cenários'!$F$6:$F$105,INT((ROW()-6)/12)+1)*$H1037,0),""))</f>
        <v/>
      </c>
      <c r="J1037" s="19" t="n"/>
      <c r="K1037" s="25">
        <f>IF($A1037="","",IF($E1037=-4,INDEX('Cenários'!$G$6:$G$105,INT((ROW()-6)/12)+1),$S1036))</f>
        <v/>
      </c>
      <c r="L1037" s="25">
        <f>IF($A1037="","",$K1037+IF($J1037="",0,$J1037)-IF($I1037="",0,$I1037))</f>
        <v/>
      </c>
      <c r="M1037" s="25">
        <f>IF($A1037="","",IF($E1037&lt;=0,INDEX('Cenários'!$H$6:$H$105,INT((ROW()-6)/12)+1)+SUMIFS($I$6:$I$1205,$A$6:$A$1205,$A1037,$E$6:$E$1205,"&gt;"&amp;$E1037,$E$6:$E$1205,"&lt;="&amp;($E1037+INDEX('Cenários'!$J$6:$J$105,INT((ROW()-6)/12)+1))),INDEX('Cenários'!$L$6:$L$105,INT((ROW()-6)/12)+1)+SUMIFS($I$6:$I$1205,$A$6:$A$1205,$A1037,$E$6:$E$1205,"&gt;"&amp;$E1037,$E$6:$E$1205,"&lt;=7")))</f>
        <v/>
      </c>
      <c r="N1037" s="25">
        <f>IF($A1037="","",MIN(INDEX('Cenários'!$K$6:$K$105,INT((ROW()-6)/12)+1),MAX(0,$M1037)))</f>
        <v/>
      </c>
      <c r="O1037" s="25">
        <f>IF($A1037="","",IFERROR(IF($L1037&gt;=$N1037,0,MIN(CEILING(MAX(0,$N1037-$L1037),INDEX('Cenários'!$I$6:$I$105,INT((ROW()-6)/12)+1)),FLOOR(MAX(0,INDEX('Cenários'!$K$6:$K$105,INT((ROW()-6)/12)+1)-$L1037),INDEX('Cenários'!$I$6:$I$105,INT((ROW()-6)/12)+1)))),0))</f>
        <v/>
      </c>
      <c r="P1037" s="25">
        <f>IF($A1037="","",IFERROR(IF($E1037+INDEX('Cenários'!$J$6:$J$105,INT((ROW()-6)/12)+1)&gt;7,0,SUMIFS($O$6:$O$1205,$A$6:$A$1205,$A1037,$E$6:$E$1205,$E1037+INDEX('Cenários'!$J$6:$J$105,INT((ROW()-6)/12)+1))),0))</f>
        <v/>
      </c>
      <c r="Q1037" s="25">
        <f>IF($A1037="","",$L1037+$O1037)</f>
        <v/>
      </c>
      <c r="R1037" s="25">
        <f>IF($A1037="","",IF($E1037&gt;0,MAX(0,$Q1037-$N1037),0))</f>
        <v/>
      </c>
      <c r="S1037" s="25">
        <f>IF($A1037="","",$Q1037-$R1037)</f>
        <v/>
      </c>
      <c r="T1037" s="25">
        <f>IF($A1037="","",MAX(0,-$S1037))</f>
        <v/>
      </c>
      <c r="U1037" s="25">
        <f>IF($A1037="","",MAX(0,$Q1037-INDEX('Cenários'!$K$6:$K$105,INT((ROW()-6)/12)+1)))</f>
        <v/>
      </c>
      <c r="V1037" s="24">
        <f>IF($A1037="","",IF($Y1037&lt;&gt;"OK","Dados inválidos",IF($X1037="Pausado","Pausado",IF($T1037&gt;0,"Ruptura",IF($U1037&gt;0,"Excesso de capacidade",IF($M1037&gt;INDEX('Cenários'!$K$6:$K$105,INT((ROW()-6)/12)+1),"Capacidade insuficiente",IF(AND($E1037&lt;=0,$S1037&lt;INDEX('Cenários'!$H$6:$H$105,INT((ROW()-6)/12)+1)),"Atenção",IF($R1037&gt;0,"Desmobilizar","Adequado"))))))))</f>
        <v/>
      </c>
      <c r="W1037" s="24">
        <f>IF($A1037="","",IF($Y1037&lt;&gt;"OK","Corrigir cadastro do cenário",IF($X1037="Pausado","",IF($T1037&gt;0,"Ruptura projetada de "&amp;TEXT($T1037,"0")&amp;" un.",IF($U1037&gt;0,"Reduzir entrada ou transferir "&amp;TEXT($U1037,"0")&amp;" un.",IF($M1037&gt;INDEX('Cenários'!$K$6:$K$105,INT((ROW()-6)/12)+1),"Capacidade abaixo do saldo-alvo em "&amp;TEXT($M1037-INDEX('Cenários'!$K$6:$K$105,INT((ROW()-6)/12)+1),"0")&amp;" un.",IF(AND($O1037&gt;0,$E1037-INDEX('Cenários'!$J$6:$J$105,INT((ROW()-6)/12)+1)&lt;-4),"Recebimento depende de pedido anterior ao horizonte",IF($R1037&gt;0,"Desmobilizar "&amp;TEXT($R1037,"0")&amp;" un. nesta semana",IF($P1037&gt;0,"Emitir pedido de "&amp;TEXT($P1037,"0")&amp;" un. nesta semana",IF($O1037&gt;0,"Programar recebimento de "&amp;TEXT($O1037,"0")&amp;" un.","Sem ação imediata")))))))))</f>
        <v/>
      </c>
      <c r="X1037" s="24">
        <f>IF($A1037="","",INDEX('Cenários'!$M$6:$M$105,INT((ROW()-6)/12)+1))</f>
        <v/>
      </c>
      <c r="Y1037" s="24">
        <f>IF($A1037="","",INDEX('Cenários'!$Z$6:$Z$105,INT((ROW()-6)/12)+1))</f>
        <v/>
      </c>
    </row>
    <row r="1038" ht="19" customHeight="1">
      <c r="A1038" s="24">
        <f>IF(INDEX('Cenários'!$A$6:$A$105,INT((ROW()-6)/12)+1)="","",INDEX('Cenários'!$A$6:$A$105,INT((ROW()-6)/12)+1))</f>
        <v/>
      </c>
      <c r="B1038" s="24">
        <f>IF($A1038="","",INDEX('Cenários'!$B$6:$B$105,INT((ROW()-6)/12)+1))</f>
        <v/>
      </c>
      <c r="C1038" s="24">
        <f>IF($A1038="","",INDEX('Cenários'!$C$6:$C$105,INT((ROW()-6)/12)+1))</f>
        <v/>
      </c>
      <c r="D1038" s="24">
        <f>IF($A1038="","",INDEX('Cenários'!$D$6:$D$105,INT((ROW()-6)/12)+1))</f>
        <v/>
      </c>
      <c r="E1038" s="25">
        <f>IF($A1038="","",MOD(ROW()-6,12)-4)</f>
        <v/>
      </c>
      <c r="F1038" s="24">
        <f>IF($A1038="","",IF($E1038&lt;0,"Antes do pico",IF($E1038=0,"Semana de pico","Depois do pico")))</f>
        <v/>
      </c>
      <c r="G1038" s="36">
        <f>IF($A1038="","",IFERROR(IF(INDEX('Cenários'!$E$6:$E$105,INT((ROW()-6)/12)+1)="","",INDEX('Cenários'!$E$6:$E$105,INT((ROW()-6)/12)+1)+7*$E1038),""))</f>
        <v/>
      </c>
      <c r="H1038" s="37">
        <f>IF($A1038="","",INDEX('Cenários'!$N$6:$Y$105,INT((ROW()-6)/12)+1,$E1038+5))</f>
        <v/>
      </c>
      <c r="I1038" s="25">
        <f>IF(OR($A1038="",$H1038=""),"",IFERROR(ROUNDUP(INDEX('Cenários'!$F$6:$F$105,INT((ROW()-6)/12)+1)*$H1038,0),""))</f>
        <v/>
      </c>
      <c r="J1038" s="19" t="n"/>
      <c r="K1038" s="25">
        <f>IF($A1038="","",IF($E1038=-4,INDEX('Cenários'!$G$6:$G$105,INT((ROW()-6)/12)+1),$S1037))</f>
        <v/>
      </c>
      <c r="L1038" s="25">
        <f>IF($A1038="","",$K1038+IF($J1038="",0,$J1038)-IF($I1038="",0,$I1038))</f>
        <v/>
      </c>
      <c r="M1038" s="25">
        <f>IF($A1038="","",IF($E1038&lt;=0,INDEX('Cenários'!$H$6:$H$105,INT((ROW()-6)/12)+1)+SUMIFS($I$6:$I$1205,$A$6:$A$1205,$A1038,$E$6:$E$1205,"&gt;"&amp;$E1038,$E$6:$E$1205,"&lt;="&amp;($E1038+INDEX('Cenários'!$J$6:$J$105,INT((ROW()-6)/12)+1))),INDEX('Cenários'!$L$6:$L$105,INT((ROW()-6)/12)+1)+SUMIFS($I$6:$I$1205,$A$6:$A$1205,$A1038,$E$6:$E$1205,"&gt;"&amp;$E1038,$E$6:$E$1205,"&lt;=7")))</f>
        <v/>
      </c>
      <c r="N1038" s="25">
        <f>IF($A1038="","",MIN(INDEX('Cenários'!$K$6:$K$105,INT((ROW()-6)/12)+1),MAX(0,$M1038)))</f>
        <v/>
      </c>
      <c r="O1038" s="25">
        <f>IF($A1038="","",IFERROR(IF($L1038&gt;=$N1038,0,MIN(CEILING(MAX(0,$N1038-$L1038),INDEX('Cenários'!$I$6:$I$105,INT((ROW()-6)/12)+1)),FLOOR(MAX(0,INDEX('Cenários'!$K$6:$K$105,INT((ROW()-6)/12)+1)-$L1038),INDEX('Cenários'!$I$6:$I$105,INT((ROW()-6)/12)+1)))),0))</f>
        <v/>
      </c>
      <c r="P1038" s="25">
        <f>IF($A1038="","",IFERROR(IF($E1038+INDEX('Cenários'!$J$6:$J$105,INT((ROW()-6)/12)+1)&gt;7,0,SUMIFS($O$6:$O$1205,$A$6:$A$1205,$A1038,$E$6:$E$1205,$E1038+INDEX('Cenários'!$J$6:$J$105,INT((ROW()-6)/12)+1))),0))</f>
        <v/>
      </c>
      <c r="Q1038" s="25">
        <f>IF($A1038="","",$L1038+$O1038)</f>
        <v/>
      </c>
      <c r="R1038" s="25">
        <f>IF($A1038="","",IF($E1038&gt;0,MAX(0,$Q1038-$N1038),0))</f>
        <v/>
      </c>
      <c r="S1038" s="25">
        <f>IF($A1038="","",$Q1038-$R1038)</f>
        <v/>
      </c>
      <c r="T1038" s="25">
        <f>IF($A1038="","",MAX(0,-$S1038))</f>
        <v/>
      </c>
      <c r="U1038" s="25">
        <f>IF($A1038="","",MAX(0,$Q1038-INDEX('Cenários'!$K$6:$K$105,INT((ROW()-6)/12)+1)))</f>
        <v/>
      </c>
      <c r="V1038" s="24">
        <f>IF($A1038="","",IF($Y1038&lt;&gt;"OK","Dados inválidos",IF($X1038="Pausado","Pausado",IF($T1038&gt;0,"Ruptura",IF($U1038&gt;0,"Excesso de capacidade",IF($M1038&gt;INDEX('Cenários'!$K$6:$K$105,INT((ROW()-6)/12)+1),"Capacidade insuficiente",IF(AND($E1038&lt;=0,$S1038&lt;INDEX('Cenários'!$H$6:$H$105,INT((ROW()-6)/12)+1)),"Atenção",IF($R1038&gt;0,"Desmobilizar","Adequado"))))))))</f>
        <v/>
      </c>
      <c r="W1038" s="24">
        <f>IF($A1038="","",IF($Y1038&lt;&gt;"OK","Corrigir cadastro do cenário",IF($X1038="Pausado","",IF($T1038&gt;0,"Ruptura projetada de "&amp;TEXT($T1038,"0")&amp;" un.",IF($U1038&gt;0,"Reduzir entrada ou transferir "&amp;TEXT($U1038,"0")&amp;" un.",IF($M1038&gt;INDEX('Cenários'!$K$6:$K$105,INT((ROW()-6)/12)+1),"Capacidade abaixo do saldo-alvo em "&amp;TEXT($M1038-INDEX('Cenários'!$K$6:$K$105,INT((ROW()-6)/12)+1),"0")&amp;" un.",IF(AND($O1038&gt;0,$E1038-INDEX('Cenários'!$J$6:$J$105,INT((ROW()-6)/12)+1)&lt;-4),"Recebimento depende de pedido anterior ao horizonte",IF($R1038&gt;0,"Desmobilizar "&amp;TEXT($R1038,"0")&amp;" un. nesta semana",IF($P1038&gt;0,"Emitir pedido de "&amp;TEXT($P1038,"0")&amp;" un. nesta semana",IF($O1038&gt;0,"Programar recebimento de "&amp;TEXT($O1038,"0")&amp;" un.","Sem ação imediata")))))))))</f>
        <v/>
      </c>
      <c r="X1038" s="24">
        <f>IF($A1038="","",INDEX('Cenários'!$M$6:$M$105,INT((ROW()-6)/12)+1))</f>
        <v/>
      </c>
      <c r="Y1038" s="24">
        <f>IF($A1038="","",INDEX('Cenários'!$Z$6:$Z$105,INT((ROW()-6)/12)+1))</f>
        <v/>
      </c>
    </row>
    <row r="1039" ht="19" customHeight="1">
      <c r="A1039" s="24">
        <f>IF(INDEX('Cenários'!$A$6:$A$105,INT((ROW()-6)/12)+1)="","",INDEX('Cenários'!$A$6:$A$105,INT((ROW()-6)/12)+1))</f>
        <v/>
      </c>
      <c r="B1039" s="24">
        <f>IF($A1039="","",INDEX('Cenários'!$B$6:$B$105,INT((ROW()-6)/12)+1))</f>
        <v/>
      </c>
      <c r="C1039" s="24">
        <f>IF($A1039="","",INDEX('Cenários'!$C$6:$C$105,INT((ROW()-6)/12)+1))</f>
        <v/>
      </c>
      <c r="D1039" s="24">
        <f>IF($A1039="","",INDEX('Cenários'!$D$6:$D$105,INT((ROW()-6)/12)+1))</f>
        <v/>
      </c>
      <c r="E1039" s="25">
        <f>IF($A1039="","",MOD(ROW()-6,12)-4)</f>
        <v/>
      </c>
      <c r="F1039" s="24">
        <f>IF($A1039="","",IF($E1039&lt;0,"Antes do pico",IF($E1039=0,"Semana de pico","Depois do pico")))</f>
        <v/>
      </c>
      <c r="G1039" s="36">
        <f>IF($A1039="","",IFERROR(IF(INDEX('Cenários'!$E$6:$E$105,INT((ROW()-6)/12)+1)="","",INDEX('Cenários'!$E$6:$E$105,INT((ROW()-6)/12)+1)+7*$E1039),""))</f>
        <v/>
      </c>
      <c r="H1039" s="37">
        <f>IF($A1039="","",INDEX('Cenários'!$N$6:$Y$105,INT((ROW()-6)/12)+1,$E1039+5))</f>
        <v/>
      </c>
      <c r="I1039" s="25">
        <f>IF(OR($A1039="",$H1039=""),"",IFERROR(ROUNDUP(INDEX('Cenários'!$F$6:$F$105,INT((ROW()-6)/12)+1)*$H1039,0),""))</f>
        <v/>
      </c>
      <c r="J1039" s="19" t="n"/>
      <c r="K1039" s="25">
        <f>IF($A1039="","",IF($E1039=-4,INDEX('Cenários'!$G$6:$G$105,INT((ROW()-6)/12)+1),$S1038))</f>
        <v/>
      </c>
      <c r="L1039" s="25">
        <f>IF($A1039="","",$K1039+IF($J1039="",0,$J1039)-IF($I1039="",0,$I1039))</f>
        <v/>
      </c>
      <c r="M1039" s="25">
        <f>IF($A1039="","",IF($E1039&lt;=0,INDEX('Cenários'!$H$6:$H$105,INT((ROW()-6)/12)+1)+SUMIFS($I$6:$I$1205,$A$6:$A$1205,$A1039,$E$6:$E$1205,"&gt;"&amp;$E1039,$E$6:$E$1205,"&lt;="&amp;($E1039+INDEX('Cenários'!$J$6:$J$105,INT((ROW()-6)/12)+1))),INDEX('Cenários'!$L$6:$L$105,INT((ROW()-6)/12)+1)+SUMIFS($I$6:$I$1205,$A$6:$A$1205,$A1039,$E$6:$E$1205,"&gt;"&amp;$E1039,$E$6:$E$1205,"&lt;=7")))</f>
        <v/>
      </c>
      <c r="N1039" s="25">
        <f>IF($A1039="","",MIN(INDEX('Cenários'!$K$6:$K$105,INT((ROW()-6)/12)+1),MAX(0,$M1039)))</f>
        <v/>
      </c>
      <c r="O1039" s="25">
        <f>IF($A1039="","",IFERROR(IF($L1039&gt;=$N1039,0,MIN(CEILING(MAX(0,$N1039-$L1039),INDEX('Cenários'!$I$6:$I$105,INT((ROW()-6)/12)+1)),FLOOR(MAX(0,INDEX('Cenários'!$K$6:$K$105,INT((ROW()-6)/12)+1)-$L1039),INDEX('Cenários'!$I$6:$I$105,INT((ROW()-6)/12)+1)))),0))</f>
        <v/>
      </c>
      <c r="P1039" s="25">
        <f>IF($A1039="","",IFERROR(IF($E1039+INDEX('Cenários'!$J$6:$J$105,INT((ROW()-6)/12)+1)&gt;7,0,SUMIFS($O$6:$O$1205,$A$6:$A$1205,$A1039,$E$6:$E$1205,$E1039+INDEX('Cenários'!$J$6:$J$105,INT((ROW()-6)/12)+1))),0))</f>
        <v/>
      </c>
      <c r="Q1039" s="25">
        <f>IF($A1039="","",$L1039+$O1039)</f>
        <v/>
      </c>
      <c r="R1039" s="25">
        <f>IF($A1039="","",IF($E1039&gt;0,MAX(0,$Q1039-$N1039),0))</f>
        <v/>
      </c>
      <c r="S1039" s="25">
        <f>IF($A1039="","",$Q1039-$R1039)</f>
        <v/>
      </c>
      <c r="T1039" s="25">
        <f>IF($A1039="","",MAX(0,-$S1039))</f>
        <v/>
      </c>
      <c r="U1039" s="25">
        <f>IF($A1039="","",MAX(0,$Q1039-INDEX('Cenários'!$K$6:$K$105,INT((ROW()-6)/12)+1)))</f>
        <v/>
      </c>
      <c r="V1039" s="24">
        <f>IF($A1039="","",IF($Y1039&lt;&gt;"OK","Dados inválidos",IF($X1039="Pausado","Pausado",IF($T1039&gt;0,"Ruptura",IF($U1039&gt;0,"Excesso de capacidade",IF($M1039&gt;INDEX('Cenários'!$K$6:$K$105,INT((ROW()-6)/12)+1),"Capacidade insuficiente",IF(AND($E1039&lt;=0,$S1039&lt;INDEX('Cenários'!$H$6:$H$105,INT((ROW()-6)/12)+1)),"Atenção",IF($R1039&gt;0,"Desmobilizar","Adequado"))))))))</f>
        <v/>
      </c>
      <c r="W1039" s="24">
        <f>IF($A1039="","",IF($Y1039&lt;&gt;"OK","Corrigir cadastro do cenário",IF($X1039="Pausado","",IF($T1039&gt;0,"Ruptura projetada de "&amp;TEXT($T1039,"0")&amp;" un.",IF($U1039&gt;0,"Reduzir entrada ou transferir "&amp;TEXT($U1039,"0")&amp;" un.",IF($M1039&gt;INDEX('Cenários'!$K$6:$K$105,INT((ROW()-6)/12)+1),"Capacidade abaixo do saldo-alvo em "&amp;TEXT($M1039-INDEX('Cenários'!$K$6:$K$105,INT((ROW()-6)/12)+1),"0")&amp;" un.",IF(AND($O1039&gt;0,$E1039-INDEX('Cenários'!$J$6:$J$105,INT((ROW()-6)/12)+1)&lt;-4),"Recebimento depende de pedido anterior ao horizonte",IF($R1039&gt;0,"Desmobilizar "&amp;TEXT($R1039,"0")&amp;" un. nesta semana",IF($P1039&gt;0,"Emitir pedido de "&amp;TEXT($P1039,"0")&amp;" un. nesta semana",IF($O1039&gt;0,"Programar recebimento de "&amp;TEXT($O1039,"0")&amp;" un.","Sem ação imediata")))))))))</f>
        <v/>
      </c>
      <c r="X1039" s="24">
        <f>IF($A1039="","",INDEX('Cenários'!$M$6:$M$105,INT((ROW()-6)/12)+1))</f>
        <v/>
      </c>
      <c r="Y1039" s="24">
        <f>IF($A1039="","",INDEX('Cenários'!$Z$6:$Z$105,INT((ROW()-6)/12)+1))</f>
        <v/>
      </c>
    </row>
    <row r="1040" ht="19" customHeight="1">
      <c r="A1040" s="24">
        <f>IF(INDEX('Cenários'!$A$6:$A$105,INT((ROW()-6)/12)+1)="","",INDEX('Cenários'!$A$6:$A$105,INT((ROW()-6)/12)+1))</f>
        <v/>
      </c>
      <c r="B1040" s="24">
        <f>IF($A1040="","",INDEX('Cenários'!$B$6:$B$105,INT((ROW()-6)/12)+1))</f>
        <v/>
      </c>
      <c r="C1040" s="24">
        <f>IF($A1040="","",INDEX('Cenários'!$C$6:$C$105,INT((ROW()-6)/12)+1))</f>
        <v/>
      </c>
      <c r="D1040" s="24">
        <f>IF($A1040="","",INDEX('Cenários'!$D$6:$D$105,INT((ROW()-6)/12)+1))</f>
        <v/>
      </c>
      <c r="E1040" s="25">
        <f>IF($A1040="","",MOD(ROW()-6,12)-4)</f>
        <v/>
      </c>
      <c r="F1040" s="24">
        <f>IF($A1040="","",IF($E1040&lt;0,"Antes do pico",IF($E1040=0,"Semana de pico","Depois do pico")))</f>
        <v/>
      </c>
      <c r="G1040" s="36">
        <f>IF($A1040="","",IFERROR(IF(INDEX('Cenários'!$E$6:$E$105,INT((ROW()-6)/12)+1)="","",INDEX('Cenários'!$E$6:$E$105,INT((ROW()-6)/12)+1)+7*$E1040),""))</f>
        <v/>
      </c>
      <c r="H1040" s="37">
        <f>IF($A1040="","",INDEX('Cenários'!$N$6:$Y$105,INT((ROW()-6)/12)+1,$E1040+5))</f>
        <v/>
      </c>
      <c r="I1040" s="25">
        <f>IF(OR($A1040="",$H1040=""),"",IFERROR(ROUNDUP(INDEX('Cenários'!$F$6:$F$105,INT((ROW()-6)/12)+1)*$H1040,0),""))</f>
        <v/>
      </c>
      <c r="J1040" s="19" t="n"/>
      <c r="K1040" s="25">
        <f>IF($A1040="","",IF($E1040=-4,INDEX('Cenários'!$G$6:$G$105,INT((ROW()-6)/12)+1),$S1039))</f>
        <v/>
      </c>
      <c r="L1040" s="25">
        <f>IF($A1040="","",$K1040+IF($J1040="",0,$J1040)-IF($I1040="",0,$I1040))</f>
        <v/>
      </c>
      <c r="M1040" s="25">
        <f>IF($A1040="","",IF($E1040&lt;=0,INDEX('Cenários'!$H$6:$H$105,INT((ROW()-6)/12)+1)+SUMIFS($I$6:$I$1205,$A$6:$A$1205,$A1040,$E$6:$E$1205,"&gt;"&amp;$E1040,$E$6:$E$1205,"&lt;="&amp;($E1040+INDEX('Cenários'!$J$6:$J$105,INT((ROW()-6)/12)+1))),INDEX('Cenários'!$L$6:$L$105,INT((ROW()-6)/12)+1)+SUMIFS($I$6:$I$1205,$A$6:$A$1205,$A1040,$E$6:$E$1205,"&gt;"&amp;$E1040,$E$6:$E$1205,"&lt;=7")))</f>
        <v/>
      </c>
      <c r="N1040" s="25">
        <f>IF($A1040="","",MIN(INDEX('Cenários'!$K$6:$K$105,INT((ROW()-6)/12)+1),MAX(0,$M1040)))</f>
        <v/>
      </c>
      <c r="O1040" s="25">
        <f>IF($A1040="","",IFERROR(IF($L1040&gt;=$N1040,0,MIN(CEILING(MAX(0,$N1040-$L1040),INDEX('Cenários'!$I$6:$I$105,INT((ROW()-6)/12)+1)),FLOOR(MAX(0,INDEX('Cenários'!$K$6:$K$105,INT((ROW()-6)/12)+1)-$L1040),INDEX('Cenários'!$I$6:$I$105,INT((ROW()-6)/12)+1)))),0))</f>
        <v/>
      </c>
      <c r="P1040" s="25">
        <f>IF($A1040="","",IFERROR(IF($E1040+INDEX('Cenários'!$J$6:$J$105,INT((ROW()-6)/12)+1)&gt;7,0,SUMIFS($O$6:$O$1205,$A$6:$A$1205,$A1040,$E$6:$E$1205,$E1040+INDEX('Cenários'!$J$6:$J$105,INT((ROW()-6)/12)+1))),0))</f>
        <v/>
      </c>
      <c r="Q1040" s="25">
        <f>IF($A1040="","",$L1040+$O1040)</f>
        <v/>
      </c>
      <c r="R1040" s="25">
        <f>IF($A1040="","",IF($E1040&gt;0,MAX(0,$Q1040-$N1040),0))</f>
        <v/>
      </c>
      <c r="S1040" s="25">
        <f>IF($A1040="","",$Q1040-$R1040)</f>
        <v/>
      </c>
      <c r="T1040" s="25">
        <f>IF($A1040="","",MAX(0,-$S1040))</f>
        <v/>
      </c>
      <c r="U1040" s="25">
        <f>IF($A1040="","",MAX(0,$Q1040-INDEX('Cenários'!$K$6:$K$105,INT((ROW()-6)/12)+1)))</f>
        <v/>
      </c>
      <c r="V1040" s="24">
        <f>IF($A1040="","",IF($Y1040&lt;&gt;"OK","Dados inválidos",IF($X1040="Pausado","Pausado",IF($T1040&gt;0,"Ruptura",IF($U1040&gt;0,"Excesso de capacidade",IF($M1040&gt;INDEX('Cenários'!$K$6:$K$105,INT((ROW()-6)/12)+1),"Capacidade insuficiente",IF(AND($E1040&lt;=0,$S1040&lt;INDEX('Cenários'!$H$6:$H$105,INT((ROW()-6)/12)+1)),"Atenção",IF($R1040&gt;0,"Desmobilizar","Adequado"))))))))</f>
        <v/>
      </c>
      <c r="W1040" s="24">
        <f>IF($A1040="","",IF($Y1040&lt;&gt;"OK","Corrigir cadastro do cenário",IF($X1040="Pausado","",IF($T1040&gt;0,"Ruptura projetada de "&amp;TEXT($T1040,"0")&amp;" un.",IF($U1040&gt;0,"Reduzir entrada ou transferir "&amp;TEXT($U1040,"0")&amp;" un.",IF($M1040&gt;INDEX('Cenários'!$K$6:$K$105,INT((ROW()-6)/12)+1),"Capacidade abaixo do saldo-alvo em "&amp;TEXT($M1040-INDEX('Cenários'!$K$6:$K$105,INT((ROW()-6)/12)+1),"0")&amp;" un.",IF(AND($O1040&gt;0,$E1040-INDEX('Cenários'!$J$6:$J$105,INT((ROW()-6)/12)+1)&lt;-4),"Recebimento depende de pedido anterior ao horizonte",IF($R1040&gt;0,"Desmobilizar "&amp;TEXT($R1040,"0")&amp;" un. nesta semana",IF($P1040&gt;0,"Emitir pedido de "&amp;TEXT($P1040,"0")&amp;" un. nesta semana",IF($O1040&gt;0,"Programar recebimento de "&amp;TEXT($O1040,"0")&amp;" un.","Sem ação imediata")))))))))</f>
        <v/>
      </c>
      <c r="X1040" s="24">
        <f>IF($A1040="","",INDEX('Cenários'!$M$6:$M$105,INT((ROW()-6)/12)+1))</f>
        <v/>
      </c>
      <c r="Y1040" s="24">
        <f>IF($A1040="","",INDEX('Cenários'!$Z$6:$Z$105,INT((ROW()-6)/12)+1))</f>
        <v/>
      </c>
    </row>
    <row r="1041" ht="19" customHeight="1">
      <c r="A1041" s="24">
        <f>IF(INDEX('Cenários'!$A$6:$A$105,INT((ROW()-6)/12)+1)="","",INDEX('Cenários'!$A$6:$A$105,INT((ROW()-6)/12)+1))</f>
        <v/>
      </c>
      <c r="B1041" s="24">
        <f>IF($A1041="","",INDEX('Cenários'!$B$6:$B$105,INT((ROW()-6)/12)+1))</f>
        <v/>
      </c>
      <c r="C1041" s="24">
        <f>IF($A1041="","",INDEX('Cenários'!$C$6:$C$105,INT((ROW()-6)/12)+1))</f>
        <v/>
      </c>
      <c r="D1041" s="24">
        <f>IF($A1041="","",INDEX('Cenários'!$D$6:$D$105,INT((ROW()-6)/12)+1))</f>
        <v/>
      </c>
      <c r="E1041" s="25">
        <f>IF($A1041="","",MOD(ROW()-6,12)-4)</f>
        <v/>
      </c>
      <c r="F1041" s="24">
        <f>IF($A1041="","",IF($E1041&lt;0,"Antes do pico",IF($E1041=0,"Semana de pico","Depois do pico")))</f>
        <v/>
      </c>
      <c r="G1041" s="36">
        <f>IF($A1041="","",IFERROR(IF(INDEX('Cenários'!$E$6:$E$105,INT((ROW()-6)/12)+1)="","",INDEX('Cenários'!$E$6:$E$105,INT((ROW()-6)/12)+1)+7*$E1041),""))</f>
        <v/>
      </c>
      <c r="H1041" s="37">
        <f>IF($A1041="","",INDEX('Cenários'!$N$6:$Y$105,INT((ROW()-6)/12)+1,$E1041+5))</f>
        <v/>
      </c>
      <c r="I1041" s="25">
        <f>IF(OR($A1041="",$H1041=""),"",IFERROR(ROUNDUP(INDEX('Cenários'!$F$6:$F$105,INT((ROW()-6)/12)+1)*$H1041,0),""))</f>
        <v/>
      </c>
      <c r="J1041" s="19" t="n"/>
      <c r="K1041" s="25">
        <f>IF($A1041="","",IF($E1041=-4,INDEX('Cenários'!$G$6:$G$105,INT((ROW()-6)/12)+1),$S1040))</f>
        <v/>
      </c>
      <c r="L1041" s="25">
        <f>IF($A1041="","",$K1041+IF($J1041="",0,$J1041)-IF($I1041="",0,$I1041))</f>
        <v/>
      </c>
      <c r="M1041" s="25">
        <f>IF($A1041="","",IF($E1041&lt;=0,INDEX('Cenários'!$H$6:$H$105,INT((ROW()-6)/12)+1)+SUMIFS($I$6:$I$1205,$A$6:$A$1205,$A1041,$E$6:$E$1205,"&gt;"&amp;$E1041,$E$6:$E$1205,"&lt;="&amp;($E1041+INDEX('Cenários'!$J$6:$J$105,INT((ROW()-6)/12)+1))),INDEX('Cenários'!$L$6:$L$105,INT((ROW()-6)/12)+1)+SUMIFS($I$6:$I$1205,$A$6:$A$1205,$A1041,$E$6:$E$1205,"&gt;"&amp;$E1041,$E$6:$E$1205,"&lt;=7")))</f>
        <v/>
      </c>
      <c r="N1041" s="25">
        <f>IF($A1041="","",MIN(INDEX('Cenários'!$K$6:$K$105,INT((ROW()-6)/12)+1),MAX(0,$M1041)))</f>
        <v/>
      </c>
      <c r="O1041" s="25">
        <f>IF($A1041="","",IFERROR(IF($L1041&gt;=$N1041,0,MIN(CEILING(MAX(0,$N1041-$L1041),INDEX('Cenários'!$I$6:$I$105,INT((ROW()-6)/12)+1)),FLOOR(MAX(0,INDEX('Cenários'!$K$6:$K$105,INT((ROW()-6)/12)+1)-$L1041),INDEX('Cenários'!$I$6:$I$105,INT((ROW()-6)/12)+1)))),0))</f>
        <v/>
      </c>
      <c r="P1041" s="25">
        <f>IF($A1041="","",IFERROR(IF($E1041+INDEX('Cenários'!$J$6:$J$105,INT((ROW()-6)/12)+1)&gt;7,0,SUMIFS($O$6:$O$1205,$A$6:$A$1205,$A1041,$E$6:$E$1205,$E1041+INDEX('Cenários'!$J$6:$J$105,INT((ROW()-6)/12)+1))),0))</f>
        <v/>
      </c>
      <c r="Q1041" s="25">
        <f>IF($A1041="","",$L1041+$O1041)</f>
        <v/>
      </c>
      <c r="R1041" s="25">
        <f>IF($A1041="","",IF($E1041&gt;0,MAX(0,$Q1041-$N1041),0))</f>
        <v/>
      </c>
      <c r="S1041" s="25">
        <f>IF($A1041="","",$Q1041-$R1041)</f>
        <v/>
      </c>
      <c r="T1041" s="25">
        <f>IF($A1041="","",MAX(0,-$S1041))</f>
        <v/>
      </c>
      <c r="U1041" s="25">
        <f>IF($A1041="","",MAX(0,$Q1041-INDEX('Cenários'!$K$6:$K$105,INT((ROW()-6)/12)+1)))</f>
        <v/>
      </c>
      <c r="V1041" s="24">
        <f>IF($A1041="","",IF($Y1041&lt;&gt;"OK","Dados inválidos",IF($X1041="Pausado","Pausado",IF($T1041&gt;0,"Ruptura",IF($U1041&gt;0,"Excesso de capacidade",IF($M1041&gt;INDEX('Cenários'!$K$6:$K$105,INT((ROW()-6)/12)+1),"Capacidade insuficiente",IF(AND($E1041&lt;=0,$S1041&lt;INDEX('Cenários'!$H$6:$H$105,INT((ROW()-6)/12)+1)),"Atenção",IF($R1041&gt;0,"Desmobilizar","Adequado"))))))))</f>
        <v/>
      </c>
      <c r="W1041" s="24">
        <f>IF($A1041="","",IF($Y1041&lt;&gt;"OK","Corrigir cadastro do cenário",IF($X1041="Pausado","",IF($T1041&gt;0,"Ruptura projetada de "&amp;TEXT($T1041,"0")&amp;" un.",IF($U1041&gt;0,"Reduzir entrada ou transferir "&amp;TEXT($U1041,"0")&amp;" un.",IF($M1041&gt;INDEX('Cenários'!$K$6:$K$105,INT((ROW()-6)/12)+1),"Capacidade abaixo do saldo-alvo em "&amp;TEXT($M1041-INDEX('Cenários'!$K$6:$K$105,INT((ROW()-6)/12)+1),"0")&amp;" un.",IF(AND($O1041&gt;0,$E1041-INDEX('Cenários'!$J$6:$J$105,INT((ROW()-6)/12)+1)&lt;-4),"Recebimento depende de pedido anterior ao horizonte",IF($R1041&gt;0,"Desmobilizar "&amp;TEXT($R1041,"0")&amp;" un. nesta semana",IF($P1041&gt;0,"Emitir pedido de "&amp;TEXT($P1041,"0")&amp;" un. nesta semana",IF($O1041&gt;0,"Programar recebimento de "&amp;TEXT($O1041,"0")&amp;" un.","Sem ação imediata")))))))))</f>
        <v/>
      </c>
      <c r="X1041" s="24">
        <f>IF($A1041="","",INDEX('Cenários'!$M$6:$M$105,INT((ROW()-6)/12)+1))</f>
        <v/>
      </c>
      <c r="Y1041" s="24">
        <f>IF($A1041="","",INDEX('Cenários'!$Z$6:$Z$105,INT((ROW()-6)/12)+1))</f>
        <v/>
      </c>
    </row>
    <row r="1042" ht="19" customHeight="1">
      <c r="A1042" s="24">
        <f>IF(INDEX('Cenários'!$A$6:$A$105,INT((ROW()-6)/12)+1)="","",INDEX('Cenários'!$A$6:$A$105,INT((ROW()-6)/12)+1))</f>
        <v/>
      </c>
      <c r="B1042" s="24">
        <f>IF($A1042="","",INDEX('Cenários'!$B$6:$B$105,INT((ROW()-6)/12)+1))</f>
        <v/>
      </c>
      <c r="C1042" s="24">
        <f>IF($A1042="","",INDEX('Cenários'!$C$6:$C$105,INT((ROW()-6)/12)+1))</f>
        <v/>
      </c>
      <c r="D1042" s="24">
        <f>IF($A1042="","",INDEX('Cenários'!$D$6:$D$105,INT((ROW()-6)/12)+1))</f>
        <v/>
      </c>
      <c r="E1042" s="25">
        <f>IF($A1042="","",MOD(ROW()-6,12)-4)</f>
        <v/>
      </c>
      <c r="F1042" s="24">
        <f>IF($A1042="","",IF($E1042&lt;0,"Antes do pico",IF($E1042=0,"Semana de pico","Depois do pico")))</f>
        <v/>
      </c>
      <c r="G1042" s="36">
        <f>IF($A1042="","",IFERROR(IF(INDEX('Cenários'!$E$6:$E$105,INT((ROW()-6)/12)+1)="","",INDEX('Cenários'!$E$6:$E$105,INT((ROW()-6)/12)+1)+7*$E1042),""))</f>
        <v/>
      </c>
      <c r="H1042" s="37">
        <f>IF($A1042="","",INDEX('Cenários'!$N$6:$Y$105,INT((ROW()-6)/12)+1,$E1042+5))</f>
        <v/>
      </c>
      <c r="I1042" s="25">
        <f>IF(OR($A1042="",$H1042=""),"",IFERROR(ROUNDUP(INDEX('Cenários'!$F$6:$F$105,INT((ROW()-6)/12)+1)*$H1042,0),""))</f>
        <v/>
      </c>
      <c r="J1042" s="19" t="n"/>
      <c r="K1042" s="25">
        <f>IF($A1042="","",IF($E1042=-4,INDEX('Cenários'!$G$6:$G$105,INT((ROW()-6)/12)+1),$S1041))</f>
        <v/>
      </c>
      <c r="L1042" s="25">
        <f>IF($A1042="","",$K1042+IF($J1042="",0,$J1042)-IF($I1042="",0,$I1042))</f>
        <v/>
      </c>
      <c r="M1042" s="25">
        <f>IF($A1042="","",IF($E1042&lt;=0,INDEX('Cenários'!$H$6:$H$105,INT((ROW()-6)/12)+1)+SUMIFS($I$6:$I$1205,$A$6:$A$1205,$A1042,$E$6:$E$1205,"&gt;"&amp;$E1042,$E$6:$E$1205,"&lt;="&amp;($E1042+INDEX('Cenários'!$J$6:$J$105,INT((ROW()-6)/12)+1))),INDEX('Cenários'!$L$6:$L$105,INT((ROW()-6)/12)+1)+SUMIFS($I$6:$I$1205,$A$6:$A$1205,$A1042,$E$6:$E$1205,"&gt;"&amp;$E1042,$E$6:$E$1205,"&lt;=7")))</f>
        <v/>
      </c>
      <c r="N1042" s="25">
        <f>IF($A1042="","",MIN(INDEX('Cenários'!$K$6:$K$105,INT((ROW()-6)/12)+1),MAX(0,$M1042)))</f>
        <v/>
      </c>
      <c r="O1042" s="25">
        <f>IF($A1042="","",IFERROR(IF($L1042&gt;=$N1042,0,MIN(CEILING(MAX(0,$N1042-$L1042),INDEX('Cenários'!$I$6:$I$105,INT((ROW()-6)/12)+1)),FLOOR(MAX(0,INDEX('Cenários'!$K$6:$K$105,INT((ROW()-6)/12)+1)-$L1042),INDEX('Cenários'!$I$6:$I$105,INT((ROW()-6)/12)+1)))),0))</f>
        <v/>
      </c>
      <c r="P1042" s="25">
        <f>IF($A1042="","",IFERROR(IF($E1042+INDEX('Cenários'!$J$6:$J$105,INT((ROW()-6)/12)+1)&gt;7,0,SUMIFS($O$6:$O$1205,$A$6:$A$1205,$A1042,$E$6:$E$1205,$E1042+INDEX('Cenários'!$J$6:$J$105,INT((ROW()-6)/12)+1))),0))</f>
        <v/>
      </c>
      <c r="Q1042" s="25">
        <f>IF($A1042="","",$L1042+$O1042)</f>
        <v/>
      </c>
      <c r="R1042" s="25">
        <f>IF($A1042="","",IF($E1042&gt;0,MAX(0,$Q1042-$N1042),0))</f>
        <v/>
      </c>
      <c r="S1042" s="25">
        <f>IF($A1042="","",$Q1042-$R1042)</f>
        <v/>
      </c>
      <c r="T1042" s="25">
        <f>IF($A1042="","",MAX(0,-$S1042))</f>
        <v/>
      </c>
      <c r="U1042" s="25">
        <f>IF($A1042="","",MAX(0,$Q1042-INDEX('Cenários'!$K$6:$K$105,INT((ROW()-6)/12)+1)))</f>
        <v/>
      </c>
      <c r="V1042" s="24">
        <f>IF($A1042="","",IF($Y1042&lt;&gt;"OK","Dados inválidos",IF($X1042="Pausado","Pausado",IF($T1042&gt;0,"Ruptura",IF($U1042&gt;0,"Excesso de capacidade",IF($M1042&gt;INDEX('Cenários'!$K$6:$K$105,INT((ROW()-6)/12)+1),"Capacidade insuficiente",IF(AND($E1042&lt;=0,$S1042&lt;INDEX('Cenários'!$H$6:$H$105,INT((ROW()-6)/12)+1)),"Atenção",IF($R1042&gt;0,"Desmobilizar","Adequado"))))))))</f>
        <v/>
      </c>
      <c r="W1042" s="24">
        <f>IF($A1042="","",IF($Y1042&lt;&gt;"OK","Corrigir cadastro do cenário",IF($X1042="Pausado","",IF($T1042&gt;0,"Ruptura projetada de "&amp;TEXT($T1042,"0")&amp;" un.",IF($U1042&gt;0,"Reduzir entrada ou transferir "&amp;TEXT($U1042,"0")&amp;" un.",IF($M1042&gt;INDEX('Cenários'!$K$6:$K$105,INT((ROW()-6)/12)+1),"Capacidade abaixo do saldo-alvo em "&amp;TEXT($M1042-INDEX('Cenários'!$K$6:$K$105,INT((ROW()-6)/12)+1),"0")&amp;" un.",IF(AND($O1042&gt;0,$E1042-INDEX('Cenários'!$J$6:$J$105,INT((ROW()-6)/12)+1)&lt;-4),"Recebimento depende de pedido anterior ao horizonte",IF($R1042&gt;0,"Desmobilizar "&amp;TEXT($R1042,"0")&amp;" un. nesta semana",IF($P1042&gt;0,"Emitir pedido de "&amp;TEXT($P1042,"0")&amp;" un. nesta semana",IF($O1042&gt;0,"Programar recebimento de "&amp;TEXT($O1042,"0")&amp;" un.","Sem ação imediata")))))))))</f>
        <v/>
      </c>
      <c r="X1042" s="24">
        <f>IF($A1042="","",INDEX('Cenários'!$M$6:$M$105,INT((ROW()-6)/12)+1))</f>
        <v/>
      </c>
      <c r="Y1042" s="24">
        <f>IF($A1042="","",INDEX('Cenários'!$Z$6:$Z$105,INT((ROW()-6)/12)+1))</f>
        <v/>
      </c>
    </row>
    <row r="1043" ht="19" customHeight="1">
      <c r="A1043" s="24">
        <f>IF(INDEX('Cenários'!$A$6:$A$105,INT((ROW()-6)/12)+1)="","",INDEX('Cenários'!$A$6:$A$105,INT((ROW()-6)/12)+1))</f>
        <v/>
      </c>
      <c r="B1043" s="24">
        <f>IF($A1043="","",INDEX('Cenários'!$B$6:$B$105,INT((ROW()-6)/12)+1))</f>
        <v/>
      </c>
      <c r="C1043" s="24">
        <f>IF($A1043="","",INDEX('Cenários'!$C$6:$C$105,INT((ROW()-6)/12)+1))</f>
        <v/>
      </c>
      <c r="D1043" s="24">
        <f>IF($A1043="","",INDEX('Cenários'!$D$6:$D$105,INT((ROW()-6)/12)+1))</f>
        <v/>
      </c>
      <c r="E1043" s="25">
        <f>IF($A1043="","",MOD(ROW()-6,12)-4)</f>
        <v/>
      </c>
      <c r="F1043" s="24">
        <f>IF($A1043="","",IF($E1043&lt;0,"Antes do pico",IF($E1043=0,"Semana de pico","Depois do pico")))</f>
        <v/>
      </c>
      <c r="G1043" s="36">
        <f>IF($A1043="","",IFERROR(IF(INDEX('Cenários'!$E$6:$E$105,INT((ROW()-6)/12)+1)="","",INDEX('Cenários'!$E$6:$E$105,INT((ROW()-6)/12)+1)+7*$E1043),""))</f>
        <v/>
      </c>
      <c r="H1043" s="37">
        <f>IF($A1043="","",INDEX('Cenários'!$N$6:$Y$105,INT((ROW()-6)/12)+1,$E1043+5))</f>
        <v/>
      </c>
      <c r="I1043" s="25">
        <f>IF(OR($A1043="",$H1043=""),"",IFERROR(ROUNDUP(INDEX('Cenários'!$F$6:$F$105,INT((ROW()-6)/12)+1)*$H1043,0),""))</f>
        <v/>
      </c>
      <c r="J1043" s="19" t="n"/>
      <c r="K1043" s="25">
        <f>IF($A1043="","",IF($E1043=-4,INDEX('Cenários'!$G$6:$G$105,INT((ROW()-6)/12)+1),$S1042))</f>
        <v/>
      </c>
      <c r="L1043" s="25">
        <f>IF($A1043="","",$K1043+IF($J1043="",0,$J1043)-IF($I1043="",0,$I1043))</f>
        <v/>
      </c>
      <c r="M1043" s="25">
        <f>IF($A1043="","",IF($E1043&lt;=0,INDEX('Cenários'!$H$6:$H$105,INT((ROW()-6)/12)+1)+SUMIFS($I$6:$I$1205,$A$6:$A$1205,$A1043,$E$6:$E$1205,"&gt;"&amp;$E1043,$E$6:$E$1205,"&lt;="&amp;($E1043+INDEX('Cenários'!$J$6:$J$105,INT((ROW()-6)/12)+1))),INDEX('Cenários'!$L$6:$L$105,INT((ROW()-6)/12)+1)+SUMIFS($I$6:$I$1205,$A$6:$A$1205,$A1043,$E$6:$E$1205,"&gt;"&amp;$E1043,$E$6:$E$1205,"&lt;=7")))</f>
        <v/>
      </c>
      <c r="N1043" s="25">
        <f>IF($A1043="","",MIN(INDEX('Cenários'!$K$6:$K$105,INT((ROW()-6)/12)+1),MAX(0,$M1043)))</f>
        <v/>
      </c>
      <c r="O1043" s="25">
        <f>IF($A1043="","",IFERROR(IF($L1043&gt;=$N1043,0,MIN(CEILING(MAX(0,$N1043-$L1043),INDEX('Cenários'!$I$6:$I$105,INT((ROW()-6)/12)+1)),FLOOR(MAX(0,INDEX('Cenários'!$K$6:$K$105,INT((ROW()-6)/12)+1)-$L1043),INDEX('Cenários'!$I$6:$I$105,INT((ROW()-6)/12)+1)))),0))</f>
        <v/>
      </c>
      <c r="P1043" s="25">
        <f>IF($A1043="","",IFERROR(IF($E1043+INDEX('Cenários'!$J$6:$J$105,INT((ROW()-6)/12)+1)&gt;7,0,SUMIFS($O$6:$O$1205,$A$6:$A$1205,$A1043,$E$6:$E$1205,$E1043+INDEX('Cenários'!$J$6:$J$105,INT((ROW()-6)/12)+1))),0))</f>
        <v/>
      </c>
      <c r="Q1043" s="25">
        <f>IF($A1043="","",$L1043+$O1043)</f>
        <v/>
      </c>
      <c r="R1043" s="25">
        <f>IF($A1043="","",IF($E1043&gt;0,MAX(0,$Q1043-$N1043),0))</f>
        <v/>
      </c>
      <c r="S1043" s="25">
        <f>IF($A1043="","",$Q1043-$R1043)</f>
        <v/>
      </c>
      <c r="T1043" s="25">
        <f>IF($A1043="","",MAX(0,-$S1043))</f>
        <v/>
      </c>
      <c r="U1043" s="25">
        <f>IF($A1043="","",MAX(0,$Q1043-INDEX('Cenários'!$K$6:$K$105,INT((ROW()-6)/12)+1)))</f>
        <v/>
      </c>
      <c r="V1043" s="24">
        <f>IF($A1043="","",IF($Y1043&lt;&gt;"OK","Dados inválidos",IF($X1043="Pausado","Pausado",IF($T1043&gt;0,"Ruptura",IF($U1043&gt;0,"Excesso de capacidade",IF($M1043&gt;INDEX('Cenários'!$K$6:$K$105,INT((ROW()-6)/12)+1),"Capacidade insuficiente",IF(AND($E1043&lt;=0,$S1043&lt;INDEX('Cenários'!$H$6:$H$105,INT((ROW()-6)/12)+1)),"Atenção",IF($R1043&gt;0,"Desmobilizar","Adequado"))))))))</f>
        <v/>
      </c>
      <c r="W1043" s="24">
        <f>IF($A1043="","",IF($Y1043&lt;&gt;"OK","Corrigir cadastro do cenário",IF($X1043="Pausado","",IF($T1043&gt;0,"Ruptura projetada de "&amp;TEXT($T1043,"0")&amp;" un.",IF($U1043&gt;0,"Reduzir entrada ou transferir "&amp;TEXT($U1043,"0")&amp;" un.",IF($M1043&gt;INDEX('Cenários'!$K$6:$K$105,INT((ROW()-6)/12)+1),"Capacidade abaixo do saldo-alvo em "&amp;TEXT($M1043-INDEX('Cenários'!$K$6:$K$105,INT((ROW()-6)/12)+1),"0")&amp;" un.",IF(AND($O1043&gt;0,$E1043-INDEX('Cenários'!$J$6:$J$105,INT((ROW()-6)/12)+1)&lt;-4),"Recebimento depende de pedido anterior ao horizonte",IF($R1043&gt;0,"Desmobilizar "&amp;TEXT($R1043,"0")&amp;" un. nesta semana",IF($P1043&gt;0,"Emitir pedido de "&amp;TEXT($P1043,"0")&amp;" un. nesta semana",IF($O1043&gt;0,"Programar recebimento de "&amp;TEXT($O1043,"0")&amp;" un.","Sem ação imediata")))))))))</f>
        <v/>
      </c>
      <c r="X1043" s="24">
        <f>IF($A1043="","",INDEX('Cenários'!$M$6:$M$105,INT((ROW()-6)/12)+1))</f>
        <v/>
      </c>
      <c r="Y1043" s="24">
        <f>IF($A1043="","",INDEX('Cenários'!$Z$6:$Z$105,INT((ROW()-6)/12)+1))</f>
        <v/>
      </c>
    </row>
    <row r="1044" ht="19" customHeight="1">
      <c r="A1044" s="24">
        <f>IF(INDEX('Cenários'!$A$6:$A$105,INT((ROW()-6)/12)+1)="","",INDEX('Cenários'!$A$6:$A$105,INT((ROW()-6)/12)+1))</f>
        <v/>
      </c>
      <c r="B1044" s="24">
        <f>IF($A1044="","",INDEX('Cenários'!$B$6:$B$105,INT((ROW()-6)/12)+1))</f>
        <v/>
      </c>
      <c r="C1044" s="24">
        <f>IF($A1044="","",INDEX('Cenários'!$C$6:$C$105,INT((ROW()-6)/12)+1))</f>
        <v/>
      </c>
      <c r="D1044" s="24">
        <f>IF($A1044="","",INDEX('Cenários'!$D$6:$D$105,INT((ROW()-6)/12)+1))</f>
        <v/>
      </c>
      <c r="E1044" s="25">
        <f>IF($A1044="","",MOD(ROW()-6,12)-4)</f>
        <v/>
      </c>
      <c r="F1044" s="24">
        <f>IF($A1044="","",IF($E1044&lt;0,"Antes do pico",IF($E1044=0,"Semana de pico","Depois do pico")))</f>
        <v/>
      </c>
      <c r="G1044" s="36">
        <f>IF($A1044="","",IFERROR(IF(INDEX('Cenários'!$E$6:$E$105,INT((ROW()-6)/12)+1)="","",INDEX('Cenários'!$E$6:$E$105,INT((ROW()-6)/12)+1)+7*$E1044),""))</f>
        <v/>
      </c>
      <c r="H1044" s="37">
        <f>IF($A1044="","",INDEX('Cenários'!$N$6:$Y$105,INT((ROW()-6)/12)+1,$E1044+5))</f>
        <v/>
      </c>
      <c r="I1044" s="25">
        <f>IF(OR($A1044="",$H1044=""),"",IFERROR(ROUNDUP(INDEX('Cenários'!$F$6:$F$105,INT((ROW()-6)/12)+1)*$H1044,0),""))</f>
        <v/>
      </c>
      <c r="J1044" s="19" t="n"/>
      <c r="K1044" s="25">
        <f>IF($A1044="","",IF($E1044=-4,INDEX('Cenários'!$G$6:$G$105,INT((ROW()-6)/12)+1),$S1043))</f>
        <v/>
      </c>
      <c r="L1044" s="25">
        <f>IF($A1044="","",$K1044+IF($J1044="",0,$J1044)-IF($I1044="",0,$I1044))</f>
        <v/>
      </c>
      <c r="M1044" s="25">
        <f>IF($A1044="","",IF($E1044&lt;=0,INDEX('Cenários'!$H$6:$H$105,INT((ROW()-6)/12)+1)+SUMIFS($I$6:$I$1205,$A$6:$A$1205,$A1044,$E$6:$E$1205,"&gt;"&amp;$E1044,$E$6:$E$1205,"&lt;="&amp;($E1044+INDEX('Cenários'!$J$6:$J$105,INT((ROW()-6)/12)+1))),INDEX('Cenários'!$L$6:$L$105,INT((ROW()-6)/12)+1)+SUMIFS($I$6:$I$1205,$A$6:$A$1205,$A1044,$E$6:$E$1205,"&gt;"&amp;$E1044,$E$6:$E$1205,"&lt;=7")))</f>
        <v/>
      </c>
      <c r="N1044" s="25">
        <f>IF($A1044="","",MIN(INDEX('Cenários'!$K$6:$K$105,INT((ROW()-6)/12)+1),MAX(0,$M1044)))</f>
        <v/>
      </c>
      <c r="O1044" s="25">
        <f>IF($A1044="","",IFERROR(IF($L1044&gt;=$N1044,0,MIN(CEILING(MAX(0,$N1044-$L1044),INDEX('Cenários'!$I$6:$I$105,INT((ROW()-6)/12)+1)),FLOOR(MAX(0,INDEX('Cenários'!$K$6:$K$105,INT((ROW()-6)/12)+1)-$L1044),INDEX('Cenários'!$I$6:$I$105,INT((ROW()-6)/12)+1)))),0))</f>
        <v/>
      </c>
      <c r="P1044" s="25">
        <f>IF($A1044="","",IFERROR(IF($E1044+INDEX('Cenários'!$J$6:$J$105,INT((ROW()-6)/12)+1)&gt;7,0,SUMIFS($O$6:$O$1205,$A$6:$A$1205,$A1044,$E$6:$E$1205,$E1044+INDEX('Cenários'!$J$6:$J$105,INT((ROW()-6)/12)+1))),0))</f>
        <v/>
      </c>
      <c r="Q1044" s="25">
        <f>IF($A1044="","",$L1044+$O1044)</f>
        <v/>
      </c>
      <c r="R1044" s="25">
        <f>IF($A1044="","",IF($E1044&gt;0,MAX(0,$Q1044-$N1044),0))</f>
        <v/>
      </c>
      <c r="S1044" s="25">
        <f>IF($A1044="","",$Q1044-$R1044)</f>
        <v/>
      </c>
      <c r="T1044" s="25">
        <f>IF($A1044="","",MAX(0,-$S1044))</f>
        <v/>
      </c>
      <c r="U1044" s="25">
        <f>IF($A1044="","",MAX(0,$Q1044-INDEX('Cenários'!$K$6:$K$105,INT((ROW()-6)/12)+1)))</f>
        <v/>
      </c>
      <c r="V1044" s="24">
        <f>IF($A1044="","",IF($Y1044&lt;&gt;"OK","Dados inválidos",IF($X1044="Pausado","Pausado",IF($T1044&gt;0,"Ruptura",IF($U1044&gt;0,"Excesso de capacidade",IF($M1044&gt;INDEX('Cenários'!$K$6:$K$105,INT((ROW()-6)/12)+1),"Capacidade insuficiente",IF(AND($E1044&lt;=0,$S1044&lt;INDEX('Cenários'!$H$6:$H$105,INT((ROW()-6)/12)+1)),"Atenção",IF($R1044&gt;0,"Desmobilizar","Adequado"))))))))</f>
        <v/>
      </c>
      <c r="W1044" s="24">
        <f>IF($A1044="","",IF($Y1044&lt;&gt;"OK","Corrigir cadastro do cenário",IF($X1044="Pausado","",IF($T1044&gt;0,"Ruptura projetada de "&amp;TEXT($T1044,"0")&amp;" un.",IF($U1044&gt;0,"Reduzir entrada ou transferir "&amp;TEXT($U1044,"0")&amp;" un.",IF($M1044&gt;INDEX('Cenários'!$K$6:$K$105,INT((ROW()-6)/12)+1),"Capacidade abaixo do saldo-alvo em "&amp;TEXT($M1044-INDEX('Cenários'!$K$6:$K$105,INT((ROW()-6)/12)+1),"0")&amp;" un.",IF(AND($O1044&gt;0,$E1044-INDEX('Cenários'!$J$6:$J$105,INT((ROW()-6)/12)+1)&lt;-4),"Recebimento depende de pedido anterior ao horizonte",IF($R1044&gt;0,"Desmobilizar "&amp;TEXT($R1044,"0")&amp;" un. nesta semana",IF($P1044&gt;0,"Emitir pedido de "&amp;TEXT($P1044,"0")&amp;" un. nesta semana",IF($O1044&gt;0,"Programar recebimento de "&amp;TEXT($O1044,"0")&amp;" un.","Sem ação imediata")))))))))</f>
        <v/>
      </c>
      <c r="X1044" s="24">
        <f>IF($A1044="","",INDEX('Cenários'!$M$6:$M$105,INT((ROW()-6)/12)+1))</f>
        <v/>
      </c>
      <c r="Y1044" s="24">
        <f>IF($A1044="","",INDEX('Cenários'!$Z$6:$Z$105,INT((ROW()-6)/12)+1))</f>
        <v/>
      </c>
    </row>
    <row r="1045" ht="19" customHeight="1">
      <c r="A1045" s="24">
        <f>IF(INDEX('Cenários'!$A$6:$A$105,INT((ROW()-6)/12)+1)="","",INDEX('Cenários'!$A$6:$A$105,INT((ROW()-6)/12)+1))</f>
        <v/>
      </c>
      <c r="B1045" s="24">
        <f>IF($A1045="","",INDEX('Cenários'!$B$6:$B$105,INT((ROW()-6)/12)+1))</f>
        <v/>
      </c>
      <c r="C1045" s="24">
        <f>IF($A1045="","",INDEX('Cenários'!$C$6:$C$105,INT((ROW()-6)/12)+1))</f>
        <v/>
      </c>
      <c r="D1045" s="24">
        <f>IF($A1045="","",INDEX('Cenários'!$D$6:$D$105,INT((ROW()-6)/12)+1))</f>
        <v/>
      </c>
      <c r="E1045" s="25">
        <f>IF($A1045="","",MOD(ROW()-6,12)-4)</f>
        <v/>
      </c>
      <c r="F1045" s="24">
        <f>IF($A1045="","",IF($E1045&lt;0,"Antes do pico",IF($E1045=0,"Semana de pico","Depois do pico")))</f>
        <v/>
      </c>
      <c r="G1045" s="36">
        <f>IF($A1045="","",IFERROR(IF(INDEX('Cenários'!$E$6:$E$105,INT((ROW()-6)/12)+1)="","",INDEX('Cenários'!$E$6:$E$105,INT((ROW()-6)/12)+1)+7*$E1045),""))</f>
        <v/>
      </c>
      <c r="H1045" s="37">
        <f>IF($A1045="","",INDEX('Cenários'!$N$6:$Y$105,INT((ROW()-6)/12)+1,$E1045+5))</f>
        <v/>
      </c>
      <c r="I1045" s="25">
        <f>IF(OR($A1045="",$H1045=""),"",IFERROR(ROUNDUP(INDEX('Cenários'!$F$6:$F$105,INT((ROW()-6)/12)+1)*$H1045,0),""))</f>
        <v/>
      </c>
      <c r="J1045" s="19" t="n"/>
      <c r="K1045" s="25">
        <f>IF($A1045="","",IF($E1045=-4,INDEX('Cenários'!$G$6:$G$105,INT((ROW()-6)/12)+1),$S1044))</f>
        <v/>
      </c>
      <c r="L1045" s="25">
        <f>IF($A1045="","",$K1045+IF($J1045="",0,$J1045)-IF($I1045="",0,$I1045))</f>
        <v/>
      </c>
      <c r="M1045" s="25">
        <f>IF($A1045="","",IF($E1045&lt;=0,INDEX('Cenários'!$H$6:$H$105,INT((ROW()-6)/12)+1)+SUMIFS($I$6:$I$1205,$A$6:$A$1205,$A1045,$E$6:$E$1205,"&gt;"&amp;$E1045,$E$6:$E$1205,"&lt;="&amp;($E1045+INDEX('Cenários'!$J$6:$J$105,INT((ROW()-6)/12)+1))),INDEX('Cenários'!$L$6:$L$105,INT((ROW()-6)/12)+1)+SUMIFS($I$6:$I$1205,$A$6:$A$1205,$A1045,$E$6:$E$1205,"&gt;"&amp;$E1045,$E$6:$E$1205,"&lt;=7")))</f>
        <v/>
      </c>
      <c r="N1045" s="25">
        <f>IF($A1045="","",MIN(INDEX('Cenários'!$K$6:$K$105,INT((ROW()-6)/12)+1),MAX(0,$M1045)))</f>
        <v/>
      </c>
      <c r="O1045" s="25">
        <f>IF($A1045="","",IFERROR(IF($L1045&gt;=$N1045,0,MIN(CEILING(MAX(0,$N1045-$L1045),INDEX('Cenários'!$I$6:$I$105,INT((ROW()-6)/12)+1)),FLOOR(MAX(0,INDEX('Cenários'!$K$6:$K$105,INT((ROW()-6)/12)+1)-$L1045),INDEX('Cenários'!$I$6:$I$105,INT((ROW()-6)/12)+1)))),0))</f>
        <v/>
      </c>
      <c r="P1045" s="25">
        <f>IF($A1045="","",IFERROR(IF($E1045+INDEX('Cenários'!$J$6:$J$105,INT((ROW()-6)/12)+1)&gt;7,0,SUMIFS($O$6:$O$1205,$A$6:$A$1205,$A1045,$E$6:$E$1205,$E1045+INDEX('Cenários'!$J$6:$J$105,INT((ROW()-6)/12)+1))),0))</f>
        <v/>
      </c>
      <c r="Q1045" s="25">
        <f>IF($A1045="","",$L1045+$O1045)</f>
        <v/>
      </c>
      <c r="R1045" s="25">
        <f>IF($A1045="","",IF($E1045&gt;0,MAX(0,$Q1045-$N1045),0))</f>
        <v/>
      </c>
      <c r="S1045" s="25">
        <f>IF($A1045="","",$Q1045-$R1045)</f>
        <v/>
      </c>
      <c r="T1045" s="25">
        <f>IF($A1045="","",MAX(0,-$S1045))</f>
        <v/>
      </c>
      <c r="U1045" s="25">
        <f>IF($A1045="","",MAX(0,$Q1045-INDEX('Cenários'!$K$6:$K$105,INT((ROW()-6)/12)+1)))</f>
        <v/>
      </c>
      <c r="V1045" s="24">
        <f>IF($A1045="","",IF($Y1045&lt;&gt;"OK","Dados inválidos",IF($X1045="Pausado","Pausado",IF($T1045&gt;0,"Ruptura",IF($U1045&gt;0,"Excesso de capacidade",IF($M1045&gt;INDEX('Cenários'!$K$6:$K$105,INT((ROW()-6)/12)+1),"Capacidade insuficiente",IF(AND($E1045&lt;=0,$S1045&lt;INDEX('Cenários'!$H$6:$H$105,INT((ROW()-6)/12)+1)),"Atenção",IF($R1045&gt;0,"Desmobilizar","Adequado"))))))))</f>
        <v/>
      </c>
      <c r="W1045" s="24">
        <f>IF($A1045="","",IF($Y1045&lt;&gt;"OK","Corrigir cadastro do cenário",IF($X1045="Pausado","",IF($T1045&gt;0,"Ruptura projetada de "&amp;TEXT($T1045,"0")&amp;" un.",IF($U1045&gt;0,"Reduzir entrada ou transferir "&amp;TEXT($U1045,"0")&amp;" un.",IF($M1045&gt;INDEX('Cenários'!$K$6:$K$105,INT((ROW()-6)/12)+1),"Capacidade abaixo do saldo-alvo em "&amp;TEXT($M1045-INDEX('Cenários'!$K$6:$K$105,INT((ROW()-6)/12)+1),"0")&amp;" un.",IF(AND($O1045&gt;0,$E1045-INDEX('Cenários'!$J$6:$J$105,INT((ROW()-6)/12)+1)&lt;-4),"Recebimento depende de pedido anterior ao horizonte",IF($R1045&gt;0,"Desmobilizar "&amp;TEXT($R1045,"0")&amp;" un. nesta semana",IF($P1045&gt;0,"Emitir pedido de "&amp;TEXT($P1045,"0")&amp;" un. nesta semana",IF($O1045&gt;0,"Programar recebimento de "&amp;TEXT($O1045,"0")&amp;" un.","Sem ação imediata")))))))))</f>
        <v/>
      </c>
      <c r="X1045" s="24">
        <f>IF($A1045="","",INDEX('Cenários'!$M$6:$M$105,INT((ROW()-6)/12)+1))</f>
        <v/>
      </c>
      <c r="Y1045" s="24">
        <f>IF($A1045="","",INDEX('Cenários'!$Z$6:$Z$105,INT((ROW()-6)/12)+1))</f>
        <v/>
      </c>
    </row>
    <row r="1046" ht="19" customHeight="1">
      <c r="A1046" s="24">
        <f>IF(INDEX('Cenários'!$A$6:$A$105,INT((ROW()-6)/12)+1)="","",INDEX('Cenários'!$A$6:$A$105,INT((ROW()-6)/12)+1))</f>
        <v/>
      </c>
      <c r="B1046" s="24">
        <f>IF($A1046="","",INDEX('Cenários'!$B$6:$B$105,INT((ROW()-6)/12)+1))</f>
        <v/>
      </c>
      <c r="C1046" s="24">
        <f>IF($A1046="","",INDEX('Cenários'!$C$6:$C$105,INT((ROW()-6)/12)+1))</f>
        <v/>
      </c>
      <c r="D1046" s="24">
        <f>IF($A1046="","",INDEX('Cenários'!$D$6:$D$105,INT((ROW()-6)/12)+1))</f>
        <v/>
      </c>
      <c r="E1046" s="25">
        <f>IF($A1046="","",MOD(ROW()-6,12)-4)</f>
        <v/>
      </c>
      <c r="F1046" s="24">
        <f>IF($A1046="","",IF($E1046&lt;0,"Antes do pico",IF($E1046=0,"Semana de pico","Depois do pico")))</f>
        <v/>
      </c>
      <c r="G1046" s="36">
        <f>IF($A1046="","",IFERROR(IF(INDEX('Cenários'!$E$6:$E$105,INT((ROW()-6)/12)+1)="","",INDEX('Cenários'!$E$6:$E$105,INT((ROW()-6)/12)+1)+7*$E1046),""))</f>
        <v/>
      </c>
      <c r="H1046" s="37">
        <f>IF($A1046="","",INDEX('Cenários'!$N$6:$Y$105,INT((ROW()-6)/12)+1,$E1046+5))</f>
        <v/>
      </c>
      <c r="I1046" s="25">
        <f>IF(OR($A1046="",$H1046=""),"",IFERROR(ROUNDUP(INDEX('Cenários'!$F$6:$F$105,INT((ROW()-6)/12)+1)*$H1046,0),""))</f>
        <v/>
      </c>
      <c r="J1046" s="19" t="n"/>
      <c r="K1046" s="25">
        <f>IF($A1046="","",IF($E1046=-4,INDEX('Cenários'!$G$6:$G$105,INT((ROW()-6)/12)+1),$S1045))</f>
        <v/>
      </c>
      <c r="L1046" s="25">
        <f>IF($A1046="","",$K1046+IF($J1046="",0,$J1046)-IF($I1046="",0,$I1046))</f>
        <v/>
      </c>
      <c r="M1046" s="25">
        <f>IF($A1046="","",IF($E1046&lt;=0,INDEX('Cenários'!$H$6:$H$105,INT((ROW()-6)/12)+1)+SUMIFS($I$6:$I$1205,$A$6:$A$1205,$A1046,$E$6:$E$1205,"&gt;"&amp;$E1046,$E$6:$E$1205,"&lt;="&amp;($E1046+INDEX('Cenários'!$J$6:$J$105,INT((ROW()-6)/12)+1))),INDEX('Cenários'!$L$6:$L$105,INT((ROW()-6)/12)+1)+SUMIFS($I$6:$I$1205,$A$6:$A$1205,$A1046,$E$6:$E$1205,"&gt;"&amp;$E1046,$E$6:$E$1205,"&lt;=7")))</f>
        <v/>
      </c>
      <c r="N1046" s="25">
        <f>IF($A1046="","",MIN(INDEX('Cenários'!$K$6:$K$105,INT((ROW()-6)/12)+1),MAX(0,$M1046)))</f>
        <v/>
      </c>
      <c r="O1046" s="25">
        <f>IF($A1046="","",IFERROR(IF($L1046&gt;=$N1046,0,MIN(CEILING(MAX(0,$N1046-$L1046),INDEX('Cenários'!$I$6:$I$105,INT((ROW()-6)/12)+1)),FLOOR(MAX(0,INDEX('Cenários'!$K$6:$K$105,INT((ROW()-6)/12)+1)-$L1046),INDEX('Cenários'!$I$6:$I$105,INT((ROW()-6)/12)+1)))),0))</f>
        <v/>
      </c>
      <c r="P1046" s="25">
        <f>IF($A1046="","",IFERROR(IF($E1046+INDEX('Cenários'!$J$6:$J$105,INT((ROW()-6)/12)+1)&gt;7,0,SUMIFS($O$6:$O$1205,$A$6:$A$1205,$A1046,$E$6:$E$1205,$E1046+INDEX('Cenários'!$J$6:$J$105,INT((ROW()-6)/12)+1))),0))</f>
        <v/>
      </c>
      <c r="Q1046" s="25">
        <f>IF($A1046="","",$L1046+$O1046)</f>
        <v/>
      </c>
      <c r="R1046" s="25">
        <f>IF($A1046="","",IF($E1046&gt;0,MAX(0,$Q1046-$N1046),0))</f>
        <v/>
      </c>
      <c r="S1046" s="25">
        <f>IF($A1046="","",$Q1046-$R1046)</f>
        <v/>
      </c>
      <c r="T1046" s="25">
        <f>IF($A1046="","",MAX(0,-$S1046))</f>
        <v/>
      </c>
      <c r="U1046" s="25">
        <f>IF($A1046="","",MAX(0,$Q1046-INDEX('Cenários'!$K$6:$K$105,INT((ROW()-6)/12)+1)))</f>
        <v/>
      </c>
      <c r="V1046" s="24">
        <f>IF($A1046="","",IF($Y1046&lt;&gt;"OK","Dados inválidos",IF($X1046="Pausado","Pausado",IF($T1046&gt;0,"Ruptura",IF($U1046&gt;0,"Excesso de capacidade",IF($M1046&gt;INDEX('Cenários'!$K$6:$K$105,INT((ROW()-6)/12)+1),"Capacidade insuficiente",IF(AND($E1046&lt;=0,$S1046&lt;INDEX('Cenários'!$H$6:$H$105,INT((ROW()-6)/12)+1)),"Atenção",IF($R1046&gt;0,"Desmobilizar","Adequado"))))))))</f>
        <v/>
      </c>
      <c r="W1046" s="24">
        <f>IF($A1046="","",IF($Y1046&lt;&gt;"OK","Corrigir cadastro do cenário",IF($X1046="Pausado","",IF($T1046&gt;0,"Ruptura projetada de "&amp;TEXT($T1046,"0")&amp;" un.",IF($U1046&gt;0,"Reduzir entrada ou transferir "&amp;TEXT($U1046,"0")&amp;" un.",IF($M1046&gt;INDEX('Cenários'!$K$6:$K$105,INT((ROW()-6)/12)+1),"Capacidade abaixo do saldo-alvo em "&amp;TEXT($M1046-INDEX('Cenários'!$K$6:$K$105,INT((ROW()-6)/12)+1),"0")&amp;" un.",IF(AND($O1046&gt;0,$E1046-INDEX('Cenários'!$J$6:$J$105,INT((ROW()-6)/12)+1)&lt;-4),"Recebimento depende de pedido anterior ao horizonte",IF($R1046&gt;0,"Desmobilizar "&amp;TEXT($R1046,"0")&amp;" un. nesta semana",IF($P1046&gt;0,"Emitir pedido de "&amp;TEXT($P1046,"0")&amp;" un. nesta semana",IF($O1046&gt;0,"Programar recebimento de "&amp;TEXT($O1046,"0")&amp;" un.","Sem ação imediata")))))))))</f>
        <v/>
      </c>
      <c r="X1046" s="24">
        <f>IF($A1046="","",INDEX('Cenários'!$M$6:$M$105,INT((ROW()-6)/12)+1))</f>
        <v/>
      </c>
      <c r="Y1046" s="24">
        <f>IF($A1046="","",INDEX('Cenários'!$Z$6:$Z$105,INT((ROW()-6)/12)+1))</f>
        <v/>
      </c>
    </row>
    <row r="1047" ht="19" customHeight="1">
      <c r="A1047" s="24">
        <f>IF(INDEX('Cenários'!$A$6:$A$105,INT((ROW()-6)/12)+1)="","",INDEX('Cenários'!$A$6:$A$105,INT((ROW()-6)/12)+1))</f>
        <v/>
      </c>
      <c r="B1047" s="24">
        <f>IF($A1047="","",INDEX('Cenários'!$B$6:$B$105,INT((ROW()-6)/12)+1))</f>
        <v/>
      </c>
      <c r="C1047" s="24">
        <f>IF($A1047="","",INDEX('Cenários'!$C$6:$C$105,INT((ROW()-6)/12)+1))</f>
        <v/>
      </c>
      <c r="D1047" s="24">
        <f>IF($A1047="","",INDEX('Cenários'!$D$6:$D$105,INT((ROW()-6)/12)+1))</f>
        <v/>
      </c>
      <c r="E1047" s="25">
        <f>IF($A1047="","",MOD(ROW()-6,12)-4)</f>
        <v/>
      </c>
      <c r="F1047" s="24">
        <f>IF($A1047="","",IF($E1047&lt;0,"Antes do pico",IF($E1047=0,"Semana de pico","Depois do pico")))</f>
        <v/>
      </c>
      <c r="G1047" s="36">
        <f>IF($A1047="","",IFERROR(IF(INDEX('Cenários'!$E$6:$E$105,INT((ROW()-6)/12)+1)="","",INDEX('Cenários'!$E$6:$E$105,INT((ROW()-6)/12)+1)+7*$E1047),""))</f>
        <v/>
      </c>
      <c r="H1047" s="37">
        <f>IF($A1047="","",INDEX('Cenários'!$N$6:$Y$105,INT((ROW()-6)/12)+1,$E1047+5))</f>
        <v/>
      </c>
      <c r="I1047" s="25">
        <f>IF(OR($A1047="",$H1047=""),"",IFERROR(ROUNDUP(INDEX('Cenários'!$F$6:$F$105,INT((ROW()-6)/12)+1)*$H1047,0),""))</f>
        <v/>
      </c>
      <c r="J1047" s="19" t="n"/>
      <c r="K1047" s="25">
        <f>IF($A1047="","",IF($E1047=-4,INDEX('Cenários'!$G$6:$G$105,INT((ROW()-6)/12)+1),$S1046))</f>
        <v/>
      </c>
      <c r="L1047" s="25">
        <f>IF($A1047="","",$K1047+IF($J1047="",0,$J1047)-IF($I1047="",0,$I1047))</f>
        <v/>
      </c>
      <c r="M1047" s="25">
        <f>IF($A1047="","",IF($E1047&lt;=0,INDEX('Cenários'!$H$6:$H$105,INT((ROW()-6)/12)+1)+SUMIFS($I$6:$I$1205,$A$6:$A$1205,$A1047,$E$6:$E$1205,"&gt;"&amp;$E1047,$E$6:$E$1205,"&lt;="&amp;($E1047+INDEX('Cenários'!$J$6:$J$105,INT((ROW()-6)/12)+1))),INDEX('Cenários'!$L$6:$L$105,INT((ROW()-6)/12)+1)+SUMIFS($I$6:$I$1205,$A$6:$A$1205,$A1047,$E$6:$E$1205,"&gt;"&amp;$E1047,$E$6:$E$1205,"&lt;=7")))</f>
        <v/>
      </c>
      <c r="N1047" s="25">
        <f>IF($A1047="","",MIN(INDEX('Cenários'!$K$6:$K$105,INT((ROW()-6)/12)+1),MAX(0,$M1047)))</f>
        <v/>
      </c>
      <c r="O1047" s="25">
        <f>IF($A1047="","",IFERROR(IF($L1047&gt;=$N1047,0,MIN(CEILING(MAX(0,$N1047-$L1047),INDEX('Cenários'!$I$6:$I$105,INT((ROW()-6)/12)+1)),FLOOR(MAX(0,INDEX('Cenários'!$K$6:$K$105,INT((ROW()-6)/12)+1)-$L1047),INDEX('Cenários'!$I$6:$I$105,INT((ROW()-6)/12)+1)))),0))</f>
        <v/>
      </c>
      <c r="P1047" s="25">
        <f>IF($A1047="","",IFERROR(IF($E1047+INDEX('Cenários'!$J$6:$J$105,INT((ROW()-6)/12)+1)&gt;7,0,SUMIFS($O$6:$O$1205,$A$6:$A$1205,$A1047,$E$6:$E$1205,$E1047+INDEX('Cenários'!$J$6:$J$105,INT((ROW()-6)/12)+1))),0))</f>
        <v/>
      </c>
      <c r="Q1047" s="25">
        <f>IF($A1047="","",$L1047+$O1047)</f>
        <v/>
      </c>
      <c r="R1047" s="25">
        <f>IF($A1047="","",IF($E1047&gt;0,MAX(0,$Q1047-$N1047),0))</f>
        <v/>
      </c>
      <c r="S1047" s="25">
        <f>IF($A1047="","",$Q1047-$R1047)</f>
        <v/>
      </c>
      <c r="T1047" s="25">
        <f>IF($A1047="","",MAX(0,-$S1047))</f>
        <v/>
      </c>
      <c r="U1047" s="25">
        <f>IF($A1047="","",MAX(0,$Q1047-INDEX('Cenários'!$K$6:$K$105,INT((ROW()-6)/12)+1)))</f>
        <v/>
      </c>
      <c r="V1047" s="24">
        <f>IF($A1047="","",IF($Y1047&lt;&gt;"OK","Dados inválidos",IF($X1047="Pausado","Pausado",IF($T1047&gt;0,"Ruptura",IF($U1047&gt;0,"Excesso de capacidade",IF($M1047&gt;INDEX('Cenários'!$K$6:$K$105,INT((ROW()-6)/12)+1),"Capacidade insuficiente",IF(AND($E1047&lt;=0,$S1047&lt;INDEX('Cenários'!$H$6:$H$105,INT((ROW()-6)/12)+1)),"Atenção",IF($R1047&gt;0,"Desmobilizar","Adequado"))))))))</f>
        <v/>
      </c>
      <c r="W1047" s="24">
        <f>IF($A1047="","",IF($Y1047&lt;&gt;"OK","Corrigir cadastro do cenário",IF($X1047="Pausado","",IF($T1047&gt;0,"Ruptura projetada de "&amp;TEXT($T1047,"0")&amp;" un.",IF($U1047&gt;0,"Reduzir entrada ou transferir "&amp;TEXT($U1047,"0")&amp;" un.",IF($M1047&gt;INDEX('Cenários'!$K$6:$K$105,INT((ROW()-6)/12)+1),"Capacidade abaixo do saldo-alvo em "&amp;TEXT($M1047-INDEX('Cenários'!$K$6:$K$105,INT((ROW()-6)/12)+1),"0")&amp;" un.",IF(AND($O1047&gt;0,$E1047-INDEX('Cenários'!$J$6:$J$105,INT((ROW()-6)/12)+1)&lt;-4),"Recebimento depende de pedido anterior ao horizonte",IF($R1047&gt;0,"Desmobilizar "&amp;TEXT($R1047,"0")&amp;" un. nesta semana",IF($P1047&gt;0,"Emitir pedido de "&amp;TEXT($P1047,"0")&amp;" un. nesta semana",IF($O1047&gt;0,"Programar recebimento de "&amp;TEXT($O1047,"0")&amp;" un.","Sem ação imediata")))))))))</f>
        <v/>
      </c>
      <c r="X1047" s="24">
        <f>IF($A1047="","",INDEX('Cenários'!$M$6:$M$105,INT((ROW()-6)/12)+1))</f>
        <v/>
      </c>
      <c r="Y1047" s="24">
        <f>IF($A1047="","",INDEX('Cenários'!$Z$6:$Z$105,INT((ROW()-6)/12)+1))</f>
        <v/>
      </c>
    </row>
    <row r="1048" ht="19" customHeight="1">
      <c r="A1048" s="24">
        <f>IF(INDEX('Cenários'!$A$6:$A$105,INT((ROW()-6)/12)+1)="","",INDEX('Cenários'!$A$6:$A$105,INT((ROW()-6)/12)+1))</f>
        <v/>
      </c>
      <c r="B1048" s="24">
        <f>IF($A1048="","",INDEX('Cenários'!$B$6:$B$105,INT((ROW()-6)/12)+1))</f>
        <v/>
      </c>
      <c r="C1048" s="24">
        <f>IF($A1048="","",INDEX('Cenários'!$C$6:$C$105,INT((ROW()-6)/12)+1))</f>
        <v/>
      </c>
      <c r="D1048" s="24">
        <f>IF($A1048="","",INDEX('Cenários'!$D$6:$D$105,INT((ROW()-6)/12)+1))</f>
        <v/>
      </c>
      <c r="E1048" s="25">
        <f>IF($A1048="","",MOD(ROW()-6,12)-4)</f>
        <v/>
      </c>
      <c r="F1048" s="24">
        <f>IF($A1048="","",IF($E1048&lt;0,"Antes do pico",IF($E1048=0,"Semana de pico","Depois do pico")))</f>
        <v/>
      </c>
      <c r="G1048" s="36">
        <f>IF($A1048="","",IFERROR(IF(INDEX('Cenários'!$E$6:$E$105,INT((ROW()-6)/12)+1)="","",INDEX('Cenários'!$E$6:$E$105,INT((ROW()-6)/12)+1)+7*$E1048),""))</f>
        <v/>
      </c>
      <c r="H1048" s="37">
        <f>IF($A1048="","",INDEX('Cenários'!$N$6:$Y$105,INT((ROW()-6)/12)+1,$E1048+5))</f>
        <v/>
      </c>
      <c r="I1048" s="25">
        <f>IF(OR($A1048="",$H1048=""),"",IFERROR(ROUNDUP(INDEX('Cenários'!$F$6:$F$105,INT((ROW()-6)/12)+1)*$H1048,0),""))</f>
        <v/>
      </c>
      <c r="J1048" s="19" t="n"/>
      <c r="K1048" s="25">
        <f>IF($A1048="","",IF($E1048=-4,INDEX('Cenários'!$G$6:$G$105,INT((ROW()-6)/12)+1),$S1047))</f>
        <v/>
      </c>
      <c r="L1048" s="25">
        <f>IF($A1048="","",$K1048+IF($J1048="",0,$J1048)-IF($I1048="",0,$I1048))</f>
        <v/>
      </c>
      <c r="M1048" s="25">
        <f>IF($A1048="","",IF($E1048&lt;=0,INDEX('Cenários'!$H$6:$H$105,INT((ROW()-6)/12)+1)+SUMIFS($I$6:$I$1205,$A$6:$A$1205,$A1048,$E$6:$E$1205,"&gt;"&amp;$E1048,$E$6:$E$1205,"&lt;="&amp;($E1048+INDEX('Cenários'!$J$6:$J$105,INT((ROW()-6)/12)+1))),INDEX('Cenários'!$L$6:$L$105,INT((ROW()-6)/12)+1)+SUMIFS($I$6:$I$1205,$A$6:$A$1205,$A1048,$E$6:$E$1205,"&gt;"&amp;$E1048,$E$6:$E$1205,"&lt;=7")))</f>
        <v/>
      </c>
      <c r="N1048" s="25">
        <f>IF($A1048="","",MIN(INDEX('Cenários'!$K$6:$K$105,INT((ROW()-6)/12)+1),MAX(0,$M1048)))</f>
        <v/>
      </c>
      <c r="O1048" s="25">
        <f>IF($A1048="","",IFERROR(IF($L1048&gt;=$N1048,0,MIN(CEILING(MAX(0,$N1048-$L1048),INDEX('Cenários'!$I$6:$I$105,INT((ROW()-6)/12)+1)),FLOOR(MAX(0,INDEX('Cenários'!$K$6:$K$105,INT((ROW()-6)/12)+1)-$L1048),INDEX('Cenários'!$I$6:$I$105,INT((ROW()-6)/12)+1)))),0))</f>
        <v/>
      </c>
      <c r="P1048" s="25">
        <f>IF($A1048="","",IFERROR(IF($E1048+INDEX('Cenários'!$J$6:$J$105,INT((ROW()-6)/12)+1)&gt;7,0,SUMIFS($O$6:$O$1205,$A$6:$A$1205,$A1048,$E$6:$E$1205,$E1048+INDEX('Cenários'!$J$6:$J$105,INT((ROW()-6)/12)+1))),0))</f>
        <v/>
      </c>
      <c r="Q1048" s="25">
        <f>IF($A1048="","",$L1048+$O1048)</f>
        <v/>
      </c>
      <c r="R1048" s="25">
        <f>IF($A1048="","",IF($E1048&gt;0,MAX(0,$Q1048-$N1048),0))</f>
        <v/>
      </c>
      <c r="S1048" s="25">
        <f>IF($A1048="","",$Q1048-$R1048)</f>
        <v/>
      </c>
      <c r="T1048" s="25">
        <f>IF($A1048="","",MAX(0,-$S1048))</f>
        <v/>
      </c>
      <c r="U1048" s="25">
        <f>IF($A1048="","",MAX(0,$Q1048-INDEX('Cenários'!$K$6:$K$105,INT((ROW()-6)/12)+1)))</f>
        <v/>
      </c>
      <c r="V1048" s="24">
        <f>IF($A1048="","",IF($Y1048&lt;&gt;"OK","Dados inválidos",IF($X1048="Pausado","Pausado",IF($T1048&gt;0,"Ruptura",IF($U1048&gt;0,"Excesso de capacidade",IF($M1048&gt;INDEX('Cenários'!$K$6:$K$105,INT((ROW()-6)/12)+1),"Capacidade insuficiente",IF(AND($E1048&lt;=0,$S1048&lt;INDEX('Cenários'!$H$6:$H$105,INT((ROW()-6)/12)+1)),"Atenção",IF($R1048&gt;0,"Desmobilizar","Adequado"))))))))</f>
        <v/>
      </c>
      <c r="W1048" s="24">
        <f>IF($A1048="","",IF($Y1048&lt;&gt;"OK","Corrigir cadastro do cenário",IF($X1048="Pausado","",IF($T1048&gt;0,"Ruptura projetada de "&amp;TEXT($T1048,"0")&amp;" un.",IF($U1048&gt;0,"Reduzir entrada ou transferir "&amp;TEXT($U1048,"0")&amp;" un.",IF($M1048&gt;INDEX('Cenários'!$K$6:$K$105,INT((ROW()-6)/12)+1),"Capacidade abaixo do saldo-alvo em "&amp;TEXT($M1048-INDEX('Cenários'!$K$6:$K$105,INT((ROW()-6)/12)+1),"0")&amp;" un.",IF(AND($O1048&gt;0,$E1048-INDEX('Cenários'!$J$6:$J$105,INT((ROW()-6)/12)+1)&lt;-4),"Recebimento depende de pedido anterior ao horizonte",IF($R1048&gt;0,"Desmobilizar "&amp;TEXT($R1048,"0")&amp;" un. nesta semana",IF($P1048&gt;0,"Emitir pedido de "&amp;TEXT($P1048,"0")&amp;" un. nesta semana",IF($O1048&gt;0,"Programar recebimento de "&amp;TEXT($O1048,"0")&amp;" un.","Sem ação imediata")))))))))</f>
        <v/>
      </c>
      <c r="X1048" s="24">
        <f>IF($A1048="","",INDEX('Cenários'!$M$6:$M$105,INT((ROW()-6)/12)+1))</f>
        <v/>
      </c>
      <c r="Y1048" s="24">
        <f>IF($A1048="","",INDEX('Cenários'!$Z$6:$Z$105,INT((ROW()-6)/12)+1))</f>
        <v/>
      </c>
    </row>
    <row r="1049" ht="19" customHeight="1">
      <c r="A1049" s="24">
        <f>IF(INDEX('Cenários'!$A$6:$A$105,INT((ROW()-6)/12)+1)="","",INDEX('Cenários'!$A$6:$A$105,INT((ROW()-6)/12)+1))</f>
        <v/>
      </c>
      <c r="B1049" s="24">
        <f>IF($A1049="","",INDEX('Cenários'!$B$6:$B$105,INT((ROW()-6)/12)+1))</f>
        <v/>
      </c>
      <c r="C1049" s="24">
        <f>IF($A1049="","",INDEX('Cenários'!$C$6:$C$105,INT((ROW()-6)/12)+1))</f>
        <v/>
      </c>
      <c r="D1049" s="24">
        <f>IF($A1049="","",INDEX('Cenários'!$D$6:$D$105,INT((ROW()-6)/12)+1))</f>
        <v/>
      </c>
      <c r="E1049" s="25">
        <f>IF($A1049="","",MOD(ROW()-6,12)-4)</f>
        <v/>
      </c>
      <c r="F1049" s="24">
        <f>IF($A1049="","",IF($E1049&lt;0,"Antes do pico",IF($E1049=0,"Semana de pico","Depois do pico")))</f>
        <v/>
      </c>
      <c r="G1049" s="36">
        <f>IF($A1049="","",IFERROR(IF(INDEX('Cenários'!$E$6:$E$105,INT((ROW()-6)/12)+1)="","",INDEX('Cenários'!$E$6:$E$105,INT((ROW()-6)/12)+1)+7*$E1049),""))</f>
        <v/>
      </c>
      <c r="H1049" s="37">
        <f>IF($A1049="","",INDEX('Cenários'!$N$6:$Y$105,INT((ROW()-6)/12)+1,$E1049+5))</f>
        <v/>
      </c>
      <c r="I1049" s="25">
        <f>IF(OR($A1049="",$H1049=""),"",IFERROR(ROUNDUP(INDEX('Cenários'!$F$6:$F$105,INT((ROW()-6)/12)+1)*$H1049,0),""))</f>
        <v/>
      </c>
      <c r="J1049" s="19" t="n"/>
      <c r="K1049" s="25">
        <f>IF($A1049="","",IF($E1049=-4,INDEX('Cenários'!$G$6:$G$105,INT((ROW()-6)/12)+1),$S1048))</f>
        <v/>
      </c>
      <c r="L1049" s="25">
        <f>IF($A1049="","",$K1049+IF($J1049="",0,$J1049)-IF($I1049="",0,$I1049))</f>
        <v/>
      </c>
      <c r="M1049" s="25">
        <f>IF($A1049="","",IF($E1049&lt;=0,INDEX('Cenários'!$H$6:$H$105,INT((ROW()-6)/12)+1)+SUMIFS($I$6:$I$1205,$A$6:$A$1205,$A1049,$E$6:$E$1205,"&gt;"&amp;$E1049,$E$6:$E$1205,"&lt;="&amp;($E1049+INDEX('Cenários'!$J$6:$J$105,INT((ROW()-6)/12)+1))),INDEX('Cenários'!$L$6:$L$105,INT((ROW()-6)/12)+1)+SUMIFS($I$6:$I$1205,$A$6:$A$1205,$A1049,$E$6:$E$1205,"&gt;"&amp;$E1049,$E$6:$E$1205,"&lt;=7")))</f>
        <v/>
      </c>
      <c r="N1049" s="25">
        <f>IF($A1049="","",MIN(INDEX('Cenários'!$K$6:$K$105,INT((ROW()-6)/12)+1),MAX(0,$M1049)))</f>
        <v/>
      </c>
      <c r="O1049" s="25">
        <f>IF($A1049="","",IFERROR(IF($L1049&gt;=$N1049,0,MIN(CEILING(MAX(0,$N1049-$L1049),INDEX('Cenários'!$I$6:$I$105,INT((ROW()-6)/12)+1)),FLOOR(MAX(0,INDEX('Cenários'!$K$6:$K$105,INT((ROW()-6)/12)+1)-$L1049),INDEX('Cenários'!$I$6:$I$105,INT((ROW()-6)/12)+1)))),0))</f>
        <v/>
      </c>
      <c r="P1049" s="25">
        <f>IF($A1049="","",IFERROR(IF($E1049+INDEX('Cenários'!$J$6:$J$105,INT((ROW()-6)/12)+1)&gt;7,0,SUMIFS($O$6:$O$1205,$A$6:$A$1205,$A1049,$E$6:$E$1205,$E1049+INDEX('Cenários'!$J$6:$J$105,INT((ROW()-6)/12)+1))),0))</f>
        <v/>
      </c>
      <c r="Q1049" s="25">
        <f>IF($A1049="","",$L1049+$O1049)</f>
        <v/>
      </c>
      <c r="R1049" s="25">
        <f>IF($A1049="","",IF($E1049&gt;0,MAX(0,$Q1049-$N1049),0))</f>
        <v/>
      </c>
      <c r="S1049" s="25">
        <f>IF($A1049="","",$Q1049-$R1049)</f>
        <v/>
      </c>
      <c r="T1049" s="25">
        <f>IF($A1049="","",MAX(0,-$S1049))</f>
        <v/>
      </c>
      <c r="U1049" s="25">
        <f>IF($A1049="","",MAX(0,$Q1049-INDEX('Cenários'!$K$6:$K$105,INT((ROW()-6)/12)+1)))</f>
        <v/>
      </c>
      <c r="V1049" s="24">
        <f>IF($A1049="","",IF($Y1049&lt;&gt;"OK","Dados inválidos",IF($X1049="Pausado","Pausado",IF($T1049&gt;0,"Ruptura",IF($U1049&gt;0,"Excesso de capacidade",IF($M1049&gt;INDEX('Cenários'!$K$6:$K$105,INT((ROW()-6)/12)+1),"Capacidade insuficiente",IF(AND($E1049&lt;=0,$S1049&lt;INDEX('Cenários'!$H$6:$H$105,INT((ROW()-6)/12)+1)),"Atenção",IF($R1049&gt;0,"Desmobilizar","Adequado"))))))))</f>
        <v/>
      </c>
      <c r="W1049" s="24">
        <f>IF($A1049="","",IF($Y1049&lt;&gt;"OK","Corrigir cadastro do cenário",IF($X1049="Pausado","",IF($T1049&gt;0,"Ruptura projetada de "&amp;TEXT($T1049,"0")&amp;" un.",IF($U1049&gt;0,"Reduzir entrada ou transferir "&amp;TEXT($U1049,"0")&amp;" un.",IF($M1049&gt;INDEX('Cenários'!$K$6:$K$105,INT((ROW()-6)/12)+1),"Capacidade abaixo do saldo-alvo em "&amp;TEXT($M1049-INDEX('Cenários'!$K$6:$K$105,INT((ROW()-6)/12)+1),"0")&amp;" un.",IF(AND($O1049&gt;0,$E1049-INDEX('Cenários'!$J$6:$J$105,INT((ROW()-6)/12)+1)&lt;-4),"Recebimento depende de pedido anterior ao horizonte",IF($R1049&gt;0,"Desmobilizar "&amp;TEXT($R1049,"0")&amp;" un. nesta semana",IF($P1049&gt;0,"Emitir pedido de "&amp;TEXT($P1049,"0")&amp;" un. nesta semana",IF($O1049&gt;0,"Programar recebimento de "&amp;TEXT($O1049,"0")&amp;" un.","Sem ação imediata")))))))))</f>
        <v/>
      </c>
      <c r="X1049" s="24">
        <f>IF($A1049="","",INDEX('Cenários'!$M$6:$M$105,INT((ROW()-6)/12)+1))</f>
        <v/>
      </c>
      <c r="Y1049" s="24">
        <f>IF($A1049="","",INDEX('Cenários'!$Z$6:$Z$105,INT((ROW()-6)/12)+1))</f>
        <v/>
      </c>
    </row>
    <row r="1050" ht="19" customHeight="1">
      <c r="A1050" s="24">
        <f>IF(INDEX('Cenários'!$A$6:$A$105,INT((ROW()-6)/12)+1)="","",INDEX('Cenários'!$A$6:$A$105,INT((ROW()-6)/12)+1))</f>
        <v/>
      </c>
      <c r="B1050" s="24">
        <f>IF($A1050="","",INDEX('Cenários'!$B$6:$B$105,INT((ROW()-6)/12)+1))</f>
        <v/>
      </c>
      <c r="C1050" s="24">
        <f>IF($A1050="","",INDEX('Cenários'!$C$6:$C$105,INT((ROW()-6)/12)+1))</f>
        <v/>
      </c>
      <c r="D1050" s="24">
        <f>IF($A1050="","",INDEX('Cenários'!$D$6:$D$105,INT((ROW()-6)/12)+1))</f>
        <v/>
      </c>
      <c r="E1050" s="25">
        <f>IF($A1050="","",MOD(ROW()-6,12)-4)</f>
        <v/>
      </c>
      <c r="F1050" s="24">
        <f>IF($A1050="","",IF($E1050&lt;0,"Antes do pico",IF($E1050=0,"Semana de pico","Depois do pico")))</f>
        <v/>
      </c>
      <c r="G1050" s="36">
        <f>IF($A1050="","",IFERROR(IF(INDEX('Cenários'!$E$6:$E$105,INT((ROW()-6)/12)+1)="","",INDEX('Cenários'!$E$6:$E$105,INT((ROW()-6)/12)+1)+7*$E1050),""))</f>
        <v/>
      </c>
      <c r="H1050" s="37">
        <f>IF($A1050="","",INDEX('Cenários'!$N$6:$Y$105,INT((ROW()-6)/12)+1,$E1050+5))</f>
        <v/>
      </c>
      <c r="I1050" s="25">
        <f>IF(OR($A1050="",$H1050=""),"",IFERROR(ROUNDUP(INDEX('Cenários'!$F$6:$F$105,INT((ROW()-6)/12)+1)*$H1050,0),""))</f>
        <v/>
      </c>
      <c r="J1050" s="19" t="n"/>
      <c r="K1050" s="25">
        <f>IF($A1050="","",IF($E1050=-4,INDEX('Cenários'!$G$6:$G$105,INT((ROW()-6)/12)+1),$S1049))</f>
        <v/>
      </c>
      <c r="L1050" s="25">
        <f>IF($A1050="","",$K1050+IF($J1050="",0,$J1050)-IF($I1050="",0,$I1050))</f>
        <v/>
      </c>
      <c r="M1050" s="25">
        <f>IF($A1050="","",IF($E1050&lt;=0,INDEX('Cenários'!$H$6:$H$105,INT((ROW()-6)/12)+1)+SUMIFS($I$6:$I$1205,$A$6:$A$1205,$A1050,$E$6:$E$1205,"&gt;"&amp;$E1050,$E$6:$E$1205,"&lt;="&amp;($E1050+INDEX('Cenários'!$J$6:$J$105,INT((ROW()-6)/12)+1))),INDEX('Cenários'!$L$6:$L$105,INT((ROW()-6)/12)+1)+SUMIFS($I$6:$I$1205,$A$6:$A$1205,$A1050,$E$6:$E$1205,"&gt;"&amp;$E1050,$E$6:$E$1205,"&lt;=7")))</f>
        <v/>
      </c>
      <c r="N1050" s="25">
        <f>IF($A1050="","",MIN(INDEX('Cenários'!$K$6:$K$105,INT((ROW()-6)/12)+1),MAX(0,$M1050)))</f>
        <v/>
      </c>
      <c r="O1050" s="25">
        <f>IF($A1050="","",IFERROR(IF($L1050&gt;=$N1050,0,MIN(CEILING(MAX(0,$N1050-$L1050),INDEX('Cenários'!$I$6:$I$105,INT((ROW()-6)/12)+1)),FLOOR(MAX(0,INDEX('Cenários'!$K$6:$K$105,INT((ROW()-6)/12)+1)-$L1050),INDEX('Cenários'!$I$6:$I$105,INT((ROW()-6)/12)+1)))),0))</f>
        <v/>
      </c>
      <c r="P1050" s="25">
        <f>IF($A1050="","",IFERROR(IF($E1050+INDEX('Cenários'!$J$6:$J$105,INT((ROW()-6)/12)+1)&gt;7,0,SUMIFS($O$6:$O$1205,$A$6:$A$1205,$A1050,$E$6:$E$1205,$E1050+INDEX('Cenários'!$J$6:$J$105,INT((ROW()-6)/12)+1))),0))</f>
        <v/>
      </c>
      <c r="Q1050" s="25">
        <f>IF($A1050="","",$L1050+$O1050)</f>
        <v/>
      </c>
      <c r="R1050" s="25">
        <f>IF($A1050="","",IF($E1050&gt;0,MAX(0,$Q1050-$N1050),0))</f>
        <v/>
      </c>
      <c r="S1050" s="25">
        <f>IF($A1050="","",$Q1050-$R1050)</f>
        <v/>
      </c>
      <c r="T1050" s="25">
        <f>IF($A1050="","",MAX(0,-$S1050))</f>
        <v/>
      </c>
      <c r="U1050" s="25">
        <f>IF($A1050="","",MAX(0,$Q1050-INDEX('Cenários'!$K$6:$K$105,INT((ROW()-6)/12)+1)))</f>
        <v/>
      </c>
      <c r="V1050" s="24">
        <f>IF($A1050="","",IF($Y1050&lt;&gt;"OK","Dados inválidos",IF($X1050="Pausado","Pausado",IF($T1050&gt;0,"Ruptura",IF($U1050&gt;0,"Excesso de capacidade",IF($M1050&gt;INDEX('Cenários'!$K$6:$K$105,INT((ROW()-6)/12)+1),"Capacidade insuficiente",IF(AND($E1050&lt;=0,$S1050&lt;INDEX('Cenários'!$H$6:$H$105,INT((ROW()-6)/12)+1)),"Atenção",IF($R1050&gt;0,"Desmobilizar","Adequado"))))))))</f>
        <v/>
      </c>
      <c r="W1050" s="24">
        <f>IF($A1050="","",IF($Y1050&lt;&gt;"OK","Corrigir cadastro do cenário",IF($X1050="Pausado","",IF($T1050&gt;0,"Ruptura projetada de "&amp;TEXT($T1050,"0")&amp;" un.",IF($U1050&gt;0,"Reduzir entrada ou transferir "&amp;TEXT($U1050,"0")&amp;" un.",IF($M1050&gt;INDEX('Cenários'!$K$6:$K$105,INT((ROW()-6)/12)+1),"Capacidade abaixo do saldo-alvo em "&amp;TEXT($M1050-INDEX('Cenários'!$K$6:$K$105,INT((ROW()-6)/12)+1),"0")&amp;" un.",IF(AND($O1050&gt;0,$E1050-INDEX('Cenários'!$J$6:$J$105,INT((ROW()-6)/12)+1)&lt;-4),"Recebimento depende de pedido anterior ao horizonte",IF($R1050&gt;0,"Desmobilizar "&amp;TEXT($R1050,"0")&amp;" un. nesta semana",IF($P1050&gt;0,"Emitir pedido de "&amp;TEXT($P1050,"0")&amp;" un. nesta semana",IF($O1050&gt;0,"Programar recebimento de "&amp;TEXT($O1050,"0")&amp;" un.","Sem ação imediata")))))))))</f>
        <v/>
      </c>
      <c r="X1050" s="24">
        <f>IF($A1050="","",INDEX('Cenários'!$M$6:$M$105,INT((ROW()-6)/12)+1))</f>
        <v/>
      </c>
      <c r="Y1050" s="24">
        <f>IF($A1050="","",INDEX('Cenários'!$Z$6:$Z$105,INT((ROW()-6)/12)+1))</f>
        <v/>
      </c>
    </row>
    <row r="1051" ht="19" customHeight="1">
      <c r="A1051" s="24">
        <f>IF(INDEX('Cenários'!$A$6:$A$105,INT((ROW()-6)/12)+1)="","",INDEX('Cenários'!$A$6:$A$105,INT((ROW()-6)/12)+1))</f>
        <v/>
      </c>
      <c r="B1051" s="24">
        <f>IF($A1051="","",INDEX('Cenários'!$B$6:$B$105,INT((ROW()-6)/12)+1))</f>
        <v/>
      </c>
      <c r="C1051" s="24">
        <f>IF($A1051="","",INDEX('Cenários'!$C$6:$C$105,INT((ROW()-6)/12)+1))</f>
        <v/>
      </c>
      <c r="D1051" s="24">
        <f>IF($A1051="","",INDEX('Cenários'!$D$6:$D$105,INT((ROW()-6)/12)+1))</f>
        <v/>
      </c>
      <c r="E1051" s="25">
        <f>IF($A1051="","",MOD(ROW()-6,12)-4)</f>
        <v/>
      </c>
      <c r="F1051" s="24">
        <f>IF($A1051="","",IF($E1051&lt;0,"Antes do pico",IF($E1051=0,"Semana de pico","Depois do pico")))</f>
        <v/>
      </c>
      <c r="G1051" s="36">
        <f>IF($A1051="","",IFERROR(IF(INDEX('Cenários'!$E$6:$E$105,INT((ROW()-6)/12)+1)="","",INDEX('Cenários'!$E$6:$E$105,INT((ROW()-6)/12)+1)+7*$E1051),""))</f>
        <v/>
      </c>
      <c r="H1051" s="37">
        <f>IF($A1051="","",INDEX('Cenários'!$N$6:$Y$105,INT((ROW()-6)/12)+1,$E1051+5))</f>
        <v/>
      </c>
      <c r="I1051" s="25">
        <f>IF(OR($A1051="",$H1051=""),"",IFERROR(ROUNDUP(INDEX('Cenários'!$F$6:$F$105,INT((ROW()-6)/12)+1)*$H1051,0),""))</f>
        <v/>
      </c>
      <c r="J1051" s="19" t="n"/>
      <c r="K1051" s="25">
        <f>IF($A1051="","",IF($E1051=-4,INDEX('Cenários'!$G$6:$G$105,INT((ROW()-6)/12)+1),$S1050))</f>
        <v/>
      </c>
      <c r="L1051" s="25">
        <f>IF($A1051="","",$K1051+IF($J1051="",0,$J1051)-IF($I1051="",0,$I1051))</f>
        <v/>
      </c>
      <c r="M1051" s="25">
        <f>IF($A1051="","",IF($E1051&lt;=0,INDEX('Cenários'!$H$6:$H$105,INT((ROW()-6)/12)+1)+SUMIFS($I$6:$I$1205,$A$6:$A$1205,$A1051,$E$6:$E$1205,"&gt;"&amp;$E1051,$E$6:$E$1205,"&lt;="&amp;($E1051+INDEX('Cenários'!$J$6:$J$105,INT((ROW()-6)/12)+1))),INDEX('Cenários'!$L$6:$L$105,INT((ROW()-6)/12)+1)+SUMIFS($I$6:$I$1205,$A$6:$A$1205,$A1051,$E$6:$E$1205,"&gt;"&amp;$E1051,$E$6:$E$1205,"&lt;=7")))</f>
        <v/>
      </c>
      <c r="N1051" s="25">
        <f>IF($A1051="","",MIN(INDEX('Cenários'!$K$6:$K$105,INT((ROW()-6)/12)+1),MAX(0,$M1051)))</f>
        <v/>
      </c>
      <c r="O1051" s="25">
        <f>IF($A1051="","",IFERROR(IF($L1051&gt;=$N1051,0,MIN(CEILING(MAX(0,$N1051-$L1051),INDEX('Cenários'!$I$6:$I$105,INT((ROW()-6)/12)+1)),FLOOR(MAX(0,INDEX('Cenários'!$K$6:$K$105,INT((ROW()-6)/12)+1)-$L1051),INDEX('Cenários'!$I$6:$I$105,INT((ROW()-6)/12)+1)))),0))</f>
        <v/>
      </c>
      <c r="P1051" s="25">
        <f>IF($A1051="","",IFERROR(IF($E1051+INDEX('Cenários'!$J$6:$J$105,INT((ROW()-6)/12)+1)&gt;7,0,SUMIFS($O$6:$O$1205,$A$6:$A$1205,$A1051,$E$6:$E$1205,$E1051+INDEX('Cenários'!$J$6:$J$105,INT((ROW()-6)/12)+1))),0))</f>
        <v/>
      </c>
      <c r="Q1051" s="25">
        <f>IF($A1051="","",$L1051+$O1051)</f>
        <v/>
      </c>
      <c r="R1051" s="25">
        <f>IF($A1051="","",IF($E1051&gt;0,MAX(0,$Q1051-$N1051),0))</f>
        <v/>
      </c>
      <c r="S1051" s="25">
        <f>IF($A1051="","",$Q1051-$R1051)</f>
        <v/>
      </c>
      <c r="T1051" s="25">
        <f>IF($A1051="","",MAX(0,-$S1051))</f>
        <v/>
      </c>
      <c r="U1051" s="25">
        <f>IF($A1051="","",MAX(0,$Q1051-INDEX('Cenários'!$K$6:$K$105,INT((ROW()-6)/12)+1)))</f>
        <v/>
      </c>
      <c r="V1051" s="24">
        <f>IF($A1051="","",IF($Y1051&lt;&gt;"OK","Dados inválidos",IF($X1051="Pausado","Pausado",IF($T1051&gt;0,"Ruptura",IF($U1051&gt;0,"Excesso de capacidade",IF($M1051&gt;INDEX('Cenários'!$K$6:$K$105,INT((ROW()-6)/12)+1),"Capacidade insuficiente",IF(AND($E1051&lt;=0,$S1051&lt;INDEX('Cenários'!$H$6:$H$105,INT((ROW()-6)/12)+1)),"Atenção",IF($R1051&gt;0,"Desmobilizar","Adequado"))))))))</f>
        <v/>
      </c>
      <c r="W1051" s="24">
        <f>IF($A1051="","",IF($Y1051&lt;&gt;"OK","Corrigir cadastro do cenário",IF($X1051="Pausado","",IF($T1051&gt;0,"Ruptura projetada de "&amp;TEXT($T1051,"0")&amp;" un.",IF($U1051&gt;0,"Reduzir entrada ou transferir "&amp;TEXT($U1051,"0")&amp;" un.",IF($M1051&gt;INDEX('Cenários'!$K$6:$K$105,INT((ROW()-6)/12)+1),"Capacidade abaixo do saldo-alvo em "&amp;TEXT($M1051-INDEX('Cenários'!$K$6:$K$105,INT((ROW()-6)/12)+1),"0")&amp;" un.",IF(AND($O1051&gt;0,$E1051-INDEX('Cenários'!$J$6:$J$105,INT((ROW()-6)/12)+1)&lt;-4),"Recebimento depende de pedido anterior ao horizonte",IF($R1051&gt;0,"Desmobilizar "&amp;TEXT($R1051,"0")&amp;" un. nesta semana",IF($P1051&gt;0,"Emitir pedido de "&amp;TEXT($P1051,"0")&amp;" un. nesta semana",IF($O1051&gt;0,"Programar recebimento de "&amp;TEXT($O1051,"0")&amp;" un.","Sem ação imediata")))))))))</f>
        <v/>
      </c>
      <c r="X1051" s="24">
        <f>IF($A1051="","",INDEX('Cenários'!$M$6:$M$105,INT((ROW()-6)/12)+1))</f>
        <v/>
      </c>
      <c r="Y1051" s="24">
        <f>IF($A1051="","",INDEX('Cenários'!$Z$6:$Z$105,INT((ROW()-6)/12)+1))</f>
        <v/>
      </c>
    </row>
    <row r="1052" ht="19" customHeight="1">
      <c r="A1052" s="24">
        <f>IF(INDEX('Cenários'!$A$6:$A$105,INT((ROW()-6)/12)+1)="","",INDEX('Cenários'!$A$6:$A$105,INT((ROW()-6)/12)+1))</f>
        <v/>
      </c>
      <c r="B1052" s="24">
        <f>IF($A1052="","",INDEX('Cenários'!$B$6:$B$105,INT((ROW()-6)/12)+1))</f>
        <v/>
      </c>
      <c r="C1052" s="24">
        <f>IF($A1052="","",INDEX('Cenários'!$C$6:$C$105,INT((ROW()-6)/12)+1))</f>
        <v/>
      </c>
      <c r="D1052" s="24">
        <f>IF($A1052="","",INDEX('Cenários'!$D$6:$D$105,INT((ROW()-6)/12)+1))</f>
        <v/>
      </c>
      <c r="E1052" s="25">
        <f>IF($A1052="","",MOD(ROW()-6,12)-4)</f>
        <v/>
      </c>
      <c r="F1052" s="24">
        <f>IF($A1052="","",IF($E1052&lt;0,"Antes do pico",IF($E1052=0,"Semana de pico","Depois do pico")))</f>
        <v/>
      </c>
      <c r="G1052" s="36">
        <f>IF($A1052="","",IFERROR(IF(INDEX('Cenários'!$E$6:$E$105,INT((ROW()-6)/12)+1)="","",INDEX('Cenários'!$E$6:$E$105,INT((ROW()-6)/12)+1)+7*$E1052),""))</f>
        <v/>
      </c>
      <c r="H1052" s="37">
        <f>IF($A1052="","",INDEX('Cenários'!$N$6:$Y$105,INT((ROW()-6)/12)+1,$E1052+5))</f>
        <v/>
      </c>
      <c r="I1052" s="25">
        <f>IF(OR($A1052="",$H1052=""),"",IFERROR(ROUNDUP(INDEX('Cenários'!$F$6:$F$105,INT((ROW()-6)/12)+1)*$H1052,0),""))</f>
        <v/>
      </c>
      <c r="J1052" s="19" t="n"/>
      <c r="K1052" s="25">
        <f>IF($A1052="","",IF($E1052=-4,INDEX('Cenários'!$G$6:$G$105,INT((ROW()-6)/12)+1),$S1051))</f>
        <v/>
      </c>
      <c r="L1052" s="25">
        <f>IF($A1052="","",$K1052+IF($J1052="",0,$J1052)-IF($I1052="",0,$I1052))</f>
        <v/>
      </c>
      <c r="M1052" s="25">
        <f>IF($A1052="","",IF($E1052&lt;=0,INDEX('Cenários'!$H$6:$H$105,INT((ROW()-6)/12)+1)+SUMIFS($I$6:$I$1205,$A$6:$A$1205,$A1052,$E$6:$E$1205,"&gt;"&amp;$E1052,$E$6:$E$1205,"&lt;="&amp;($E1052+INDEX('Cenários'!$J$6:$J$105,INT((ROW()-6)/12)+1))),INDEX('Cenários'!$L$6:$L$105,INT((ROW()-6)/12)+1)+SUMIFS($I$6:$I$1205,$A$6:$A$1205,$A1052,$E$6:$E$1205,"&gt;"&amp;$E1052,$E$6:$E$1205,"&lt;=7")))</f>
        <v/>
      </c>
      <c r="N1052" s="25">
        <f>IF($A1052="","",MIN(INDEX('Cenários'!$K$6:$K$105,INT((ROW()-6)/12)+1),MAX(0,$M1052)))</f>
        <v/>
      </c>
      <c r="O1052" s="25">
        <f>IF($A1052="","",IFERROR(IF($L1052&gt;=$N1052,0,MIN(CEILING(MAX(0,$N1052-$L1052),INDEX('Cenários'!$I$6:$I$105,INT((ROW()-6)/12)+1)),FLOOR(MAX(0,INDEX('Cenários'!$K$6:$K$105,INT((ROW()-6)/12)+1)-$L1052),INDEX('Cenários'!$I$6:$I$105,INT((ROW()-6)/12)+1)))),0))</f>
        <v/>
      </c>
      <c r="P1052" s="25">
        <f>IF($A1052="","",IFERROR(IF($E1052+INDEX('Cenários'!$J$6:$J$105,INT((ROW()-6)/12)+1)&gt;7,0,SUMIFS($O$6:$O$1205,$A$6:$A$1205,$A1052,$E$6:$E$1205,$E1052+INDEX('Cenários'!$J$6:$J$105,INT((ROW()-6)/12)+1))),0))</f>
        <v/>
      </c>
      <c r="Q1052" s="25">
        <f>IF($A1052="","",$L1052+$O1052)</f>
        <v/>
      </c>
      <c r="R1052" s="25">
        <f>IF($A1052="","",IF($E1052&gt;0,MAX(0,$Q1052-$N1052),0))</f>
        <v/>
      </c>
      <c r="S1052" s="25">
        <f>IF($A1052="","",$Q1052-$R1052)</f>
        <v/>
      </c>
      <c r="T1052" s="25">
        <f>IF($A1052="","",MAX(0,-$S1052))</f>
        <v/>
      </c>
      <c r="U1052" s="25">
        <f>IF($A1052="","",MAX(0,$Q1052-INDEX('Cenários'!$K$6:$K$105,INT((ROW()-6)/12)+1)))</f>
        <v/>
      </c>
      <c r="V1052" s="24">
        <f>IF($A1052="","",IF($Y1052&lt;&gt;"OK","Dados inválidos",IF($X1052="Pausado","Pausado",IF($T1052&gt;0,"Ruptura",IF($U1052&gt;0,"Excesso de capacidade",IF($M1052&gt;INDEX('Cenários'!$K$6:$K$105,INT((ROW()-6)/12)+1),"Capacidade insuficiente",IF(AND($E1052&lt;=0,$S1052&lt;INDEX('Cenários'!$H$6:$H$105,INT((ROW()-6)/12)+1)),"Atenção",IF($R1052&gt;0,"Desmobilizar","Adequado"))))))))</f>
        <v/>
      </c>
      <c r="W1052" s="24">
        <f>IF($A1052="","",IF($Y1052&lt;&gt;"OK","Corrigir cadastro do cenário",IF($X1052="Pausado","",IF($T1052&gt;0,"Ruptura projetada de "&amp;TEXT($T1052,"0")&amp;" un.",IF($U1052&gt;0,"Reduzir entrada ou transferir "&amp;TEXT($U1052,"0")&amp;" un.",IF($M1052&gt;INDEX('Cenários'!$K$6:$K$105,INT((ROW()-6)/12)+1),"Capacidade abaixo do saldo-alvo em "&amp;TEXT($M1052-INDEX('Cenários'!$K$6:$K$105,INT((ROW()-6)/12)+1),"0")&amp;" un.",IF(AND($O1052&gt;0,$E1052-INDEX('Cenários'!$J$6:$J$105,INT((ROW()-6)/12)+1)&lt;-4),"Recebimento depende de pedido anterior ao horizonte",IF($R1052&gt;0,"Desmobilizar "&amp;TEXT($R1052,"0")&amp;" un. nesta semana",IF($P1052&gt;0,"Emitir pedido de "&amp;TEXT($P1052,"0")&amp;" un. nesta semana",IF($O1052&gt;0,"Programar recebimento de "&amp;TEXT($O1052,"0")&amp;" un.","Sem ação imediata")))))))))</f>
        <v/>
      </c>
      <c r="X1052" s="24">
        <f>IF($A1052="","",INDEX('Cenários'!$M$6:$M$105,INT((ROW()-6)/12)+1))</f>
        <v/>
      </c>
      <c r="Y1052" s="24">
        <f>IF($A1052="","",INDEX('Cenários'!$Z$6:$Z$105,INT((ROW()-6)/12)+1))</f>
        <v/>
      </c>
    </row>
    <row r="1053" ht="19" customHeight="1">
      <c r="A1053" s="24">
        <f>IF(INDEX('Cenários'!$A$6:$A$105,INT((ROW()-6)/12)+1)="","",INDEX('Cenários'!$A$6:$A$105,INT((ROW()-6)/12)+1))</f>
        <v/>
      </c>
      <c r="B1053" s="24">
        <f>IF($A1053="","",INDEX('Cenários'!$B$6:$B$105,INT((ROW()-6)/12)+1))</f>
        <v/>
      </c>
      <c r="C1053" s="24">
        <f>IF($A1053="","",INDEX('Cenários'!$C$6:$C$105,INT((ROW()-6)/12)+1))</f>
        <v/>
      </c>
      <c r="D1053" s="24">
        <f>IF($A1053="","",INDEX('Cenários'!$D$6:$D$105,INT((ROW()-6)/12)+1))</f>
        <v/>
      </c>
      <c r="E1053" s="25">
        <f>IF($A1053="","",MOD(ROW()-6,12)-4)</f>
        <v/>
      </c>
      <c r="F1053" s="24">
        <f>IF($A1053="","",IF($E1053&lt;0,"Antes do pico",IF($E1053=0,"Semana de pico","Depois do pico")))</f>
        <v/>
      </c>
      <c r="G1053" s="36">
        <f>IF($A1053="","",IFERROR(IF(INDEX('Cenários'!$E$6:$E$105,INT((ROW()-6)/12)+1)="","",INDEX('Cenários'!$E$6:$E$105,INT((ROW()-6)/12)+1)+7*$E1053),""))</f>
        <v/>
      </c>
      <c r="H1053" s="37">
        <f>IF($A1053="","",INDEX('Cenários'!$N$6:$Y$105,INT((ROW()-6)/12)+1,$E1053+5))</f>
        <v/>
      </c>
      <c r="I1053" s="25">
        <f>IF(OR($A1053="",$H1053=""),"",IFERROR(ROUNDUP(INDEX('Cenários'!$F$6:$F$105,INT((ROW()-6)/12)+1)*$H1053,0),""))</f>
        <v/>
      </c>
      <c r="J1053" s="19" t="n"/>
      <c r="K1053" s="25">
        <f>IF($A1053="","",IF($E1053=-4,INDEX('Cenários'!$G$6:$G$105,INT((ROW()-6)/12)+1),$S1052))</f>
        <v/>
      </c>
      <c r="L1053" s="25">
        <f>IF($A1053="","",$K1053+IF($J1053="",0,$J1053)-IF($I1053="",0,$I1053))</f>
        <v/>
      </c>
      <c r="M1053" s="25">
        <f>IF($A1053="","",IF($E1053&lt;=0,INDEX('Cenários'!$H$6:$H$105,INT((ROW()-6)/12)+1)+SUMIFS($I$6:$I$1205,$A$6:$A$1205,$A1053,$E$6:$E$1205,"&gt;"&amp;$E1053,$E$6:$E$1205,"&lt;="&amp;($E1053+INDEX('Cenários'!$J$6:$J$105,INT((ROW()-6)/12)+1))),INDEX('Cenários'!$L$6:$L$105,INT((ROW()-6)/12)+1)+SUMIFS($I$6:$I$1205,$A$6:$A$1205,$A1053,$E$6:$E$1205,"&gt;"&amp;$E1053,$E$6:$E$1205,"&lt;=7")))</f>
        <v/>
      </c>
      <c r="N1053" s="25">
        <f>IF($A1053="","",MIN(INDEX('Cenários'!$K$6:$K$105,INT((ROW()-6)/12)+1),MAX(0,$M1053)))</f>
        <v/>
      </c>
      <c r="O1053" s="25">
        <f>IF($A1053="","",IFERROR(IF($L1053&gt;=$N1053,0,MIN(CEILING(MAX(0,$N1053-$L1053),INDEX('Cenários'!$I$6:$I$105,INT((ROW()-6)/12)+1)),FLOOR(MAX(0,INDEX('Cenários'!$K$6:$K$105,INT((ROW()-6)/12)+1)-$L1053),INDEX('Cenários'!$I$6:$I$105,INT((ROW()-6)/12)+1)))),0))</f>
        <v/>
      </c>
      <c r="P1053" s="25">
        <f>IF($A1053="","",IFERROR(IF($E1053+INDEX('Cenários'!$J$6:$J$105,INT((ROW()-6)/12)+1)&gt;7,0,SUMIFS($O$6:$O$1205,$A$6:$A$1205,$A1053,$E$6:$E$1205,$E1053+INDEX('Cenários'!$J$6:$J$105,INT((ROW()-6)/12)+1))),0))</f>
        <v/>
      </c>
      <c r="Q1053" s="25">
        <f>IF($A1053="","",$L1053+$O1053)</f>
        <v/>
      </c>
      <c r="R1053" s="25">
        <f>IF($A1053="","",IF($E1053&gt;0,MAX(0,$Q1053-$N1053),0))</f>
        <v/>
      </c>
      <c r="S1053" s="25">
        <f>IF($A1053="","",$Q1053-$R1053)</f>
        <v/>
      </c>
      <c r="T1053" s="25">
        <f>IF($A1053="","",MAX(0,-$S1053))</f>
        <v/>
      </c>
      <c r="U1053" s="25">
        <f>IF($A1053="","",MAX(0,$Q1053-INDEX('Cenários'!$K$6:$K$105,INT((ROW()-6)/12)+1)))</f>
        <v/>
      </c>
      <c r="V1053" s="24">
        <f>IF($A1053="","",IF($Y1053&lt;&gt;"OK","Dados inválidos",IF($X1053="Pausado","Pausado",IF($T1053&gt;0,"Ruptura",IF($U1053&gt;0,"Excesso de capacidade",IF($M1053&gt;INDEX('Cenários'!$K$6:$K$105,INT((ROW()-6)/12)+1),"Capacidade insuficiente",IF(AND($E1053&lt;=0,$S1053&lt;INDEX('Cenários'!$H$6:$H$105,INT((ROW()-6)/12)+1)),"Atenção",IF($R1053&gt;0,"Desmobilizar","Adequado"))))))))</f>
        <v/>
      </c>
      <c r="W1053" s="24">
        <f>IF($A1053="","",IF($Y1053&lt;&gt;"OK","Corrigir cadastro do cenário",IF($X1053="Pausado","",IF($T1053&gt;0,"Ruptura projetada de "&amp;TEXT($T1053,"0")&amp;" un.",IF($U1053&gt;0,"Reduzir entrada ou transferir "&amp;TEXT($U1053,"0")&amp;" un.",IF($M1053&gt;INDEX('Cenários'!$K$6:$K$105,INT((ROW()-6)/12)+1),"Capacidade abaixo do saldo-alvo em "&amp;TEXT($M1053-INDEX('Cenários'!$K$6:$K$105,INT((ROW()-6)/12)+1),"0")&amp;" un.",IF(AND($O1053&gt;0,$E1053-INDEX('Cenários'!$J$6:$J$105,INT((ROW()-6)/12)+1)&lt;-4),"Recebimento depende de pedido anterior ao horizonte",IF($R1053&gt;0,"Desmobilizar "&amp;TEXT($R1053,"0")&amp;" un. nesta semana",IF($P1053&gt;0,"Emitir pedido de "&amp;TEXT($P1053,"0")&amp;" un. nesta semana",IF($O1053&gt;0,"Programar recebimento de "&amp;TEXT($O1053,"0")&amp;" un.","Sem ação imediata")))))))))</f>
        <v/>
      </c>
      <c r="X1053" s="24">
        <f>IF($A1053="","",INDEX('Cenários'!$M$6:$M$105,INT((ROW()-6)/12)+1))</f>
        <v/>
      </c>
      <c r="Y1053" s="24">
        <f>IF($A1053="","",INDEX('Cenários'!$Z$6:$Z$105,INT((ROW()-6)/12)+1))</f>
        <v/>
      </c>
    </row>
    <row r="1054" ht="19" customHeight="1">
      <c r="A1054" s="24">
        <f>IF(INDEX('Cenários'!$A$6:$A$105,INT((ROW()-6)/12)+1)="","",INDEX('Cenários'!$A$6:$A$105,INT((ROW()-6)/12)+1))</f>
        <v/>
      </c>
      <c r="B1054" s="24">
        <f>IF($A1054="","",INDEX('Cenários'!$B$6:$B$105,INT((ROW()-6)/12)+1))</f>
        <v/>
      </c>
      <c r="C1054" s="24">
        <f>IF($A1054="","",INDEX('Cenários'!$C$6:$C$105,INT((ROW()-6)/12)+1))</f>
        <v/>
      </c>
      <c r="D1054" s="24">
        <f>IF($A1054="","",INDEX('Cenários'!$D$6:$D$105,INT((ROW()-6)/12)+1))</f>
        <v/>
      </c>
      <c r="E1054" s="25">
        <f>IF($A1054="","",MOD(ROW()-6,12)-4)</f>
        <v/>
      </c>
      <c r="F1054" s="24">
        <f>IF($A1054="","",IF($E1054&lt;0,"Antes do pico",IF($E1054=0,"Semana de pico","Depois do pico")))</f>
        <v/>
      </c>
      <c r="G1054" s="36">
        <f>IF($A1054="","",IFERROR(IF(INDEX('Cenários'!$E$6:$E$105,INT((ROW()-6)/12)+1)="","",INDEX('Cenários'!$E$6:$E$105,INT((ROW()-6)/12)+1)+7*$E1054),""))</f>
        <v/>
      </c>
      <c r="H1054" s="37">
        <f>IF($A1054="","",INDEX('Cenários'!$N$6:$Y$105,INT((ROW()-6)/12)+1,$E1054+5))</f>
        <v/>
      </c>
      <c r="I1054" s="25">
        <f>IF(OR($A1054="",$H1054=""),"",IFERROR(ROUNDUP(INDEX('Cenários'!$F$6:$F$105,INT((ROW()-6)/12)+1)*$H1054,0),""))</f>
        <v/>
      </c>
      <c r="J1054" s="19" t="n"/>
      <c r="K1054" s="25">
        <f>IF($A1054="","",IF($E1054=-4,INDEX('Cenários'!$G$6:$G$105,INT((ROW()-6)/12)+1),$S1053))</f>
        <v/>
      </c>
      <c r="L1054" s="25">
        <f>IF($A1054="","",$K1054+IF($J1054="",0,$J1054)-IF($I1054="",0,$I1054))</f>
        <v/>
      </c>
      <c r="M1054" s="25">
        <f>IF($A1054="","",IF($E1054&lt;=0,INDEX('Cenários'!$H$6:$H$105,INT((ROW()-6)/12)+1)+SUMIFS($I$6:$I$1205,$A$6:$A$1205,$A1054,$E$6:$E$1205,"&gt;"&amp;$E1054,$E$6:$E$1205,"&lt;="&amp;($E1054+INDEX('Cenários'!$J$6:$J$105,INT((ROW()-6)/12)+1))),INDEX('Cenários'!$L$6:$L$105,INT((ROW()-6)/12)+1)+SUMIFS($I$6:$I$1205,$A$6:$A$1205,$A1054,$E$6:$E$1205,"&gt;"&amp;$E1054,$E$6:$E$1205,"&lt;=7")))</f>
        <v/>
      </c>
      <c r="N1054" s="25">
        <f>IF($A1054="","",MIN(INDEX('Cenários'!$K$6:$K$105,INT((ROW()-6)/12)+1),MAX(0,$M1054)))</f>
        <v/>
      </c>
      <c r="O1054" s="25">
        <f>IF($A1054="","",IFERROR(IF($L1054&gt;=$N1054,0,MIN(CEILING(MAX(0,$N1054-$L1054),INDEX('Cenários'!$I$6:$I$105,INT((ROW()-6)/12)+1)),FLOOR(MAX(0,INDEX('Cenários'!$K$6:$K$105,INT((ROW()-6)/12)+1)-$L1054),INDEX('Cenários'!$I$6:$I$105,INT((ROW()-6)/12)+1)))),0))</f>
        <v/>
      </c>
      <c r="P1054" s="25">
        <f>IF($A1054="","",IFERROR(IF($E1054+INDEX('Cenários'!$J$6:$J$105,INT((ROW()-6)/12)+1)&gt;7,0,SUMIFS($O$6:$O$1205,$A$6:$A$1205,$A1054,$E$6:$E$1205,$E1054+INDEX('Cenários'!$J$6:$J$105,INT((ROW()-6)/12)+1))),0))</f>
        <v/>
      </c>
      <c r="Q1054" s="25">
        <f>IF($A1054="","",$L1054+$O1054)</f>
        <v/>
      </c>
      <c r="R1054" s="25">
        <f>IF($A1054="","",IF($E1054&gt;0,MAX(0,$Q1054-$N1054),0))</f>
        <v/>
      </c>
      <c r="S1054" s="25">
        <f>IF($A1054="","",$Q1054-$R1054)</f>
        <v/>
      </c>
      <c r="T1054" s="25">
        <f>IF($A1054="","",MAX(0,-$S1054))</f>
        <v/>
      </c>
      <c r="U1054" s="25">
        <f>IF($A1054="","",MAX(0,$Q1054-INDEX('Cenários'!$K$6:$K$105,INT((ROW()-6)/12)+1)))</f>
        <v/>
      </c>
      <c r="V1054" s="24">
        <f>IF($A1054="","",IF($Y1054&lt;&gt;"OK","Dados inválidos",IF($X1054="Pausado","Pausado",IF($T1054&gt;0,"Ruptura",IF($U1054&gt;0,"Excesso de capacidade",IF($M1054&gt;INDEX('Cenários'!$K$6:$K$105,INT((ROW()-6)/12)+1),"Capacidade insuficiente",IF(AND($E1054&lt;=0,$S1054&lt;INDEX('Cenários'!$H$6:$H$105,INT((ROW()-6)/12)+1)),"Atenção",IF($R1054&gt;0,"Desmobilizar","Adequado"))))))))</f>
        <v/>
      </c>
      <c r="W1054" s="24">
        <f>IF($A1054="","",IF($Y1054&lt;&gt;"OK","Corrigir cadastro do cenário",IF($X1054="Pausado","",IF($T1054&gt;0,"Ruptura projetada de "&amp;TEXT($T1054,"0")&amp;" un.",IF($U1054&gt;0,"Reduzir entrada ou transferir "&amp;TEXT($U1054,"0")&amp;" un.",IF($M1054&gt;INDEX('Cenários'!$K$6:$K$105,INT((ROW()-6)/12)+1),"Capacidade abaixo do saldo-alvo em "&amp;TEXT($M1054-INDEX('Cenários'!$K$6:$K$105,INT((ROW()-6)/12)+1),"0")&amp;" un.",IF(AND($O1054&gt;0,$E1054-INDEX('Cenários'!$J$6:$J$105,INT((ROW()-6)/12)+1)&lt;-4),"Recebimento depende de pedido anterior ao horizonte",IF($R1054&gt;0,"Desmobilizar "&amp;TEXT($R1054,"0")&amp;" un. nesta semana",IF($P1054&gt;0,"Emitir pedido de "&amp;TEXT($P1054,"0")&amp;" un. nesta semana",IF($O1054&gt;0,"Programar recebimento de "&amp;TEXT($O1054,"0")&amp;" un.","Sem ação imediata")))))))))</f>
        <v/>
      </c>
      <c r="X1054" s="24">
        <f>IF($A1054="","",INDEX('Cenários'!$M$6:$M$105,INT((ROW()-6)/12)+1))</f>
        <v/>
      </c>
      <c r="Y1054" s="24">
        <f>IF($A1054="","",INDEX('Cenários'!$Z$6:$Z$105,INT((ROW()-6)/12)+1))</f>
        <v/>
      </c>
    </row>
    <row r="1055" ht="19" customHeight="1">
      <c r="A1055" s="24">
        <f>IF(INDEX('Cenários'!$A$6:$A$105,INT((ROW()-6)/12)+1)="","",INDEX('Cenários'!$A$6:$A$105,INT((ROW()-6)/12)+1))</f>
        <v/>
      </c>
      <c r="B1055" s="24">
        <f>IF($A1055="","",INDEX('Cenários'!$B$6:$B$105,INT((ROW()-6)/12)+1))</f>
        <v/>
      </c>
      <c r="C1055" s="24">
        <f>IF($A1055="","",INDEX('Cenários'!$C$6:$C$105,INT((ROW()-6)/12)+1))</f>
        <v/>
      </c>
      <c r="D1055" s="24">
        <f>IF($A1055="","",INDEX('Cenários'!$D$6:$D$105,INT((ROW()-6)/12)+1))</f>
        <v/>
      </c>
      <c r="E1055" s="25">
        <f>IF($A1055="","",MOD(ROW()-6,12)-4)</f>
        <v/>
      </c>
      <c r="F1055" s="24">
        <f>IF($A1055="","",IF($E1055&lt;0,"Antes do pico",IF($E1055=0,"Semana de pico","Depois do pico")))</f>
        <v/>
      </c>
      <c r="G1055" s="36">
        <f>IF($A1055="","",IFERROR(IF(INDEX('Cenários'!$E$6:$E$105,INT((ROW()-6)/12)+1)="","",INDEX('Cenários'!$E$6:$E$105,INT((ROW()-6)/12)+1)+7*$E1055),""))</f>
        <v/>
      </c>
      <c r="H1055" s="37">
        <f>IF($A1055="","",INDEX('Cenários'!$N$6:$Y$105,INT((ROW()-6)/12)+1,$E1055+5))</f>
        <v/>
      </c>
      <c r="I1055" s="25">
        <f>IF(OR($A1055="",$H1055=""),"",IFERROR(ROUNDUP(INDEX('Cenários'!$F$6:$F$105,INT((ROW()-6)/12)+1)*$H1055,0),""))</f>
        <v/>
      </c>
      <c r="J1055" s="19" t="n"/>
      <c r="K1055" s="25">
        <f>IF($A1055="","",IF($E1055=-4,INDEX('Cenários'!$G$6:$G$105,INT((ROW()-6)/12)+1),$S1054))</f>
        <v/>
      </c>
      <c r="L1055" s="25">
        <f>IF($A1055="","",$K1055+IF($J1055="",0,$J1055)-IF($I1055="",0,$I1055))</f>
        <v/>
      </c>
      <c r="M1055" s="25">
        <f>IF($A1055="","",IF($E1055&lt;=0,INDEX('Cenários'!$H$6:$H$105,INT((ROW()-6)/12)+1)+SUMIFS($I$6:$I$1205,$A$6:$A$1205,$A1055,$E$6:$E$1205,"&gt;"&amp;$E1055,$E$6:$E$1205,"&lt;="&amp;($E1055+INDEX('Cenários'!$J$6:$J$105,INT((ROW()-6)/12)+1))),INDEX('Cenários'!$L$6:$L$105,INT((ROW()-6)/12)+1)+SUMIFS($I$6:$I$1205,$A$6:$A$1205,$A1055,$E$6:$E$1205,"&gt;"&amp;$E1055,$E$6:$E$1205,"&lt;=7")))</f>
        <v/>
      </c>
      <c r="N1055" s="25">
        <f>IF($A1055="","",MIN(INDEX('Cenários'!$K$6:$K$105,INT((ROW()-6)/12)+1),MAX(0,$M1055)))</f>
        <v/>
      </c>
      <c r="O1055" s="25">
        <f>IF($A1055="","",IFERROR(IF($L1055&gt;=$N1055,0,MIN(CEILING(MAX(0,$N1055-$L1055),INDEX('Cenários'!$I$6:$I$105,INT((ROW()-6)/12)+1)),FLOOR(MAX(0,INDEX('Cenários'!$K$6:$K$105,INT((ROW()-6)/12)+1)-$L1055),INDEX('Cenários'!$I$6:$I$105,INT((ROW()-6)/12)+1)))),0))</f>
        <v/>
      </c>
      <c r="P1055" s="25">
        <f>IF($A1055="","",IFERROR(IF($E1055+INDEX('Cenários'!$J$6:$J$105,INT((ROW()-6)/12)+1)&gt;7,0,SUMIFS($O$6:$O$1205,$A$6:$A$1205,$A1055,$E$6:$E$1205,$E1055+INDEX('Cenários'!$J$6:$J$105,INT((ROW()-6)/12)+1))),0))</f>
        <v/>
      </c>
      <c r="Q1055" s="25">
        <f>IF($A1055="","",$L1055+$O1055)</f>
        <v/>
      </c>
      <c r="R1055" s="25">
        <f>IF($A1055="","",IF($E1055&gt;0,MAX(0,$Q1055-$N1055),0))</f>
        <v/>
      </c>
      <c r="S1055" s="25">
        <f>IF($A1055="","",$Q1055-$R1055)</f>
        <v/>
      </c>
      <c r="T1055" s="25">
        <f>IF($A1055="","",MAX(0,-$S1055))</f>
        <v/>
      </c>
      <c r="U1055" s="25">
        <f>IF($A1055="","",MAX(0,$Q1055-INDEX('Cenários'!$K$6:$K$105,INT((ROW()-6)/12)+1)))</f>
        <v/>
      </c>
      <c r="V1055" s="24">
        <f>IF($A1055="","",IF($Y1055&lt;&gt;"OK","Dados inválidos",IF($X1055="Pausado","Pausado",IF($T1055&gt;0,"Ruptura",IF($U1055&gt;0,"Excesso de capacidade",IF($M1055&gt;INDEX('Cenários'!$K$6:$K$105,INT((ROW()-6)/12)+1),"Capacidade insuficiente",IF(AND($E1055&lt;=0,$S1055&lt;INDEX('Cenários'!$H$6:$H$105,INT((ROW()-6)/12)+1)),"Atenção",IF($R1055&gt;0,"Desmobilizar","Adequado"))))))))</f>
        <v/>
      </c>
      <c r="W1055" s="24">
        <f>IF($A1055="","",IF($Y1055&lt;&gt;"OK","Corrigir cadastro do cenário",IF($X1055="Pausado","",IF($T1055&gt;0,"Ruptura projetada de "&amp;TEXT($T1055,"0")&amp;" un.",IF($U1055&gt;0,"Reduzir entrada ou transferir "&amp;TEXT($U1055,"0")&amp;" un.",IF($M1055&gt;INDEX('Cenários'!$K$6:$K$105,INT((ROW()-6)/12)+1),"Capacidade abaixo do saldo-alvo em "&amp;TEXT($M1055-INDEX('Cenários'!$K$6:$K$105,INT((ROW()-6)/12)+1),"0")&amp;" un.",IF(AND($O1055&gt;0,$E1055-INDEX('Cenários'!$J$6:$J$105,INT((ROW()-6)/12)+1)&lt;-4),"Recebimento depende de pedido anterior ao horizonte",IF($R1055&gt;0,"Desmobilizar "&amp;TEXT($R1055,"0")&amp;" un. nesta semana",IF($P1055&gt;0,"Emitir pedido de "&amp;TEXT($P1055,"0")&amp;" un. nesta semana",IF($O1055&gt;0,"Programar recebimento de "&amp;TEXT($O1055,"0")&amp;" un.","Sem ação imediata")))))))))</f>
        <v/>
      </c>
      <c r="X1055" s="24">
        <f>IF($A1055="","",INDEX('Cenários'!$M$6:$M$105,INT((ROW()-6)/12)+1))</f>
        <v/>
      </c>
      <c r="Y1055" s="24">
        <f>IF($A1055="","",INDEX('Cenários'!$Z$6:$Z$105,INT((ROW()-6)/12)+1))</f>
        <v/>
      </c>
    </row>
    <row r="1056" ht="19" customHeight="1">
      <c r="A1056" s="24">
        <f>IF(INDEX('Cenários'!$A$6:$A$105,INT((ROW()-6)/12)+1)="","",INDEX('Cenários'!$A$6:$A$105,INT((ROW()-6)/12)+1))</f>
        <v/>
      </c>
      <c r="B1056" s="24">
        <f>IF($A1056="","",INDEX('Cenários'!$B$6:$B$105,INT((ROW()-6)/12)+1))</f>
        <v/>
      </c>
      <c r="C1056" s="24">
        <f>IF($A1056="","",INDEX('Cenários'!$C$6:$C$105,INT((ROW()-6)/12)+1))</f>
        <v/>
      </c>
      <c r="D1056" s="24">
        <f>IF($A1056="","",INDEX('Cenários'!$D$6:$D$105,INT((ROW()-6)/12)+1))</f>
        <v/>
      </c>
      <c r="E1056" s="25">
        <f>IF($A1056="","",MOD(ROW()-6,12)-4)</f>
        <v/>
      </c>
      <c r="F1056" s="24">
        <f>IF($A1056="","",IF($E1056&lt;0,"Antes do pico",IF($E1056=0,"Semana de pico","Depois do pico")))</f>
        <v/>
      </c>
      <c r="G1056" s="36">
        <f>IF($A1056="","",IFERROR(IF(INDEX('Cenários'!$E$6:$E$105,INT((ROW()-6)/12)+1)="","",INDEX('Cenários'!$E$6:$E$105,INT((ROW()-6)/12)+1)+7*$E1056),""))</f>
        <v/>
      </c>
      <c r="H1056" s="37">
        <f>IF($A1056="","",INDEX('Cenários'!$N$6:$Y$105,INT((ROW()-6)/12)+1,$E1056+5))</f>
        <v/>
      </c>
      <c r="I1056" s="25">
        <f>IF(OR($A1056="",$H1056=""),"",IFERROR(ROUNDUP(INDEX('Cenários'!$F$6:$F$105,INT((ROW()-6)/12)+1)*$H1056,0),""))</f>
        <v/>
      </c>
      <c r="J1056" s="19" t="n"/>
      <c r="K1056" s="25">
        <f>IF($A1056="","",IF($E1056=-4,INDEX('Cenários'!$G$6:$G$105,INT((ROW()-6)/12)+1),$S1055))</f>
        <v/>
      </c>
      <c r="L1056" s="25">
        <f>IF($A1056="","",$K1056+IF($J1056="",0,$J1056)-IF($I1056="",0,$I1056))</f>
        <v/>
      </c>
      <c r="M1056" s="25">
        <f>IF($A1056="","",IF($E1056&lt;=0,INDEX('Cenários'!$H$6:$H$105,INT((ROW()-6)/12)+1)+SUMIFS($I$6:$I$1205,$A$6:$A$1205,$A1056,$E$6:$E$1205,"&gt;"&amp;$E1056,$E$6:$E$1205,"&lt;="&amp;($E1056+INDEX('Cenários'!$J$6:$J$105,INT((ROW()-6)/12)+1))),INDEX('Cenários'!$L$6:$L$105,INT((ROW()-6)/12)+1)+SUMIFS($I$6:$I$1205,$A$6:$A$1205,$A1056,$E$6:$E$1205,"&gt;"&amp;$E1056,$E$6:$E$1205,"&lt;=7")))</f>
        <v/>
      </c>
      <c r="N1056" s="25">
        <f>IF($A1056="","",MIN(INDEX('Cenários'!$K$6:$K$105,INT((ROW()-6)/12)+1),MAX(0,$M1056)))</f>
        <v/>
      </c>
      <c r="O1056" s="25">
        <f>IF($A1056="","",IFERROR(IF($L1056&gt;=$N1056,0,MIN(CEILING(MAX(0,$N1056-$L1056),INDEX('Cenários'!$I$6:$I$105,INT((ROW()-6)/12)+1)),FLOOR(MAX(0,INDEX('Cenários'!$K$6:$K$105,INT((ROW()-6)/12)+1)-$L1056),INDEX('Cenários'!$I$6:$I$105,INT((ROW()-6)/12)+1)))),0))</f>
        <v/>
      </c>
      <c r="P1056" s="25">
        <f>IF($A1056="","",IFERROR(IF($E1056+INDEX('Cenários'!$J$6:$J$105,INT((ROW()-6)/12)+1)&gt;7,0,SUMIFS($O$6:$O$1205,$A$6:$A$1205,$A1056,$E$6:$E$1205,$E1056+INDEX('Cenários'!$J$6:$J$105,INT((ROW()-6)/12)+1))),0))</f>
        <v/>
      </c>
      <c r="Q1056" s="25">
        <f>IF($A1056="","",$L1056+$O1056)</f>
        <v/>
      </c>
      <c r="R1056" s="25">
        <f>IF($A1056="","",IF($E1056&gt;0,MAX(0,$Q1056-$N1056),0))</f>
        <v/>
      </c>
      <c r="S1056" s="25">
        <f>IF($A1056="","",$Q1056-$R1056)</f>
        <v/>
      </c>
      <c r="T1056" s="25">
        <f>IF($A1056="","",MAX(0,-$S1056))</f>
        <v/>
      </c>
      <c r="U1056" s="25">
        <f>IF($A1056="","",MAX(0,$Q1056-INDEX('Cenários'!$K$6:$K$105,INT((ROW()-6)/12)+1)))</f>
        <v/>
      </c>
      <c r="V1056" s="24">
        <f>IF($A1056="","",IF($Y1056&lt;&gt;"OK","Dados inválidos",IF($X1056="Pausado","Pausado",IF($T1056&gt;0,"Ruptura",IF($U1056&gt;0,"Excesso de capacidade",IF($M1056&gt;INDEX('Cenários'!$K$6:$K$105,INT((ROW()-6)/12)+1),"Capacidade insuficiente",IF(AND($E1056&lt;=0,$S1056&lt;INDEX('Cenários'!$H$6:$H$105,INT((ROW()-6)/12)+1)),"Atenção",IF($R1056&gt;0,"Desmobilizar","Adequado"))))))))</f>
        <v/>
      </c>
      <c r="W1056" s="24">
        <f>IF($A1056="","",IF($Y1056&lt;&gt;"OK","Corrigir cadastro do cenário",IF($X1056="Pausado","",IF($T1056&gt;0,"Ruptura projetada de "&amp;TEXT($T1056,"0")&amp;" un.",IF($U1056&gt;0,"Reduzir entrada ou transferir "&amp;TEXT($U1056,"0")&amp;" un.",IF($M1056&gt;INDEX('Cenários'!$K$6:$K$105,INT((ROW()-6)/12)+1),"Capacidade abaixo do saldo-alvo em "&amp;TEXT($M1056-INDEX('Cenários'!$K$6:$K$105,INT((ROW()-6)/12)+1),"0")&amp;" un.",IF(AND($O1056&gt;0,$E1056-INDEX('Cenários'!$J$6:$J$105,INT((ROW()-6)/12)+1)&lt;-4),"Recebimento depende de pedido anterior ao horizonte",IF($R1056&gt;0,"Desmobilizar "&amp;TEXT($R1056,"0")&amp;" un. nesta semana",IF($P1056&gt;0,"Emitir pedido de "&amp;TEXT($P1056,"0")&amp;" un. nesta semana",IF($O1056&gt;0,"Programar recebimento de "&amp;TEXT($O1056,"0")&amp;" un.","Sem ação imediata")))))))))</f>
        <v/>
      </c>
      <c r="X1056" s="24">
        <f>IF($A1056="","",INDEX('Cenários'!$M$6:$M$105,INT((ROW()-6)/12)+1))</f>
        <v/>
      </c>
      <c r="Y1056" s="24">
        <f>IF($A1056="","",INDEX('Cenários'!$Z$6:$Z$105,INT((ROW()-6)/12)+1))</f>
        <v/>
      </c>
    </row>
    <row r="1057" ht="19" customHeight="1">
      <c r="A1057" s="24">
        <f>IF(INDEX('Cenários'!$A$6:$A$105,INT((ROW()-6)/12)+1)="","",INDEX('Cenários'!$A$6:$A$105,INT((ROW()-6)/12)+1))</f>
        <v/>
      </c>
      <c r="B1057" s="24">
        <f>IF($A1057="","",INDEX('Cenários'!$B$6:$B$105,INT((ROW()-6)/12)+1))</f>
        <v/>
      </c>
      <c r="C1057" s="24">
        <f>IF($A1057="","",INDEX('Cenários'!$C$6:$C$105,INT((ROW()-6)/12)+1))</f>
        <v/>
      </c>
      <c r="D1057" s="24">
        <f>IF($A1057="","",INDEX('Cenários'!$D$6:$D$105,INT((ROW()-6)/12)+1))</f>
        <v/>
      </c>
      <c r="E1057" s="25">
        <f>IF($A1057="","",MOD(ROW()-6,12)-4)</f>
        <v/>
      </c>
      <c r="F1057" s="24">
        <f>IF($A1057="","",IF($E1057&lt;0,"Antes do pico",IF($E1057=0,"Semana de pico","Depois do pico")))</f>
        <v/>
      </c>
      <c r="G1057" s="36">
        <f>IF($A1057="","",IFERROR(IF(INDEX('Cenários'!$E$6:$E$105,INT((ROW()-6)/12)+1)="","",INDEX('Cenários'!$E$6:$E$105,INT((ROW()-6)/12)+1)+7*$E1057),""))</f>
        <v/>
      </c>
      <c r="H1057" s="37">
        <f>IF($A1057="","",INDEX('Cenários'!$N$6:$Y$105,INT((ROW()-6)/12)+1,$E1057+5))</f>
        <v/>
      </c>
      <c r="I1057" s="25">
        <f>IF(OR($A1057="",$H1057=""),"",IFERROR(ROUNDUP(INDEX('Cenários'!$F$6:$F$105,INT((ROW()-6)/12)+1)*$H1057,0),""))</f>
        <v/>
      </c>
      <c r="J1057" s="19" t="n"/>
      <c r="K1057" s="25">
        <f>IF($A1057="","",IF($E1057=-4,INDEX('Cenários'!$G$6:$G$105,INT((ROW()-6)/12)+1),$S1056))</f>
        <v/>
      </c>
      <c r="L1057" s="25">
        <f>IF($A1057="","",$K1057+IF($J1057="",0,$J1057)-IF($I1057="",0,$I1057))</f>
        <v/>
      </c>
      <c r="M1057" s="25">
        <f>IF($A1057="","",IF($E1057&lt;=0,INDEX('Cenários'!$H$6:$H$105,INT((ROW()-6)/12)+1)+SUMIFS($I$6:$I$1205,$A$6:$A$1205,$A1057,$E$6:$E$1205,"&gt;"&amp;$E1057,$E$6:$E$1205,"&lt;="&amp;($E1057+INDEX('Cenários'!$J$6:$J$105,INT((ROW()-6)/12)+1))),INDEX('Cenários'!$L$6:$L$105,INT((ROW()-6)/12)+1)+SUMIFS($I$6:$I$1205,$A$6:$A$1205,$A1057,$E$6:$E$1205,"&gt;"&amp;$E1057,$E$6:$E$1205,"&lt;=7")))</f>
        <v/>
      </c>
      <c r="N1057" s="25">
        <f>IF($A1057="","",MIN(INDEX('Cenários'!$K$6:$K$105,INT((ROW()-6)/12)+1),MAX(0,$M1057)))</f>
        <v/>
      </c>
      <c r="O1057" s="25">
        <f>IF($A1057="","",IFERROR(IF($L1057&gt;=$N1057,0,MIN(CEILING(MAX(0,$N1057-$L1057),INDEX('Cenários'!$I$6:$I$105,INT((ROW()-6)/12)+1)),FLOOR(MAX(0,INDEX('Cenários'!$K$6:$K$105,INT((ROW()-6)/12)+1)-$L1057),INDEX('Cenários'!$I$6:$I$105,INT((ROW()-6)/12)+1)))),0))</f>
        <v/>
      </c>
      <c r="P1057" s="25">
        <f>IF($A1057="","",IFERROR(IF($E1057+INDEX('Cenários'!$J$6:$J$105,INT((ROW()-6)/12)+1)&gt;7,0,SUMIFS($O$6:$O$1205,$A$6:$A$1205,$A1057,$E$6:$E$1205,$E1057+INDEX('Cenários'!$J$6:$J$105,INT((ROW()-6)/12)+1))),0))</f>
        <v/>
      </c>
      <c r="Q1057" s="25">
        <f>IF($A1057="","",$L1057+$O1057)</f>
        <v/>
      </c>
      <c r="R1057" s="25">
        <f>IF($A1057="","",IF($E1057&gt;0,MAX(0,$Q1057-$N1057),0))</f>
        <v/>
      </c>
      <c r="S1057" s="25">
        <f>IF($A1057="","",$Q1057-$R1057)</f>
        <v/>
      </c>
      <c r="T1057" s="25">
        <f>IF($A1057="","",MAX(0,-$S1057))</f>
        <v/>
      </c>
      <c r="U1057" s="25">
        <f>IF($A1057="","",MAX(0,$Q1057-INDEX('Cenários'!$K$6:$K$105,INT((ROW()-6)/12)+1)))</f>
        <v/>
      </c>
      <c r="V1057" s="24">
        <f>IF($A1057="","",IF($Y1057&lt;&gt;"OK","Dados inválidos",IF($X1057="Pausado","Pausado",IF($T1057&gt;0,"Ruptura",IF($U1057&gt;0,"Excesso de capacidade",IF($M1057&gt;INDEX('Cenários'!$K$6:$K$105,INT((ROW()-6)/12)+1),"Capacidade insuficiente",IF(AND($E1057&lt;=0,$S1057&lt;INDEX('Cenários'!$H$6:$H$105,INT((ROW()-6)/12)+1)),"Atenção",IF($R1057&gt;0,"Desmobilizar","Adequado"))))))))</f>
        <v/>
      </c>
      <c r="W1057" s="24">
        <f>IF($A1057="","",IF($Y1057&lt;&gt;"OK","Corrigir cadastro do cenário",IF($X1057="Pausado","",IF($T1057&gt;0,"Ruptura projetada de "&amp;TEXT($T1057,"0")&amp;" un.",IF($U1057&gt;0,"Reduzir entrada ou transferir "&amp;TEXT($U1057,"0")&amp;" un.",IF($M1057&gt;INDEX('Cenários'!$K$6:$K$105,INT((ROW()-6)/12)+1),"Capacidade abaixo do saldo-alvo em "&amp;TEXT($M1057-INDEX('Cenários'!$K$6:$K$105,INT((ROW()-6)/12)+1),"0")&amp;" un.",IF(AND($O1057&gt;0,$E1057-INDEX('Cenários'!$J$6:$J$105,INT((ROW()-6)/12)+1)&lt;-4),"Recebimento depende de pedido anterior ao horizonte",IF($R1057&gt;0,"Desmobilizar "&amp;TEXT($R1057,"0")&amp;" un. nesta semana",IF($P1057&gt;0,"Emitir pedido de "&amp;TEXT($P1057,"0")&amp;" un. nesta semana",IF($O1057&gt;0,"Programar recebimento de "&amp;TEXT($O1057,"0")&amp;" un.","Sem ação imediata")))))))))</f>
        <v/>
      </c>
      <c r="X1057" s="24">
        <f>IF($A1057="","",INDEX('Cenários'!$M$6:$M$105,INT((ROW()-6)/12)+1))</f>
        <v/>
      </c>
      <c r="Y1057" s="24">
        <f>IF($A1057="","",INDEX('Cenários'!$Z$6:$Z$105,INT((ROW()-6)/12)+1))</f>
        <v/>
      </c>
    </row>
    <row r="1058" ht="19" customHeight="1">
      <c r="A1058" s="24">
        <f>IF(INDEX('Cenários'!$A$6:$A$105,INT((ROW()-6)/12)+1)="","",INDEX('Cenários'!$A$6:$A$105,INT((ROW()-6)/12)+1))</f>
        <v/>
      </c>
      <c r="B1058" s="24">
        <f>IF($A1058="","",INDEX('Cenários'!$B$6:$B$105,INT((ROW()-6)/12)+1))</f>
        <v/>
      </c>
      <c r="C1058" s="24">
        <f>IF($A1058="","",INDEX('Cenários'!$C$6:$C$105,INT((ROW()-6)/12)+1))</f>
        <v/>
      </c>
      <c r="D1058" s="24">
        <f>IF($A1058="","",INDEX('Cenários'!$D$6:$D$105,INT((ROW()-6)/12)+1))</f>
        <v/>
      </c>
      <c r="E1058" s="25">
        <f>IF($A1058="","",MOD(ROW()-6,12)-4)</f>
        <v/>
      </c>
      <c r="F1058" s="24">
        <f>IF($A1058="","",IF($E1058&lt;0,"Antes do pico",IF($E1058=0,"Semana de pico","Depois do pico")))</f>
        <v/>
      </c>
      <c r="G1058" s="36">
        <f>IF($A1058="","",IFERROR(IF(INDEX('Cenários'!$E$6:$E$105,INT((ROW()-6)/12)+1)="","",INDEX('Cenários'!$E$6:$E$105,INT((ROW()-6)/12)+1)+7*$E1058),""))</f>
        <v/>
      </c>
      <c r="H1058" s="37">
        <f>IF($A1058="","",INDEX('Cenários'!$N$6:$Y$105,INT((ROW()-6)/12)+1,$E1058+5))</f>
        <v/>
      </c>
      <c r="I1058" s="25">
        <f>IF(OR($A1058="",$H1058=""),"",IFERROR(ROUNDUP(INDEX('Cenários'!$F$6:$F$105,INT((ROW()-6)/12)+1)*$H1058,0),""))</f>
        <v/>
      </c>
      <c r="J1058" s="19" t="n"/>
      <c r="K1058" s="25">
        <f>IF($A1058="","",IF($E1058=-4,INDEX('Cenários'!$G$6:$G$105,INT((ROW()-6)/12)+1),$S1057))</f>
        <v/>
      </c>
      <c r="L1058" s="25">
        <f>IF($A1058="","",$K1058+IF($J1058="",0,$J1058)-IF($I1058="",0,$I1058))</f>
        <v/>
      </c>
      <c r="M1058" s="25">
        <f>IF($A1058="","",IF($E1058&lt;=0,INDEX('Cenários'!$H$6:$H$105,INT((ROW()-6)/12)+1)+SUMIFS($I$6:$I$1205,$A$6:$A$1205,$A1058,$E$6:$E$1205,"&gt;"&amp;$E1058,$E$6:$E$1205,"&lt;="&amp;($E1058+INDEX('Cenários'!$J$6:$J$105,INT((ROW()-6)/12)+1))),INDEX('Cenários'!$L$6:$L$105,INT((ROW()-6)/12)+1)+SUMIFS($I$6:$I$1205,$A$6:$A$1205,$A1058,$E$6:$E$1205,"&gt;"&amp;$E1058,$E$6:$E$1205,"&lt;=7")))</f>
        <v/>
      </c>
      <c r="N1058" s="25">
        <f>IF($A1058="","",MIN(INDEX('Cenários'!$K$6:$K$105,INT((ROW()-6)/12)+1),MAX(0,$M1058)))</f>
        <v/>
      </c>
      <c r="O1058" s="25">
        <f>IF($A1058="","",IFERROR(IF($L1058&gt;=$N1058,0,MIN(CEILING(MAX(0,$N1058-$L1058),INDEX('Cenários'!$I$6:$I$105,INT((ROW()-6)/12)+1)),FLOOR(MAX(0,INDEX('Cenários'!$K$6:$K$105,INT((ROW()-6)/12)+1)-$L1058),INDEX('Cenários'!$I$6:$I$105,INT((ROW()-6)/12)+1)))),0))</f>
        <v/>
      </c>
      <c r="P1058" s="25">
        <f>IF($A1058="","",IFERROR(IF($E1058+INDEX('Cenários'!$J$6:$J$105,INT((ROW()-6)/12)+1)&gt;7,0,SUMIFS($O$6:$O$1205,$A$6:$A$1205,$A1058,$E$6:$E$1205,$E1058+INDEX('Cenários'!$J$6:$J$105,INT((ROW()-6)/12)+1))),0))</f>
        <v/>
      </c>
      <c r="Q1058" s="25">
        <f>IF($A1058="","",$L1058+$O1058)</f>
        <v/>
      </c>
      <c r="R1058" s="25">
        <f>IF($A1058="","",IF($E1058&gt;0,MAX(0,$Q1058-$N1058),0))</f>
        <v/>
      </c>
      <c r="S1058" s="25">
        <f>IF($A1058="","",$Q1058-$R1058)</f>
        <v/>
      </c>
      <c r="T1058" s="25">
        <f>IF($A1058="","",MAX(0,-$S1058))</f>
        <v/>
      </c>
      <c r="U1058" s="25">
        <f>IF($A1058="","",MAX(0,$Q1058-INDEX('Cenários'!$K$6:$K$105,INT((ROW()-6)/12)+1)))</f>
        <v/>
      </c>
      <c r="V1058" s="24">
        <f>IF($A1058="","",IF($Y1058&lt;&gt;"OK","Dados inválidos",IF($X1058="Pausado","Pausado",IF($T1058&gt;0,"Ruptura",IF($U1058&gt;0,"Excesso de capacidade",IF($M1058&gt;INDEX('Cenários'!$K$6:$K$105,INT((ROW()-6)/12)+1),"Capacidade insuficiente",IF(AND($E1058&lt;=0,$S1058&lt;INDEX('Cenários'!$H$6:$H$105,INT((ROW()-6)/12)+1)),"Atenção",IF($R1058&gt;0,"Desmobilizar","Adequado"))))))))</f>
        <v/>
      </c>
      <c r="W1058" s="24">
        <f>IF($A1058="","",IF($Y1058&lt;&gt;"OK","Corrigir cadastro do cenário",IF($X1058="Pausado","",IF($T1058&gt;0,"Ruptura projetada de "&amp;TEXT($T1058,"0")&amp;" un.",IF($U1058&gt;0,"Reduzir entrada ou transferir "&amp;TEXT($U1058,"0")&amp;" un.",IF($M1058&gt;INDEX('Cenários'!$K$6:$K$105,INT((ROW()-6)/12)+1),"Capacidade abaixo do saldo-alvo em "&amp;TEXT($M1058-INDEX('Cenários'!$K$6:$K$105,INT((ROW()-6)/12)+1),"0")&amp;" un.",IF(AND($O1058&gt;0,$E1058-INDEX('Cenários'!$J$6:$J$105,INT((ROW()-6)/12)+1)&lt;-4),"Recebimento depende de pedido anterior ao horizonte",IF($R1058&gt;0,"Desmobilizar "&amp;TEXT($R1058,"0")&amp;" un. nesta semana",IF($P1058&gt;0,"Emitir pedido de "&amp;TEXT($P1058,"0")&amp;" un. nesta semana",IF($O1058&gt;0,"Programar recebimento de "&amp;TEXT($O1058,"0")&amp;" un.","Sem ação imediata")))))))))</f>
        <v/>
      </c>
      <c r="X1058" s="24">
        <f>IF($A1058="","",INDEX('Cenários'!$M$6:$M$105,INT((ROW()-6)/12)+1))</f>
        <v/>
      </c>
      <c r="Y1058" s="24">
        <f>IF($A1058="","",INDEX('Cenários'!$Z$6:$Z$105,INT((ROW()-6)/12)+1))</f>
        <v/>
      </c>
    </row>
    <row r="1059" ht="19" customHeight="1">
      <c r="A1059" s="24">
        <f>IF(INDEX('Cenários'!$A$6:$A$105,INT((ROW()-6)/12)+1)="","",INDEX('Cenários'!$A$6:$A$105,INT((ROW()-6)/12)+1))</f>
        <v/>
      </c>
      <c r="B1059" s="24">
        <f>IF($A1059="","",INDEX('Cenários'!$B$6:$B$105,INT((ROW()-6)/12)+1))</f>
        <v/>
      </c>
      <c r="C1059" s="24">
        <f>IF($A1059="","",INDEX('Cenários'!$C$6:$C$105,INT((ROW()-6)/12)+1))</f>
        <v/>
      </c>
      <c r="D1059" s="24">
        <f>IF($A1059="","",INDEX('Cenários'!$D$6:$D$105,INT((ROW()-6)/12)+1))</f>
        <v/>
      </c>
      <c r="E1059" s="25">
        <f>IF($A1059="","",MOD(ROW()-6,12)-4)</f>
        <v/>
      </c>
      <c r="F1059" s="24">
        <f>IF($A1059="","",IF($E1059&lt;0,"Antes do pico",IF($E1059=0,"Semana de pico","Depois do pico")))</f>
        <v/>
      </c>
      <c r="G1059" s="36">
        <f>IF($A1059="","",IFERROR(IF(INDEX('Cenários'!$E$6:$E$105,INT((ROW()-6)/12)+1)="","",INDEX('Cenários'!$E$6:$E$105,INT((ROW()-6)/12)+1)+7*$E1059),""))</f>
        <v/>
      </c>
      <c r="H1059" s="37">
        <f>IF($A1059="","",INDEX('Cenários'!$N$6:$Y$105,INT((ROW()-6)/12)+1,$E1059+5))</f>
        <v/>
      </c>
      <c r="I1059" s="25">
        <f>IF(OR($A1059="",$H1059=""),"",IFERROR(ROUNDUP(INDEX('Cenários'!$F$6:$F$105,INT((ROW()-6)/12)+1)*$H1059,0),""))</f>
        <v/>
      </c>
      <c r="J1059" s="19" t="n"/>
      <c r="K1059" s="25">
        <f>IF($A1059="","",IF($E1059=-4,INDEX('Cenários'!$G$6:$G$105,INT((ROW()-6)/12)+1),$S1058))</f>
        <v/>
      </c>
      <c r="L1059" s="25">
        <f>IF($A1059="","",$K1059+IF($J1059="",0,$J1059)-IF($I1059="",0,$I1059))</f>
        <v/>
      </c>
      <c r="M1059" s="25">
        <f>IF($A1059="","",IF($E1059&lt;=0,INDEX('Cenários'!$H$6:$H$105,INT((ROW()-6)/12)+1)+SUMIFS($I$6:$I$1205,$A$6:$A$1205,$A1059,$E$6:$E$1205,"&gt;"&amp;$E1059,$E$6:$E$1205,"&lt;="&amp;($E1059+INDEX('Cenários'!$J$6:$J$105,INT((ROW()-6)/12)+1))),INDEX('Cenários'!$L$6:$L$105,INT((ROW()-6)/12)+1)+SUMIFS($I$6:$I$1205,$A$6:$A$1205,$A1059,$E$6:$E$1205,"&gt;"&amp;$E1059,$E$6:$E$1205,"&lt;=7")))</f>
        <v/>
      </c>
      <c r="N1059" s="25">
        <f>IF($A1059="","",MIN(INDEX('Cenários'!$K$6:$K$105,INT((ROW()-6)/12)+1),MAX(0,$M1059)))</f>
        <v/>
      </c>
      <c r="O1059" s="25">
        <f>IF($A1059="","",IFERROR(IF($L1059&gt;=$N1059,0,MIN(CEILING(MAX(0,$N1059-$L1059),INDEX('Cenários'!$I$6:$I$105,INT((ROW()-6)/12)+1)),FLOOR(MAX(0,INDEX('Cenários'!$K$6:$K$105,INT((ROW()-6)/12)+1)-$L1059),INDEX('Cenários'!$I$6:$I$105,INT((ROW()-6)/12)+1)))),0))</f>
        <v/>
      </c>
      <c r="P1059" s="25">
        <f>IF($A1059="","",IFERROR(IF($E1059+INDEX('Cenários'!$J$6:$J$105,INT((ROW()-6)/12)+1)&gt;7,0,SUMIFS($O$6:$O$1205,$A$6:$A$1205,$A1059,$E$6:$E$1205,$E1059+INDEX('Cenários'!$J$6:$J$105,INT((ROW()-6)/12)+1))),0))</f>
        <v/>
      </c>
      <c r="Q1059" s="25">
        <f>IF($A1059="","",$L1059+$O1059)</f>
        <v/>
      </c>
      <c r="R1059" s="25">
        <f>IF($A1059="","",IF($E1059&gt;0,MAX(0,$Q1059-$N1059),0))</f>
        <v/>
      </c>
      <c r="S1059" s="25">
        <f>IF($A1059="","",$Q1059-$R1059)</f>
        <v/>
      </c>
      <c r="T1059" s="25">
        <f>IF($A1059="","",MAX(0,-$S1059))</f>
        <v/>
      </c>
      <c r="U1059" s="25">
        <f>IF($A1059="","",MAX(0,$Q1059-INDEX('Cenários'!$K$6:$K$105,INT((ROW()-6)/12)+1)))</f>
        <v/>
      </c>
      <c r="V1059" s="24">
        <f>IF($A1059="","",IF($Y1059&lt;&gt;"OK","Dados inválidos",IF($X1059="Pausado","Pausado",IF($T1059&gt;0,"Ruptura",IF($U1059&gt;0,"Excesso de capacidade",IF($M1059&gt;INDEX('Cenários'!$K$6:$K$105,INT((ROW()-6)/12)+1),"Capacidade insuficiente",IF(AND($E1059&lt;=0,$S1059&lt;INDEX('Cenários'!$H$6:$H$105,INT((ROW()-6)/12)+1)),"Atenção",IF($R1059&gt;0,"Desmobilizar","Adequado"))))))))</f>
        <v/>
      </c>
      <c r="W1059" s="24">
        <f>IF($A1059="","",IF($Y1059&lt;&gt;"OK","Corrigir cadastro do cenário",IF($X1059="Pausado","",IF($T1059&gt;0,"Ruptura projetada de "&amp;TEXT($T1059,"0")&amp;" un.",IF($U1059&gt;0,"Reduzir entrada ou transferir "&amp;TEXT($U1059,"0")&amp;" un.",IF($M1059&gt;INDEX('Cenários'!$K$6:$K$105,INT((ROW()-6)/12)+1),"Capacidade abaixo do saldo-alvo em "&amp;TEXT($M1059-INDEX('Cenários'!$K$6:$K$105,INT((ROW()-6)/12)+1),"0")&amp;" un.",IF(AND($O1059&gt;0,$E1059-INDEX('Cenários'!$J$6:$J$105,INT((ROW()-6)/12)+1)&lt;-4),"Recebimento depende de pedido anterior ao horizonte",IF($R1059&gt;0,"Desmobilizar "&amp;TEXT($R1059,"0")&amp;" un. nesta semana",IF($P1059&gt;0,"Emitir pedido de "&amp;TEXT($P1059,"0")&amp;" un. nesta semana",IF($O1059&gt;0,"Programar recebimento de "&amp;TEXT($O1059,"0")&amp;" un.","Sem ação imediata")))))))))</f>
        <v/>
      </c>
      <c r="X1059" s="24">
        <f>IF($A1059="","",INDEX('Cenários'!$M$6:$M$105,INT((ROW()-6)/12)+1))</f>
        <v/>
      </c>
      <c r="Y1059" s="24">
        <f>IF($A1059="","",INDEX('Cenários'!$Z$6:$Z$105,INT((ROW()-6)/12)+1))</f>
        <v/>
      </c>
    </row>
    <row r="1060" ht="19" customHeight="1">
      <c r="A1060" s="24">
        <f>IF(INDEX('Cenários'!$A$6:$A$105,INT((ROW()-6)/12)+1)="","",INDEX('Cenários'!$A$6:$A$105,INT((ROW()-6)/12)+1))</f>
        <v/>
      </c>
      <c r="B1060" s="24">
        <f>IF($A1060="","",INDEX('Cenários'!$B$6:$B$105,INT((ROW()-6)/12)+1))</f>
        <v/>
      </c>
      <c r="C1060" s="24">
        <f>IF($A1060="","",INDEX('Cenários'!$C$6:$C$105,INT((ROW()-6)/12)+1))</f>
        <v/>
      </c>
      <c r="D1060" s="24">
        <f>IF($A1060="","",INDEX('Cenários'!$D$6:$D$105,INT((ROW()-6)/12)+1))</f>
        <v/>
      </c>
      <c r="E1060" s="25">
        <f>IF($A1060="","",MOD(ROW()-6,12)-4)</f>
        <v/>
      </c>
      <c r="F1060" s="24">
        <f>IF($A1060="","",IF($E1060&lt;0,"Antes do pico",IF($E1060=0,"Semana de pico","Depois do pico")))</f>
        <v/>
      </c>
      <c r="G1060" s="36">
        <f>IF($A1060="","",IFERROR(IF(INDEX('Cenários'!$E$6:$E$105,INT((ROW()-6)/12)+1)="","",INDEX('Cenários'!$E$6:$E$105,INT((ROW()-6)/12)+1)+7*$E1060),""))</f>
        <v/>
      </c>
      <c r="H1060" s="37">
        <f>IF($A1060="","",INDEX('Cenários'!$N$6:$Y$105,INT((ROW()-6)/12)+1,$E1060+5))</f>
        <v/>
      </c>
      <c r="I1060" s="25">
        <f>IF(OR($A1060="",$H1060=""),"",IFERROR(ROUNDUP(INDEX('Cenários'!$F$6:$F$105,INT((ROW()-6)/12)+1)*$H1060,0),""))</f>
        <v/>
      </c>
      <c r="J1060" s="19" t="n"/>
      <c r="K1060" s="25">
        <f>IF($A1060="","",IF($E1060=-4,INDEX('Cenários'!$G$6:$G$105,INT((ROW()-6)/12)+1),$S1059))</f>
        <v/>
      </c>
      <c r="L1060" s="25">
        <f>IF($A1060="","",$K1060+IF($J1060="",0,$J1060)-IF($I1060="",0,$I1060))</f>
        <v/>
      </c>
      <c r="M1060" s="25">
        <f>IF($A1060="","",IF($E1060&lt;=0,INDEX('Cenários'!$H$6:$H$105,INT((ROW()-6)/12)+1)+SUMIFS($I$6:$I$1205,$A$6:$A$1205,$A1060,$E$6:$E$1205,"&gt;"&amp;$E1060,$E$6:$E$1205,"&lt;="&amp;($E1060+INDEX('Cenários'!$J$6:$J$105,INT((ROW()-6)/12)+1))),INDEX('Cenários'!$L$6:$L$105,INT((ROW()-6)/12)+1)+SUMIFS($I$6:$I$1205,$A$6:$A$1205,$A1060,$E$6:$E$1205,"&gt;"&amp;$E1060,$E$6:$E$1205,"&lt;=7")))</f>
        <v/>
      </c>
      <c r="N1060" s="25">
        <f>IF($A1060="","",MIN(INDEX('Cenários'!$K$6:$K$105,INT((ROW()-6)/12)+1),MAX(0,$M1060)))</f>
        <v/>
      </c>
      <c r="O1060" s="25">
        <f>IF($A1060="","",IFERROR(IF($L1060&gt;=$N1060,0,MIN(CEILING(MAX(0,$N1060-$L1060),INDEX('Cenários'!$I$6:$I$105,INT((ROW()-6)/12)+1)),FLOOR(MAX(0,INDEX('Cenários'!$K$6:$K$105,INT((ROW()-6)/12)+1)-$L1060),INDEX('Cenários'!$I$6:$I$105,INT((ROW()-6)/12)+1)))),0))</f>
        <v/>
      </c>
      <c r="P1060" s="25">
        <f>IF($A1060="","",IFERROR(IF($E1060+INDEX('Cenários'!$J$6:$J$105,INT((ROW()-6)/12)+1)&gt;7,0,SUMIFS($O$6:$O$1205,$A$6:$A$1205,$A1060,$E$6:$E$1205,$E1060+INDEX('Cenários'!$J$6:$J$105,INT((ROW()-6)/12)+1))),0))</f>
        <v/>
      </c>
      <c r="Q1060" s="25">
        <f>IF($A1060="","",$L1060+$O1060)</f>
        <v/>
      </c>
      <c r="R1060" s="25">
        <f>IF($A1060="","",IF($E1060&gt;0,MAX(0,$Q1060-$N1060),0))</f>
        <v/>
      </c>
      <c r="S1060" s="25">
        <f>IF($A1060="","",$Q1060-$R1060)</f>
        <v/>
      </c>
      <c r="T1060" s="25">
        <f>IF($A1060="","",MAX(0,-$S1060))</f>
        <v/>
      </c>
      <c r="U1060" s="25">
        <f>IF($A1060="","",MAX(0,$Q1060-INDEX('Cenários'!$K$6:$K$105,INT((ROW()-6)/12)+1)))</f>
        <v/>
      </c>
      <c r="V1060" s="24">
        <f>IF($A1060="","",IF($Y1060&lt;&gt;"OK","Dados inválidos",IF($X1060="Pausado","Pausado",IF($T1060&gt;0,"Ruptura",IF($U1060&gt;0,"Excesso de capacidade",IF($M1060&gt;INDEX('Cenários'!$K$6:$K$105,INT((ROW()-6)/12)+1),"Capacidade insuficiente",IF(AND($E1060&lt;=0,$S1060&lt;INDEX('Cenários'!$H$6:$H$105,INT((ROW()-6)/12)+1)),"Atenção",IF($R1060&gt;0,"Desmobilizar","Adequado"))))))))</f>
        <v/>
      </c>
      <c r="W1060" s="24">
        <f>IF($A1060="","",IF($Y1060&lt;&gt;"OK","Corrigir cadastro do cenário",IF($X1060="Pausado","",IF($T1060&gt;0,"Ruptura projetada de "&amp;TEXT($T1060,"0")&amp;" un.",IF($U1060&gt;0,"Reduzir entrada ou transferir "&amp;TEXT($U1060,"0")&amp;" un.",IF($M1060&gt;INDEX('Cenários'!$K$6:$K$105,INT((ROW()-6)/12)+1),"Capacidade abaixo do saldo-alvo em "&amp;TEXT($M1060-INDEX('Cenários'!$K$6:$K$105,INT((ROW()-6)/12)+1),"0")&amp;" un.",IF(AND($O1060&gt;0,$E1060-INDEX('Cenários'!$J$6:$J$105,INT((ROW()-6)/12)+1)&lt;-4),"Recebimento depende de pedido anterior ao horizonte",IF($R1060&gt;0,"Desmobilizar "&amp;TEXT($R1060,"0")&amp;" un. nesta semana",IF($P1060&gt;0,"Emitir pedido de "&amp;TEXT($P1060,"0")&amp;" un. nesta semana",IF($O1060&gt;0,"Programar recebimento de "&amp;TEXT($O1060,"0")&amp;" un.","Sem ação imediata")))))))))</f>
        <v/>
      </c>
      <c r="X1060" s="24">
        <f>IF($A1060="","",INDEX('Cenários'!$M$6:$M$105,INT((ROW()-6)/12)+1))</f>
        <v/>
      </c>
      <c r="Y1060" s="24">
        <f>IF($A1060="","",INDEX('Cenários'!$Z$6:$Z$105,INT((ROW()-6)/12)+1))</f>
        <v/>
      </c>
    </row>
    <row r="1061" ht="19" customHeight="1">
      <c r="A1061" s="24">
        <f>IF(INDEX('Cenários'!$A$6:$A$105,INT((ROW()-6)/12)+1)="","",INDEX('Cenários'!$A$6:$A$105,INT((ROW()-6)/12)+1))</f>
        <v/>
      </c>
      <c r="B1061" s="24">
        <f>IF($A1061="","",INDEX('Cenários'!$B$6:$B$105,INT((ROW()-6)/12)+1))</f>
        <v/>
      </c>
      <c r="C1061" s="24">
        <f>IF($A1061="","",INDEX('Cenários'!$C$6:$C$105,INT((ROW()-6)/12)+1))</f>
        <v/>
      </c>
      <c r="D1061" s="24">
        <f>IF($A1061="","",INDEX('Cenários'!$D$6:$D$105,INT((ROW()-6)/12)+1))</f>
        <v/>
      </c>
      <c r="E1061" s="25">
        <f>IF($A1061="","",MOD(ROW()-6,12)-4)</f>
        <v/>
      </c>
      <c r="F1061" s="24">
        <f>IF($A1061="","",IF($E1061&lt;0,"Antes do pico",IF($E1061=0,"Semana de pico","Depois do pico")))</f>
        <v/>
      </c>
      <c r="G1061" s="36">
        <f>IF($A1061="","",IFERROR(IF(INDEX('Cenários'!$E$6:$E$105,INT((ROW()-6)/12)+1)="","",INDEX('Cenários'!$E$6:$E$105,INT((ROW()-6)/12)+1)+7*$E1061),""))</f>
        <v/>
      </c>
      <c r="H1061" s="37">
        <f>IF($A1061="","",INDEX('Cenários'!$N$6:$Y$105,INT((ROW()-6)/12)+1,$E1061+5))</f>
        <v/>
      </c>
      <c r="I1061" s="25">
        <f>IF(OR($A1061="",$H1061=""),"",IFERROR(ROUNDUP(INDEX('Cenários'!$F$6:$F$105,INT((ROW()-6)/12)+1)*$H1061,0),""))</f>
        <v/>
      </c>
      <c r="J1061" s="19" t="n"/>
      <c r="K1061" s="25">
        <f>IF($A1061="","",IF($E1061=-4,INDEX('Cenários'!$G$6:$G$105,INT((ROW()-6)/12)+1),$S1060))</f>
        <v/>
      </c>
      <c r="L1061" s="25">
        <f>IF($A1061="","",$K1061+IF($J1061="",0,$J1061)-IF($I1061="",0,$I1061))</f>
        <v/>
      </c>
      <c r="M1061" s="25">
        <f>IF($A1061="","",IF($E1061&lt;=0,INDEX('Cenários'!$H$6:$H$105,INT((ROW()-6)/12)+1)+SUMIFS($I$6:$I$1205,$A$6:$A$1205,$A1061,$E$6:$E$1205,"&gt;"&amp;$E1061,$E$6:$E$1205,"&lt;="&amp;($E1061+INDEX('Cenários'!$J$6:$J$105,INT((ROW()-6)/12)+1))),INDEX('Cenários'!$L$6:$L$105,INT((ROW()-6)/12)+1)+SUMIFS($I$6:$I$1205,$A$6:$A$1205,$A1061,$E$6:$E$1205,"&gt;"&amp;$E1061,$E$6:$E$1205,"&lt;=7")))</f>
        <v/>
      </c>
      <c r="N1061" s="25">
        <f>IF($A1061="","",MIN(INDEX('Cenários'!$K$6:$K$105,INT((ROW()-6)/12)+1),MAX(0,$M1061)))</f>
        <v/>
      </c>
      <c r="O1061" s="25">
        <f>IF($A1061="","",IFERROR(IF($L1061&gt;=$N1061,0,MIN(CEILING(MAX(0,$N1061-$L1061),INDEX('Cenários'!$I$6:$I$105,INT((ROW()-6)/12)+1)),FLOOR(MAX(0,INDEX('Cenários'!$K$6:$K$105,INT((ROW()-6)/12)+1)-$L1061),INDEX('Cenários'!$I$6:$I$105,INT((ROW()-6)/12)+1)))),0))</f>
        <v/>
      </c>
      <c r="P1061" s="25">
        <f>IF($A1061="","",IFERROR(IF($E1061+INDEX('Cenários'!$J$6:$J$105,INT((ROW()-6)/12)+1)&gt;7,0,SUMIFS($O$6:$O$1205,$A$6:$A$1205,$A1061,$E$6:$E$1205,$E1061+INDEX('Cenários'!$J$6:$J$105,INT((ROW()-6)/12)+1))),0))</f>
        <v/>
      </c>
      <c r="Q1061" s="25">
        <f>IF($A1061="","",$L1061+$O1061)</f>
        <v/>
      </c>
      <c r="R1061" s="25">
        <f>IF($A1061="","",IF($E1061&gt;0,MAX(0,$Q1061-$N1061),0))</f>
        <v/>
      </c>
      <c r="S1061" s="25">
        <f>IF($A1061="","",$Q1061-$R1061)</f>
        <v/>
      </c>
      <c r="T1061" s="25">
        <f>IF($A1061="","",MAX(0,-$S1061))</f>
        <v/>
      </c>
      <c r="U1061" s="25">
        <f>IF($A1061="","",MAX(0,$Q1061-INDEX('Cenários'!$K$6:$K$105,INT((ROW()-6)/12)+1)))</f>
        <v/>
      </c>
      <c r="V1061" s="24">
        <f>IF($A1061="","",IF($Y1061&lt;&gt;"OK","Dados inválidos",IF($X1061="Pausado","Pausado",IF($T1061&gt;0,"Ruptura",IF($U1061&gt;0,"Excesso de capacidade",IF($M1061&gt;INDEX('Cenários'!$K$6:$K$105,INT((ROW()-6)/12)+1),"Capacidade insuficiente",IF(AND($E1061&lt;=0,$S1061&lt;INDEX('Cenários'!$H$6:$H$105,INT((ROW()-6)/12)+1)),"Atenção",IF($R1061&gt;0,"Desmobilizar","Adequado"))))))))</f>
        <v/>
      </c>
      <c r="W1061" s="24">
        <f>IF($A1061="","",IF($Y1061&lt;&gt;"OK","Corrigir cadastro do cenário",IF($X1061="Pausado","",IF($T1061&gt;0,"Ruptura projetada de "&amp;TEXT($T1061,"0")&amp;" un.",IF($U1061&gt;0,"Reduzir entrada ou transferir "&amp;TEXT($U1061,"0")&amp;" un.",IF($M1061&gt;INDEX('Cenários'!$K$6:$K$105,INT((ROW()-6)/12)+1),"Capacidade abaixo do saldo-alvo em "&amp;TEXT($M1061-INDEX('Cenários'!$K$6:$K$105,INT((ROW()-6)/12)+1),"0")&amp;" un.",IF(AND($O1061&gt;0,$E1061-INDEX('Cenários'!$J$6:$J$105,INT((ROW()-6)/12)+1)&lt;-4),"Recebimento depende de pedido anterior ao horizonte",IF($R1061&gt;0,"Desmobilizar "&amp;TEXT($R1061,"0")&amp;" un. nesta semana",IF($P1061&gt;0,"Emitir pedido de "&amp;TEXT($P1061,"0")&amp;" un. nesta semana",IF($O1061&gt;0,"Programar recebimento de "&amp;TEXT($O1061,"0")&amp;" un.","Sem ação imediata")))))))))</f>
        <v/>
      </c>
      <c r="X1061" s="24">
        <f>IF($A1061="","",INDEX('Cenários'!$M$6:$M$105,INT((ROW()-6)/12)+1))</f>
        <v/>
      </c>
      <c r="Y1061" s="24">
        <f>IF($A1061="","",INDEX('Cenários'!$Z$6:$Z$105,INT((ROW()-6)/12)+1))</f>
        <v/>
      </c>
    </row>
    <row r="1062" ht="19" customHeight="1">
      <c r="A1062" s="24">
        <f>IF(INDEX('Cenários'!$A$6:$A$105,INT((ROW()-6)/12)+1)="","",INDEX('Cenários'!$A$6:$A$105,INT((ROW()-6)/12)+1))</f>
        <v/>
      </c>
      <c r="B1062" s="24">
        <f>IF($A1062="","",INDEX('Cenários'!$B$6:$B$105,INT((ROW()-6)/12)+1))</f>
        <v/>
      </c>
      <c r="C1062" s="24">
        <f>IF($A1062="","",INDEX('Cenários'!$C$6:$C$105,INT((ROW()-6)/12)+1))</f>
        <v/>
      </c>
      <c r="D1062" s="24">
        <f>IF($A1062="","",INDEX('Cenários'!$D$6:$D$105,INT((ROW()-6)/12)+1))</f>
        <v/>
      </c>
      <c r="E1062" s="25">
        <f>IF($A1062="","",MOD(ROW()-6,12)-4)</f>
        <v/>
      </c>
      <c r="F1062" s="24">
        <f>IF($A1062="","",IF($E1062&lt;0,"Antes do pico",IF($E1062=0,"Semana de pico","Depois do pico")))</f>
        <v/>
      </c>
      <c r="G1062" s="36">
        <f>IF($A1062="","",IFERROR(IF(INDEX('Cenários'!$E$6:$E$105,INT((ROW()-6)/12)+1)="","",INDEX('Cenários'!$E$6:$E$105,INT((ROW()-6)/12)+1)+7*$E1062),""))</f>
        <v/>
      </c>
      <c r="H1062" s="37">
        <f>IF($A1062="","",INDEX('Cenários'!$N$6:$Y$105,INT((ROW()-6)/12)+1,$E1062+5))</f>
        <v/>
      </c>
      <c r="I1062" s="25">
        <f>IF(OR($A1062="",$H1062=""),"",IFERROR(ROUNDUP(INDEX('Cenários'!$F$6:$F$105,INT((ROW()-6)/12)+1)*$H1062,0),""))</f>
        <v/>
      </c>
      <c r="J1062" s="19" t="n"/>
      <c r="K1062" s="25">
        <f>IF($A1062="","",IF($E1062=-4,INDEX('Cenários'!$G$6:$G$105,INT((ROW()-6)/12)+1),$S1061))</f>
        <v/>
      </c>
      <c r="L1062" s="25">
        <f>IF($A1062="","",$K1062+IF($J1062="",0,$J1062)-IF($I1062="",0,$I1062))</f>
        <v/>
      </c>
      <c r="M1062" s="25">
        <f>IF($A1062="","",IF($E1062&lt;=0,INDEX('Cenários'!$H$6:$H$105,INT((ROW()-6)/12)+1)+SUMIFS($I$6:$I$1205,$A$6:$A$1205,$A1062,$E$6:$E$1205,"&gt;"&amp;$E1062,$E$6:$E$1205,"&lt;="&amp;($E1062+INDEX('Cenários'!$J$6:$J$105,INT((ROW()-6)/12)+1))),INDEX('Cenários'!$L$6:$L$105,INT((ROW()-6)/12)+1)+SUMIFS($I$6:$I$1205,$A$6:$A$1205,$A1062,$E$6:$E$1205,"&gt;"&amp;$E1062,$E$6:$E$1205,"&lt;=7")))</f>
        <v/>
      </c>
      <c r="N1062" s="25">
        <f>IF($A1062="","",MIN(INDEX('Cenários'!$K$6:$K$105,INT((ROW()-6)/12)+1),MAX(0,$M1062)))</f>
        <v/>
      </c>
      <c r="O1062" s="25">
        <f>IF($A1062="","",IFERROR(IF($L1062&gt;=$N1062,0,MIN(CEILING(MAX(0,$N1062-$L1062),INDEX('Cenários'!$I$6:$I$105,INT((ROW()-6)/12)+1)),FLOOR(MAX(0,INDEX('Cenários'!$K$6:$K$105,INT((ROW()-6)/12)+1)-$L1062),INDEX('Cenários'!$I$6:$I$105,INT((ROW()-6)/12)+1)))),0))</f>
        <v/>
      </c>
      <c r="P1062" s="25">
        <f>IF($A1062="","",IFERROR(IF($E1062+INDEX('Cenários'!$J$6:$J$105,INT((ROW()-6)/12)+1)&gt;7,0,SUMIFS($O$6:$O$1205,$A$6:$A$1205,$A1062,$E$6:$E$1205,$E1062+INDEX('Cenários'!$J$6:$J$105,INT((ROW()-6)/12)+1))),0))</f>
        <v/>
      </c>
      <c r="Q1062" s="25">
        <f>IF($A1062="","",$L1062+$O1062)</f>
        <v/>
      </c>
      <c r="R1062" s="25">
        <f>IF($A1062="","",IF($E1062&gt;0,MAX(0,$Q1062-$N1062),0))</f>
        <v/>
      </c>
      <c r="S1062" s="25">
        <f>IF($A1062="","",$Q1062-$R1062)</f>
        <v/>
      </c>
      <c r="T1062" s="25">
        <f>IF($A1062="","",MAX(0,-$S1062))</f>
        <v/>
      </c>
      <c r="U1062" s="25">
        <f>IF($A1062="","",MAX(0,$Q1062-INDEX('Cenários'!$K$6:$K$105,INT((ROW()-6)/12)+1)))</f>
        <v/>
      </c>
      <c r="V1062" s="24">
        <f>IF($A1062="","",IF($Y1062&lt;&gt;"OK","Dados inválidos",IF($X1062="Pausado","Pausado",IF($T1062&gt;0,"Ruptura",IF($U1062&gt;0,"Excesso de capacidade",IF($M1062&gt;INDEX('Cenários'!$K$6:$K$105,INT((ROW()-6)/12)+1),"Capacidade insuficiente",IF(AND($E1062&lt;=0,$S1062&lt;INDEX('Cenários'!$H$6:$H$105,INT((ROW()-6)/12)+1)),"Atenção",IF($R1062&gt;0,"Desmobilizar","Adequado"))))))))</f>
        <v/>
      </c>
      <c r="W1062" s="24">
        <f>IF($A1062="","",IF($Y1062&lt;&gt;"OK","Corrigir cadastro do cenário",IF($X1062="Pausado","",IF($T1062&gt;0,"Ruptura projetada de "&amp;TEXT($T1062,"0")&amp;" un.",IF($U1062&gt;0,"Reduzir entrada ou transferir "&amp;TEXT($U1062,"0")&amp;" un.",IF($M1062&gt;INDEX('Cenários'!$K$6:$K$105,INT((ROW()-6)/12)+1),"Capacidade abaixo do saldo-alvo em "&amp;TEXT($M1062-INDEX('Cenários'!$K$6:$K$105,INT((ROW()-6)/12)+1),"0")&amp;" un.",IF(AND($O1062&gt;0,$E1062-INDEX('Cenários'!$J$6:$J$105,INT((ROW()-6)/12)+1)&lt;-4),"Recebimento depende de pedido anterior ao horizonte",IF($R1062&gt;0,"Desmobilizar "&amp;TEXT($R1062,"0")&amp;" un. nesta semana",IF($P1062&gt;0,"Emitir pedido de "&amp;TEXT($P1062,"0")&amp;" un. nesta semana",IF($O1062&gt;0,"Programar recebimento de "&amp;TEXT($O1062,"0")&amp;" un.","Sem ação imediata")))))))))</f>
        <v/>
      </c>
      <c r="X1062" s="24">
        <f>IF($A1062="","",INDEX('Cenários'!$M$6:$M$105,INT((ROW()-6)/12)+1))</f>
        <v/>
      </c>
      <c r="Y1062" s="24">
        <f>IF($A1062="","",INDEX('Cenários'!$Z$6:$Z$105,INT((ROW()-6)/12)+1))</f>
        <v/>
      </c>
    </row>
    <row r="1063" ht="19" customHeight="1">
      <c r="A1063" s="24">
        <f>IF(INDEX('Cenários'!$A$6:$A$105,INT((ROW()-6)/12)+1)="","",INDEX('Cenários'!$A$6:$A$105,INT((ROW()-6)/12)+1))</f>
        <v/>
      </c>
      <c r="B1063" s="24">
        <f>IF($A1063="","",INDEX('Cenários'!$B$6:$B$105,INT((ROW()-6)/12)+1))</f>
        <v/>
      </c>
      <c r="C1063" s="24">
        <f>IF($A1063="","",INDEX('Cenários'!$C$6:$C$105,INT((ROW()-6)/12)+1))</f>
        <v/>
      </c>
      <c r="D1063" s="24">
        <f>IF($A1063="","",INDEX('Cenários'!$D$6:$D$105,INT((ROW()-6)/12)+1))</f>
        <v/>
      </c>
      <c r="E1063" s="25">
        <f>IF($A1063="","",MOD(ROW()-6,12)-4)</f>
        <v/>
      </c>
      <c r="F1063" s="24">
        <f>IF($A1063="","",IF($E1063&lt;0,"Antes do pico",IF($E1063=0,"Semana de pico","Depois do pico")))</f>
        <v/>
      </c>
      <c r="G1063" s="36">
        <f>IF($A1063="","",IFERROR(IF(INDEX('Cenários'!$E$6:$E$105,INT((ROW()-6)/12)+1)="","",INDEX('Cenários'!$E$6:$E$105,INT((ROW()-6)/12)+1)+7*$E1063),""))</f>
        <v/>
      </c>
      <c r="H1063" s="37">
        <f>IF($A1063="","",INDEX('Cenários'!$N$6:$Y$105,INT((ROW()-6)/12)+1,$E1063+5))</f>
        <v/>
      </c>
      <c r="I1063" s="25">
        <f>IF(OR($A1063="",$H1063=""),"",IFERROR(ROUNDUP(INDEX('Cenários'!$F$6:$F$105,INT((ROW()-6)/12)+1)*$H1063,0),""))</f>
        <v/>
      </c>
      <c r="J1063" s="19" t="n"/>
      <c r="K1063" s="25">
        <f>IF($A1063="","",IF($E1063=-4,INDEX('Cenários'!$G$6:$G$105,INT((ROW()-6)/12)+1),$S1062))</f>
        <v/>
      </c>
      <c r="L1063" s="25">
        <f>IF($A1063="","",$K1063+IF($J1063="",0,$J1063)-IF($I1063="",0,$I1063))</f>
        <v/>
      </c>
      <c r="M1063" s="25">
        <f>IF($A1063="","",IF($E1063&lt;=0,INDEX('Cenários'!$H$6:$H$105,INT((ROW()-6)/12)+1)+SUMIFS($I$6:$I$1205,$A$6:$A$1205,$A1063,$E$6:$E$1205,"&gt;"&amp;$E1063,$E$6:$E$1205,"&lt;="&amp;($E1063+INDEX('Cenários'!$J$6:$J$105,INT((ROW()-6)/12)+1))),INDEX('Cenários'!$L$6:$L$105,INT((ROW()-6)/12)+1)+SUMIFS($I$6:$I$1205,$A$6:$A$1205,$A1063,$E$6:$E$1205,"&gt;"&amp;$E1063,$E$6:$E$1205,"&lt;=7")))</f>
        <v/>
      </c>
      <c r="N1063" s="25">
        <f>IF($A1063="","",MIN(INDEX('Cenários'!$K$6:$K$105,INT((ROW()-6)/12)+1),MAX(0,$M1063)))</f>
        <v/>
      </c>
      <c r="O1063" s="25">
        <f>IF($A1063="","",IFERROR(IF($L1063&gt;=$N1063,0,MIN(CEILING(MAX(0,$N1063-$L1063),INDEX('Cenários'!$I$6:$I$105,INT((ROW()-6)/12)+1)),FLOOR(MAX(0,INDEX('Cenários'!$K$6:$K$105,INT((ROW()-6)/12)+1)-$L1063),INDEX('Cenários'!$I$6:$I$105,INT((ROW()-6)/12)+1)))),0))</f>
        <v/>
      </c>
      <c r="P1063" s="25">
        <f>IF($A1063="","",IFERROR(IF($E1063+INDEX('Cenários'!$J$6:$J$105,INT((ROW()-6)/12)+1)&gt;7,0,SUMIFS($O$6:$O$1205,$A$6:$A$1205,$A1063,$E$6:$E$1205,$E1063+INDEX('Cenários'!$J$6:$J$105,INT((ROW()-6)/12)+1))),0))</f>
        <v/>
      </c>
      <c r="Q1063" s="25">
        <f>IF($A1063="","",$L1063+$O1063)</f>
        <v/>
      </c>
      <c r="R1063" s="25">
        <f>IF($A1063="","",IF($E1063&gt;0,MAX(0,$Q1063-$N1063),0))</f>
        <v/>
      </c>
      <c r="S1063" s="25">
        <f>IF($A1063="","",$Q1063-$R1063)</f>
        <v/>
      </c>
      <c r="T1063" s="25">
        <f>IF($A1063="","",MAX(0,-$S1063))</f>
        <v/>
      </c>
      <c r="U1063" s="25">
        <f>IF($A1063="","",MAX(0,$Q1063-INDEX('Cenários'!$K$6:$K$105,INT((ROW()-6)/12)+1)))</f>
        <v/>
      </c>
      <c r="V1063" s="24">
        <f>IF($A1063="","",IF($Y1063&lt;&gt;"OK","Dados inválidos",IF($X1063="Pausado","Pausado",IF($T1063&gt;0,"Ruptura",IF($U1063&gt;0,"Excesso de capacidade",IF($M1063&gt;INDEX('Cenários'!$K$6:$K$105,INT((ROW()-6)/12)+1),"Capacidade insuficiente",IF(AND($E1063&lt;=0,$S1063&lt;INDEX('Cenários'!$H$6:$H$105,INT((ROW()-6)/12)+1)),"Atenção",IF($R1063&gt;0,"Desmobilizar","Adequado"))))))))</f>
        <v/>
      </c>
      <c r="W1063" s="24">
        <f>IF($A1063="","",IF($Y1063&lt;&gt;"OK","Corrigir cadastro do cenário",IF($X1063="Pausado","",IF($T1063&gt;0,"Ruptura projetada de "&amp;TEXT($T1063,"0")&amp;" un.",IF($U1063&gt;0,"Reduzir entrada ou transferir "&amp;TEXT($U1063,"0")&amp;" un.",IF($M1063&gt;INDEX('Cenários'!$K$6:$K$105,INT((ROW()-6)/12)+1),"Capacidade abaixo do saldo-alvo em "&amp;TEXT($M1063-INDEX('Cenários'!$K$6:$K$105,INT((ROW()-6)/12)+1),"0")&amp;" un.",IF(AND($O1063&gt;0,$E1063-INDEX('Cenários'!$J$6:$J$105,INT((ROW()-6)/12)+1)&lt;-4),"Recebimento depende de pedido anterior ao horizonte",IF($R1063&gt;0,"Desmobilizar "&amp;TEXT($R1063,"0")&amp;" un. nesta semana",IF($P1063&gt;0,"Emitir pedido de "&amp;TEXT($P1063,"0")&amp;" un. nesta semana",IF($O1063&gt;0,"Programar recebimento de "&amp;TEXT($O1063,"0")&amp;" un.","Sem ação imediata")))))))))</f>
        <v/>
      </c>
      <c r="X1063" s="24">
        <f>IF($A1063="","",INDEX('Cenários'!$M$6:$M$105,INT((ROW()-6)/12)+1))</f>
        <v/>
      </c>
      <c r="Y1063" s="24">
        <f>IF($A1063="","",INDEX('Cenários'!$Z$6:$Z$105,INT((ROW()-6)/12)+1))</f>
        <v/>
      </c>
    </row>
    <row r="1064" ht="19" customHeight="1">
      <c r="A1064" s="24">
        <f>IF(INDEX('Cenários'!$A$6:$A$105,INT((ROW()-6)/12)+1)="","",INDEX('Cenários'!$A$6:$A$105,INT((ROW()-6)/12)+1))</f>
        <v/>
      </c>
      <c r="B1064" s="24">
        <f>IF($A1064="","",INDEX('Cenários'!$B$6:$B$105,INT((ROW()-6)/12)+1))</f>
        <v/>
      </c>
      <c r="C1064" s="24">
        <f>IF($A1064="","",INDEX('Cenários'!$C$6:$C$105,INT((ROW()-6)/12)+1))</f>
        <v/>
      </c>
      <c r="D1064" s="24">
        <f>IF($A1064="","",INDEX('Cenários'!$D$6:$D$105,INT((ROW()-6)/12)+1))</f>
        <v/>
      </c>
      <c r="E1064" s="25">
        <f>IF($A1064="","",MOD(ROW()-6,12)-4)</f>
        <v/>
      </c>
      <c r="F1064" s="24">
        <f>IF($A1064="","",IF($E1064&lt;0,"Antes do pico",IF($E1064=0,"Semana de pico","Depois do pico")))</f>
        <v/>
      </c>
      <c r="G1064" s="36">
        <f>IF($A1064="","",IFERROR(IF(INDEX('Cenários'!$E$6:$E$105,INT((ROW()-6)/12)+1)="","",INDEX('Cenários'!$E$6:$E$105,INT((ROW()-6)/12)+1)+7*$E1064),""))</f>
        <v/>
      </c>
      <c r="H1064" s="37">
        <f>IF($A1064="","",INDEX('Cenários'!$N$6:$Y$105,INT((ROW()-6)/12)+1,$E1064+5))</f>
        <v/>
      </c>
      <c r="I1064" s="25">
        <f>IF(OR($A1064="",$H1064=""),"",IFERROR(ROUNDUP(INDEX('Cenários'!$F$6:$F$105,INT((ROW()-6)/12)+1)*$H1064,0),""))</f>
        <v/>
      </c>
      <c r="J1064" s="19" t="n"/>
      <c r="K1064" s="25">
        <f>IF($A1064="","",IF($E1064=-4,INDEX('Cenários'!$G$6:$G$105,INT((ROW()-6)/12)+1),$S1063))</f>
        <v/>
      </c>
      <c r="L1064" s="25">
        <f>IF($A1064="","",$K1064+IF($J1064="",0,$J1064)-IF($I1064="",0,$I1064))</f>
        <v/>
      </c>
      <c r="M1064" s="25">
        <f>IF($A1064="","",IF($E1064&lt;=0,INDEX('Cenários'!$H$6:$H$105,INT((ROW()-6)/12)+1)+SUMIFS($I$6:$I$1205,$A$6:$A$1205,$A1064,$E$6:$E$1205,"&gt;"&amp;$E1064,$E$6:$E$1205,"&lt;="&amp;($E1064+INDEX('Cenários'!$J$6:$J$105,INT((ROW()-6)/12)+1))),INDEX('Cenários'!$L$6:$L$105,INT((ROW()-6)/12)+1)+SUMIFS($I$6:$I$1205,$A$6:$A$1205,$A1064,$E$6:$E$1205,"&gt;"&amp;$E1064,$E$6:$E$1205,"&lt;=7")))</f>
        <v/>
      </c>
      <c r="N1064" s="25">
        <f>IF($A1064="","",MIN(INDEX('Cenários'!$K$6:$K$105,INT((ROW()-6)/12)+1),MAX(0,$M1064)))</f>
        <v/>
      </c>
      <c r="O1064" s="25">
        <f>IF($A1064="","",IFERROR(IF($L1064&gt;=$N1064,0,MIN(CEILING(MAX(0,$N1064-$L1064),INDEX('Cenários'!$I$6:$I$105,INT((ROW()-6)/12)+1)),FLOOR(MAX(0,INDEX('Cenários'!$K$6:$K$105,INT((ROW()-6)/12)+1)-$L1064),INDEX('Cenários'!$I$6:$I$105,INT((ROW()-6)/12)+1)))),0))</f>
        <v/>
      </c>
      <c r="P1064" s="25">
        <f>IF($A1064="","",IFERROR(IF($E1064+INDEX('Cenários'!$J$6:$J$105,INT((ROW()-6)/12)+1)&gt;7,0,SUMIFS($O$6:$O$1205,$A$6:$A$1205,$A1064,$E$6:$E$1205,$E1064+INDEX('Cenários'!$J$6:$J$105,INT((ROW()-6)/12)+1))),0))</f>
        <v/>
      </c>
      <c r="Q1064" s="25">
        <f>IF($A1064="","",$L1064+$O1064)</f>
        <v/>
      </c>
      <c r="R1064" s="25">
        <f>IF($A1064="","",IF($E1064&gt;0,MAX(0,$Q1064-$N1064),0))</f>
        <v/>
      </c>
      <c r="S1064" s="25">
        <f>IF($A1064="","",$Q1064-$R1064)</f>
        <v/>
      </c>
      <c r="T1064" s="25">
        <f>IF($A1064="","",MAX(0,-$S1064))</f>
        <v/>
      </c>
      <c r="U1064" s="25">
        <f>IF($A1064="","",MAX(0,$Q1064-INDEX('Cenários'!$K$6:$K$105,INT((ROW()-6)/12)+1)))</f>
        <v/>
      </c>
      <c r="V1064" s="24">
        <f>IF($A1064="","",IF($Y1064&lt;&gt;"OK","Dados inválidos",IF($X1064="Pausado","Pausado",IF($T1064&gt;0,"Ruptura",IF($U1064&gt;0,"Excesso de capacidade",IF($M1064&gt;INDEX('Cenários'!$K$6:$K$105,INT((ROW()-6)/12)+1),"Capacidade insuficiente",IF(AND($E1064&lt;=0,$S1064&lt;INDEX('Cenários'!$H$6:$H$105,INT((ROW()-6)/12)+1)),"Atenção",IF($R1064&gt;0,"Desmobilizar","Adequado"))))))))</f>
        <v/>
      </c>
      <c r="W1064" s="24">
        <f>IF($A1064="","",IF($Y1064&lt;&gt;"OK","Corrigir cadastro do cenário",IF($X1064="Pausado","",IF($T1064&gt;0,"Ruptura projetada de "&amp;TEXT($T1064,"0")&amp;" un.",IF($U1064&gt;0,"Reduzir entrada ou transferir "&amp;TEXT($U1064,"0")&amp;" un.",IF($M1064&gt;INDEX('Cenários'!$K$6:$K$105,INT((ROW()-6)/12)+1),"Capacidade abaixo do saldo-alvo em "&amp;TEXT($M1064-INDEX('Cenários'!$K$6:$K$105,INT((ROW()-6)/12)+1),"0")&amp;" un.",IF(AND($O1064&gt;0,$E1064-INDEX('Cenários'!$J$6:$J$105,INT((ROW()-6)/12)+1)&lt;-4),"Recebimento depende de pedido anterior ao horizonte",IF($R1064&gt;0,"Desmobilizar "&amp;TEXT($R1064,"0")&amp;" un. nesta semana",IF($P1064&gt;0,"Emitir pedido de "&amp;TEXT($P1064,"0")&amp;" un. nesta semana",IF($O1064&gt;0,"Programar recebimento de "&amp;TEXT($O1064,"0")&amp;" un.","Sem ação imediata")))))))))</f>
        <v/>
      </c>
      <c r="X1064" s="24">
        <f>IF($A1064="","",INDEX('Cenários'!$M$6:$M$105,INT((ROW()-6)/12)+1))</f>
        <v/>
      </c>
      <c r="Y1064" s="24">
        <f>IF($A1064="","",INDEX('Cenários'!$Z$6:$Z$105,INT((ROW()-6)/12)+1))</f>
        <v/>
      </c>
    </row>
    <row r="1065" ht="19" customHeight="1">
      <c r="A1065" s="24">
        <f>IF(INDEX('Cenários'!$A$6:$A$105,INT((ROW()-6)/12)+1)="","",INDEX('Cenários'!$A$6:$A$105,INT((ROW()-6)/12)+1))</f>
        <v/>
      </c>
      <c r="B1065" s="24">
        <f>IF($A1065="","",INDEX('Cenários'!$B$6:$B$105,INT((ROW()-6)/12)+1))</f>
        <v/>
      </c>
      <c r="C1065" s="24">
        <f>IF($A1065="","",INDEX('Cenários'!$C$6:$C$105,INT((ROW()-6)/12)+1))</f>
        <v/>
      </c>
      <c r="D1065" s="24">
        <f>IF($A1065="","",INDEX('Cenários'!$D$6:$D$105,INT((ROW()-6)/12)+1))</f>
        <v/>
      </c>
      <c r="E1065" s="25">
        <f>IF($A1065="","",MOD(ROW()-6,12)-4)</f>
        <v/>
      </c>
      <c r="F1065" s="24">
        <f>IF($A1065="","",IF($E1065&lt;0,"Antes do pico",IF($E1065=0,"Semana de pico","Depois do pico")))</f>
        <v/>
      </c>
      <c r="G1065" s="36">
        <f>IF($A1065="","",IFERROR(IF(INDEX('Cenários'!$E$6:$E$105,INT((ROW()-6)/12)+1)="","",INDEX('Cenários'!$E$6:$E$105,INT((ROW()-6)/12)+1)+7*$E1065),""))</f>
        <v/>
      </c>
      <c r="H1065" s="37">
        <f>IF($A1065="","",INDEX('Cenários'!$N$6:$Y$105,INT((ROW()-6)/12)+1,$E1065+5))</f>
        <v/>
      </c>
      <c r="I1065" s="25">
        <f>IF(OR($A1065="",$H1065=""),"",IFERROR(ROUNDUP(INDEX('Cenários'!$F$6:$F$105,INT((ROW()-6)/12)+1)*$H1065,0),""))</f>
        <v/>
      </c>
      <c r="J1065" s="19" t="n"/>
      <c r="K1065" s="25">
        <f>IF($A1065="","",IF($E1065=-4,INDEX('Cenários'!$G$6:$G$105,INT((ROW()-6)/12)+1),$S1064))</f>
        <v/>
      </c>
      <c r="L1065" s="25">
        <f>IF($A1065="","",$K1065+IF($J1065="",0,$J1065)-IF($I1065="",0,$I1065))</f>
        <v/>
      </c>
      <c r="M1065" s="25">
        <f>IF($A1065="","",IF($E1065&lt;=0,INDEX('Cenários'!$H$6:$H$105,INT((ROW()-6)/12)+1)+SUMIFS($I$6:$I$1205,$A$6:$A$1205,$A1065,$E$6:$E$1205,"&gt;"&amp;$E1065,$E$6:$E$1205,"&lt;="&amp;($E1065+INDEX('Cenários'!$J$6:$J$105,INT((ROW()-6)/12)+1))),INDEX('Cenários'!$L$6:$L$105,INT((ROW()-6)/12)+1)+SUMIFS($I$6:$I$1205,$A$6:$A$1205,$A1065,$E$6:$E$1205,"&gt;"&amp;$E1065,$E$6:$E$1205,"&lt;=7")))</f>
        <v/>
      </c>
      <c r="N1065" s="25">
        <f>IF($A1065="","",MIN(INDEX('Cenários'!$K$6:$K$105,INT((ROW()-6)/12)+1),MAX(0,$M1065)))</f>
        <v/>
      </c>
      <c r="O1065" s="25">
        <f>IF($A1065="","",IFERROR(IF($L1065&gt;=$N1065,0,MIN(CEILING(MAX(0,$N1065-$L1065),INDEX('Cenários'!$I$6:$I$105,INT((ROW()-6)/12)+1)),FLOOR(MAX(0,INDEX('Cenários'!$K$6:$K$105,INT((ROW()-6)/12)+1)-$L1065),INDEX('Cenários'!$I$6:$I$105,INT((ROW()-6)/12)+1)))),0))</f>
        <v/>
      </c>
      <c r="P1065" s="25">
        <f>IF($A1065="","",IFERROR(IF($E1065+INDEX('Cenários'!$J$6:$J$105,INT((ROW()-6)/12)+1)&gt;7,0,SUMIFS($O$6:$O$1205,$A$6:$A$1205,$A1065,$E$6:$E$1205,$E1065+INDEX('Cenários'!$J$6:$J$105,INT((ROW()-6)/12)+1))),0))</f>
        <v/>
      </c>
      <c r="Q1065" s="25">
        <f>IF($A1065="","",$L1065+$O1065)</f>
        <v/>
      </c>
      <c r="R1065" s="25">
        <f>IF($A1065="","",IF($E1065&gt;0,MAX(0,$Q1065-$N1065),0))</f>
        <v/>
      </c>
      <c r="S1065" s="25">
        <f>IF($A1065="","",$Q1065-$R1065)</f>
        <v/>
      </c>
      <c r="T1065" s="25">
        <f>IF($A1065="","",MAX(0,-$S1065))</f>
        <v/>
      </c>
      <c r="U1065" s="25">
        <f>IF($A1065="","",MAX(0,$Q1065-INDEX('Cenários'!$K$6:$K$105,INT((ROW()-6)/12)+1)))</f>
        <v/>
      </c>
      <c r="V1065" s="24">
        <f>IF($A1065="","",IF($Y1065&lt;&gt;"OK","Dados inválidos",IF($X1065="Pausado","Pausado",IF($T1065&gt;0,"Ruptura",IF($U1065&gt;0,"Excesso de capacidade",IF($M1065&gt;INDEX('Cenários'!$K$6:$K$105,INT((ROW()-6)/12)+1),"Capacidade insuficiente",IF(AND($E1065&lt;=0,$S1065&lt;INDEX('Cenários'!$H$6:$H$105,INT((ROW()-6)/12)+1)),"Atenção",IF($R1065&gt;0,"Desmobilizar","Adequado"))))))))</f>
        <v/>
      </c>
      <c r="W1065" s="24">
        <f>IF($A1065="","",IF($Y1065&lt;&gt;"OK","Corrigir cadastro do cenário",IF($X1065="Pausado","",IF($T1065&gt;0,"Ruptura projetada de "&amp;TEXT($T1065,"0")&amp;" un.",IF($U1065&gt;0,"Reduzir entrada ou transferir "&amp;TEXT($U1065,"0")&amp;" un.",IF($M1065&gt;INDEX('Cenários'!$K$6:$K$105,INT((ROW()-6)/12)+1),"Capacidade abaixo do saldo-alvo em "&amp;TEXT($M1065-INDEX('Cenários'!$K$6:$K$105,INT((ROW()-6)/12)+1),"0")&amp;" un.",IF(AND($O1065&gt;0,$E1065-INDEX('Cenários'!$J$6:$J$105,INT((ROW()-6)/12)+1)&lt;-4),"Recebimento depende de pedido anterior ao horizonte",IF($R1065&gt;0,"Desmobilizar "&amp;TEXT($R1065,"0")&amp;" un. nesta semana",IF($P1065&gt;0,"Emitir pedido de "&amp;TEXT($P1065,"0")&amp;" un. nesta semana",IF($O1065&gt;0,"Programar recebimento de "&amp;TEXT($O1065,"0")&amp;" un.","Sem ação imediata")))))))))</f>
        <v/>
      </c>
      <c r="X1065" s="24">
        <f>IF($A1065="","",INDEX('Cenários'!$M$6:$M$105,INT((ROW()-6)/12)+1))</f>
        <v/>
      </c>
      <c r="Y1065" s="24">
        <f>IF($A1065="","",INDEX('Cenários'!$Z$6:$Z$105,INT((ROW()-6)/12)+1))</f>
        <v/>
      </c>
    </row>
    <row r="1066" ht="19" customHeight="1">
      <c r="A1066" s="24">
        <f>IF(INDEX('Cenários'!$A$6:$A$105,INT((ROW()-6)/12)+1)="","",INDEX('Cenários'!$A$6:$A$105,INT((ROW()-6)/12)+1))</f>
        <v/>
      </c>
      <c r="B1066" s="24">
        <f>IF($A1066="","",INDEX('Cenários'!$B$6:$B$105,INT((ROW()-6)/12)+1))</f>
        <v/>
      </c>
      <c r="C1066" s="24">
        <f>IF($A1066="","",INDEX('Cenários'!$C$6:$C$105,INT((ROW()-6)/12)+1))</f>
        <v/>
      </c>
      <c r="D1066" s="24">
        <f>IF($A1066="","",INDEX('Cenários'!$D$6:$D$105,INT((ROW()-6)/12)+1))</f>
        <v/>
      </c>
      <c r="E1066" s="25">
        <f>IF($A1066="","",MOD(ROW()-6,12)-4)</f>
        <v/>
      </c>
      <c r="F1066" s="24">
        <f>IF($A1066="","",IF($E1066&lt;0,"Antes do pico",IF($E1066=0,"Semana de pico","Depois do pico")))</f>
        <v/>
      </c>
      <c r="G1066" s="36">
        <f>IF($A1066="","",IFERROR(IF(INDEX('Cenários'!$E$6:$E$105,INT((ROW()-6)/12)+1)="","",INDEX('Cenários'!$E$6:$E$105,INT((ROW()-6)/12)+1)+7*$E1066),""))</f>
        <v/>
      </c>
      <c r="H1066" s="37">
        <f>IF($A1066="","",INDEX('Cenários'!$N$6:$Y$105,INT((ROW()-6)/12)+1,$E1066+5))</f>
        <v/>
      </c>
      <c r="I1066" s="25">
        <f>IF(OR($A1066="",$H1066=""),"",IFERROR(ROUNDUP(INDEX('Cenários'!$F$6:$F$105,INT((ROW()-6)/12)+1)*$H1066,0),""))</f>
        <v/>
      </c>
      <c r="J1066" s="19" t="n"/>
      <c r="K1066" s="25">
        <f>IF($A1066="","",IF($E1066=-4,INDEX('Cenários'!$G$6:$G$105,INT((ROW()-6)/12)+1),$S1065))</f>
        <v/>
      </c>
      <c r="L1066" s="25">
        <f>IF($A1066="","",$K1066+IF($J1066="",0,$J1066)-IF($I1066="",0,$I1066))</f>
        <v/>
      </c>
      <c r="M1066" s="25">
        <f>IF($A1066="","",IF($E1066&lt;=0,INDEX('Cenários'!$H$6:$H$105,INT((ROW()-6)/12)+1)+SUMIFS($I$6:$I$1205,$A$6:$A$1205,$A1066,$E$6:$E$1205,"&gt;"&amp;$E1066,$E$6:$E$1205,"&lt;="&amp;($E1066+INDEX('Cenários'!$J$6:$J$105,INT((ROW()-6)/12)+1))),INDEX('Cenários'!$L$6:$L$105,INT((ROW()-6)/12)+1)+SUMIFS($I$6:$I$1205,$A$6:$A$1205,$A1066,$E$6:$E$1205,"&gt;"&amp;$E1066,$E$6:$E$1205,"&lt;=7")))</f>
        <v/>
      </c>
      <c r="N1066" s="25">
        <f>IF($A1066="","",MIN(INDEX('Cenários'!$K$6:$K$105,INT((ROW()-6)/12)+1),MAX(0,$M1066)))</f>
        <v/>
      </c>
      <c r="O1066" s="25">
        <f>IF($A1066="","",IFERROR(IF($L1066&gt;=$N1066,0,MIN(CEILING(MAX(0,$N1066-$L1066),INDEX('Cenários'!$I$6:$I$105,INT((ROW()-6)/12)+1)),FLOOR(MAX(0,INDEX('Cenários'!$K$6:$K$105,INT((ROW()-6)/12)+1)-$L1066),INDEX('Cenários'!$I$6:$I$105,INT((ROW()-6)/12)+1)))),0))</f>
        <v/>
      </c>
      <c r="P1066" s="25">
        <f>IF($A1066="","",IFERROR(IF($E1066+INDEX('Cenários'!$J$6:$J$105,INT((ROW()-6)/12)+1)&gt;7,0,SUMIFS($O$6:$O$1205,$A$6:$A$1205,$A1066,$E$6:$E$1205,$E1066+INDEX('Cenários'!$J$6:$J$105,INT((ROW()-6)/12)+1))),0))</f>
        <v/>
      </c>
      <c r="Q1066" s="25">
        <f>IF($A1066="","",$L1066+$O1066)</f>
        <v/>
      </c>
      <c r="R1066" s="25">
        <f>IF($A1066="","",IF($E1066&gt;0,MAX(0,$Q1066-$N1066),0))</f>
        <v/>
      </c>
      <c r="S1066" s="25">
        <f>IF($A1066="","",$Q1066-$R1066)</f>
        <v/>
      </c>
      <c r="T1066" s="25">
        <f>IF($A1066="","",MAX(0,-$S1066))</f>
        <v/>
      </c>
      <c r="U1066" s="25">
        <f>IF($A1066="","",MAX(0,$Q1066-INDEX('Cenários'!$K$6:$K$105,INT((ROW()-6)/12)+1)))</f>
        <v/>
      </c>
      <c r="V1066" s="24">
        <f>IF($A1066="","",IF($Y1066&lt;&gt;"OK","Dados inválidos",IF($X1066="Pausado","Pausado",IF($T1066&gt;0,"Ruptura",IF($U1066&gt;0,"Excesso de capacidade",IF($M1066&gt;INDEX('Cenários'!$K$6:$K$105,INT((ROW()-6)/12)+1),"Capacidade insuficiente",IF(AND($E1066&lt;=0,$S1066&lt;INDEX('Cenários'!$H$6:$H$105,INT((ROW()-6)/12)+1)),"Atenção",IF($R1066&gt;0,"Desmobilizar","Adequado"))))))))</f>
        <v/>
      </c>
      <c r="W1066" s="24">
        <f>IF($A1066="","",IF($Y1066&lt;&gt;"OK","Corrigir cadastro do cenário",IF($X1066="Pausado","",IF($T1066&gt;0,"Ruptura projetada de "&amp;TEXT($T1066,"0")&amp;" un.",IF($U1066&gt;0,"Reduzir entrada ou transferir "&amp;TEXT($U1066,"0")&amp;" un.",IF($M1066&gt;INDEX('Cenários'!$K$6:$K$105,INT((ROW()-6)/12)+1),"Capacidade abaixo do saldo-alvo em "&amp;TEXT($M1066-INDEX('Cenários'!$K$6:$K$105,INT((ROW()-6)/12)+1),"0")&amp;" un.",IF(AND($O1066&gt;0,$E1066-INDEX('Cenários'!$J$6:$J$105,INT((ROW()-6)/12)+1)&lt;-4),"Recebimento depende de pedido anterior ao horizonte",IF($R1066&gt;0,"Desmobilizar "&amp;TEXT($R1066,"0")&amp;" un. nesta semana",IF($P1066&gt;0,"Emitir pedido de "&amp;TEXT($P1066,"0")&amp;" un. nesta semana",IF($O1066&gt;0,"Programar recebimento de "&amp;TEXT($O1066,"0")&amp;" un.","Sem ação imediata")))))))))</f>
        <v/>
      </c>
      <c r="X1066" s="24">
        <f>IF($A1066="","",INDEX('Cenários'!$M$6:$M$105,INT((ROW()-6)/12)+1))</f>
        <v/>
      </c>
      <c r="Y1066" s="24">
        <f>IF($A1066="","",INDEX('Cenários'!$Z$6:$Z$105,INT((ROW()-6)/12)+1))</f>
        <v/>
      </c>
    </row>
    <row r="1067" ht="19" customHeight="1">
      <c r="A1067" s="24">
        <f>IF(INDEX('Cenários'!$A$6:$A$105,INT((ROW()-6)/12)+1)="","",INDEX('Cenários'!$A$6:$A$105,INT((ROW()-6)/12)+1))</f>
        <v/>
      </c>
      <c r="B1067" s="24">
        <f>IF($A1067="","",INDEX('Cenários'!$B$6:$B$105,INT((ROW()-6)/12)+1))</f>
        <v/>
      </c>
      <c r="C1067" s="24">
        <f>IF($A1067="","",INDEX('Cenários'!$C$6:$C$105,INT((ROW()-6)/12)+1))</f>
        <v/>
      </c>
      <c r="D1067" s="24">
        <f>IF($A1067="","",INDEX('Cenários'!$D$6:$D$105,INT((ROW()-6)/12)+1))</f>
        <v/>
      </c>
      <c r="E1067" s="25">
        <f>IF($A1067="","",MOD(ROW()-6,12)-4)</f>
        <v/>
      </c>
      <c r="F1067" s="24">
        <f>IF($A1067="","",IF($E1067&lt;0,"Antes do pico",IF($E1067=0,"Semana de pico","Depois do pico")))</f>
        <v/>
      </c>
      <c r="G1067" s="36">
        <f>IF($A1067="","",IFERROR(IF(INDEX('Cenários'!$E$6:$E$105,INT((ROW()-6)/12)+1)="","",INDEX('Cenários'!$E$6:$E$105,INT((ROW()-6)/12)+1)+7*$E1067),""))</f>
        <v/>
      </c>
      <c r="H1067" s="37">
        <f>IF($A1067="","",INDEX('Cenários'!$N$6:$Y$105,INT((ROW()-6)/12)+1,$E1067+5))</f>
        <v/>
      </c>
      <c r="I1067" s="25">
        <f>IF(OR($A1067="",$H1067=""),"",IFERROR(ROUNDUP(INDEX('Cenários'!$F$6:$F$105,INT((ROW()-6)/12)+1)*$H1067,0),""))</f>
        <v/>
      </c>
      <c r="J1067" s="19" t="n"/>
      <c r="K1067" s="25">
        <f>IF($A1067="","",IF($E1067=-4,INDEX('Cenários'!$G$6:$G$105,INT((ROW()-6)/12)+1),$S1066))</f>
        <v/>
      </c>
      <c r="L1067" s="25">
        <f>IF($A1067="","",$K1067+IF($J1067="",0,$J1067)-IF($I1067="",0,$I1067))</f>
        <v/>
      </c>
      <c r="M1067" s="25">
        <f>IF($A1067="","",IF($E1067&lt;=0,INDEX('Cenários'!$H$6:$H$105,INT((ROW()-6)/12)+1)+SUMIFS($I$6:$I$1205,$A$6:$A$1205,$A1067,$E$6:$E$1205,"&gt;"&amp;$E1067,$E$6:$E$1205,"&lt;="&amp;($E1067+INDEX('Cenários'!$J$6:$J$105,INT((ROW()-6)/12)+1))),INDEX('Cenários'!$L$6:$L$105,INT((ROW()-6)/12)+1)+SUMIFS($I$6:$I$1205,$A$6:$A$1205,$A1067,$E$6:$E$1205,"&gt;"&amp;$E1067,$E$6:$E$1205,"&lt;=7")))</f>
        <v/>
      </c>
      <c r="N1067" s="25">
        <f>IF($A1067="","",MIN(INDEX('Cenários'!$K$6:$K$105,INT((ROW()-6)/12)+1),MAX(0,$M1067)))</f>
        <v/>
      </c>
      <c r="O1067" s="25">
        <f>IF($A1067="","",IFERROR(IF($L1067&gt;=$N1067,0,MIN(CEILING(MAX(0,$N1067-$L1067),INDEX('Cenários'!$I$6:$I$105,INT((ROW()-6)/12)+1)),FLOOR(MAX(0,INDEX('Cenários'!$K$6:$K$105,INT((ROW()-6)/12)+1)-$L1067),INDEX('Cenários'!$I$6:$I$105,INT((ROW()-6)/12)+1)))),0))</f>
        <v/>
      </c>
      <c r="P1067" s="25">
        <f>IF($A1067="","",IFERROR(IF($E1067+INDEX('Cenários'!$J$6:$J$105,INT((ROW()-6)/12)+1)&gt;7,0,SUMIFS($O$6:$O$1205,$A$6:$A$1205,$A1067,$E$6:$E$1205,$E1067+INDEX('Cenários'!$J$6:$J$105,INT((ROW()-6)/12)+1))),0))</f>
        <v/>
      </c>
      <c r="Q1067" s="25">
        <f>IF($A1067="","",$L1067+$O1067)</f>
        <v/>
      </c>
      <c r="R1067" s="25">
        <f>IF($A1067="","",IF($E1067&gt;0,MAX(0,$Q1067-$N1067),0))</f>
        <v/>
      </c>
      <c r="S1067" s="25">
        <f>IF($A1067="","",$Q1067-$R1067)</f>
        <v/>
      </c>
      <c r="T1067" s="25">
        <f>IF($A1067="","",MAX(0,-$S1067))</f>
        <v/>
      </c>
      <c r="U1067" s="25">
        <f>IF($A1067="","",MAX(0,$Q1067-INDEX('Cenários'!$K$6:$K$105,INT((ROW()-6)/12)+1)))</f>
        <v/>
      </c>
      <c r="V1067" s="24">
        <f>IF($A1067="","",IF($Y1067&lt;&gt;"OK","Dados inválidos",IF($X1067="Pausado","Pausado",IF($T1067&gt;0,"Ruptura",IF($U1067&gt;0,"Excesso de capacidade",IF($M1067&gt;INDEX('Cenários'!$K$6:$K$105,INT((ROW()-6)/12)+1),"Capacidade insuficiente",IF(AND($E1067&lt;=0,$S1067&lt;INDEX('Cenários'!$H$6:$H$105,INT((ROW()-6)/12)+1)),"Atenção",IF($R1067&gt;0,"Desmobilizar","Adequado"))))))))</f>
        <v/>
      </c>
      <c r="W1067" s="24">
        <f>IF($A1067="","",IF($Y1067&lt;&gt;"OK","Corrigir cadastro do cenário",IF($X1067="Pausado","",IF($T1067&gt;0,"Ruptura projetada de "&amp;TEXT($T1067,"0")&amp;" un.",IF($U1067&gt;0,"Reduzir entrada ou transferir "&amp;TEXT($U1067,"0")&amp;" un.",IF($M1067&gt;INDEX('Cenários'!$K$6:$K$105,INT((ROW()-6)/12)+1),"Capacidade abaixo do saldo-alvo em "&amp;TEXT($M1067-INDEX('Cenários'!$K$6:$K$105,INT((ROW()-6)/12)+1),"0")&amp;" un.",IF(AND($O1067&gt;0,$E1067-INDEX('Cenários'!$J$6:$J$105,INT((ROW()-6)/12)+1)&lt;-4),"Recebimento depende de pedido anterior ao horizonte",IF($R1067&gt;0,"Desmobilizar "&amp;TEXT($R1067,"0")&amp;" un. nesta semana",IF($P1067&gt;0,"Emitir pedido de "&amp;TEXT($P1067,"0")&amp;" un. nesta semana",IF($O1067&gt;0,"Programar recebimento de "&amp;TEXT($O1067,"0")&amp;" un.","Sem ação imediata")))))))))</f>
        <v/>
      </c>
      <c r="X1067" s="24">
        <f>IF($A1067="","",INDEX('Cenários'!$M$6:$M$105,INT((ROW()-6)/12)+1))</f>
        <v/>
      </c>
      <c r="Y1067" s="24">
        <f>IF($A1067="","",INDEX('Cenários'!$Z$6:$Z$105,INT((ROW()-6)/12)+1))</f>
        <v/>
      </c>
    </row>
    <row r="1068" ht="19" customHeight="1">
      <c r="A1068" s="24">
        <f>IF(INDEX('Cenários'!$A$6:$A$105,INT((ROW()-6)/12)+1)="","",INDEX('Cenários'!$A$6:$A$105,INT((ROW()-6)/12)+1))</f>
        <v/>
      </c>
      <c r="B1068" s="24">
        <f>IF($A1068="","",INDEX('Cenários'!$B$6:$B$105,INT((ROW()-6)/12)+1))</f>
        <v/>
      </c>
      <c r="C1068" s="24">
        <f>IF($A1068="","",INDEX('Cenários'!$C$6:$C$105,INT((ROW()-6)/12)+1))</f>
        <v/>
      </c>
      <c r="D1068" s="24">
        <f>IF($A1068="","",INDEX('Cenários'!$D$6:$D$105,INT((ROW()-6)/12)+1))</f>
        <v/>
      </c>
      <c r="E1068" s="25">
        <f>IF($A1068="","",MOD(ROW()-6,12)-4)</f>
        <v/>
      </c>
      <c r="F1068" s="24">
        <f>IF($A1068="","",IF($E1068&lt;0,"Antes do pico",IF($E1068=0,"Semana de pico","Depois do pico")))</f>
        <v/>
      </c>
      <c r="G1068" s="36">
        <f>IF($A1068="","",IFERROR(IF(INDEX('Cenários'!$E$6:$E$105,INT((ROW()-6)/12)+1)="","",INDEX('Cenários'!$E$6:$E$105,INT((ROW()-6)/12)+1)+7*$E1068),""))</f>
        <v/>
      </c>
      <c r="H1068" s="37">
        <f>IF($A1068="","",INDEX('Cenários'!$N$6:$Y$105,INT((ROW()-6)/12)+1,$E1068+5))</f>
        <v/>
      </c>
      <c r="I1068" s="25">
        <f>IF(OR($A1068="",$H1068=""),"",IFERROR(ROUNDUP(INDEX('Cenários'!$F$6:$F$105,INT((ROW()-6)/12)+1)*$H1068,0),""))</f>
        <v/>
      </c>
      <c r="J1068" s="19" t="n"/>
      <c r="K1068" s="25">
        <f>IF($A1068="","",IF($E1068=-4,INDEX('Cenários'!$G$6:$G$105,INT((ROW()-6)/12)+1),$S1067))</f>
        <v/>
      </c>
      <c r="L1068" s="25">
        <f>IF($A1068="","",$K1068+IF($J1068="",0,$J1068)-IF($I1068="",0,$I1068))</f>
        <v/>
      </c>
      <c r="M1068" s="25">
        <f>IF($A1068="","",IF($E1068&lt;=0,INDEX('Cenários'!$H$6:$H$105,INT((ROW()-6)/12)+1)+SUMIFS($I$6:$I$1205,$A$6:$A$1205,$A1068,$E$6:$E$1205,"&gt;"&amp;$E1068,$E$6:$E$1205,"&lt;="&amp;($E1068+INDEX('Cenários'!$J$6:$J$105,INT((ROW()-6)/12)+1))),INDEX('Cenários'!$L$6:$L$105,INT((ROW()-6)/12)+1)+SUMIFS($I$6:$I$1205,$A$6:$A$1205,$A1068,$E$6:$E$1205,"&gt;"&amp;$E1068,$E$6:$E$1205,"&lt;=7")))</f>
        <v/>
      </c>
      <c r="N1068" s="25">
        <f>IF($A1068="","",MIN(INDEX('Cenários'!$K$6:$K$105,INT((ROW()-6)/12)+1),MAX(0,$M1068)))</f>
        <v/>
      </c>
      <c r="O1068" s="25">
        <f>IF($A1068="","",IFERROR(IF($L1068&gt;=$N1068,0,MIN(CEILING(MAX(0,$N1068-$L1068),INDEX('Cenários'!$I$6:$I$105,INT((ROW()-6)/12)+1)),FLOOR(MAX(0,INDEX('Cenários'!$K$6:$K$105,INT((ROW()-6)/12)+1)-$L1068),INDEX('Cenários'!$I$6:$I$105,INT((ROW()-6)/12)+1)))),0))</f>
        <v/>
      </c>
      <c r="P1068" s="25">
        <f>IF($A1068="","",IFERROR(IF($E1068+INDEX('Cenários'!$J$6:$J$105,INT((ROW()-6)/12)+1)&gt;7,0,SUMIFS($O$6:$O$1205,$A$6:$A$1205,$A1068,$E$6:$E$1205,$E1068+INDEX('Cenários'!$J$6:$J$105,INT((ROW()-6)/12)+1))),0))</f>
        <v/>
      </c>
      <c r="Q1068" s="25">
        <f>IF($A1068="","",$L1068+$O1068)</f>
        <v/>
      </c>
      <c r="R1068" s="25">
        <f>IF($A1068="","",IF($E1068&gt;0,MAX(0,$Q1068-$N1068),0))</f>
        <v/>
      </c>
      <c r="S1068" s="25">
        <f>IF($A1068="","",$Q1068-$R1068)</f>
        <v/>
      </c>
      <c r="T1068" s="25">
        <f>IF($A1068="","",MAX(0,-$S1068))</f>
        <v/>
      </c>
      <c r="U1068" s="25">
        <f>IF($A1068="","",MAX(0,$Q1068-INDEX('Cenários'!$K$6:$K$105,INT((ROW()-6)/12)+1)))</f>
        <v/>
      </c>
      <c r="V1068" s="24">
        <f>IF($A1068="","",IF($Y1068&lt;&gt;"OK","Dados inválidos",IF($X1068="Pausado","Pausado",IF($T1068&gt;0,"Ruptura",IF($U1068&gt;0,"Excesso de capacidade",IF($M1068&gt;INDEX('Cenários'!$K$6:$K$105,INT((ROW()-6)/12)+1),"Capacidade insuficiente",IF(AND($E1068&lt;=0,$S1068&lt;INDEX('Cenários'!$H$6:$H$105,INT((ROW()-6)/12)+1)),"Atenção",IF($R1068&gt;0,"Desmobilizar","Adequado"))))))))</f>
        <v/>
      </c>
      <c r="W1068" s="24">
        <f>IF($A1068="","",IF($Y1068&lt;&gt;"OK","Corrigir cadastro do cenário",IF($X1068="Pausado","",IF($T1068&gt;0,"Ruptura projetada de "&amp;TEXT($T1068,"0")&amp;" un.",IF($U1068&gt;0,"Reduzir entrada ou transferir "&amp;TEXT($U1068,"0")&amp;" un.",IF($M1068&gt;INDEX('Cenários'!$K$6:$K$105,INT((ROW()-6)/12)+1),"Capacidade abaixo do saldo-alvo em "&amp;TEXT($M1068-INDEX('Cenários'!$K$6:$K$105,INT((ROW()-6)/12)+1),"0")&amp;" un.",IF(AND($O1068&gt;0,$E1068-INDEX('Cenários'!$J$6:$J$105,INT((ROW()-6)/12)+1)&lt;-4),"Recebimento depende de pedido anterior ao horizonte",IF($R1068&gt;0,"Desmobilizar "&amp;TEXT($R1068,"0")&amp;" un. nesta semana",IF($P1068&gt;0,"Emitir pedido de "&amp;TEXT($P1068,"0")&amp;" un. nesta semana",IF($O1068&gt;0,"Programar recebimento de "&amp;TEXT($O1068,"0")&amp;" un.","Sem ação imediata")))))))))</f>
        <v/>
      </c>
      <c r="X1068" s="24">
        <f>IF($A1068="","",INDEX('Cenários'!$M$6:$M$105,INT((ROW()-6)/12)+1))</f>
        <v/>
      </c>
      <c r="Y1068" s="24">
        <f>IF($A1068="","",INDEX('Cenários'!$Z$6:$Z$105,INT((ROW()-6)/12)+1))</f>
        <v/>
      </c>
    </row>
    <row r="1069" ht="19" customHeight="1">
      <c r="A1069" s="24">
        <f>IF(INDEX('Cenários'!$A$6:$A$105,INT((ROW()-6)/12)+1)="","",INDEX('Cenários'!$A$6:$A$105,INT((ROW()-6)/12)+1))</f>
        <v/>
      </c>
      <c r="B1069" s="24">
        <f>IF($A1069="","",INDEX('Cenários'!$B$6:$B$105,INT((ROW()-6)/12)+1))</f>
        <v/>
      </c>
      <c r="C1069" s="24">
        <f>IF($A1069="","",INDEX('Cenários'!$C$6:$C$105,INT((ROW()-6)/12)+1))</f>
        <v/>
      </c>
      <c r="D1069" s="24">
        <f>IF($A1069="","",INDEX('Cenários'!$D$6:$D$105,INT((ROW()-6)/12)+1))</f>
        <v/>
      </c>
      <c r="E1069" s="25">
        <f>IF($A1069="","",MOD(ROW()-6,12)-4)</f>
        <v/>
      </c>
      <c r="F1069" s="24">
        <f>IF($A1069="","",IF($E1069&lt;0,"Antes do pico",IF($E1069=0,"Semana de pico","Depois do pico")))</f>
        <v/>
      </c>
      <c r="G1069" s="36">
        <f>IF($A1069="","",IFERROR(IF(INDEX('Cenários'!$E$6:$E$105,INT((ROW()-6)/12)+1)="","",INDEX('Cenários'!$E$6:$E$105,INT((ROW()-6)/12)+1)+7*$E1069),""))</f>
        <v/>
      </c>
      <c r="H1069" s="37">
        <f>IF($A1069="","",INDEX('Cenários'!$N$6:$Y$105,INT((ROW()-6)/12)+1,$E1069+5))</f>
        <v/>
      </c>
      <c r="I1069" s="25">
        <f>IF(OR($A1069="",$H1069=""),"",IFERROR(ROUNDUP(INDEX('Cenários'!$F$6:$F$105,INT((ROW()-6)/12)+1)*$H1069,0),""))</f>
        <v/>
      </c>
      <c r="J1069" s="19" t="n"/>
      <c r="K1069" s="25">
        <f>IF($A1069="","",IF($E1069=-4,INDEX('Cenários'!$G$6:$G$105,INT((ROW()-6)/12)+1),$S1068))</f>
        <v/>
      </c>
      <c r="L1069" s="25">
        <f>IF($A1069="","",$K1069+IF($J1069="",0,$J1069)-IF($I1069="",0,$I1069))</f>
        <v/>
      </c>
      <c r="M1069" s="25">
        <f>IF($A1069="","",IF($E1069&lt;=0,INDEX('Cenários'!$H$6:$H$105,INT((ROW()-6)/12)+1)+SUMIFS($I$6:$I$1205,$A$6:$A$1205,$A1069,$E$6:$E$1205,"&gt;"&amp;$E1069,$E$6:$E$1205,"&lt;="&amp;($E1069+INDEX('Cenários'!$J$6:$J$105,INT((ROW()-6)/12)+1))),INDEX('Cenários'!$L$6:$L$105,INT((ROW()-6)/12)+1)+SUMIFS($I$6:$I$1205,$A$6:$A$1205,$A1069,$E$6:$E$1205,"&gt;"&amp;$E1069,$E$6:$E$1205,"&lt;=7")))</f>
        <v/>
      </c>
      <c r="N1069" s="25">
        <f>IF($A1069="","",MIN(INDEX('Cenários'!$K$6:$K$105,INT((ROW()-6)/12)+1),MAX(0,$M1069)))</f>
        <v/>
      </c>
      <c r="O1069" s="25">
        <f>IF($A1069="","",IFERROR(IF($L1069&gt;=$N1069,0,MIN(CEILING(MAX(0,$N1069-$L1069),INDEX('Cenários'!$I$6:$I$105,INT((ROW()-6)/12)+1)),FLOOR(MAX(0,INDEX('Cenários'!$K$6:$K$105,INT((ROW()-6)/12)+1)-$L1069),INDEX('Cenários'!$I$6:$I$105,INT((ROW()-6)/12)+1)))),0))</f>
        <v/>
      </c>
      <c r="P1069" s="25">
        <f>IF($A1069="","",IFERROR(IF($E1069+INDEX('Cenários'!$J$6:$J$105,INT((ROW()-6)/12)+1)&gt;7,0,SUMIFS($O$6:$O$1205,$A$6:$A$1205,$A1069,$E$6:$E$1205,$E1069+INDEX('Cenários'!$J$6:$J$105,INT((ROW()-6)/12)+1))),0))</f>
        <v/>
      </c>
      <c r="Q1069" s="25">
        <f>IF($A1069="","",$L1069+$O1069)</f>
        <v/>
      </c>
      <c r="R1069" s="25">
        <f>IF($A1069="","",IF($E1069&gt;0,MAX(0,$Q1069-$N1069),0))</f>
        <v/>
      </c>
      <c r="S1069" s="25">
        <f>IF($A1069="","",$Q1069-$R1069)</f>
        <v/>
      </c>
      <c r="T1069" s="25">
        <f>IF($A1069="","",MAX(0,-$S1069))</f>
        <v/>
      </c>
      <c r="U1069" s="25">
        <f>IF($A1069="","",MAX(0,$Q1069-INDEX('Cenários'!$K$6:$K$105,INT((ROW()-6)/12)+1)))</f>
        <v/>
      </c>
      <c r="V1069" s="24">
        <f>IF($A1069="","",IF($Y1069&lt;&gt;"OK","Dados inválidos",IF($X1069="Pausado","Pausado",IF($T1069&gt;0,"Ruptura",IF($U1069&gt;0,"Excesso de capacidade",IF($M1069&gt;INDEX('Cenários'!$K$6:$K$105,INT((ROW()-6)/12)+1),"Capacidade insuficiente",IF(AND($E1069&lt;=0,$S1069&lt;INDEX('Cenários'!$H$6:$H$105,INT((ROW()-6)/12)+1)),"Atenção",IF($R1069&gt;0,"Desmobilizar","Adequado"))))))))</f>
        <v/>
      </c>
      <c r="W1069" s="24">
        <f>IF($A1069="","",IF($Y1069&lt;&gt;"OK","Corrigir cadastro do cenário",IF($X1069="Pausado","",IF($T1069&gt;0,"Ruptura projetada de "&amp;TEXT($T1069,"0")&amp;" un.",IF($U1069&gt;0,"Reduzir entrada ou transferir "&amp;TEXT($U1069,"0")&amp;" un.",IF($M1069&gt;INDEX('Cenários'!$K$6:$K$105,INT((ROW()-6)/12)+1),"Capacidade abaixo do saldo-alvo em "&amp;TEXT($M1069-INDEX('Cenários'!$K$6:$K$105,INT((ROW()-6)/12)+1),"0")&amp;" un.",IF(AND($O1069&gt;0,$E1069-INDEX('Cenários'!$J$6:$J$105,INT((ROW()-6)/12)+1)&lt;-4),"Recebimento depende de pedido anterior ao horizonte",IF($R1069&gt;0,"Desmobilizar "&amp;TEXT($R1069,"0")&amp;" un. nesta semana",IF($P1069&gt;0,"Emitir pedido de "&amp;TEXT($P1069,"0")&amp;" un. nesta semana",IF($O1069&gt;0,"Programar recebimento de "&amp;TEXT($O1069,"0")&amp;" un.","Sem ação imediata")))))))))</f>
        <v/>
      </c>
      <c r="X1069" s="24">
        <f>IF($A1069="","",INDEX('Cenários'!$M$6:$M$105,INT((ROW()-6)/12)+1))</f>
        <v/>
      </c>
      <c r="Y1069" s="24">
        <f>IF($A1069="","",INDEX('Cenários'!$Z$6:$Z$105,INT((ROW()-6)/12)+1))</f>
        <v/>
      </c>
    </row>
    <row r="1070" ht="19" customHeight="1">
      <c r="A1070" s="24">
        <f>IF(INDEX('Cenários'!$A$6:$A$105,INT((ROW()-6)/12)+1)="","",INDEX('Cenários'!$A$6:$A$105,INT((ROW()-6)/12)+1))</f>
        <v/>
      </c>
      <c r="B1070" s="24">
        <f>IF($A1070="","",INDEX('Cenários'!$B$6:$B$105,INT((ROW()-6)/12)+1))</f>
        <v/>
      </c>
      <c r="C1070" s="24">
        <f>IF($A1070="","",INDEX('Cenários'!$C$6:$C$105,INT((ROW()-6)/12)+1))</f>
        <v/>
      </c>
      <c r="D1070" s="24">
        <f>IF($A1070="","",INDEX('Cenários'!$D$6:$D$105,INT((ROW()-6)/12)+1))</f>
        <v/>
      </c>
      <c r="E1070" s="25">
        <f>IF($A1070="","",MOD(ROW()-6,12)-4)</f>
        <v/>
      </c>
      <c r="F1070" s="24">
        <f>IF($A1070="","",IF($E1070&lt;0,"Antes do pico",IF($E1070=0,"Semana de pico","Depois do pico")))</f>
        <v/>
      </c>
      <c r="G1070" s="36">
        <f>IF($A1070="","",IFERROR(IF(INDEX('Cenários'!$E$6:$E$105,INT((ROW()-6)/12)+1)="","",INDEX('Cenários'!$E$6:$E$105,INT((ROW()-6)/12)+1)+7*$E1070),""))</f>
        <v/>
      </c>
      <c r="H1070" s="37">
        <f>IF($A1070="","",INDEX('Cenários'!$N$6:$Y$105,INT((ROW()-6)/12)+1,$E1070+5))</f>
        <v/>
      </c>
      <c r="I1070" s="25">
        <f>IF(OR($A1070="",$H1070=""),"",IFERROR(ROUNDUP(INDEX('Cenários'!$F$6:$F$105,INT((ROW()-6)/12)+1)*$H1070,0),""))</f>
        <v/>
      </c>
      <c r="J1070" s="19" t="n"/>
      <c r="K1070" s="25">
        <f>IF($A1070="","",IF($E1070=-4,INDEX('Cenários'!$G$6:$G$105,INT((ROW()-6)/12)+1),$S1069))</f>
        <v/>
      </c>
      <c r="L1070" s="25">
        <f>IF($A1070="","",$K1070+IF($J1070="",0,$J1070)-IF($I1070="",0,$I1070))</f>
        <v/>
      </c>
      <c r="M1070" s="25">
        <f>IF($A1070="","",IF($E1070&lt;=0,INDEX('Cenários'!$H$6:$H$105,INT((ROW()-6)/12)+1)+SUMIFS($I$6:$I$1205,$A$6:$A$1205,$A1070,$E$6:$E$1205,"&gt;"&amp;$E1070,$E$6:$E$1205,"&lt;="&amp;($E1070+INDEX('Cenários'!$J$6:$J$105,INT((ROW()-6)/12)+1))),INDEX('Cenários'!$L$6:$L$105,INT((ROW()-6)/12)+1)+SUMIFS($I$6:$I$1205,$A$6:$A$1205,$A1070,$E$6:$E$1205,"&gt;"&amp;$E1070,$E$6:$E$1205,"&lt;=7")))</f>
        <v/>
      </c>
      <c r="N1070" s="25">
        <f>IF($A1070="","",MIN(INDEX('Cenários'!$K$6:$K$105,INT((ROW()-6)/12)+1),MAX(0,$M1070)))</f>
        <v/>
      </c>
      <c r="O1070" s="25">
        <f>IF($A1070="","",IFERROR(IF($L1070&gt;=$N1070,0,MIN(CEILING(MAX(0,$N1070-$L1070),INDEX('Cenários'!$I$6:$I$105,INT((ROW()-6)/12)+1)),FLOOR(MAX(0,INDEX('Cenários'!$K$6:$K$105,INT((ROW()-6)/12)+1)-$L1070),INDEX('Cenários'!$I$6:$I$105,INT((ROW()-6)/12)+1)))),0))</f>
        <v/>
      </c>
      <c r="P1070" s="25">
        <f>IF($A1070="","",IFERROR(IF($E1070+INDEX('Cenários'!$J$6:$J$105,INT((ROW()-6)/12)+1)&gt;7,0,SUMIFS($O$6:$O$1205,$A$6:$A$1205,$A1070,$E$6:$E$1205,$E1070+INDEX('Cenários'!$J$6:$J$105,INT((ROW()-6)/12)+1))),0))</f>
        <v/>
      </c>
      <c r="Q1070" s="25">
        <f>IF($A1070="","",$L1070+$O1070)</f>
        <v/>
      </c>
      <c r="R1070" s="25">
        <f>IF($A1070="","",IF($E1070&gt;0,MAX(0,$Q1070-$N1070),0))</f>
        <v/>
      </c>
      <c r="S1070" s="25">
        <f>IF($A1070="","",$Q1070-$R1070)</f>
        <v/>
      </c>
      <c r="T1070" s="25">
        <f>IF($A1070="","",MAX(0,-$S1070))</f>
        <v/>
      </c>
      <c r="U1070" s="25">
        <f>IF($A1070="","",MAX(0,$Q1070-INDEX('Cenários'!$K$6:$K$105,INT((ROW()-6)/12)+1)))</f>
        <v/>
      </c>
      <c r="V1070" s="24">
        <f>IF($A1070="","",IF($Y1070&lt;&gt;"OK","Dados inválidos",IF($X1070="Pausado","Pausado",IF($T1070&gt;0,"Ruptura",IF($U1070&gt;0,"Excesso de capacidade",IF($M1070&gt;INDEX('Cenários'!$K$6:$K$105,INT((ROW()-6)/12)+1),"Capacidade insuficiente",IF(AND($E1070&lt;=0,$S1070&lt;INDEX('Cenários'!$H$6:$H$105,INT((ROW()-6)/12)+1)),"Atenção",IF($R1070&gt;0,"Desmobilizar","Adequado"))))))))</f>
        <v/>
      </c>
      <c r="W1070" s="24">
        <f>IF($A1070="","",IF($Y1070&lt;&gt;"OK","Corrigir cadastro do cenário",IF($X1070="Pausado","",IF($T1070&gt;0,"Ruptura projetada de "&amp;TEXT($T1070,"0")&amp;" un.",IF($U1070&gt;0,"Reduzir entrada ou transferir "&amp;TEXT($U1070,"0")&amp;" un.",IF($M1070&gt;INDEX('Cenários'!$K$6:$K$105,INT((ROW()-6)/12)+1),"Capacidade abaixo do saldo-alvo em "&amp;TEXT($M1070-INDEX('Cenários'!$K$6:$K$105,INT((ROW()-6)/12)+1),"0")&amp;" un.",IF(AND($O1070&gt;0,$E1070-INDEX('Cenários'!$J$6:$J$105,INT((ROW()-6)/12)+1)&lt;-4),"Recebimento depende de pedido anterior ao horizonte",IF($R1070&gt;0,"Desmobilizar "&amp;TEXT($R1070,"0")&amp;" un. nesta semana",IF($P1070&gt;0,"Emitir pedido de "&amp;TEXT($P1070,"0")&amp;" un. nesta semana",IF($O1070&gt;0,"Programar recebimento de "&amp;TEXT($O1070,"0")&amp;" un.","Sem ação imediata")))))))))</f>
        <v/>
      </c>
      <c r="X1070" s="24">
        <f>IF($A1070="","",INDEX('Cenários'!$M$6:$M$105,INT((ROW()-6)/12)+1))</f>
        <v/>
      </c>
      <c r="Y1070" s="24">
        <f>IF($A1070="","",INDEX('Cenários'!$Z$6:$Z$105,INT((ROW()-6)/12)+1))</f>
        <v/>
      </c>
    </row>
    <row r="1071" ht="19" customHeight="1">
      <c r="A1071" s="24">
        <f>IF(INDEX('Cenários'!$A$6:$A$105,INT((ROW()-6)/12)+1)="","",INDEX('Cenários'!$A$6:$A$105,INT((ROW()-6)/12)+1))</f>
        <v/>
      </c>
      <c r="B1071" s="24">
        <f>IF($A1071="","",INDEX('Cenários'!$B$6:$B$105,INT((ROW()-6)/12)+1))</f>
        <v/>
      </c>
      <c r="C1071" s="24">
        <f>IF($A1071="","",INDEX('Cenários'!$C$6:$C$105,INT((ROW()-6)/12)+1))</f>
        <v/>
      </c>
      <c r="D1071" s="24">
        <f>IF($A1071="","",INDEX('Cenários'!$D$6:$D$105,INT((ROW()-6)/12)+1))</f>
        <v/>
      </c>
      <c r="E1071" s="25">
        <f>IF($A1071="","",MOD(ROW()-6,12)-4)</f>
        <v/>
      </c>
      <c r="F1071" s="24">
        <f>IF($A1071="","",IF($E1071&lt;0,"Antes do pico",IF($E1071=0,"Semana de pico","Depois do pico")))</f>
        <v/>
      </c>
      <c r="G1071" s="36">
        <f>IF($A1071="","",IFERROR(IF(INDEX('Cenários'!$E$6:$E$105,INT((ROW()-6)/12)+1)="","",INDEX('Cenários'!$E$6:$E$105,INT((ROW()-6)/12)+1)+7*$E1071),""))</f>
        <v/>
      </c>
      <c r="H1071" s="37">
        <f>IF($A1071="","",INDEX('Cenários'!$N$6:$Y$105,INT((ROW()-6)/12)+1,$E1071+5))</f>
        <v/>
      </c>
      <c r="I1071" s="25">
        <f>IF(OR($A1071="",$H1071=""),"",IFERROR(ROUNDUP(INDEX('Cenários'!$F$6:$F$105,INT((ROW()-6)/12)+1)*$H1071,0),""))</f>
        <v/>
      </c>
      <c r="J1071" s="19" t="n"/>
      <c r="K1071" s="25">
        <f>IF($A1071="","",IF($E1071=-4,INDEX('Cenários'!$G$6:$G$105,INT((ROW()-6)/12)+1),$S1070))</f>
        <v/>
      </c>
      <c r="L1071" s="25">
        <f>IF($A1071="","",$K1071+IF($J1071="",0,$J1071)-IF($I1071="",0,$I1071))</f>
        <v/>
      </c>
      <c r="M1071" s="25">
        <f>IF($A1071="","",IF($E1071&lt;=0,INDEX('Cenários'!$H$6:$H$105,INT((ROW()-6)/12)+1)+SUMIFS($I$6:$I$1205,$A$6:$A$1205,$A1071,$E$6:$E$1205,"&gt;"&amp;$E1071,$E$6:$E$1205,"&lt;="&amp;($E1071+INDEX('Cenários'!$J$6:$J$105,INT((ROW()-6)/12)+1))),INDEX('Cenários'!$L$6:$L$105,INT((ROW()-6)/12)+1)+SUMIFS($I$6:$I$1205,$A$6:$A$1205,$A1071,$E$6:$E$1205,"&gt;"&amp;$E1071,$E$6:$E$1205,"&lt;=7")))</f>
        <v/>
      </c>
      <c r="N1071" s="25">
        <f>IF($A1071="","",MIN(INDEX('Cenários'!$K$6:$K$105,INT((ROW()-6)/12)+1),MAX(0,$M1071)))</f>
        <v/>
      </c>
      <c r="O1071" s="25">
        <f>IF($A1071="","",IFERROR(IF($L1071&gt;=$N1071,0,MIN(CEILING(MAX(0,$N1071-$L1071),INDEX('Cenários'!$I$6:$I$105,INT((ROW()-6)/12)+1)),FLOOR(MAX(0,INDEX('Cenários'!$K$6:$K$105,INT((ROW()-6)/12)+1)-$L1071),INDEX('Cenários'!$I$6:$I$105,INT((ROW()-6)/12)+1)))),0))</f>
        <v/>
      </c>
      <c r="P1071" s="25">
        <f>IF($A1071="","",IFERROR(IF($E1071+INDEX('Cenários'!$J$6:$J$105,INT((ROW()-6)/12)+1)&gt;7,0,SUMIFS($O$6:$O$1205,$A$6:$A$1205,$A1071,$E$6:$E$1205,$E1071+INDEX('Cenários'!$J$6:$J$105,INT((ROW()-6)/12)+1))),0))</f>
        <v/>
      </c>
      <c r="Q1071" s="25">
        <f>IF($A1071="","",$L1071+$O1071)</f>
        <v/>
      </c>
      <c r="R1071" s="25">
        <f>IF($A1071="","",IF($E1071&gt;0,MAX(0,$Q1071-$N1071),0))</f>
        <v/>
      </c>
      <c r="S1071" s="25">
        <f>IF($A1071="","",$Q1071-$R1071)</f>
        <v/>
      </c>
      <c r="T1071" s="25">
        <f>IF($A1071="","",MAX(0,-$S1071))</f>
        <v/>
      </c>
      <c r="U1071" s="25">
        <f>IF($A1071="","",MAX(0,$Q1071-INDEX('Cenários'!$K$6:$K$105,INT((ROW()-6)/12)+1)))</f>
        <v/>
      </c>
      <c r="V1071" s="24">
        <f>IF($A1071="","",IF($Y1071&lt;&gt;"OK","Dados inválidos",IF($X1071="Pausado","Pausado",IF($T1071&gt;0,"Ruptura",IF($U1071&gt;0,"Excesso de capacidade",IF($M1071&gt;INDEX('Cenários'!$K$6:$K$105,INT((ROW()-6)/12)+1),"Capacidade insuficiente",IF(AND($E1071&lt;=0,$S1071&lt;INDEX('Cenários'!$H$6:$H$105,INT((ROW()-6)/12)+1)),"Atenção",IF($R1071&gt;0,"Desmobilizar","Adequado"))))))))</f>
        <v/>
      </c>
      <c r="W1071" s="24">
        <f>IF($A1071="","",IF($Y1071&lt;&gt;"OK","Corrigir cadastro do cenário",IF($X1071="Pausado","",IF($T1071&gt;0,"Ruptura projetada de "&amp;TEXT($T1071,"0")&amp;" un.",IF($U1071&gt;0,"Reduzir entrada ou transferir "&amp;TEXT($U1071,"0")&amp;" un.",IF($M1071&gt;INDEX('Cenários'!$K$6:$K$105,INT((ROW()-6)/12)+1),"Capacidade abaixo do saldo-alvo em "&amp;TEXT($M1071-INDEX('Cenários'!$K$6:$K$105,INT((ROW()-6)/12)+1),"0")&amp;" un.",IF(AND($O1071&gt;0,$E1071-INDEX('Cenários'!$J$6:$J$105,INT((ROW()-6)/12)+1)&lt;-4),"Recebimento depende de pedido anterior ao horizonte",IF($R1071&gt;0,"Desmobilizar "&amp;TEXT($R1071,"0")&amp;" un. nesta semana",IF($P1071&gt;0,"Emitir pedido de "&amp;TEXT($P1071,"0")&amp;" un. nesta semana",IF($O1071&gt;0,"Programar recebimento de "&amp;TEXT($O1071,"0")&amp;" un.","Sem ação imediata")))))))))</f>
        <v/>
      </c>
      <c r="X1071" s="24">
        <f>IF($A1071="","",INDEX('Cenários'!$M$6:$M$105,INT((ROW()-6)/12)+1))</f>
        <v/>
      </c>
      <c r="Y1071" s="24">
        <f>IF($A1071="","",INDEX('Cenários'!$Z$6:$Z$105,INT((ROW()-6)/12)+1))</f>
        <v/>
      </c>
    </row>
    <row r="1072" ht="19" customHeight="1">
      <c r="A1072" s="24">
        <f>IF(INDEX('Cenários'!$A$6:$A$105,INT((ROW()-6)/12)+1)="","",INDEX('Cenários'!$A$6:$A$105,INT((ROW()-6)/12)+1))</f>
        <v/>
      </c>
      <c r="B1072" s="24">
        <f>IF($A1072="","",INDEX('Cenários'!$B$6:$B$105,INT((ROW()-6)/12)+1))</f>
        <v/>
      </c>
      <c r="C1072" s="24">
        <f>IF($A1072="","",INDEX('Cenários'!$C$6:$C$105,INT((ROW()-6)/12)+1))</f>
        <v/>
      </c>
      <c r="D1072" s="24">
        <f>IF($A1072="","",INDEX('Cenários'!$D$6:$D$105,INT((ROW()-6)/12)+1))</f>
        <v/>
      </c>
      <c r="E1072" s="25">
        <f>IF($A1072="","",MOD(ROW()-6,12)-4)</f>
        <v/>
      </c>
      <c r="F1072" s="24">
        <f>IF($A1072="","",IF($E1072&lt;0,"Antes do pico",IF($E1072=0,"Semana de pico","Depois do pico")))</f>
        <v/>
      </c>
      <c r="G1072" s="36">
        <f>IF($A1072="","",IFERROR(IF(INDEX('Cenários'!$E$6:$E$105,INT((ROW()-6)/12)+1)="","",INDEX('Cenários'!$E$6:$E$105,INT((ROW()-6)/12)+1)+7*$E1072),""))</f>
        <v/>
      </c>
      <c r="H1072" s="37">
        <f>IF($A1072="","",INDEX('Cenários'!$N$6:$Y$105,INT((ROW()-6)/12)+1,$E1072+5))</f>
        <v/>
      </c>
      <c r="I1072" s="25">
        <f>IF(OR($A1072="",$H1072=""),"",IFERROR(ROUNDUP(INDEX('Cenários'!$F$6:$F$105,INT((ROW()-6)/12)+1)*$H1072,0),""))</f>
        <v/>
      </c>
      <c r="J1072" s="19" t="n"/>
      <c r="K1072" s="25">
        <f>IF($A1072="","",IF($E1072=-4,INDEX('Cenários'!$G$6:$G$105,INT((ROW()-6)/12)+1),$S1071))</f>
        <v/>
      </c>
      <c r="L1072" s="25">
        <f>IF($A1072="","",$K1072+IF($J1072="",0,$J1072)-IF($I1072="",0,$I1072))</f>
        <v/>
      </c>
      <c r="M1072" s="25">
        <f>IF($A1072="","",IF($E1072&lt;=0,INDEX('Cenários'!$H$6:$H$105,INT((ROW()-6)/12)+1)+SUMIFS($I$6:$I$1205,$A$6:$A$1205,$A1072,$E$6:$E$1205,"&gt;"&amp;$E1072,$E$6:$E$1205,"&lt;="&amp;($E1072+INDEX('Cenários'!$J$6:$J$105,INT((ROW()-6)/12)+1))),INDEX('Cenários'!$L$6:$L$105,INT((ROW()-6)/12)+1)+SUMIFS($I$6:$I$1205,$A$6:$A$1205,$A1072,$E$6:$E$1205,"&gt;"&amp;$E1072,$E$6:$E$1205,"&lt;=7")))</f>
        <v/>
      </c>
      <c r="N1072" s="25">
        <f>IF($A1072="","",MIN(INDEX('Cenários'!$K$6:$K$105,INT((ROW()-6)/12)+1),MAX(0,$M1072)))</f>
        <v/>
      </c>
      <c r="O1072" s="25">
        <f>IF($A1072="","",IFERROR(IF($L1072&gt;=$N1072,0,MIN(CEILING(MAX(0,$N1072-$L1072),INDEX('Cenários'!$I$6:$I$105,INT((ROW()-6)/12)+1)),FLOOR(MAX(0,INDEX('Cenários'!$K$6:$K$105,INT((ROW()-6)/12)+1)-$L1072),INDEX('Cenários'!$I$6:$I$105,INT((ROW()-6)/12)+1)))),0))</f>
        <v/>
      </c>
      <c r="P1072" s="25">
        <f>IF($A1072="","",IFERROR(IF($E1072+INDEX('Cenários'!$J$6:$J$105,INT((ROW()-6)/12)+1)&gt;7,0,SUMIFS($O$6:$O$1205,$A$6:$A$1205,$A1072,$E$6:$E$1205,$E1072+INDEX('Cenários'!$J$6:$J$105,INT((ROW()-6)/12)+1))),0))</f>
        <v/>
      </c>
      <c r="Q1072" s="25">
        <f>IF($A1072="","",$L1072+$O1072)</f>
        <v/>
      </c>
      <c r="R1072" s="25">
        <f>IF($A1072="","",IF($E1072&gt;0,MAX(0,$Q1072-$N1072),0))</f>
        <v/>
      </c>
      <c r="S1072" s="25">
        <f>IF($A1072="","",$Q1072-$R1072)</f>
        <v/>
      </c>
      <c r="T1072" s="25">
        <f>IF($A1072="","",MAX(0,-$S1072))</f>
        <v/>
      </c>
      <c r="U1072" s="25">
        <f>IF($A1072="","",MAX(0,$Q1072-INDEX('Cenários'!$K$6:$K$105,INT((ROW()-6)/12)+1)))</f>
        <v/>
      </c>
      <c r="V1072" s="24">
        <f>IF($A1072="","",IF($Y1072&lt;&gt;"OK","Dados inválidos",IF($X1072="Pausado","Pausado",IF($T1072&gt;0,"Ruptura",IF($U1072&gt;0,"Excesso de capacidade",IF($M1072&gt;INDEX('Cenários'!$K$6:$K$105,INT((ROW()-6)/12)+1),"Capacidade insuficiente",IF(AND($E1072&lt;=0,$S1072&lt;INDEX('Cenários'!$H$6:$H$105,INT((ROW()-6)/12)+1)),"Atenção",IF($R1072&gt;0,"Desmobilizar","Adequado"))))))))</f>
        <v/>
      </c>
      <c r="W1072" s="24">
        <f>IF($A1072="","",IF($Y1072&lt;&gt;"OK","Corrigir cadastro do cenário",IF($X1072="Pausado","",IF($T1072&gt;0,"Ruptura projetada de "&amp;TEXT($T1072,"0")&amp;" un.",IF($U1072&gt;0,"Reduzir entrada ou transferir "&amp;TEXT($U1072,"0")&amp;" un.",IF($M1072&gt;INDEX('Cenários'!$K$6:$K$105,INT((ROW()-6)/12)+1),"Capacidade abaixo do saldo-alvo em "&amp;TEXT($M1072-INDEX('Cenários'!$K$6:$K$105,INT((ROW()-6)/12)+1),"0")&amp;" un.",IF(AND($O1072&gt;0,$E1072-INDEX('Cenários'!$J$6:$J$105,INT((ROW()-6)/12)+1)&lt;-4),"Recebimento depende de pedido anterior ao horizonte",IF($R1072&gt;0,"Desmobilizar "&amp;TEXT($R1072,"0")&amp;" un. nesta semana",IF($P1072&gt;0,"Emitir pedido de "&amp;TEXT($P1072,"0")&amp;" un. nesta semana",IF($O1072&gt;0,"Programar recebimento de "&amp;TEXT($O1072,"0")&amp;" un.","Sem ação imediata")))))))))</f>
        <v/>
      </c>
      <c r="X1072" s="24">
        <f>IF($A1072="","",INDEX('Cenários'!$M$6:$M$105,INT((ROW()-6)/12)+1))</f>
        <v/>
      </c>
      <c r="Y1072" s="24">
        <f>IF($A1072="","",INDEX('Cenários'!$Z$6:$Z$105,INT((ROW()-6)/12)+1))</f>
        <v/>
      </c>
    </row>
    <row r="1073" ht="19" customHeight="1">
      <c r="A1073" s="24">
        <f>IF(INDEX('Cenários'!$A$6:$A$105,INT((ROW()-6)/12)+1)="","",INDEX('Cenários'!$A$6:$A$105,INT((ROW()-6)/12)+1))</f>
        <v/>
      </c>
      <c r="B1073" s="24">
        <f>IF($A1073="","",INDEX('Cenários'!$B$6:$B$105,INT((ROW()-6)/12)+1))</f>
        <v/>
      </c>
      <c r="C1073" s="24">
        <f>IF($A1073="","",INDEX('Cenários'!$C$6:$C$105,INT((ROW()-6)/12)+1))</f>
        <v/>
      </c>
      <c r="D1073" s="24">
        <f>IF($A1073="","",INDEX('Cenários'!$D$6:$D$105,INT((ROW()-6)/12)+1))</f>
        <v/>
      </c>
      <c r="E1073" s="25">
        <f>IF($A1073="","",MOD(ROW()-6,12)-4)</f>
        <v/>
      </c>
      <c r="F1073" s="24">
        <f>IF($A1073="","",IF($E1073&lt;0,"Antes do pico",IF($E1073=0,"Semana de pico","Depois do pico")))</f>
        <v/>
      </c>
      <c r="G1073" s="36">
        <f>IF($A1073="","",IFERROR(IF(INDEX('Cenários'!$E$6:$E$105,INT((ROW()-6)/12)+1)="","",INDEX('Cenários'!$E$6:$E$105,INT((ROW()-6)/12)+1)+7*$E1073),""))</f>
        <v/>
      </c>
      <c r="H1073" s="37">
        <f>IF($A1073="","",INDEX('Cenários'!$N$6:$Y$105,INT((ROW()-6)/12)+1,$E1073+5))</f>
        <v/>
      </c>
      <c r="I1073" s="25">
        <f>IF(OR($A1073="",$H1073=""),"",IFERROR(ROUNDUP(INDEX('Cenários'!$F$6:$F$105,INT((ROW()-6)/12)+1)*$H1073,0),""))</f>
        <v/>
      </c>
      <c r="J1073" s="19" t="n"/>
      <c r="K1073" s="25">
        <f>IF($A1073="","",IF($E1073=-4,INDEX('Cenários'!$G$6:$G$105,INT((ROW()-6)/12)+1),$S1072))</f>
        <v/>
      </c>
      <c r="L1073" s="25">
        <f>IF($A1073="","",$K1073+IF($J1073="",0,$J1073)-IF($I1073="",0,$I1073))</f>
        <v/>
      </c>
      <c r="M1073" s="25">
        <f>IF($A1073="","",IF($E1073&lt;=0,INDEX('Cenários'!$H$6:$H$105,INT((ROW()-6)/12)+1)+SUMIFS($I$6:$I$1205,$A$6:$A$1205,$A1073,$E$6:$E$1205,"&gt;"&amp;$E1073,$E$6:$E$1205,"&lt;="&amp;($E1073+INDEX('Cenários'!$J$6:$J$105,INT((ROW()-6)/12)+1))),INDEX('Cenários'!$L$6:$L$105,INT((ROW()-6)/12)+1)+SUMIFS($I$6:$I$1205,$A$6:$A$1205,$A1073,$E$6:$E$1205,"&gt;"&amp;$E1073,$E$6:$E$1205,"&lt;=7")))</f>
        <v/>
      </c>
      <c r="N1073" s="25">
        <f>IF($A1073="","",MIN(INDEX('Cenários'!$K$6:$K$105,INT((ROW()-6)/12)+1),MAX(0,$M1073)))</f>
        <v/>
      </c>
      <c r="O1073" s="25">
        <f>IF($A1073="","",IFERROR(IF($L1073&gt;=$N1073,0,MIN(CEILING(MAX(0,$N1073-$L1073),INDEX('Cenários'!$I$6:$I$105,INT((ROW()-6)/12)+1)),FLOOR(MAX(0,INDEX('Cenários'!$K$6:$K$105,INT((ROW()-6)/12)+1)-$L1073),INDEX('Cenários'!$I$6:$I$105,INT((ROW()-6)/12)+1)))),0))</f>
        <v/>
      </c>
      <c r="P1073" s="25">
        <f>IF($A1073="","",IFERROR(IF($E1073+INDEX('Cenários'!$J$6:$J$105,INT((ROW()-6)/12)+1)&gt;7,0,SUMIFS($O$6:$O$1205,$A$6:$A$1205,$A1073,$E$6:$E$1205,$E1073+INDEX('Cenários'!$J$6:$J$105,INT((ROW()-6)/12)+1))),0))</f>
        <v/>
      </c>
      <c r="Q1073" s="25">
        <f>IF($A1073="","",$L1073+$O1073)</f>
        <v/>
      </c>
      <c r="R1073" s="25">
        <f>IF($A1073="","",IF($E1073&gt;0,MAX(0,$Q1073-$N1073),0))</f>
        <v/>
      </c>
      <c r="S1073" s="25">
        <f>IF($A1073="","",$Q1073-$R1073)</f>
        <v/>
      </c>
      <c r="T1073" s="25">
        <f>IF($A1073="","",MAX(0,-$S1073))</f>
        <v/>
      </c>
      <c r="U1073" s="25">
        <f>IF($A1073="","",MAX(0,$Q1073-INDEX('Cenários'!$K$6:$K$105,INT((ROW()-6)/12)+1)))</f>
        <v/>
      </c>
      <c r="V1073" s="24">
        <f>IF($A1073="","",IF($Y1073&lt;&gt;"OK","Dados inválidos",IF($X1073="Pausado","Pausado",IF($T1073&gt;0,"Ruptura",IF($U1073&gt;0,"Excesso de capacidade",IF($M1073&gt;INDEX('Cenários'!$K$6:$K$105,INT((ROW()-6)/12)+1),"Capacidade insuficiente",IF(AND($E1073&lt;=0,$S1073&lt;INDEX('Cenários'!$H$6:$H$105,INT((ROW()-6)/12)+1)),"Atenção",IF($R1073&gt;0,"Desmobilizar","Adequado"))))))))</f>
        <v/>
      </c>
      <c r="W1073" s="24">
        <f>IF($A1073="","",IF($Y1073&lt;&gt;"OK","Corrigir cadastro do cenário",IF($X1073="Pausado","",IF($T1073&gt;0,"Ruptura projetada de "&amp;TEXT($T1073,"0")&amp;" un.",IF($U1073&gt;0,"Reduzir entrada ou transferir "&amp;TEXT($U1073,"0")&amp;" un.",IF($M1073&gt;INDEX('Cenários'!$K$6:$K$105,INT((ROW()-6)/12)+1),"Capacidade abaixo do saldo-alvo em "&amp;TEXT($M1073-INDEX('Cenários'!$K$6:$K$105,INT((ROW()-6)/12)+1),"0")&amp;" un.",IF(AND($O1073&gt;0,$E1073-INDEX('Cenários'!$J$6:$J$105,INT((ROW()-6)/12)+1)&lt;-4),"Recebimento depende de pedido anterior ao horizonte",IF($R1073&gt;0,"Desmobilizar "&amp;TEXT($R1073,"0")&amp;" un. nesta semana",IF($P1073&gt;0,"Emitir pedido de "&amp;TEXT($P1073,"0")&amp;" un. nesta semana",IF($O1073&gt;0,"Programar recebimento de "&amp;TEXT($O1073,"0")&amp;" un.","Sem ação imediata")))))))))</f>
        <v/>
      </c>
      <c r="X1073" s="24">
        <f>IF($A1073="","",INDEX('Cenários'!$M$6:$M$105,INT((ROW()-6)/12)+1))</f>
        <v/>
      </c>
      <c r="Y1073" s="24">
        <f>IF($A1073="","",INDEX('Cenários'!$Z$6:$Z$105,INT((ROW()-6)/12)+1))</f>
        <v/>
      </c>
    </row>
    <row r="1074" ht="19" customHeight="1">
      <c r="A1074" s="24">
        <f>IF(INDEX('Cenários'!$A$6:$A$105,INT((ROW()-6)/12)+1)="","",INDEX('Cenários'!$A$6:$A$105,INT((ROW()-6)/12)+1))</f>
        <v/>
      </c>
      <c r="B1074" s="24">
        <f>IF($A1074="","",INDEX('Cenários'!$B$6:$B$105,INT((ROW()-6)/12)+1))</f>
        <v/>
      </c>
      <c r="C1074" s="24">
        <f>IF($A1074="","",INDEX('Cenários'!$C$6:$C$105,INT((ROW()-6)/12)+1))</f>
        <v/>
      </c>
      <c r="D1074" s="24">
        <f>IF($A1074="","",INDEX('Cenários'!$D$6:$D$105,INT((ROW()-6)/12)+1))</f>
        <v/>
      </c>
      <c r="E1074" s="25">
        <f>IF($A1074="","",MOD(ROW()-6,12)-4)</f>
        <v/>
      </c>
      <c r="F1074" s="24">
        <f>IF($A1074="","",IF($E1074&lt;0,"Antes do pico",IF($E1074=0,"Semana de pico","Depois do pico")))</f>
        <v/>
      </c>
      <c r="G1074" s="36">
        <f>IF($A1074="","",IFERROR(IF(INDEX('Cenários'!$E$6:$E$105,INT((ROW()-6)/12)+1)="","",INDEX('Cenários'!$E$6:$E$105,INT((ROW()-6)/12)+1)+7*$E1074),""))</f>
        <v/>
      </c>
      <c r="H1074" s="37">
        <f>IF($A1074="","",INDEX('Cenários'!$N$6:$Y$105,INT((ROW()-6)/12)+1,$E1074+5))</f>
        <v/>
      </c>
      <c r="I1074" s="25">
        <f>IF(OR($A1074="",$H1074=""),"",IFERROR(ROUNDUP(INDEX('Cenários'!$F$6:$F$105,INT((ROW()-6)/12)+1)*$H1074,0),""))</f>
        <v/>
      </c>
      <c r="J1074" s="19" t="n"/>
      <c r="K1074" s="25">
        <f>IF($A1074="","",IF($E1074=-4,INDEX('Cenários'!$G$6:$G$105,INT((ROW()-6)/12)+1),$S1073))</f>
        <v/>
      </c>
      <c r="L1074" s="25">
        <f>IF($A1074="","",$K1074+IF($J1074="",0,$J1074)-IF($I1074="",0,$I1074))</f>
        <v/>
      </c>
      <c r="M1074" s="25">
        <f>IF($A1074="","",IF($E1074&lt;=0,INDEX('Cenários'!$H$6:$H$105,INT((ROW()-6)/12)+1)+SUMIFS($I$6:$I$1205,$A$6:$A$1205,$A1074,$E$6:$E$1205,"&gt;"&amp;$E1074,$E$6:$E$1205,"&lt;="&amp;($E1074+INDEX('Cenários'!$J$6:$J$105,INT((ROW()-6)/12)+1))),INDEX('Cenários'!$L$6:$L$105,INT((ROW()-6)/12)+1)+SUMIFS($I$6:$I$1205,$A$6:$A$1205,$A1074,$E$6:$E$1205,"&gt;"&amp;$E1074,$E$6:$E$1205,"&lt;=7")))</f>
        <v/>
      </c>
      <c r="N1074" s="25">
        <f>IF($A1074="","",MIN(INDEX('Cenários'!$K$6:$K$105,INT((ROW()-6)/12)+1),MAX(0,$M1074)))</f>
        <v/>
      </c>
      <c r="O1074" s="25">
        <f>IF($A1074="","",IFERROR(IF($L1074&gt;=$N1074,0,MIN(CEILING(MAX(0,$N1074-$L1074),INDEX('Cenários'!$I$6:$I$105,INT((ROW()-6)/12)+1)),FLOOR(MAX(0,INDEX('Cenários'!$K$6:$K$105,INT((ROW()-6)/12)+1)-$L1074),INDEX('Cenários'!$I$6:$I$105,INT((ROW()-6)/12)+1)))),0))</f>
        <v/>
      </c>
      <c r="P1074" s="25">
        <f>IF($A1074="","",IFERROR(IF($E1074+INDEX('Cenários'!$J$6:$J$105,INT((ROW()-6)/12)+1)&gt;7,0,SUMIFS($O$6:$O$1205,$A$6:$A$1205,$A1074,$E$6:$E$1205,$E1074+INDEX('Cenários'!$J$6:$J$105,INT((ROW()-6)/12)+1))),0))</f>
        <v/>
      </c>
      <c r="Q1074" s="25">
        <f>IF($A1074="","",$L1074+$O1074)</f>
        <v/>
      </c>
      <c r="R1074" s="25">
        <f>IF($A1074="","",IF($E1074&gt;0,MAX(0,$Q1074-$N1074),0))</f>
        <v/>
      </c>
      <c r="S1074" s="25">
        <f>IF($A1074="","",$Q1074-$R1074)</f>
        <v/>
      </c>
      <c r="T1074" s="25">
        <f>IF($A1074="","",MAX(0,-$S1074))</f>
        <v/>
      </c>
      <c r="U1074" s="25">
        <f>IF($A1074="","",MAX(0,$Q1074-INDEX('Cenários'!$K$6:$K$105,INT((ROW()-6)/12)+1)))</f>
        <v/>
      </c>
      <c r="V1074" s="24">
        <f>IF($A1074="","",IF($Y1074&lt;&gt;"OK","Dados inválidos",IF($X1074="Pausado","Pausado",IF($T1074&gt;0,"Ruptura",IF($U1074&gt;0,"Excesso de capacidade",IF($M1074&gt;INDEX('Cenários'!$K$6:$K$105,INT((ROW()-6)/12)+1),"Capacidade insuficiente",IF(AND($E1074&lt;=0,$S1074&lt;INDEX('Cenários'!$H$6:$H$105,INT((ROW()-6)/12)+1)),"Atenção",IF($R1074&gt;0,"Desmobilizar","Adequado"))))))))</f>
        <v/>
      </c>
      <c r="W1074" s="24">
        <f>IF($A1074="","",IF($Y1074&lt;&gt;"OK","Corrigir cadastro do cenário",IF($X1074="Pausado","",IF($T1074&gt;0,"Ruptura projetada de "&amp;TEXT($T1074,"0")&amp;" un.",IF($U1074&gt;0,"Reduzir entrada ou transferir "&amp;TEXT($U1074,"0")&amp;" un.",IF($M1074&gt;INDEX('Cenários'!$K$6:$K$105,INT((ROW()-6)/12)+1),"Capacidade abaixo do saldo-alvo em "&amp;TEXT($M1074-INDEX('Cenários'!$K$6:$K$105,INT((ROW()-6)/12)+1),"0")&amp;" un.",IF(AND($O1074&gt;0,$E1074-INDEX('Cenários'!$J$6:$J$105,INT((ROW()-6)/12)+1)&lt;-4),"Recebimento depende de pedido anterior ao horizonte",IF($R1074&gt;0,"Desmobilizar "&amp;TEXT($R1074,"0")&amp;" un. nesta semana",IF($P1074&gt;0,"Emitir pedido de "&amp;TEXT($P1074,"0")&amp;" un. nesta semana",IF($O1074&gt;0,"Programar recebimento de "&amp;TEXT($O1074,"0")&amp;" un.","Sem ação imediata")))))))))</f>
        <v/>
      </c>
      <c r="X1074" s="24">
        <f>IF($A1074="","",INDEX('Cenários'!$M$6:$M$105,INT((ROW()-6)/12)+1))</f>
        <v/>
      </c>
      <c r="Y1074" s="24">
        <f>IF($A1074="","",INDEX('Cenários'!$Z$6:$Z$105,INT((ROW()-6)/12)+1))</f>
        <v/>
      </c>
    </row>
    <row r="1075" ht="19" customHeight="1">
      <c r="A1075" s="24">
        <f>IF(INDEX('Cenários'!$A$6:$A$105,INT((ROW()-6)/12)+1)="","",INDEX('Cenários'!$A$6:$A$105,INT((ROW()-6)/12)+1))</f>
        <v/>
      </c>
      <c r="B1075" s="24">
        <f>IF($A1075="","",INDEX('Cenários'!$B$6:$B$105,INT((ROW()-6)/12)+1))</f>
        <v/>
      </c>
      <c r="C1075" s="24">
        <f>IF($A1075="","",INDEX('Cenários'!$C$6:$C$105,INT((ROW()-6)/12)+1))</f>
        <v/>
      </c>
      <c r="D1075" s="24">
        <f>IF($A1075="","",INDEX('Cenários'!$D$6:$D$105,INT((ROW()-6)/12)+1))</f>
        <v/>
      </c>
      <c r="E1075" s="25">
        <f>IF($A1075="","",MOD(ROW()-6,12)-4)</f>
        <v/>
      </c>
      <c r="F1075" s="24">
        <f>IF($A1075="","",IF($E1075&lt;0,"Antes do pico",IF($E1075=0,"Semana de pico","Depois do pico")))</f>
        <v/>
      </c>
      <c r="G1075" s="36">
        <f>IF($A1075="","",IFERROR(IF(INDEX('Cenários'!$E$6:$E$105,INT((ROW()-6)/12)+1)="","",INDEX('Cenários'!$E$6:$E$105,INT((ROW()-6)/12)+1)+7*$E1075),""))</f>
        <v/>
      </c>
      <c r="H1075" s="37">
        <f>IF($A1075="","",INDEX('Cenários'!$N$6:$Y$105,INT((ROW()-6)/12)+1,$E1075+5))</f>
        <v/>
      </c>
      <c r="I1075" s="25">
        <f>IF(OR($A1075="",$H1075=""),"",IFERROR(ROUNDUP(INDEX('Cenários'!$F$6:$F$105,INT((ROW()-6)/12)+1)*$H1075,0),""))</f>
        <v/>
      </c>
      <c r="J1075" s="19" t="n"/>
      <c r="K1075" s="25">
        <f>IF($A1075="","",IF($E1075=-4,INDEX('Cenários'!$G$6:$G$105,INT((ROW()-6)/12)+1),$S1074))</f>
        <v/>
      </c>
      <c r="L1075" s="25">
        <f>IF($A1075="","",$K1075+IF($J1075="",0,$J1075)-IF($I1075="",0,$I1075))</f>
        <v/>
      </c>
      <c r="M1075" s="25">
        <f>IF($A1075="","",IF($E1075&lt;=0,INDEX('Cenários'!$H$6:$H$105,INT((ROW()-6)/12)+1)+SUMIFS($I$6:$I$1205,$A$6:$A$1205,$A1075,$E$6:$E$1205,"&gt;"&amp;$E1075,$E$6:$E$1205,"&lt;="&amp;($E1075+INDEX('Cenários'!$J$6:$J$105,INT((ROW()-6)/12)+1))),INDEX('Cenários'!$L$6:$L$105,INT((ROW()-6)/12)+1)+SUMIFS($I$6:$I$1205,$A$6:$A$1205,$A1075,$E$6:$E$1205,"&gt;"&amp;$E1075,$E$6:$E$1205,"&lt;=7")))</f>
        <v/>
      </c>
      <c r="N1075" s="25">
        <f>IF($A1075="","",MIN(INDEX('Cenários'!$K$6:$K$105,INT((ROW()-6)/12)+1),MAX(0,$M1075)))</f>
        <v/>
      </c>
      <c r="O1075" s="25">
        <f>IF($A1075="","",IFERROR(IF($L1075&gt;=$N1075,0,MIN(CEILING(MAX(0,$N1075-$L1075),INDEX('Cenários'!$I$6:$I$105,INT((ROW()-6)/12)+1)),FLOOR(MAX(0,INDEX('Cenários'!$K$6:$K$105,INT((ROW()-6)/12)+1)-$L1075),INDEX('Cenários'!$I$6:$I$105,INT((ROW()-6)/12)+1)))),0))</f>
        <v/>
      </c>
      <c r="P1075" s="25">
        <f>IF($A1075="","",IFERROR(IF($E1075+INDEX('Cenários'!$J$6:$J$105,INT((ROW()-6)/12)+1)&gt;7,0,SUMIFS($O$6:$O$1205,$A$6:$A$1205,$A1075,$E$6:$E$1205,$E1075+INDEX('Cenários'!$J$6:$J$105,INT((ROW()-6)/12)+1))),0))</f>
        <v/>
      </c>
      <c r="Q1075" s="25">
        <f>IF($A1075="","",$L1075+$O1075)</f>
        <v/>
      </c>
      <c r="R1075" s="25">
        <f>IF($A1075="","",IF($E1075&gt;0,MAX(0,$Q1075-$N1075),0))</f>
        <v/>
      </c>
      <c r="S1075" s="25">
        <f>IF($A1075="","",$Q1075-$R1075)</f>
        <v/>
      </c>
      <c r="T1075" s="25">
        <f>IF($A1075="","",MAX(0,-$S1075))</f>
        <v/>
      </c>
      <c r="U1075" s="25">
        <f>IF($A1075="","",MAX(0,$Q1075-INDEX('Cenários'!$K$6:$K$105,INT((ROW()-6)/12)+1)))</f>
        <v/>
      </c>
      <c r="V1075" s="24">
        <f>IF($A1075="","",IF($Y1075&lt;&gt;"OK","Dados inválidos",IF($X1075="Pausado","Pausado",IF($T1075&gt;0,"Ruptura",IF($U1075&gt;0,"Excesso de capacidade",IF($M1075&gt;INDEX('Cenários'!$K$6:$K$105,INT((ROW()-6)/12)+1),"Capacidade insuficiente",IF(AND($E1075&lt;=0,$S1075&lt;INDEX('Cenários'!$H$6:$H$105,INT((ROW()-6)/12)+1)),"Atenção",IF($R1075&gt;0,"Desmobilizar","Adequado"))))))))</f>
        <v/>
      </c>
      <c r="W1075" s="24">
        <f>IF($A1075="","",IF($Y1075&lt;&gt;"OK","Corrigir cadastro do cenário",IF($X1075="Pausado","",IF($T1075&gt;0,"Ruptura projetada de "&amp;TEXT($T1075,"0")&amp;" un.",IF($U1075&gt;0,"Reduzir entrada ou transferir "&amp;TEXT($U1075,"0")&amp;" un.",IF($M1075&gt;INDEX('Cenários'!$K$6:$K$105,INT((ROW()-6)/12)+1),"Capacidade abaixo do saldo-alvo em "&amp;TEXT($M1075-INDEX('Cenários'!$K$6:$K$105,INT((ROW()-6)/12)+1),"0")&amp;" un.",IF(AND($O1075&gt;0,$E1075-INDEX('Cenários'!$J$6:$J$105,INT((ROW()-6)/12)+1)&lt;-4),"Recebimento depende de pedido anterior ao horizonte",IF($R1075&gt;0,"Desmobilizar "&amp;TEXT($R1075,"0")&amp;" un. nesta semana",IF($P1075&gt;0,"Emitir pedido de "&amp;TEXT($P1075,"0")&amp;" un. nesta semana",IF($O1075&gt;0,"Programar recebimento de "&amp;TEXT($O1075,"0")&amp;" un.","Sem ação imediata")))))))))</f>
        <v/>
      </c>
      <c r="X1075" s="24">
        <f>IF($A1075="","",INDEX('Cenários'!$M$6:$M$105,INT((ROW()-6)/12)+1))</f>
        <v/>
      </c>
      <c r="Y1075" s="24">
        <f>IF($A1075="","",INDEX('Cenários'!$Z$6:$Z$105,INT((ROW()-6)/12)+1))</f>
        <v/>
      </c>
    </row>
    <row r="1076" ht="19" customHeight="1">
      <c r="A1076" s="24">
        <f>IF(INDEX('Cenários'!$A$6:$A$105,INT((ROW()-6)/12)+1)="","",INDEX('Cenários'!$A$6:$A$105,INT((ROW()-6)/12)+1))</f>
        <v/>
      </c>
      <c r="B1076" s="24">
        <f>IF($A1076="","",INDEX('Cenários'!$B$6:$B$105,INT((ROW()-6)/12)+1))</f>
        <v/>
      </c>
      <c r="C1076" s="24">
        <f>IF($A1076="","",INDEX('Cenários'!$C$6:$C$105,INT((ROW()-6)/12)+1))</f>
        <v/>
      </c>
      <c r="D1076" s="24">
        <f>IF($A1076="","",INDEX('Cenários'!$D$6:$D$105,INT((ROW()-6)/12)+1))</f>
        <v/>
      </c>
      <c r="E1076" s="25">
        <f>IF($A1076="","",MOD(ROW()-6,12)-4)</f>
        <v/>
      </c>
      <c r="F1076" s="24">
        <f>IF($A1076="","",IF($E1076&lt;0,"Antes do pico",IF($E1076=0,"Semana de pico","Depois do pico")))</f>
        <v/>
      </c>
      <c r="G1076" s="36">
        <f>IF($A1076="","",IFERROR(IF(INDEX('Cenários'!$E$6:$E$105,INT((ROW()-6)/12)+1)="","",INDEX('Cenários'!$E$6:$E$105,INT((ROW()-6)/12)+1)+7*$E1076),""))</f>
        <v/>
      </c>
      <c r="H1076" s="37">
        <f>IF($A1076="","",INDEX('Cenários'!$N$6:$Y$105,INT((ROW()-6)/12)+1,$E1076+5))</f>
        <v/>
      </c>
      <c r="I1076" s="25">
        <f>IF(OR($A1076="",$H1076=""),"",IFERROR(ROUNDUP(INDEX('Cenários'!$F$6:$F$105,INT((ROW()-6)/12)+1)*$H1076,0),""))</f>
        <v/>
      </c>
      <c r="J1076" s="19" t="n"/>
      <c r="K1076" s="25">
        <f>IF($A1076="","",IF($E1076=-4,INDEX('Cenários'!$G$6:$G$105,INT((ROW()-6)/12)+1),$S1075))</f>
        <v/>
      </c>
      <c r="L1076" s="25">
        <f>IF($A1076="","",$K1076+IF($J1076="",0,$J1076)-IF($I1076="",0,$I1076))</f>
        <v/>
      </c>
      <c r="M1076" s="25">
        <f>IF($A1076="","",IF($E1076&lt;=0,INDEX('Cenários'!$H$6:$H$105,INT((ROW()-6)/12)+1)+SUMIFS($I$6:$I$1205,$A$6:$A$1205,$A1076,$E$6:$E$1205,"&gt;"&amp;$E1076,$E$6:$E$1205,"&lt;="&amp;($E1076+INDEX('Cenários'!$J$6:$J$105,INT((ROW()-6)/12)+1))),INDEX('Cenários'!$L$6:$L$105,INT((ROW()-6)/12)+1)+SUMIFS($I$6:$I$1205,$A$6:$A$1205,$A1076,$E$6:$E$1205,"&gt;"&amp;$E1076,$E$6:$E$1205,"&lt;=7")))</f>
        <v/>
      </c>
      <c r="N1076" s="25">
        <f>IF($A1076="","",MIN(INDEX('Cenários'!$K$6:$K$105,INT((ROW()-6)/12)+1),MAX(0,$M1076)))</f>
        <v/>
      </c>
      <c r="O1076" s="25">
        <f>IF($A1076="","",IFERROR(IF($L1076&gt;=$N1076,0,MIN(CEILING(MAX(0,$N1076-$L1076),INDEX('Cenários'!$I$6:$I$105,INT((ROW()-6)/12)+1)),FLOOR(MAX(0,INDEX('Cenários'!$K$6:$K$105,INT((ROW()-6)/12)+1)-$L1076),INDEX('Cenários'!$I$6:$I$105,INT((ROW()-6)/12)+1)))),0))</f>
        <v/>
      </c>
      <c r="P1076" s="25">
        <f>IF($A1076="","",IFERROR(IF($E1076+INDEX('Cenários'!$J$6:$J$105,INT((ROW()-6)/12)+1)&gt;7,0,SUMIFS($O$6:$O$1205,$A$6:$A$1205,$A1076,$E$6:$E$1205,$E1076+INDEX('Cenários'!$J$6:$J$105,INT((ROW()-6)/12)+1))),0))</f>
        <v/>
      </c>
      <c r="Q1076" s="25">
        <f>IF($A1076="","",$L1076+$O1076)</f>
        <v/>
      </c>
      <c r="R1076" s="25">
        <f>IF($A1076="","",IF($E1076&gt;0,MAX(0,$Q1076-$N1076),0))</f>
        <v/>
      </c>
      <c r="S1076" s="25">
        <f>IF($A1076="","",$Q1076-$R1076)</f>
        <v/>
      </c>
      <c r="T1076" s="25">
        <f>IF($A1076="","",MAX(0,-$S1076))</f>
        <v/>
      </c>
      <c r="U1076" s="25">
        <f>IF($A1076="","",MAX(0,$Q1076-INDEX('Cenários'!$K$6:$K$105,INT((ROW()-6)/12)+1)))</f>
        <v/>
      </c>
      <c r="V1076" s="24">
        <f>IF($A1076="","",IF($Y1076&lt;&gt;"OK","Dados inválidos",IF($X1076="Pausado","Pausado",IF($T1076&gt;0,"Ruptura",IF($U1076&gt;0,"Excesso de capacidade",IF($M1076&gt;INDEX('Cenários'!$K$6:$K$105,INT((ROW()-6)/12)+1),"Capacidade insuficiente",IF(AND($E1076&lt;=0,$S1076&lt;INDEX('Cenários'!$H$6:$H$105,INT((ROW()-6)/12)+1)),"Atenção",IF($R1076&gt;0,"Desmobilizar","Adequado"))))))))</f>
        <v/>
      </c>
      <c r="W1076" s="24">
        <f>IF($A1076="","",IF($Y1076&lt;&gt;"OK","Corrigir cadastro do cenário",IF($X1076="Pausado","",IF($T1076&gt;0,"Ruptura projetada de "&amp;TEXT($T1076,"0")&amp;" un.",IF($U1076&gt;0,"Reduzir entrada ou transferir "&amp;TEXT($U1076,"0")&amp;" un.",IF($M1076&gt;INDEX('Cenários'!$K$6:$K$105,INT((ROW()-6)/12)+1),"Capacidade abaixo do saldo-alvo em "&amp;TEXT($M1076-INDEX('Cenários'!$K$6:$K$105,INT((ROW()-6)/12)+1),"0")&amp;" un.",IF(AND($O1076&gt;0,$E1076-INDEX('Cenários'!$J$6:$J$105,INT((ROW()-6)/12)+1)&lt;-4),"Recebimento depende de pedido anterior ao horizonte",IF($R1076&gt;0,"Desmobilizar "&amp;TEXT($R1076,"0")&amp;" un. nesta semana",IF($P1076&gt;0,"Emitir pedido de "&amp;TEXT($P1076,"0")&amp;" un. nesta semana",IF($O1076&gt;0,"Programar recebimento de "&amp;TEXT($O1076,"0")&amp;" un.","Sem ação imediata")))))))))</f>
        <v/>
      </c>
      <c r="X1076" s="24">
        <f>IF($A1076="","",INDEX('Cenários'!$M$6:$M$105,INT((ROW()-6)/12)+1))</f>
        <v/>
      </c>
      <c r="Y1076" s="24">
        <f>IF($A1076="","",INDEX('Cenários'!$Z$6:$Z$105,INT((ROW()-6)/12)+1))</f>
        <v/>
      </c>
    </row>
    <row r="1077" ht="19" customHeight="1">
      <c r="A1077" s="24">
        <f>IF(INDEX('Cenários'!$A$6:$A$105,INT((ROW()-6)/12)+1)="","",INDEX('Cenários'!$A$6:$A$105,INT((ROW()-6)/12)+1))</f>
        <v/>
      </c>
      <c r="B1077" s="24">
        <f>IF($A1077="","",INDEX('Cenários'!$B$6:$B$105,INT((ROW()-6)/12)+1))</f>
        <v/>
      </c>
      <c r="C1077" s="24">
        <f>IF($A1077="","",INDEX('Cenários'!$C$6:$C$105,INT((ROW()-6)/12)+1))</f>
        <v/>
      </c>
      <c r="D1077" s="24">
        <f>IF($A1077="","",INDEX('Cenários'!$D$6:$D$105,INT((ROW()-6)/12)+1))</f>
        <v/>
      </c>
      <c r="E1077" s="25">
        <f>IF($A1077="","",MOD(ROW()-6,12)-4)</f>
        <v/>
      </c>
      <c r="F1077" s="24">
        <f>IF($A1077="","",IF($E1077&lt;0,"Antes do pico",IF($E1077=0,"Semana de pico","Depois do pico")))</f>
        <v/>
      </c>
      <c r="G1077" s="36">
        <f>IF($A1077="","",IFERROR(IF(INDEX('Cenários'!$E$6:$E$105,INT((ROW()-6)/12)+1)="","",INDEX('Cenários'!$E$6:$E$105,INT((ROW()-6)/12)+1)+7*$E1077),""))</f>
        <v/>
      </c>
      <c r="H1077" s="37">
        <f>IF($A1077="","",INDEX('Cenários'!$N$6:$Y$105,INT((ROW()-6)/12)+1,$E1077+5))</f>
        <v/>
      </c>
      <c r="I1077" s="25">
        <f>IF(OR($A1077="",$H1077=""),"",IFERROR(ROUNDUP(INDEX('Cenários'!$F$6:$F$105,INT((ROW()-6)/12)+1)*$H1077,0),""))</f>
        <v/>
      </c>
      <c r="J1077" s="19" t="n"/>
      <c r="K1077" s="25">
        <f>IF($A1077="","",IF($E1077=-4,INDEX('Cenários'!$G$6:$G$105,INT((ROW()-6)/12)+1),$S1076))</f>
        <v/>
      </c>
      <c r="L1077" s="25">
        <f>IF($A1077="","",$K1077+IF($J1077="",0,$J1077)-IF($I1077="",0,$I1077))</f>
        <v/>
      </c>
      <c r="M1077" s="25">
        <f>IF($A1077="","",IF($E1077&lt;=0,INDEX('Cenários'!$H$6:$H$105,INT((ROW()-6)/12)+1)+SUMIFS($I$6:$I$1205,$A$6:$A$1205,$A1077,$E$6:$E$1205,"&gt;"&amp;$E1077,$E$6:$E$1205,"&lt;="&amp;($E1077+INDEX('Cenários'!$J$6:$J$105,INT((ROW()-6)/12)+1))),INDEX('Cenários'!$L$6:$L$105,INT((ROW()-6)/12)+1)+SUMIFS($I$6:$I$1205,$A$6:$A$1205,$A1077,$E$6:$E$1205,"&gt;"&amp;$E1077,$E$6:$E$1205,"&lt;=7")))</f>
        <v/>
      </c>
      <c r="N1077" s="25">
        <f>IF($A1077="","",MIN(INDEX('Cenários'!$K$6:$K$105,INT((ROW()-6)/12)+1),MAX(0,$M1077)))</f>
        <v/>
      </c>
      <c r="O1077" s="25">
        <f>IF($A1077="","",IFERROR(IF($L1077&gt;=$N1077,0,MIN(CEILING(MAX(0,$N1077-$L1077),INDEX('Cenários'!$I$6:$I$105,INT((ROW()-6)/12)+1)),FLOOR(MAX(0,INDEX('Cenários'!$K$6:$K$105,INT((ROW()-6)/12)+1)-$L1077),INDEX('Cenários'!$I$6:$I$105,INT((ROW()-6)/12)+1)))),0))</f>
        <v/>
      </c>
      <c r="P1077" s="25">
        <f>IF($A1077="","",IFERROR(IF($E1077+INDEX('Cenários'!$J$6:$J$105,INT((ROW()-6)/12)+1)&gt;7,0,SUMIFS($O$6:$O$1205,$A$6:$A$1205,$A1077,$E$6:$E$1205,$E1077+INDEX('Cenários'!$J$6:$J$105,INT((ROW()-6)/12)+1))),0))</f>
        <v/>
      </c>
      <c r="Q1077" s="25">
        <f>IF($A1077="","",$L1077+$O1077)</f>
        <v/>
      </c>
      <c r="R1077" s="25">
        <f>IF($A1077="","",IF($E1077&gt;0,MAX(0,$Q1077-$N1077),0))</f>
        <v/>
      </c>
      <c r="S1077" s="25">
        <f>IF($A1077="","",$Q1077-$R1077)</f>
        <v/>
      </c>
      <c r="T1077" s="25">
        <f>IF($A1077="","",MAX(0,-$S1077))</f>
        <v/>
      </c>
      <c r="U1077" s="25">
        <f>IF($A1077="","",MAX(0,$Q1077-INDEX('Cenários'!$K$6:$K$105,INT((ROW()-6)/12)+1)))</f>
        <v/>
      </c>
      <c r="V1077" s="24">
        <f>IF($A1077="","",IF($Y1077&lt;&gt;"OK","Dados inválidos",IF($X1077="Pausado","Pausado",IF($T1077&gt;0,"Ruptura",IF($U1077&gt;0,"Excesso de capacidade",IF($M1077&gt;INDEX('Cenários'!$K$6:$K$105,INT((ROW()-6)/12)+1),"Capacidade insuficiente",IF(AND($E1077&lt;=0,$S1077&lt;INDEX('Cenários'!$H$6:$H$105,INT((ROW()-6)/12)+1)),"Atenção",IF($R1077&gt;0,"Desmobilizar","Adequado"))))))))</f>
        <v/>
      </c>
      <c r="W1077" s="24">
        <f>IF($A1077="","",IF($Y1077&lt;&gt;"OK","Corrigir cadastro do cenário",IF($X1077="Pausado","",IF($T1077&gt;0,"Ruptura projetada de "&amp;TEXT($T1077,"0")&amp;" un.",IF($U1077&gt;0,"Reduzir entrada ou transferir "&amp;TEXT($U1077,"0")&amp;" un.",IF($M1077&gt;INDEX('Cenários'!$K$6:$K$105,INT((ROW()-6)/12)+1),"Capacidade abaixo do saldo-alvo em "&amp;TEXT($M1077-INDEX('Cenários'!$K$6:$K$105,INT((ROW()-6)/12)+1),"0")&amp;" un.",IF(AND($O1077&gt;0,$E1077-INDEX('Cenários'!$J$6:$J$105,INT((ROW()-6)/12)+1)&lt;-4),"Recebimento depende de pedido anterior ao horizonte",IF($R1077&gt;0,"Desmobilizar "&amp;TEXT($R1077,"0")&amp;" un. nesta semana",IF($P1077&gt;0,"Emitir pedido de "&amp;TEXT($P1077,"0")&amp;" un. nesta semana",IF($O1077&gt;0,"Programar recebimento de "&amp;TEXT($O1077,"0")&amp;" un.","Sem ação imediata")))))))))</f>
        <v/>
      </c>
      <c r="X1077" s="24">
        <f>IF($A1077="","",INDEX('Cenários'!$M$6:$M$105,INT((ROW()-6)/12)+1))</f>
        <v/>
      </c>
      <c r="Y1077" s="24">
        <f>IF($A1077="","",INDEX('Cenários'!$Z$6:$Z$105,INT((ROW()-6)/12)+1))</f>
        <v/>
      </c>
    </row>
    <row r="1078" ht="19" customHeight="1">
      <c r="A1078" s="24">
        <f>IF(INDEX('Cenários'!$A$6:$A$105,INT((ROW()-6)/12)+1)="","",INDEX('Cenários'!$A$6:$A$105,INT((ROW()-6)/12)+1))</f>
        <v/>
      </c>
      <c r="B1078" s="24">
        <f>IF($A1078="","",INDEX('Cenários'!$B$6:$B$105,INT((ROW()-6)/12)+1))</f>
        <v/>
      </c>
      <c r="C1078" s="24">
        <f>IF($A1078="","",INDEX('Cenários'!$C$6:$C$105,INT((ROW()-6)/12)+1))</f>
        <v/>
      </c>
      <c r="D1078" s="24">
        <f>IF($A1078="","",INDEX('Cenários'!$D$6:$D$105,INT((ROW()-6)/12)+1))</f>
        <v/>
      </c>
      <c r="E1078" s="25">
        <f>IF($A1078="","",MOD(ROW()-6,12)-4)</f>
        <v/>
      </c>
      <c r="F1078" s="24">
        <f>IF($A1078="","",IF($E1078&lt;0,"Antes do pico",IF($E1078=0,"Semana de pico","Depois do pico")))</f>
        <v/>
      </c>
      <c r="G1078" s="36">
        <f>IF($A1078="","",IFERROR(IF(INDEX('Cenários'!$E$6:$E$105,INT((ROW()-6)/12)+1)="","",INDEX('Cenários'!$E$6:$E$105,INT((ROW()-6)/12)+1)+7*$E1078),""))</f>
        <v/>
      </c>
      <c r="H1078" s="37">
        <f>IF($A1078="","",INDEX('Cenários'!$N$6:$Y$105,INT((ROW()-6)/12)+1,$E1078+5))</f>
        <v/>
      </c>
      <c r="I1078" s="25">
        <f>IF(OR($A1078="",$H1078=""),"",IFERROR(ROUNDUP(INDEX('Cenários'!$F$6:$F$105,INT((ROW()-6)/12)+1)*$H1078,0),""))</f>
        <v/>
      </c>
      <c r="J1078" s="19" t="n"/>
      <c r="K1078" s="25">
        <f>IF($A1078="","",IF($E1078=-4,INDEX('Cenários'!$G$6:$G$105,INT((ROW()-6)/12)+1),$S1077))</f>
        <v/>
      </c>
      <c r="L1078" s="25">
        <f>IF($A1078="","",$K1078+IF($J1078="",0,$J1078)-IF($I1078="",0,$I1078))</f>
        <v/>
      </c>
      <c r="M1078" s="25">
        <f>IF($A1078="","",IF($E1078&lt;=0,INDEX('Cenários'!$H$6:$H$105,INT((ROW()-6)/12)+1)+SUMIFS($I$6:$I$1205,$A$6:$A$1205,$A1078,$E$6:$E$1205,"&gt;"&amp;$E1078,$E$6:$E$1205,"&lt;="&amp;($E1078+INDEX('Cenários'!$J$6:$J$105,INT((ROW()-6)/12)+1))),INDEX('Cenários'!$L$6:$L$105,INT((ROW()-6)/12)+1)+SUMIFS($I$6:$I$1205,$A$6:$A$1205,$A1078,$E$6:$E$1205,"&gt;"&amp;$E1078,$E$6:$E$1205,"&lt;=7")))</f>
        <v/>
      </c>
      <c r="N1078" s="25">
        <f>IF($A1078="","",MIN(INDEX('Cenários'!$K$6:$K$105,INT((ROW()-6)/12)+1),MAX(0,$M1078)))</f>
        <v/>
      </c>
      <c r="O1078" s="25">
        <f>IF($A1078="","",IFERROR(IF($L1078&gt;=$N1078,0,MIN(CEILING(MAX(0,$N1078-$L1078),INDEX('Cenários'!$I$6:$I$105,INT((ROW()-6)/12)+1)),FLOOR(MAX(0,INDEX('Cenários'!$K$6:$K$105,INT((ROW()-6)/12)+1)-$L1078),INDEX('Cenários'!$I$6:$I$105,INT((ROW()-6)/12)+1)))),0))</f>
        <v/>
      </c>
      <c r="P1078" s="25">
        <f>IF($A1078="","",IFERROR(IF($E1078+INDEX('Cenários'!$J$6:$J$105,INT((ROW()-6)/12)+1)&gt;7,0,SUMIFS($O$6:$O$1205,$A$6:$A$1205,$A1078,$E$6:$E$1205,$E1078+INDEX('Cenários'!$J$6:$J$105,INT((ROW()-6)/12)+1))),0))</f>
        <v/>
      </c>
      <c r="Q1078" s="25">
        <f>IF($A1078="","",$L1078+$O1078)</f>
        <v/>
      </c>
      <c r="R1078" s="25">
        <f>IF($A1078="","",IF($E1078&gt;0,MAX(0,$Q1078-$N1078),0))</f>
        <v/>
      </c>
      <c r="S1078" s="25">
        <f>IF($A1078="","",$Q1078-$R1078)</f>
        <v/>
      </c>
      <c r="T1078" s="25">
        <f>IF($A1078="","",MAX(0,-$S1078))</f>
        <v/>
      </c>
      <c r="U1078" s="25">
        <f>IF($A1078="","",MAX(0,$Q1078-INDEX('Cenários'!$K$6:$K$105,INT((ROW()-6)/12)+1)))</f>
        <v/>
      </c>
      <c r="V1078" s="24">
        <f>IF($A1078="","",IF($Y1078&lt;&gt;"OK","Dados inválidos",IF($X1078="Pausado","Pausado",IF($T1078&gt;0,"Ruptura",IF($U1078&gt;0,"Excesso de capacidade",IF($M1078&gt;INDEX('Cenários'!$K$6:$K$105,INT((ROW()-6)/12)+1),"Capacidade insuficiente",IF(AND($E1078&lt;=0,$S1078&lt;INDEX('Cenários'!$H$6:$H$105,INT((ROW()-6)/12)+1)),"Atenção",IF($R1078&gt;0,"Desmobilizar","Adequado"))))))))</f>
        <v/>
      </c>
      <c r="W1078" s="24">
        <f>IF($A1078="","",IF($Y1078&lt;&gt;"OK","Corrigir cadastro do cenário",IF($X1078="Pausado","",IF($T1078&gt;0,"Ruptura projetada de "&amp;TEXT($T1078,"0")&amp;" un.",IF($U1078&gt;0,"Reduzir entrada ou transferir "&amp;TEXT($U1078,"0")&amp;" un.",IF($M1078&gt;INDEX('Cenários'!$K$6:$K$105,INT((ROW()-6)/12)+1),"Capacidade abaixo do saldo-alvo em "&amp;TEXT($M1078-INDEX('Cenários'!$K$6:$K$105,INT((ROW()-6)/12)+1),"0")&amp;" un.",IF(AND($O1078&gt;0,$E1078-INDEX('Cenários'!$J$6:$J$105,INT((ROW()-6)/12)+1)&lt;-4),"Recebimento depende de pedido anterior ao horizonte",IF($R1078&gt;0,"Desmobilizar "&amp;TEXT($R1078,"0")&amp;" un. nesta semana",IF($P1078&gt;0,"Emitir pedido de "&amp;TEXT($P1078,"0")&amp;" un. nesta semana",IF($O1078&gt;0,"Programar recebimento de "&amp;TEXT($O1078,"0")&amp;" un.","Sem ação imediata")))))))))</f>
        <v/>
      </c>
      <c r="X1078" s="24">
        <f>IF($A1078="","",INDEX('Cenários'!$M$6:$M$105,INT((ROW()-6)/12)+1))</f>
        <v/>
      </c>
      <c r="Y1078" s="24">
        <f>IF($A1078="","",INDEX('Cenários'!$Z$6:$Z$105,INT((ROW()-6)/12)+1))</f>
        <v/>
      </c>
    </row>
    <row r="1079" ht="19" customHeight="1">
      <c r="A1079" s="24">
        <f>IF(INDEX('Cenários'!$A$6:$A$105,INT((ROW()-6)/12)+1)="","",INDEX('Cenários'!$A$6:$A$105,INT((ROW()-6)/12)+1))</f>
        <v/>
      </c>
      <c r="B1079" s="24">
        <f>IF($A1079="","",INDEX('Cenários'!$B$6:$B$105,INT((ROW()-6)/12)+1))</f>
        <v/>
      </c>
      <c r="C1079" s="24">
        <f>IF($A1079="","",INDEX('Cenários'!$C$6:$C$105,INT((ROW()-6)/12)+1))</f>
        <v/>
      </c>
      <c r="D1079" s="24">
        <f>IF($A1079="","",INDEX('Cenários'!$D$6:$D$105,INT((ROW()-6)/12)+1))</f>
        <v/>
      </c>
      <c r="E1079" s="25">
        <f>IF($A1079="","",MOD(ROW()-6,12)-4)</f>
        <v/>
      </c>
      <c r="F1079" s="24">
        <f>IF($A1079="","",IF($E1079&lt;0,"Antes do pico",IF($E1079=0,"Semana de pico","Depois do pico")))</f>
        <v/>
      </c>
      <c r="G1079" s="36">
        <f>IF($A1079="","",IFERROR(IF(INDEX('Cenários'!$E$6:$E$105,INT((ROW()-6)/12)+1)="","",INDEX('Cenários'!$E$6:$E$105,INT((ROW()-6)/12)+1)+7*$E1079),""))</f>
        <v/>
      </c>
      <c r="H1079" s="37">
        <f>IF($A1079="","",INDEX('Cenários'!$N$6:$Y$105,INT((ROW()-6)/12)+1,$E1079+5))</f>
        <v/>
      </c>
      <c r="I1079" s="25">
        <f>IF(OR($A1079="",$H1079=""),"",IFERROR(ROUNDUP(INDEX('Cenários'!$F$6:$F$105,INT((ROW()-6)/12)+1)*$H1079,0),""))</f>
        <v/>
      </c>
      <c r="J1079" s="19" t="n"/>
      <c r="K1079" s="25">
        <f>IF($A1079="","",IF($E1079=-4,INDEX('Cenários'!$G$6:$G$105,INT((ROW()-6)/12)+1),$S1078))</f>
        <v/>
      </c>
      <c r="L1079" s="25">
        <f>IF($A1079="","",$K1079+IF($J1079="",0,$J1079)-IF($I1079="",0,$I1079))</f>
        <v/>
      </c>
      <c r="M1079" s="25">
        <f>IF($A1079="","",IF($E1079&lt;=0,INDEX('Cenários'!$H$6:$H$105,INT((ROW()-6)/12)+1)+SUMIFS($I$6:$I$1205,$A$6:$A$1205,$A1079,$E$6:$E$1205,"&gt;"&amp;$E1079,$E$6:$E$1205,"&lt;="&amp;($E1079+INDEX('Cenários'!$J$6:$J$105,INT((ROW()-6)/12)+1))),INDEX('Cenários'!$L$6:$L$105,INT((ROW()-6)/12)+1)+SUMIFS($I$6:$I$1205,$A$6:$A$1205,$A1079,$E$6:$E$1205,"&gt;"&amp;$E1079,$E$6:$E$1205,"&lt;=7")))</f>
        <v/>
      </c>
      <c r="N1079" s="25">
        <f>IF($A1079="","",MIN(INDEX('Cenários'!$K$6:$K$105,INT((ROW()-6)/12)+1),MAX(0,$M1079)))</f>
        <v/>
      </c>
      <c r="O1079" s="25">
        <f>IF($A1079="","",IFERROR(IF($L1079&gt;=$N1079,0,MIN(CEILING(MAX(0,$N1079-$L1079),INDEX('Cenários'!$I$6:$I$105,INT((ROW()-6)/12)+1)),FLOOR(MAX(0,INDEX('Cenários'!$K$6:$K$105,INT((ROW()-6)/12)+1)-$L1079),INDEX('Cenários'!$I$6:$I$105,INT((ROW()-6)/12)+1)))),0))</f>
        <v/>
      </c>
      <c r="P1079" s="25">
        <f>IF($A1079="","",IFERROR(IF($E1079+INDEX('Cenários'!$J$6:$J$105,INT((ROW()-6)/12)+1)&gt;7,0,SUMIFS($O$6:$O$1205,$A$6:$A$1205,$A1079,$E$6:$E$1205,$E1079+INDEX('Cenários'!$J$6:$J$105,INT((ROW()-6)/12)+1))),0))</f>
        <v/>
      </c>
      <c r="Q1079" s="25">
        <f>IF($A1079="","",$L1079+$O1079)</f>
        <v/>
      </c>
      <c r="R1079" s="25">
        <f>IF($A1079="","",IF($E1079&gt;0,MAX(0,$Q1079-$N1079),0))</f>
        <v/>
      </c>
      <c r="S1079" s="25">
        <f>IF($A1079="","",$Q1079-$R1079)</f>
        <v/>
      </c>
      <c r="T1079" s="25">
        <f>IF($A1079="","",MAX(0,-$S1079))</f>
        <v/>
      </c>
      <c r="U1079" s="25">
        <f>IF($A1079="","",MAX(0,$Q1079-INDEX('Cenários'!$K$6:$K$105,INT((ROW()-6)/12)+1)))</f>
        <v/>
      </c>
      <c r="V1079" s="24">
        <f>IF($A1079="","",IF($Y1079&lt;&gt;"OK","Dados inválidos",IF($X1079="Pausado","Pausado",IF($T1079&gt;0,"Ruptura",IF($U1079&gt;0,"Excesso de capacidade",IF($M1079&gt;INDEX('Cenários'!$K$6:$K$105,INT((ROW()-6)/12)+1),"Capacidade insuficiente",IF(AND($E1079&lt;=0,$S1079&lt;INDEX('Cenários'!$H$6:$H$105,INT((ROW()-6)/12)+1)),"Atenção",IF($R1079&gt;0,"Desmobilizar","Adequado"))))))))</f>
        <v/>
      </c>
      <c r="W1079" s="24">
        <f>IF($A1079="","",IF($Y1079&lt;&gt;"OK","Corrigir cadastro do cenário",IF($X1079="Pausado","",IF($T1079&gt;0,"Ruptura projetada de "&amp;TEXT($T1079,"0")&amp;" un.",IF($U1079&gt;0,"Reduzir entrada ou transferir "&amp;TEXT($U1079,"0")&amp;" un.",IF($M1079&gt;INDEX('Cenários'!$K$6:$K$105,INT((ROW()-6)/12)+1),"Capacidade abaixo do saldo-alvo em "&amp;TEXT($M1079-INDEX('Cenários'!$K$6:$K$105,INT((ROW()-6)/12)+1),"0")&amp;" un.",IF(AND($O1079&gt;0,$E1079-INDEX('Cenários'!$J$6:$J$105,INT((ROW()-6)/12)+1)&lt;-4),"Recebimento depende de pedido anterior ao horizonte",IF($R1079&gt;0,"Desmobilizar "&amp;TEXT($R1079,"0")&amp;" un. nesta semana",IF($P1079&gt;0,"Emitir pedido de "&amp;TEXT($P1079,"0")&amp;" un. nesta semana",IF($O1079&gt;0,"Programar recebimento de "&amp;TEXT($O1079,"0")&amp;" un.","Sem ação imediata")))))))))</f>
        <v/>
      </c>
      <c r="X1079" s="24">
        <f>IF($A1079="","",INDEX('Cenários'!$M$6:$M$105,INT((ROW()-6)/12)+1))</f>
        <v/>
      </c>
      <c r="Y1079" s="24">
        <f>IF($A1079="","",INDEX('Cenários'!$Z$6:$Z$105,INT((ROW()-6)/12)+1))</f>
        <v/>
      </c>
    </row>
    <row r="1080" ht="19" customHeight="1">
      <c r="A1080" s="24">
        <f>IF(INDEX('Cenários'!$A$6:$A$105,INT((ROW()-6)/12)+1)="","",INDEX('Cenários'!$A$6:$A$105,INT((ROW()-6)/12)+1))</f>
        <v/>
      </c>
      <c r="B1080" s="24">
        <f>IF($A1080="","",INDEX('Cenários'!$B$6:$B$105,INT((ROW()-6)/12)+1))</f>
        <v/>
      </c>
      <c r="C1080" s="24">
        <f>IF($A1080="","",INDEX('Cenários'!$C$6:$C$105,INT((ROW()-6)/12)+1))</f>
        <v/>
      </c>
      <c r="D1080" s="24">
        <f>IF($A1080="","",INDEX('Cenários'!$D$6:$D$105,INT((ROW()-6)/12)+1))</f>
        <v/>
      </c>
      <c r="E1080" s="25">
        <f>IF($A1080="","",MOD(ROW()-6,12)-4)</f>
        <v/>
      </c>
      <c r="F1080" s="24">
        <f>IF($A1080="","",IF($E1080&lt;0,"Antes do pico",IF($E1080=0,"Semana de pico","Depois do pico")))</f>
        <v/>
      </c>
      <c r="G1080" s="36">
        <f>IF($A1080="","",IFERROR(IF(INDEX('Cenários'!$E$6:$E$105,INT((ROW()-6)/12)+1)="","",INDEX('Cenários'!$E$6:$E$105,INT((ROW()-6)/12)+1)+7*$E1080),""))</f>
        <v/>
      </c>
      <c r="H1080" s="37">
        <f>IF($A1080="","",INDEX('Cenários'!$N$6:$Y$105,INT((ROW()-6)/12)+1,$E1080+5))</f>
        <v/>
      </c>
      <c r="I1080" s="25">
        <f>IF(OR($A1080="",$H1080=""),"",IFERROR(ROUNDUP(INDEX('Cenários'!$F$6:$F$105,INT((ROW()-6)/12)+1)*$H1080,0),""))</f>
        <v/>
      </c>
      <c r="J1080" s="19" t="n"/>
      <c r="K1080" s="25">
        <f>IF($A1080="","",IF($E1080=-4,INDEX('Cenários'!$G$6:$G$105,INT((ROW()-6)/12)+1),$S1079))</f>
        <v/>
      </c>
      <c r="L1080" s="25">
        <f>IF($A1080="","",$K1080+IF($J1080="",0,$J1080)-IF($I1080="",0,$I1080))</f>
        <v/>
      </c>
      <c r="M1080" s="25">
        <f>IF($A1080="","",IF($E1080&lt;=0,INDEX('Cenários'!$H$6:$H$105,INT((ROW()-6)/12)+1)+SUMIFS($I$6:$I$1205,$A$6:$A$1205,$A1080,$E$6:$E$1205,"&gt;"&amp;$E1080,$E$6:$E$1205,"&lt;="&amp;($E1080+INDEX('Cenários'!$J$6:$J$105,INT((ROW()-6)/12)+1))),INDEX('Cenários'!$L$6:$L$105,INT((ROW()-6)/12)+1)+SUMIFS($I$6:$I$1205,$A$6:$A$1205,$A1080,$E$6:$E$1205,"&gt;"&amp;$E1080,$E$6:$E$1205,"&lt;=7")))</f>
        <v/>
      </c>
      <c r="N1080" s="25">
        <f>IF($A1080="","",MIN(INDEX('Cenários'!$K$6:$K$105,INT((ROW()-6)/12)+1),MAX(0,$M1080)))</f>
        <v/>
      </c>
      <c r="O1080" s="25">
        <f>IF($A1080="","",IFERROR(IF($L1080&gt;=$N1080,0,MIN(CEILING(MAX(0,$N1080-$L1080),INDEX('Cenários'!$I$6:$I$105,INT((ROW()-6)/12)+1)),FLOOR(MAX(0,INDEX('Cenários'!$K$6:$K$105,INT((ROW()-6)/12)+1)-$L1080),INDEX('Cenários'!$I$6:$I$105,INT((ROW()-6)/12)+1)))),0))</f>
        <v/>
      </c>
      <c r="P1080" s="25">
        <f>IF($A1080="","",IFERROR(IF($E1080+INDEX('Cenários'!$J$6:$J$105,INT((ROW()-6)/12)+1)&gt;7,0,SUMIFS($O$6:$O$1205,$A$6:$A$1205,$A1080,$E$6:$E$1205,$E1080+INDEX('Cenários'!$J$6:$J$105,INT((ROW()-6)/12)+1))),0))</f>
        <v/>
      </c>
      <c r="Q1080" s="25">
        <f>IF($A1080="","",$L1080+$O1080)</f>
        <v/>
      </c>
      <c r="R1080" s="25">
        <f>IF($A1080="","",IF($E1080&gt;0,MAX(0,$Q1080-$N1080),0))</f>
        <v/>
      </c>
      <c r="S1080" s="25">
        <f>IF($A1080="","",$Q1080-$R1080)</f>
        <v/>
      </c>
      <c r="T1080" s="25">
        <f>IF($A1080="","",MAX(0,-$S1080))</f>
        <v/>
      </c>
      <c r="U1080" s="25">
        <f>IF($A1080="","",MAX(0,$Q1080-INDEX('Cenários'!$K$6:$K$105,INT((ROW()-6)/12)+1)))</f>
        <v/>
      </c>
      <c r="V1080" s="24">
        <f>IF($A1080="","",IF($Y1080&lt;&gt;"OK","Dados inválidos",IF($X1080="Pausado","Pausado",IF($T1080&gt;0,"Ruptura",IF($U1080&gt;0,"Excesso de capacidade",IF($M1080&gt;INDEX('Cenários'!$K$6:$K$105,INT((ROW()-6)/12)+1),"Capacidade insuficiente",IF(AND($E1080&lt;=0,$S1080&lt;INDEX('Cenários'!$H$6:$H$105,INT((ROW()-6)/12)+1)),"Atenção",IF($R1080&gt;0,"Desmobilizar","Adequado"))))))))</f>
        <v/>
      </c>
      <c r="W1080" s="24">
        <f>IF($A1080="","",IF($Y1080&lt;&gt;"OK","Corrigir cadastro do cenário",IF($X1080="Pausado","",IF($T1080&gt;0,"Ruptura projetada de "&amp;TEXT($T1080,"0")&amp;" un.",IF($U1080&gt;0,"Reduzir entrada ou transferir "&amp;TEXT($U1080,"0")&amp;" un.",IF($M1080&gt;INDEX('Cenários'!$K$6:$K$105,INT((ROW()-6)/12)+1),"Capacidade abaixo do saldo-alvo em "&amp;TEXT($M1080-INDEX('Cenários'!$K$6:$K$105,INT((ROW()-6)/12)+1),"0")&amp;" un.",IF(AND($O1080&gt;0,$E1080-INDEX('Cenários'!$J$6:$J$105,INT((ROW()-6)/12)+1)&lt;-4),"Recebimento depende de pedido anterior ao horizonte",IF($R1080&gt;0,"Desmobilizar "&amp;TEXT($R1080,"0")&amp;" un. nesta semana",IF($P1080&gt;0,"Emitir pedido de "&amp;TEXT($P1080,"0")&amp;" un. nesta semana",IF($O1080&gt;0,"Programar recebimento de "&amp;TEXT($O1080,"0")&amp;" un.","Sem ação imediata")))))))))</f>
        <v/>
      </c>
      <c r="X1080" s="24">
        <f>IF($A1080="","",INDEX('Cenários'!$M$6:$M$105,INT((ROW()-6)/12)+1))</f>
        <v/>
      </c>
      <c r="Y1080" s="24">
        <f>IF($A1080="","",INDEX('Cenários'!$Z$6:$Z$105,INT((ROW()-6)/12)+1))</f>
        <v/>
      </c>
    </row>
    <row r="1081" ht="19" customHeight="1">
      <c r="A1081" s="24">
        <f>IF(INDEX('Cenários'!$A$6:$A$105,INT((ROW()-6)/12)+1)="","",INDEX('Cenários'!$A$6:$A$105,INT((ROW()-6)/12)+1))</f>
        <v/>
      </c>
      <c r="B1081" s="24">
        <f>IF($A1081="","",INDEX('Cenários'!$B$6:$B$105,INT((ROW()-6)/12)+1))</f>
        <v/>
      </c>
      <c r="C1081" s="24">
        <f>IF($A1081="","",INDEX('Cenários'!$C$6:$C$105,INT((ROW()-6)/12)+1))</f>
        <v/>
      </c>
      <c r="D1081" s="24">
        <f>IF($A1081="","",INDEX('Cenários'!$D$6:$D$105,INT((ROW()-6)/12)+1))</f>
        <v/>
      </c>
      <c r="E1081" s="25">
        <f>IF($A1081="","",MOD(ROW()-6,12)-4)</f>
        <v/>
      </c>
      <c r="F1081" s="24">
        <f>IF($A1081="","",IF($E1081&lt;0,"Antes do pico",IF($E1081=0,"Semana de pico","Depois do pico")))</f>
        <v/>
      </c>
      <c r="G1081" s="36">
        <f>IF($A1081="","",IFERROR(IF(INDEX('Cenários'!$E$6:$E$105,INT((ROW()-6)/12)+1)="","",INDEX('Cenários'!$E$6:$E$105,INT((ROW()-6)/12)+1)+7*$E1081),""))</f>
        <v/>
      </c>
      <c r="H1081" s="37">
        <f>IF($A1081="","",INDEX('Cenários'!$N$6:$Y$105,INT((ROW()-6)/12)+1,$E1081+5))</f>
        <v/>
      </c>
      <c r="I1081" s="25">
        <f>IF(OR($A1081="",$H1081=""),"",IFERROR(ROUNDUP(INDEX('Cenários'!$F$6:$F$105,INT((ROW()-6)/12)+1)*$H1081,0),""))</f>
        <v/>
      </c>
      <c r="J1081" s="19" t="n"/>
      <c r="K1081" s="25">
        <f>IF($A1081="","",IF($E1081=-4,INDEX('Cenários'!$G$6:$G$105,INT((ROW()-6)/12)+1),$S1080))</f>
        <v/>
      </c>
      <c r="L1081" s="25">
        <f>IF($A1081="","",$K1081+IF($J1081="",0,$J1081)-IF($I1081="",0,$I1081))</f>
        <v/>
      </c>
      <c r="M1081" s="25">
        <f>IF($A1081="","",IF($E1081&lt;=0,INDEX('Cenários'!$H$6:$H$105,INT((ROW()-6)/12)+1)+SUMIFS($I$6:$I$1205,$A$6:$A$1205,$A1081,$E$6:$E$1205,"&gt;"&amp;$E1081,$E$6:$E$1205,"&lt;="&amp;($E1081+INDEX('Cenários'!$J$6:$J$105,INT((ROW()-6)/12)+1))),INDEX('Cenários'!$L$6:$L$105,INT((ROW()-6)/12)+1)+SUMIFS($I$6:$I$1205,$A$6:$A$1205,$A1081,$E$6:$E$1205,"&gt;"&amp;$E1081,$E$6:$E$1205,"&lt;=7")))</f>
        <v/>
      </c>
      <c r="N1081" s="25">
        <f>IF($A1081="","",MIN(INDEX('Cenários'!$K$6:$K$105,INT((ROW()-6)/12)+1),MAX(0,$M1081)))</f>
        <v/>
      </c>
      <c r="O1081" s="25">
        <f>IF($A1081="","",IFERROR(IF($L1081&gt;=$N1081,0,MIN(CEILING(MAX(0,$N1081-$L1081),INDEX('Cenários'!$I$6:$I$105,INT((ROW()-6)/12)+1)),FLOOR(MAX(0,INDEX('Cenários'!$K$6:$K$105,INT((ROW()-6)/12)+1)-$L1081),INDEX('Cenários'!$I$6:$I$105,INT((ROW()-6)/12)+1)))),0))</f>
        <v/>
      </c>
      <c r="P1081" s="25">
        <f>IF($A1081="","",IFERROR(IF($E1081+INDEX('Cenários'!$J$6:$J$105,INT((ROW()-6)/12)+1)&gt;7,0,SUMIFS($O$6:$O$1205,$A$6:$A$1205,$A1081,$E$6:$E$1205,$E1081+INDEX('Cenários'!$J$6:$J$105,INT((ROW()-6)/12)+1))),0))</f>
        <v/>
      </c>
      <c r="Q1081" s="25">
        <f>IF($A1081="","",$L1081+$O1081)</f>
        <v/>
      </c>
      <c r="R1081" s="25">
        <f>IF($A1081="","",IF($E1081&gt;0,MAX(0,$Q1081-$N1081),0))</f>
        <v/>
      </c>
      <c r="S1081" s="25">
        <f>IF($A1081="","",$Q1081-$R1081)</f>
        <v/>
      </c>
      <c r="T1081" s="25">
        <f>IF($A1081="","",MAX(0,-$S1081))</f>
        <v/>
      </c>
      <c r="U1081" s="25">
        <f>IF($A1081="","",MAX(0,$Q1081-INDEX('Cenários'!$K$6:$K$105,INT((ROW()-6)/12)+1)))</f>
        <v/>
      </c>
      <c r="V1081" s="24">
        <f>IF($A1081="","",IF($Y1081&lt;&gt;"OK","Dados inválidos",IF($X1081="Pausado","Pausado",IF($T1081&gt;0,"Ruptura",IF($U1081&gt;0,"Excesso de capacidade",IF($M1081&gt;INDEX('Cenários'!$K$6:$K$105,INT((ROW()-6)/12)+1),"Capacidade insuficiente",IF(AND($E1081&lt;=0,$S1081&lt;INDEX('Cenários'!$H$6:$H$105,INT((ROW()-6)/12)+1)),"Atenção",IF($R1081&gt;0,"Desmobilizar","Adequado"))))))))</f>
        <v/>
      </c>
      <c r="W1081" s="24">
        <f>IF($A1081="","",IF($Y1081&lt;&gt;"OK","Corrigir cadastro do cenário",IF($X1081="Pausado","",IF($T1081&gt;0,"Ruptura projetada de "&amp;TEXT($T1081,"0")&amp;" un.",IF($U1081&gt;0,"Reduzir entrada ou transferir "&amp;TEXT($U1081,"0")&amp;" un.",IF($M1081&gt;INDEX('Cenários'!$K$6:$K$105,INT((ROW()-6)/12)+1),"Capacidade abaixo do saldo-alvo em "&amp;TEXT($M1081-INDEX('Cenários'!$K$6:$K$105,INT((ROW()-6)/12)+1),"0")&amp;" un.",IF(AND($O1081&gt;0,$E1081-INDEX('Cenários'!$J$6:$J$105,INT((ROW()-6)/12)+1)&lt;-4),"Recebimento depende de pedido anterior ao horizonte",IF($R1081&gt;0,"Desmobilizar "&amp;TEXT($R1081,"0")&amp;" un. nesta semana",IF($P1081&gt;0,"Emitir pedido de "&amp;TEXT($P1081,"0")&amp;" un. nesta semana",IF($O1081&gt;0,"Programar recebimento de "&amp;TEXT($O1081,"0")&amp;" un.","Sem ação imediata")))))))))</f>
        <v/>
      </c>
      <c r="X1081" s="24">
        <f>IF($A1081="","",INDEX('Cenários'!$M$6:$M$105,INT((ROW()-6)/12)+1))</f>
        <v/>
      </c>
      <c r="Y1081" s="24">
        <f>IF($A1081="","",INDEX('Cenários'!$Z$6:$Z$105,INT((ROW()-6)/12)+1))</f>
        <v/>
      </c>
    </row>
    <row r="1082" ht="19" customHeight="1">
      <c r="A1082" s="24">
        <f>IF(INDEX('Cenários'!$A$6:$A$105,INT((ROW()-6)/12)+1)="","",INDEX('Cenários'!$A$6:$A$105,INT((ROW()-6)/12)+1))</f>
        <v/>
      </c>
      <c r="B1082" s="24">
        <f>IF($A1082="","",INDEX('Cenários'!$B$6:$B$105,INT((ROW()-6)/12)+1))</f>
        <v/>
      </c>
      <c r="C1082" s="24">
        <f>IF($A1082="","",INDEX('Cenários'!$C$6:$C$105,INT((ROW()-6)/12)+1))</f>
        <v/>
      </c>
      <c r="D1082" s="24">
        <f>IF($A1082="","",INDEX('Cenários'!$D$6:$D$105,INT((ROW()-6)/12)+1))</f>
        <v/>
      </c>
      <c r="E1082" s="25">
        <f>IF($A1082="","",MOD(ROW()-6,12)-4)</f>
        <v/>
      </c>
      <c r="F1082" s="24">
        <f>IF($A1082="","",IF($E1082&lt;0,"Antes do pico",IF($E1082=0,"Semana de pico","Depois do pico")))</f>
        <v/>
      </c>
      <c r="G1082" s="36">
        <f>IF($A1082="","",IFERROR(IF(INDEX('Cenários'!$E$6:$E$105,INT((ROW()-6)/12)+1)="","",INDEX('Cenários'!$E$6:$E$105,INT((ROW()-6)/12)+1)+7*$E1082),""))</f>
        <v/>
      </c>
      <c r="H1082" s="37">
        <f>IF($A1082="","",INDEX('Cenários'!$N$6:$Y$105,INT((ROW()-6)/12)+1,$E1082+5))</f>
        <v/>
      </c>
      <c r="I1082" s="25">
        <f>IF(OR($A1082="",$H1082=""),"",IFERROR(ROUNDUP(INDEX('Cenários'!$F$6:$F$105,INT((ROW()-6)/12)+1)*$H1082,0),""))</f>
        <v/>
      </c>
      <c r="J1082" s="19" t="n"/>
      <c r="K1082" s="25">
        <f>IF($A1082="","",IF($E1082=-4,INDEX('Cenários'!$G$6:$G$105,INT((ROW()-6)/12)+1),$S1081))</f>
        <v/>
      </c>
      <c r="L1082" s="25">
        <f>IF($A1082="","",$K1082+IF($J1082="",0,$J1082)-IF($I1082="",0,$I1082))</f>
        <v/>
      </c>
      <c r="M1082" s="25">
        <f>IF($A1082="","",IF($E1082&lt;=0,INDEX('Cenários'!$H$6:$H$105,INT((ROW()-6)/12)+1)+SUMIFS($I$6:$I$1205,$A$6:$A$1205,$A1082,$E$6:$E$1205,"&gt;"&amp;$E1082,$E$6:$E$1205,"&lt;="&amp;($E1082+INDEX('Cenários'!$J$6:$J$105,INT((ROW()-6)/12)+1))),INDEX('Cenários'!$L$6:$L$105,INT((ROW()-6)/12)+1)+SUMIFS($I$6:$I$1205,$A$6:$A$1205,$A1082,$E$6:$E$1205,"&gt;"&amp;$E1082,$E$6:$E$1205,"&lt;=7")))</f>
        <v/>
      </c>
      <c r="N1082" s="25">
        <f>IF($A1082="","",MIN(INDEX('Cenários'!$K$6:$K$105,INT((ROW()-6)/12)+1),MAX(0,$M1082)))</f>
        <v/>
      </c>
      <c r="O1082" s="25">
        <f>IF($A1082="","",IFERROR(IF($L1082&gt;=$N1082,0,MIN(CEILING(MAX(0,$N1082-$L1082),INDEX('Cenários'!$I$6:$I$105,INT((ROW()-6)/12)+1)),FLOOR(MAX(0,INDEX('Cenários'!$K$6:$K$105,INT((ROW()-6)/12)+1)-$L1082),INDEX('Cenários'!$I$6:$I$105,INT((ROW()-6)/12)+1)))),0))</f>
        <v/>
      </c>
      <c r="P1082" s="25">
        <f>IF($A1082="","",IFERROR(IF($E1082+INDEX('Cenários'!$J$6:$J$105,INT((ROW()-6)/12)+1)&gt;7,0,SUMIFS($O$6:$O$1205,$A$6:$A$1205,$A1082,$E$6:$E$1205,$E1082+INDEX('Cenários'!$J$6:$J$105,INT((ROW()-6)/12)+1))),0))</f>
        <v/>
      </c>
      <c r="Q1082" s="25">
        <f>IF($A1082="","",$L1082+$O1082)</f>
        <v/>
      </c>
      <c r="R1082" s="25">
        <f>IF($A1082="","",IF($E1082&gt;0,MAX(0,$Q1082-$N1082),0))</f>
        <v/>
      </c>
      <c r="S1082" s="25">
        <f>IF($A1082="","",$Q1082-$R1082)</f>
        <v/>
      </c>
      <c r="T1082" s="25">
        <f>IF($A1082="","",MAX(0,-$S1082))</f>
        <v/>
      </c>
      <c r="U1082" s="25">
        <f>IF($A1082="","",MAX(0,$Q1082-INDEX('Cenários'!$K$6:$K$105,INT((ROW()-6)/12)+1)))</f>
        <v/>
      </c>
      <c r="V1082" s="24">
        <f>IF($A1082="","",IF($Y1082&lt;&gt;"OK","Dados inválidos",IF($X1082="Pausado","Pausado",IF($T1082&gt;0,"Ruptura",IF($U1082&gt;0,"Excesso de capacidade",IF($M1082&gt;INDEX('Cenários'!$K$6:$K$105,INT((ROW()-6)/12)+1),"Capacidade insuficiente",IF(AND($E1082&lt;=0,$S1082&lt;INDEX('Cenários'!$H$6:$H$105,INT((ROW()-6)/12)+1)),"Atenção",IF($R1082&gt;0,"Desmobilizar","Adequado"))))))))</f>
        <v/>
      </c>
      <c r="W1082" s="24">
        <f>IF($A1082="","",IF($Y1082&lt;&gt;"OK","Corrigir cadastro do cenário",IF($X1082="Pausado","",IF($T1082&gt;0,"Ruptura projetada de "&amp;TEXT($T1082,"0")&amp;" un.",IF($U1082&gt;0,"Reduzir entrada ou transferir "&amp;TEXT($U1082,"0")&amp;" un.",IF($M1082&gt;INDEX('Cenários'!$K$6:$K$105,INT((ROW()-6)/12)+1),"Capacidade abaixo do saldo-alvo em "&amp;TEXT($M1082-INDEX('Cenários'!$K$6:$K$105,INT((ROW()-6)/12)+1),"0")&amp;" un.",IF(AND($O1082&gt;0,$E1082-INDEX('Cenários'!$J$6:$J$105,INT((ROW()-6)/12)+1)&lt;-4),"Recebimento depende de pedido anterior ao horizonte",IF($R1082&gt;0,"Desmobilizar "&amp;TEXT($R1082,"0")&amp;" un. nesta semana",IF($P1082&gt;0,"Emitir pedido de "&amp;TEXT($P1082,"0")&amp;" un. nesta semana",IF($O1082&gt;0,"Programar recebimento de "&amp;TEXT($O1082,"0")&amp;" un.","Sem ação imediata")))))))))</f>
        <v/>
      </c>
      <c r="X1082" s="24">
        <f>IF($A1082="","",INDEX('Cenários'!$M$6:$M$105,INT((ROW()-6)/12)+1))</f>
        <v/>
      </c>
      <c r="Y1082" s="24">
        <f>IF($A1082="","",INDEX('Cenários'!$Z$6:$Z$105,INT((ROW()-6)/12)+1))</f>
        <v/>
      </c>
    </row>
    <row r="1083" ht="19" customHeight="1">
      <c r="A1083" s="24">
        <f>IF(INDEX('Cenários'!$A$6:$A$105,INT((ROW()-6)/12)+1)="","",INDEX('Cenários'!$A$6:$A$105,INT((ROW()-6)/12)+1))</f>
        <v/>
      </c>
      <c r="B1083" s="24">
        <f>IF($A1083="","",INDEX('Cenários'!$B$6:$B$105,INT((ROW()-6)/12)+1))</f>
        <v/>
      </c>
      <c r="C1083" s="24">
        <f>IF($A1083="","",INDEX('Cenários'!$C$6:$C$105,INT((ROW()-6)/12)+1))</f>
        <v/>
      </c>
      <c r="D1083" s="24">
        <f>IF($A1083="","",INDEX('Cenários'!$D$6:$D$105,INT((ROW()-6)/12)+1))</f>
        <v/>
      </c>
      <c r="E1083" s="25">
        <f>IF($A1083="","",MOD(ROW()-6,12)-4)</f>
        <v/>
      </c>
      <c r="F1083" s="24">
        <f>IF($A1083="","",IF($E1083&lt;0,"Antes do pico",IF($E1083=0,"Semana de pico","Depois do pico")))</f>
        <v/>
      </c>
      <c r="G1083" s="36">
        <f>IF($A1083="","",IFERROR(IF(INDEX('Cenários'!$E$6:$E$105,INT((ROW()-6)/12)+1)="","",INDEX('Cenários'!$E$6:$E$105,INT((ROW()-6)/12)+1)+7*$E1083),""))</f>
        <v/>
      </c>
      <c r="H1083" s="37">
        <f>IF($A1083="","",INDEX('Cenários'!$N$6:$Y$105,INT((ROW()-6)/12)+1,$E1083+5))</f>
        <v/>
      </c>
      <c r="I1083" s="25">
        <f>IF(OR($A1083="",$H1083=""),"",IFERROR(ROUNDUP(INDEX('Cenários'!$F$6:$F$105,INT((ROW()-6)/12)+1)*$H1083,0),""))</f>
        <v/>
      </c>
      <c r="J1083" s="19" t="n"/>
      <c r="K1083" s="25">
        <f>IF($A1083="","",IF($E1083=-4,INDEX('Cenários'!$G$6:$G$105,INT((ROW()-6)/12)+1),$S1082))</f>
        <v/>
      </c>
      <c r="L1083" s="25">
        <f>IF($A1083="","",$K1083+IF($J1083="",0,$J1083)-IF($I1083="",0,$I1083))</f>
        <v/>
      </c>
      <c r="M1083" s="25">
        <f>IF($A1083="","",IF($E1083&lt;=0,INDEX('Cenários'!$H$6:$H$105,INT((ROW()-6)/12)+1)+SUMIFS($I$6:$I$1205,$A$6:$A$1205,$A1083,$E$6:$E$1205,"&gt;"&amp;$E1083,$E$6:$E$1205,"&lt;="&amp;($E1083+INDEX('Cenários'!$J$6:$J$105,INT((ROW()-6)/12)+1))),INDEX('Cenários'!$L$6:$L$105,INT((ROW()-6)/12)+1)+SUMIFS($I$6:$I$1205,$A$6:$A$1205,$A1083,$E$6:$E$1205,"&gt;"&amp;$E1083,$E$6:$E$1205,"&lt;=7")))</f>
        <v/>
      </c>
      <c r="N1083" s="25">
        <f>IF($A1083="","",MIN(INDEX('Cenários'!$K$6:$K$105,INT((ROW()-6)/12)+1),MAX(0,$M1083)))</f>
        <v/>
      </c>
      <c r="O1083" s="25">
        <f>IF($A1083="","",IFERROR(IF($L1083&gt;=$N1083,0,MIN(CEILING(MAX(0,$N1083-$L1083),INDEX('Cenários'!$I$6:$I$105,INT((ROW()-6)/12)+1)),FLOOR(MAX(0,INDEX('Cenários'!$K$6:$K$105,INT((ROW()-6)/12)+1)-$L1083),INDEX('Cenários'!$I$6:$I$105,INT((ROW()-6)/12)+1)))),0))</f>
        <v/>
      </c>
      <c r="P1083" s="25">
        <f>IF($A1083="","",IFERROR(IF($E1083+INDEX('Cenários'!$J$6:$J$105,INT((ROW()-6)/12)+1)&gt;7,0,SUMIFS($O$6:$O$1205,$A$6:$A$1205,$A1083,$E$6:$E$1205,$E1083+INDEX('Cenários'!$J$6:$J$105,INT((ROW()-6)/12)+1))),0))</f>
        <v/>
      </c>
      <c r="Q1083" s="25">
        <f>IF($A1083="","",$L1083+$O1083)</f>
        <v/>
      </c>
      <c r="R1083" s="25">
        <f>IF($A1083="","",IF($E1083&gt;0,MAX(0,$Q1083-$N1083),0))</f>
        <v/>
      </c>
      <c r="S1083" s="25">
        <f>IF($A1083="","",$Q1083-$R1083)</f>
        <v/>
      </c>
      <c r="T1083" s="25">
        <f>IF($A1083="","",MAX(0,-$S1083))</f>
        <v/>
      </c>
      <c r="U1083" s="25">
        <f>IF($A1083="","",MAX(0,$Q1083-INDEX('Cenários'!$K$6:$K$105,INT((ROW()-6)/12)+1)))</f>
        <v/>
      </c>
      <c r="V1083" s="24">
        <f>IF($A1083="","",IF($Y1083&lt;&gt;"OK","Dados inválidos",IF($X1083="Pausado","Pausado",IF($T1083&gt;0,"Ruptura",IF($U1083&gt;0,"Excesso de capacidade",IF($M1083&gt;INDEX('Cenários'!$K$6:$K$105,INT((ROW()-6)/12)+1),"Capacidade insuficiente",IF(AND($E1083&lt;=0,$S1083&lt;INDEX('Cenários'!$H$6:$H$105,INT((ROW()-6)/12)+1)),"Atenção",IF($R1083&gt;0,"Desmobilizar","Adequado"))))))))</f>
        <v/>
      </c>
      <c r="W1083" s="24">
        <f>IF($A1083="","",IF($Y1083&lt;&gt;"OK","Corrigir cadastro do cenário",IF($X1083="Pausado","",IF($T1083&gt;0,"Ruptura projetada de "&amp;TEXT($T1083,"0")&amp;" un.",IF($U1083&gt;0,"Reduzir entrada ou transferir "&amp;TEXT($U1083,"0")&amp;" un.",IF($M1083&gt;INDEX('Cenários'!$K$6:$K$105,INT((ROW()-6)/12)+1),"Capacidade abaixo do saldo-alvo em "&amp;TEXT($M1083-INDEX('Cenários'!$K$6:$K$105,INT((ROW()-6)/12)+1),"0")&amp;" un.",IF(AND($O1083&gt;0,$E1083-INDEX('Cenários'!$J$6:$J$105,INT((ROW()-6)/12)+1)&lt;-4),"Recebimento depende de pedido anterior ao horizonte",IF($R1083&gt;0,"Desmobilizar "&amp;TEXT($R1083,"0")&amp;" un. nesta semana",IF($P1083&gt;0,"Emitir pedido de "&amp;TEXT($P1083,"0")&amp;" un. nesta semana",IF($O1083&gt;0,"Programar recebimento de "&amp;TEXT($O1083,"0")&amp;" un.","Sem ação imediata")))))))))</f>
        <v/>
      </c>
      <c r="X1083" s="24">
        <f>IF($A1083="","",INDEX('Cenários'!$M$6:$M$105,INT((ROW()-6)/12)+1))</f>
        <v/>
      </c>
      <c r="Y1083" s="24">
        <f>IF($A1083="","",INDEX('Cenários'!$Z$6:$Z$105,INT((ROW()-6)/12)+1))</f>
        <v/>
      </c>
    </row>
    <row r="1084" ht="19" customHeight="1">
      <c r="A1084" s="24">
        <f>IF(INDEX('Cenários'!$A$6:$A$105,INT((ROW()-6)/12)+1)="","",INDEX('Cenários'!$A$6:$A$105,INT((ROW()-6)/12)+1))</f>
        <v/>
      </c>
      <c r="B1084" s="24">
        <f>IF($A1084="","",INDEX('Cenários'!$B$6:$B$105,INT((ROW()-6)/12)+1))</f>
        <v/>
      </c>
      <c r="C1084" s="24">
        <f>IF($A1084="","",INDEX('Cenários'!$C$6:$C$105,INT((ROW()-6)/12)+1))</f>
        <v/>
      </c>
      <c r="D1084" s="24">
        <f>IF($A1084="","",INDEX('Cenários'!$D$6:$D$105,INT((ROW()-6)/12)+1))</f>
        <v/>
      </c>
      <c r="E1084" s="25">
        <f>IF($A1084="","",MOD(ROW()-6,12)-4)</f>
        <v/>
      </c>
      <c r="F1084" s="24">
        <f>IF($A1084="","",IF($E1084&lt;0,"Antes do pico",IF($E1084=0,"Semana de pico","Depois do pico")))</f>
        <v/>
      </c>
      <c r="G1084" s="36">
        <f>IF($A1084="","",IFERROR(IF(INDEX('Cenários'!$E$6:$E$105,INT((ROW()-6)/12)+1)="","",INDEX('Cenários'!$E$6:$E$105,INT((ROW()-6)/12)+1)+7*$E1084),""))</f>
        <v/>
      </c>
      <c r="H1084" s="37">
        <f>IF($A1084="","",INDEX('Cenários'!$N$6:$Y$105,INT((ROW()-6)/12)+1,$E1084+5))</f>
        <v/>
      </c>
      <c r="I1084" s="25">
        <f>IF(OR($A1084="",$H1084=""),"",IFERROR(ROUNDUP(INDEX('Cenários'!$F$6:$F$105,INT((ROW()-6)/12)+1)*$H1084,0),""))</f>
        <v/>
      </c>
      <c r="J1084" s="19" t="n"/>
      <c r="K1084" s="25">
        <f>IF($A1084="","",IF($E1084=-4,INDEX('Cenários'!$G$6:$G$105,INT((ROW()-6)/12)+1),$S1083))</f>
        <v/>
      </c>
      <c r="L1084" s="25">
        <f>IF($A1084="","",$K1084+IF($J1084="",0,$J1084)-IF($I1084="",0,$I1084))</f>
        <v/>
      </c>
      <c r="M1084" s="25">
        <f>IF($A1084="","",IF($E1084&lt;=0,INDEX('Cenários'!$H$6:$H$105,INT((ROW()-6)/12)+1)+SUMIFS($I$6:$I$1205,$A$6:$A$1205,$A1084,$E$6:$E$1205,"&gt;"&amp;$E1084,$E$6:$E$1205,"&lt;="&amp;($E1084+INDEX('Cenários'!$J$6:$J$105,INT((ROW()-6)/12)+1))),INDEX('Cenários'!$L$6:$L$105,INT((ROW()-6)/12)+1)+SUMIFS($I$6:$I$1205,$A$6:$A$1205,$A1084,$E$6:$E$1205,"&gt;"&amp;$E1084,$E$6:$E$1205,"&lt;=7")))</f>
        <v/>
      </c>
      <c r="N1084" s="25">
        <f>IF($A1084="","",MIN(INDEX('Cenários'!$K$6:$K$105,INT((ROW()-6)/12)+1),MAX(0,$M1084)))</f>
        <v/>
      </c>
      <c r="O1084" s="25">
        <f>IF($A1084="","",IFERROR(IF($L1084&gt;=$N1084,0,MIN(CEILING(MAX(0,$N1084-$L1084),INDEX('Cenários'!$I$6:$I$105,INT((ROW()-6)/12)+1)),FLOOR(MAX(0,INDEX('Cenários'!$K$6:$K$105,INT((ROW()-6)/12)+1)-$L1084),INDEX('Cenários'!$I$6:$I$105,INT((ROW()-6)/12)+1)))),0))</f>
        <v/>
      </c>
      <c r="P1084" s="25">
        <f>IF($A1084="","",IFERROR(IF($E1084+INDEX('Cenários'!$J$6:$J$105,INT((ROW()-6)/12)+1)&gt;7,0,SUMIFS($O$6:$O$1205,$A$6:$A$1205,$A1084,$E$6:$E$1205,$E1084+INDEX('Cenários'!$J$6:$J$105,INT((ROW()-6)/12)+1))),0))</f>
        <v/>
      </c>
      <c r="Q1084" s="25">
        <f>IF($A1084="","",$L1084+$O1084)</f>
        <v/>
      </c>
      <c r="R1084" s="25">
        <f>IF($A1084="","",IF($E1084&gt;0,MAX(0,$Q1084-$N1084),0))</f>
        <v/>
      </c>
      <c r="S1084" s="25">
        <f>IF($A1084="","",$Q1084-$R1084)</f>
        <v/>
      </c>
      <c r="T1084" s="25">
        <f>IF($A1084="","",MAX(0,-$S1084))</f>
        <v/>
      </c>
      <c r="U1084" s="25">
        <f>IF($A1084="","",MAX(0,$Q1084-INDEX('Cenários'!$K$6:$K$105,INT((ROW()-6)/12)+1)))</f>
        <v/>
      </c>
      <c r="V1084" s="24">
        <f>IF($A1084="","",IF($Y1084&lt;&gt;"OK","Dados inválidos",IF($X1084="Pausado","Pausado",IF($T1084&gt;0,"Ruptura",IF($U1084&gt;0,"Excesso de capacidade",IF($M1084&gt;INDEX('Cenários'!$K$6:$K$105,INT((ROW()-6)/12)+1),"Capacidade insuficiente",IF(AND($E1084&lt;=0,$S1084&lt;INDEX('Cenários'!$H$6:$H$105,INT((ROW()-6)/12)+1)),"Atenção",IF($R1084&gt;0,"Desmobilizar","Adequado"))))))))</f>
        <v/>
      </c>
      <c r="W1084" s="24">
        <f>IF($A1084="","",IF($Y1084&lt;&gt;"OK","Corrigir cadastro do cenário",IF($X1084="Pausado","",IF($T1084&gt;0,"Ruptura projetada de "&amp;TEXT($T1084,"0")&amp;" un.",IF($U1084&gt;0,"Reduzir entrada ou transferir "&amp;TEXT($U1084,"0")&amp;" un.",IF($M1084&gt;INDEX('Cenários'!$K$6:$K$105,INT((ROW()-6)/12)+1),"Capacidade abaixo do saldo-alvo em "&amp;TEXT($M1084-INDEX('Cenários'!$K$6:$K$105,INT((ROW()-6)/12)+1),"0")&amp;" un.",IF(AND($O1084&gt;0,$E1084-INDEX('Cenários'!$J$6:$J$105,INT((ROW()-6)/12)+1)&lt;-4),"Recebimento depende de pedido anterior ao horizonte",IF($R1084&gt;0,"Desmobilizar "&amp;TEXT($R1084,"0")&amp;" un. nesta semana",IF($P1084&gt;0,"Emitir pedido de "&amp;TEXT($P1084,"0")&amp;" un. nesta semana",IF($O1084&gt;0,"Programar recebimento de "&amp;TEXT($O1084,"0")&amp;" un.","Sem ação imediata")))))))))</f>
        <v/>
      </c>
      <c r="X1084" s="24">
        <f>IF($A1084="","",INDEX('Cenários'!$M$6:$M$105,INT((ROW()-6)/12)+1))</f>
        <v/>
      </c>
      <c r="Y1084" s="24">
        <f>IF($A1084="","",INDEX('Cenários'!$Z$6:$Z$105,INT((ROW()-6)/12)+1))</f>
        <v/>
      </c>
    </row>
    <row r="1085" ht="19" customHeight="1">
      <c r="A1085" s="24">
        <f>IF(INDEX('Cenários'!$A$6:$A$105,INT((ROW()-6)/12)+1)="","",INDEX('Cenários'!$A$6:$A$105,INT((ROW()-6)/12)+1))</f>
        <v/>
      </c>
      <c r="B1085" s="24">
        <f>IF($A1085="","",INDEX('Cenários'!$B$6:$B$105,INT((ROW()-6)/12)+1))</f>
        <v/>
      </c>
      <c r="C1085" s="24">
        <f>IF($A1085="","",INDEX('Cenários'!$C$6:$C$105,INT((ROW()-6)/12)+1))</f>
        <v/>
      </c>
      <c r="D1085" s="24">
        <f>IF($A1085="","",INDEX('Cenários'!$D$6:$D$105,INT((ROW()-6)/12)+1))</f>
        <v/>
      </c>
      <c r="E1085" s="25">
        <f>IF($A1085="","",MOD(ROW()-6,12)-4)</f>
        <v/>
      </c>
      <c r="F1085" s="24">
        <f>IF($A1085="","",IF($E1085&lt;0,"Antes do pico",IF($E1085=0,"Semana de pico","Depois do pico")))</f>
        <v/>
      </c>
      <c r="G1085" s="36">
        <f>IF($A1085="","",IFERROR(IF(INDEX('Cenários'!$E$6:$E$105,INT((ROW()-6)/12)+1)="","",INDEX('Cenários'!$E$6:$E$105,INT((ROW()-6)/12)+1)+7*$E1085),""))</f>
        <v/>
      </c>
      <c r="H1085" s="37">
        <f>IF($A1085="","",INDEX('Cenários'!$N$6:$Y$105,INT((ROW()-6)/12)+1,$E1085+5))</f>
        <v/>
      </c>
      <c r="I1085" s="25">
        <f>IF(OR($A1085="",$H1085=""),"",IFERROR(ROUNDUP(INDEX('Cenários'!$F$6:$F$105,INT((ROW()-6)/12)+1)*$H1085,0),""))</f>
        <v/>
      </c>
      <c r="J1085" s="19" t="n"/>
      <c r="K1085" s="25">
        <f>IF($A1085="","",IF($E1085=-4,INDEX('Cenários'!$G$6:$G$105,INT((ROW()-6)/12)+1),$S1084))</f>
        <v/>
      </c>
      <c r="L1085" s="25">
        <f>IF($A1085="","",$K1085+IF($J1085="",0,$J1085)-IF($I1085="",0,$I1085))</f>
        <v/>
      </c>
      <c r="M1085" s="25">
        <f>IF($A1085="","",IF($E1085&lt;=0,INDEX('Cenários'!$H$6:$H$105,INT((ROW()-6)/12)+1)+SUMIFS($I$6:$I$1205,$A$6:$A$1205,$A1085,$E$6:$E$1205,"&gt;"&amp;$E1085,$E$6:$E$1205,"&lt;="&amp;($E1085+INDEX('Cenários'!$J$6:$J$105,INT((ROW()-6)/12)+1))),INDEX('Cenários'!$L$6:$L$105,INT((ROW()-6)/12)+1)+SUMIFS($I$6:$I$1205,$A$6:$A$1205,$A1085,$E$6:$E$1205,"&gt;"&amp;$E1085,$E$6:$E$1205,"&lt;=7")))</f>
        <v/>
      </c>
      <c r="N1085" s="25">
        <f>IF($A1085="","",MIN(INDEX('Cenários'!$K$6:$K$105,INT((ROW()-6)/12)+1),MAX(0,$M1085)))</f>
        <v/>
      </c>
      <c r="O1085" s="25">
        <f>IF($A1085="","",IFERROR(IF($L1085&gt;=$N1085,0,MIN(CEILING(MAX(0,$N1085-$L1085),INDEX('Cenários'!$I$6:$I$105,INT((ROW()-6)/12)+1)),FLOOR(MAX(0,INDEX('Cenários'!$K$6:$K$105,INT((ROW()-6)/12)+1)-$L1085),INDEX('Cenários'!$I$6:$I$105,INT((ROW()-6)/12)+1)))),0))</f>
        <v/>
      </c>
      <c r="P1085" s="25">
        <f>IF($A1085="","",IFERROR(IF($E1085+INDEX('Cenários'!$J$6:$J$105,INT((ROW()-6)/12)+1)&gt;7,0,SUMIFS($O$6:$O$1205,$A$6:$A$1205,$A1085,$E$6:$E$1205,$E1085+INDEX('Cenários'!$J$6:$J$105,INT((ROW()-6)/12)+1))),0))</f>
        <v/>
      </c>
      <c r="Q1085" s="25">
        <f>IF($A1085="","",$L1085+$O1085)</f>
        <v/>
      </c>
      <c r="R1085" s="25">
        <f>IF($A1085="","",IF($E1085&gt;0,MAX(0,$Q1085-$N1085),0))</f>
        <v/>
      </c>
      <c r="S1085" s="25">
        <f>IF($A1085="","",$Q1085-$R1085)</f>
        <v/>
      </c>
      <c r="T1085" s="25">
        <f>IF($A1085="","",MAX(0,-$S1085))</f>
        <v/>
      </c>
      <c r="U1085" s="25">
        <f>IF($A1085="","",MAX(0,$Q1085-INDEX('Cenários'!$K$6:$K$105,INT((ROW()-6)/12)+1)))</f>
        <v/>
      </c>
      <c r="V1085" s="24">
        <f>IF($A1085="","",IF($Y1085&lt;&gt;"OK","Dados inválidos",IF($X1085="Pausado","Pausado",IF($T1085&gt;0,"Ruptura",IF($U1085&gt;0,"Excesso de capacidade",IF($M1085&gt;INDEX('Cenários'!$K$6:$K$105,INT((ROW()-6)/12)+1),"Capacidade insuficiente",IF(AND($E1085&lt;=0,$S1085&lt;INDEX('Cenários'!$H$6:$H$105,INT((ROW()-6)/12)+1)),"Atenção",IF($R1085&gt;0,"Desmobilizar","Adequado"))))))))</f>
        <v/>
      </c>
      <c r="W1085" s="24">
        <f>IF($A1085="","",IF($Y1085&lt;&gt;"OK","Corrigir cadastro do cenário",IF($X1085="Pausado","",IF($T1085&gt;0,"Ruptura projetada de "&amp;TEXT($T1085,"0")&amp;" un.",IF($U1085&gt;0,"Reduzir entrada ou transferir "&amp;TEXT($U1085,"0")&amp;" un.",IF($M1085&gt;INDEX('Cenários'!$K$6:$K$105,INT((ROW()-6)/12)+1),"Capacidade abaixo do saldo-alvo em "&amp;TEXT($M1085-INDEX('Cenários'!$K$6:$K$105,INT((ROW()-6)/12)+1),"0")&amp;" un.",IF(AND($O1085&gt;0,$E1085-INDEX('Cenários'!$J$6:$J$105,INT((ROW()-6)/12)+1)&lt;-4),"Recebimento depende de pedido anterior ao horizonte",IF($R1085&gt;0,"Desmobilizar "&amp;TEXT($R1085,"0")&amp;" un. nesta semana",IF($P1085&gt;0,"Emitir pedido de "&amp;TEXT($P1085,"0")&amp;" un. nesta semana",IF($O1085&gt;0,"Programar recebimento de "&amp;TEXT($O1085,"0")&amp;" un.","Sem ação imediata")))))))))</f>
        <v/>
      </c>
      <c r="X1085" s="24">
        <f>IF($A1085="","",INDEX('Cenários'!$M$6:$M$105,INT((ROW()-6)/12)+1))</f>
        <v/>
      </c>
      <c r="Y1085" s="24">
        <f>IF($A1085="","",INDEX('Cenários'!$Z$6:$Z$105,INT((ROW()-6)/12)+1))</f>
        <v/>
      </c>
    </row>
    <row r="1086" ht="19" customHeight="1">
      <c r="A1086" s="24">
        <f>IF(INDEX('Cenários'!$A$6:$A$105,INT((ROW()-6)/12)+1)="","",INDEX('Cenários'!$A$6:$A$105,INT((ROW()-6)/12)+1))</f>
        <v/>
      </c>
      <c r="B1086" s="24">
        <f>IF($A1086="","",INDEX('Cenários'!$B$6:$B$105,INT((ROW()-6)/12)+1))</f>
        <v/>
      </c>
      <c r="C1086" s="24">
        <f>IF($A1086="","",INDEX('Cenários'!$C$6:$C$105,INT((ROW()-6)/12)+1))</f>
        <v/>
      </c>
      <c r="D1086" s="24">
        <f>IF($A1086="","",INDEX('Cenários'!$D$6:$D$105,INT((ROW()-6)/12)+1))</f>
        <v/>
      </c>
      <c r="E1086" s="25">
        <f>IF($A1086="","",MOD(ROW()-6,12)-4)</f>
        <v/>
      </c>
      <c r="F1086" s="24">
        <f>IF($A1086="","",IF($E1086&lt;0,"Antes do pico",IF($E1086=0,"Semana de pico","Depois do pico")))</f>
        <v/>
      </c>
      <c r="G1086" s="36">
        <f>IF($A1086="","",IFERROR(IF(INDEX('Cenários'!$E$6:$E$105,INT((ROW()-6)/12)+1)="","",INDEX('Cenários'!$E$6:$E$105,INT((ROW()-6)/12)+1)+7*$E1086),""))</f>
        <v/>
      </c>
      <c r="H1086" s="37">
        <f>IF($A1086="","",INDEX('Cenários'!$N$6:$Y$105,INT((ROW()-6)/12)+1,$E1086+5))</f>
        <v/>
      </c>
      <c r="I1086" s="25">
        <f>IF(OR($A1086="",$H1086=""),"",IFERROR(ROUNDUP(INDEX('Cenários'!$F$6:$F$105,INT((ROW()-6)/12)+1)*$H1086,0),""))</f>
        <v/>
      </c>
      <c r="J1086" s="19" t="n"/>
      <c r="K1086" s="25">
        <f>IF($A1086="","",IF($E1086=-4,INDEX('Cenários'!$G$6:$G$105,INT((ROW()-6)/12)+1),$S1085))</f>
        <v/>
      </c>
      <c r="L1086" s="25">
        <f>IF($A1086="","",$K1086+IF($J1086="",0,$J1086)-IF($I1086="",0,$I1086))</f>
        <v/>
      </c>
      <c r="M1086" s="25">
        <f>IF($A1086="","",IF($E1086&lt;=0,INDEX('Cenários'!$H$6:$H$105,INT((ROW()-6)/12)+1)+SUMIFS($I$6:$I$1205,$A$6:$A$1205,$A1086,$E$6:$E$1205,"&gt;"&amp;$E1086,$E$6:$E$1205,"&lt;="&amp;($E1086+INDEX('Cenários'!$J$6:$J$105,INT((ROW()-6)/12)+1))),INDEX('Cenários'!$L$6:$L$105,INT((ROW()-6)/12)+1)+SUMIFS($I$6:$I$1205,$A$6:$A$1205,$A1086,$E$6:$E$1205,"&gt;"&amp;$E1086,$E$6:$E$1205,"&lt;=7")))</f>
        <v/>
      </c>
      <c r="N1086" s="25">
        <f>IF($A1086="","",MIN(INDEX('Cenários'!$K$6:$K$105,INT((ROW()-6)/12)+1),MAX(0,$M1086)))</f>
        <v/>
      </c>
      <c r="O1086" s="25">
        <f>IF($A1086="","",IFERROR(IF($L1086&gt;=$N1086,0,MIN(CEILING(MAX(0,$N1086-$L1086),INDEX('Cenários'!$I$6:$I$105,INT((ROW()-6)/12)+1)),FLOOR(MAX(0,INDEX('Cenários'!$K$6:$K$105,INT((ROW()-6)/12)+1)-$L1086),INDEX('Cenários'!$I$6:$I$105,INT((ROW()-6)/12)+1)))),0))</f>
        <v/>
      </c>
      <c r="P1086" s="25">
        <f>IF($A1086="","",IFERROR(IF($E1086+INDEX('Cenários'!$J$6:$J$105,INT((ROW()-6)/12)+1)&gt;7,0,SUMIFS($O$6:$O$1205,$A$6:$A$1205,$A1086,$E$6:$E$1205,$E1086+INDEX('Cenários'!$J$6:$J$105,INT((ROW()-6)/12)+1))),0))</f>
        <v/>
      </c>
      <c r="Q1086" s="25">
        <f>IF($A1086="","",$L1086+$O1086)</f>
        <v/>
      </c>
      <c r="R1086" s="25">
        <f>IF($A1086="","",IF($E1086&gt;0,MAX(0,$Q1086-$N1086),0))</f>
        <v/>
      </c>
      <c r="S1086" s="25">
        <f>IF($A1086="","",$Q1086-$R1086)</f>
        <v/>
      </c>
      <c r="T1086" s="25">
        <f>IF($A1086="","",MAX(0,-$S1086))</f>
        <v/>
      </c>
      <c r="U1086" s="25">
        <f>IF($A1086="","",MAX(0,$Q1086-INDEX('Cenários'!$K$6:$K$105,INT((ROW()-6)/12)+1)))</f>
        <v/>
      </c>
      <c r="V1086" s="24">
        <f>IF($A1086="","",IF($Y1086&lt;&gt;"OK","Dados inválidos",IF($X1086="Pausado","Pausado",IF($T1086&gt;0,"Ruptura",IF($U1086&gt;0,"Excesso de capacidade",IF($M1086&gt;INDEX('Cenários'!$K$6:$K$105,INT((ROW()-6)/12)+1),"Capacidade insuficiente",IF(AND($E1086&lt;=0,$S1086&lt;INDEX('Cenários'!$H$6:$H$105,INT((ROW()-6)/12)+1)),"Atenção",IF($R1086&gt;0,"Desmobilizar","Adequado"))))))))</f>
        <v/>
      </c>
      <c r="W1086" s="24">
        <f>IF($A1086="","",IF($Y1086&lt;&gt;"OK","Corrigir cadastro do cenário",IF($X1086="Pausado","",IF($T1086&gt;0,"Ruptura projetada de "&amp;TEXT($T1086,"0")&amp;" un.",IF($U1086&gt;0,"Reduzir entrada ou transferir "&amp;TEXT($U1086,"0")&amp;" un.",IF($M1086&gt;INDEX('Cenários'!$K$6:$K$105,INT((ROW()-6)/12)+1),"Capacidade abaixo do saldo-alvo em "&amp;TEXT($M1086-INDEX('Cenários'!$K$6:$K$105,INT((ROW()-6)/12)+1),"0")&amp;" un.",IF(AND($O1086&gt;0,$E1086-INDEX('Cenários'!$J$6:$J$105,INT((ROW()-6)/12)+1)&lt;-4),"Recebimento depende de pedido anterior ao horizonte",IF($R1086&gt;0,"Desmobilizar "&amp;TEXT($R1086,"0")&amp;" un. nesta semana",IF($P1086&gt;0,"Emitir pedido de "&amp;TEXT($P1086,"0")&amp;" un. nesta semana",IF($O1086&gt;0,"Programar recebimento de "&amp;TEXT($O1086,"0")&amp;" un.","Sem ação imediata")))))))))</f>
        <v/>
      </c>
      <c r="X1086" s="24">
        <f>IF($A1086="","",INDEX('Cenários'!$M$6:$M$105,INT((ROW()-6)/12)+1))</f>
        <v/>
      </c>
      <c r="Y1086" s="24">
        <f>IF($A1086="","",INDEX('Cenários'!$Z$6:$Z$105,INT((ROW()-6)/12)+1))</f>
        <v/>
      </c>
    </row>
    <row r="1087" ht="19" customHeight="1">
      <c r="A1087" s="24">
        <f>IF(INDEX('Cenários'!$A$6:$A$105,INT((ROW()-6)/12)+1)="","",INDEX('Cenários'!$A$6:$A$105,INT((ROW()-6)/12)+1))</f>
        <v/>
      </c>
      <c r="B1087" s="24">
        <f>IF($A1087="","",INDEX('Cenários'!$B$6:$B$105,INT((ROW()-6)/12)+1))</f>
        <v/>
      </c>
      <c r="C1087" s="24">
        <f>IF($A1087="","",INDEX('Cenários'!$C$6:$C$105,INT((ROW()-6)/12)+1))</f>
        <v/>
      </c>
      <c r="D1087" s="24">
        <f>IF($A1087="","",INDEX('Cenários'!$D$6:$D$105,INT((ROW()-6)/12)+1))</f>
        <v/>
      </c>
      <c r="E1087" s="25">
        <f>IF($A1087="","",MOD(ROW()-6,12)-4)</f>
        <v/>
      </c>
      <c r="F1087" s="24">
        <f>IF($A1087="","",IF($E1087&lt;0,"Antes do pico",IF($E1087=0,"Semana de pico","Depois do pico")))</f>
        <v/>
      </c>
      <c r="G1087" s="36">
        <f>IF($A1087="","",IFERROR(IF(INDEX('Cenários'!$E$6:$E$105,INT((ROW()-6)/12)+1)="","",INDEX('Cenários'!$E$6:$E$105,INT((ROW()-6)/12)+1)+7*$E1087),""))</f>
        <v/>
      </c>
      <c r="H1087" s="37">
        <f>IF($A1087="","",INDEX('Cenários'!$N$6:$Y$105,INT((ROW()-6)/12)+1,$E1087+5))</f>
        <v/>
      </c>
      <c r="I1087" s="25">
        <f>IF(OR($A1087="",$H1087=""),"",IFERROR(ROUNDUP(INDEX('Cenários'!$F$6:$F$105,INT((ROW()-6)/12)+1)*$H1087,0),""))</f>
        <v/>
      </c>
      <c r="J1087" s="19" t="n"/>
      <c r="K1087" s="25">
        <f>IF($A1087="","",IF($E1087=-4,INDEX('Cenários'!$G$6:$G$105,INT((ROW()-6)/12)+1),$S1086))</f>
        <v/>
      </c>
      <c r="L1087" s="25">
        <f>IF($A1087="","",$K1087+IF($J1087="",0,$J1087)-IF($I1087="",0,$I1087))</f>
        <v/>
      </c>
      <c r="M1087" s="25">
        <f>IF($A1087="","",IF($E1087&lt;=0,INDEX('Cenários'!$H$6:$H$105,INT((ROW()-6)/12)+1)+SUMIFS($I$6:$I$1205,$A$6:$A$1205,$A1087,$E$6:$E$1205,"&gt;"&amp;$E1087,$E$6:$E$1205,"&lt;="&amp;($E1087+INDEX('Cenários'!$J$6:$J$105,INT((ROW()-6)/12)+1))),INDEX('Cenários'!$L$6:$L$105,INT((ROW()-6)/12)+1)+SUMIFS($I$6:$I$1205,$A$6:$A$1205,$A1087,$E$6:$E$1205,"&gt;"&amp;$E1087,$E$6:$E$1205,"&lt;=7")))</f>
        <v/>
      </c>
      <c r="N1087" s="25">
        <f>IF($A1087="","",MIN(INDEX('Cenários'!$K$6:$K$105,INT((ROW()-6)/12)+1),MAX(0,$M1087)))</f>
        <v/>
      </c>
      <c r="O1087" s="25">
        <f>IF($A1087="","",IFERROR(IF($L1087&gt;=$N1087,0,MIN(CEILING(MAX(0,$N1087-$L1087),INDEX('Cenários'!$I$6:$I$105,INT((ROW()-6)/12)+1)),FLOOR(MAX(0,INDEX('Cenários'!$K$6:$K$105,INT((ROW()-6)/12)+1)-$L1087),INDEX('Cenários'!$I$6:$I$105,INT((ROW()-6)/12)+1)))),0))</f>
        <v/>
      </c>
      <c r="P1087" s="25">
        <f>IF($A1087="","",IFERROR(IF($E1087+INDEX('Cenários'!$J$6:$J$105,INT((ROW()-6)/12)+1)&gt;7,0,SUMIFS($O$6:$O$1205,$A$6:$A$1205,$A1087,$E$6:$E$1205,$E1087+INDEX('Cenários'!$J$6:$J$105,INT((ROW()-6)/12)+1))),0))</f>
        <v/>
      </c>
      <c r="Q1087" s="25">
        <f>IF($A1087="","",$L1087+$O1087)</f>
        <v/>
      </c>
      <c r="R1087" s="25">
        <f>IF($A1087="","",IF($E1087&gt;0,MAX(0,$Q1087-$N1087),0))</f>
        <v/>
      </c>
      <c r="S1087" s="25">
        <f>IF($A1087="","",$Q1087-$R1087)</f>
        <v/>
      </c>
      <c r="T1087" s="25">
        <f>IF($A1087="","",MAX(0,-$S1087))</f>
        <v/>
      </c>
      <c r="U1087" s="25">
        <f>IF($A1087="","",MAX(0,$Q1087-INDEX('Cenários'!$K$6:$K$105,INT((ROW()-6)/12)+1)))</f>
        <v/>
      </c>
      <c r="V1087" s="24">
        <f>IF($A1087="","",IF($Y1087&lt;&gt;"OK","Dados inválidos",IF($X1087="Pausado","Pausado",IF($T1087&gt;0,"Ruptura",IF($U1087&gt;0,"Excesso de capacidade",IF($M1087&gt;INDEX('Cenários'!$K$6:$K$105,INT((ROW()-6)/12)+1),"Capacidade insuficiente",IF(AND($E1087&lt;=0,$S1087&lt;INDEX('Cenários'!$H$6:$H$105,INT((ROW()-6)/12)+1)),"Atenção",IF($R1087&gt;0,"Desmobilizar","Adequado"))))))))</f>
        <v/>
      </c>
      <c r="W1087" s="24">
        <f>IF($A1087="","",IF($Y1087&lt;&gt;"OK","Corrigir cadastro do cenário",IF($X1087="Pausado","",IF($T1087&gt;0,"Ruptura projetada de "&amp;TEXT($T1087,"0")&amp;" un.",IF($U1087&gt;0,"Reduzir entrada ou transferir "&amp;TEXT($U1087,"0")&amp;" un.",IF($M1087&gt;INDEX('Cenários'!$K$6:$K$105,INT((ROW()-6)/12)+1),"Capacidade abaixo do saldo-alvo em "&amp;TEXT($M1087-INDEX('Cenários'!$K$6:$K$105,INT((ROW()-6)/12)+1),"0")&amp;" un.",IF(AND($O1087&gt;0,$E1087-INDEX('Cenários'!$J$6:$J$105,INT((ROW()-6)/12)+1)&lt;-4),"Recebimento depende de pedido anterior ao horizonte",IF($R1087&gt;0,"Desmobilizar "&amp;TEXT($R1087,"0")&amp;" un. nesta semana",IF($P1087&gt;0,"Emitir pedido de "&amp;TEXT($P1087,"0")&amp;" un. nesta semana",IF($O1087&gt;0,"Programar recebimento de "&amp;TEXT($O1087,"0")&amp;" un.","Sem ação imediata")))))))))</f>
        <v/>
      </c>
      <c r="X1087" s="24">
        <f>IF($A1087="","",INDEX('Cenários'!$M$6:$M$105,INT((ROW()-6)/12)+1))</f>
        <v/>
      </c>
      <c r="Y1087" s="24">
        <f>IF($A1087="","",INDEX('Cenários'!$Z$6:$Z$105,INT((ROW()-6)/12)+1))</f>
        <v/>
      </c>
    </row>
    <row r="1088" ht="19" customHeight="1">
      <c r="A1088" s="24">
        <f>IF(INDEX('Cenários'!$A$6:$A$105,INT((ROW()-6)/12)+1)="","",INDEX('Cenários'!$A$6:$A$105,INT((ROW()-6)/12)+1))</f>
        <v/>
      </c>
      <c r="B1088" s="24">
        <f>IF($A1088="","",INDEX('Cenários'!$B$6:$B$105,INT((ROW()-6)/12)+1))</f>
        <v/>
      </c>
      <c r="C1088" s="24">
        <f>IF($A1088="","",INDEX('Cenários'!$C$6:$C$105,INT((ROW()-6)/12)+1))</f>
        <v/>
      </c>
      <c r="D1088" s="24">
        <f>IF($A1088="","",INDEX('Cenários'!$D$6:$D$105,INT((ROW()-6)/12)+1))</f>
        <v/>
      </c>
      <c r="E1088" s="25">
        <f>IF($A1088="","",MOD(ROW()-6,12)-4)</f>
        <v/>
      </c>
      <c r="F1088" s="24">
        <f>IF($A1088="","",IF($E1088&lt;0,"Antes do pico",IF($E1088=0,"Semana de pico","Depois do pico")))</f>
        <v/>
      </c>
      <c r="G1088" s="36">
        <f>IF($A1088="","",IFERROR(IF(INDEX('Cenários'!$E$6:$E$105,INT((ROW()-6)/12)+1)="","",INDEX('Cenários'!$E$6:$E$105,INT((ROW()-6)/12)+1)+7*$E1088),""))</f>
        <v/>
      </c>
      <c r="H1088" s="37">
        <f>IF($A1088="","",INDEX('Cenários'!$N$6:$Y$105,INT((ROW()-6)/12)+1,$E1088+5))</f>
        <v/>
      </c>
      <c r="I1088" s="25">
        <f>IF(OR($A1088="",$H1088=""),"",IFERROR(ROUNDUP(INDEX('Cenários'!$F$6:$F$105,INT((ROW()-6)/12)+1)*$H1088,0),""))</f>
        <v/>
      </c>
      <c r="J1088" s="19" t="n"/>
      <c r="K1088" s="25">
        <f>IF($A1088="","",IF($E1088=-4,INDEX('Cenários'!$G$6:$G$105,INT((ROW()-6)/12)+1),$S1087))</f>
        <v/>
      </c>
      <c r="L1088" s="25">
        <f>IF($A1088="","",$K1088+IF($J1088="",0,$J1088)-IF($I1088="",0,$I1088))</f>
        <v/>
      </c>
      <c r="M1088" s="25">
        <f>IF($A1088="","",IF($E1088&lt;=0,INDEX('Cenários'!$H$6:$H$105,INT((ROW()-6)/12)+1)+SUMIFS($I$6:$I$1205,$A$6:$A$1205,$A1088,$E$6:$E$1205,"&gt;"&amp;$E1088,$E$6:$E$1205,"&lt;="&amp;($E1088+INDEX('Cenários'!$J$6:$J$105,INT((ROW()-6)/12)+1))),INDEX('Cenários'!$L$6:$L$105,INT((ROW()-6)/12)+1)+SUMIFS($I$6:$I$1205,$A$6:$A$1205,$A1088,$E$6:$E$1205,"&gt;"&amp;$E1088,$E$6:$E$1205,"&lt;=7")))</f>
        <v/>
      </c>
      <c r="N1088" s="25">
        <f>IF($A1088="","",MIN(INDEX('Cenários'!$K$6:$K$105,INT((ROW()-6)/12)+1),MAX(0,$M1088)))</f>
        <v/>
      </c>
      <c r="O1088" s="25">
        <f>IF($A1088="","",IFERROR(IF($L1088&gt;=$N1088,0,MIN(CEILING(MAX(0,$N1088-$L1088),INDEX('Cenários'!$I$6:$I$105,INT((ROW()-6)/12)+1)),FLOOR(MAX(0,INDEX('Cenários'!$K$6:$K$105,INT((ROW()-6)/12)+1)-$L1088),INDEX('Cenários'!$I$6:$I$105,INT((ROW()-6)/12)+1)))),0))</f>
        <v/>
      </c>
      <c r="P1088" s="25">
        <f>IF($A1088="","",IFERROR(IF($E1088+INDEX('Cenários'!$J$6:$J$105,INT((ROW()-6)/12)+1)&gt;7,0,SUMIFS($O$6:$O$1205,$A$6:$A$1205,$A1088,$E$6:$E$1205,$E1088+INDEX('Cenários'!$J$6:$J$105,INT((ROW()-6)/12)+1))),0))</f>
        <v/>
      </c>
      <c r="Q1088" s="25">
        <f>IF($A1088="","",$L1088+$O1088)</f>
        <v/>
      </c>
      <c r="R1088" s="25">
        <f>IF($A1088="","",IF($E1088&gt;0,MAX(0,$Q1088-$N1088),0))</f>
        <v/>
      </c>
      <c r="S1088" s="25">
        <f>IF($A1088="","",$Q1088-$R1088)</f>
        <v/>
      </c>
      <c r="T1088" s="25">
        <f>IF($A1088="","",MAX(0,-$S1088))</f>
        <v/>
      </c>
      <c r="U1088" s="25">
        <f>IF($A1088="","",MAX(0,$Q1088-INDEX('Cenários'!$K$6:$K$105,INT((ROW()-6)/12)+1)))</f>
        <v/>
      </c>
      <c r="V1088" s="24">
        <f>IF($A1088="","",IF($Y1088&lt;&gt;"OK","Dados inválidos",IF($X1088="Pausado","Pausado",IF($T1088&gt;0,"Ruptura",IF($U1088&gt;0,"Excesso de capacidade",IF($M1088&gt;INDEX('Cenários'!$K$6:$K$105,INT((ROW()-6)/12)+1),"Capacidade insuficiente",IF(AND($E1088&lt;=0,$S1088&lt;INDEX('Cenários'!$H$6:$H$105,INT((ROW()-6)/12)+1)),"Atenção",IF($R1088&gt;0,"Desmobilizar","Adequado"))))))))</f>
        <v/>
      </c>
      <c r="W1088" s="24">
        <f>IF($A1088="","",IF($Y1088&lt;&gt;"OK","Corrigir cadastro do cenário",IF($X1088="Pausado","",IF($T1088&gt;0,"Ruptura projetada de "&amp;TEXT($T1088,"0")&amp;" un.",IF($U1088&gt;0,"Reduzir entrada ou transferir "&amp;TEXT($U1088,"0")&amp;" un.",IF($M1088&gt;INDEX('Cenários'!$K$6:$K$105,INT((ROW()-6)/12)+1),"Capacidade abaixo do saldo-alvo em "&amp;TEXT($M1088-INDEX('Cenários'!$K$6:$K$105,INT((ROW()-6)/12)+1),"0")&amp;" un.",IF(AND($O1088&gt;0,$E1088-INDEX('Cenários'!$J$6:$J$105,INT((ROW()-6)/12)+1)&lt;-4),"Recebimento depende de pedido anterior ao horizonte",IF($R1088&gt;0,"Desmobilizar "&amp;TEXT($R1088,"0")&amp;" un. nesta semana",IF($P1088&gt;0,"Emitir pedido de "&amp;TEXT($P1088,"0")&amp;" un. nesta semana",IF($O1088&gt;0,"Programar recebimento de "&amp;TEXT($O1088,"0")&amp;" un.","Sem ação imediata")))))))))</f>
        <v/>
      </c>
      <c r="X1088" s="24">
        <f>IF($A1088="","",INDEX('Cenários'!$M$6:$M$105,INT((ROW()-6)/12)+1))</f>
        <v/>
      </c>
      <c r="Y1088" s="24">
        <f>IF($A1088="","",INDEX('Cenários'!$Z$6:$Z$105,INT((ROW()-6)/12)+1))</f>
        <v/>
      </c>
    </row>
    <row r="1089" ht="19" customHeight="1">
      <c r="A1089" s="24">
        <f>IF(INDEX('Cenários'!$A$6:$A$105,INT((ROW()-6)/12)+1)="","",INDEX('Cenários'!$A$6:$A$105,INT((ROW()-6)/12)+1))</f>
        <v/>
      </c>
      <c r="B1089" s="24">
        <f>IF($A1089="","",INDEX('Cenários'!$B$6:$B$105,INT((ROW()-6)/12)+1))</f>
        <v/>
      </c>
      <c r="C1089" s="24">
        <f>IF($A1089="","",INDEX('Cenários'!$C$6:$C$105,INT((ROW()-6)/12)+1))</f>
        <v/>
      </c>
      <c r="D1089" s="24">
        <f>IF($A1089="","",INDEX('Cenários'!$D$6:$D$105,INT((ROW()-6)/12)+1))</f>
        <v/>
      </c>
      <c r="E1089" s="25">
        <f>IF($A1089="","",MOD(ROW()-6,12)-4)</f>
        <v/>
      </c>
      <c r="F1089" s="24">
        <f>IF($A1089="","",IF($E1089&lt;0,"Antes do pico",IF($E1089=0,"Semana de pico","Depois do pico")))</f>
        <v/>
      </c>
      <c r="G1089" s="36">
        <f>IF($A1089="","",IFERROR(IF(INDEX('Cenários'!$E$6:$E$105,INT((ROW()-6)/12)+1)="","",INDEX('Cenários'!$E$6:$E$105,INT((ROW()-6)/12)+1)+7*$E1089),""))</f>
        <v/>
      </c>
      <c r="H1089" s="37">
        <f>IF($A1089="","",INDEX('Cenários'!$N$6:$Y$105,INT((ROW()-6)/12)+1,$E1089+5))</f>
        <v/>
      </c>
      <c r="I1089" s="25">
        <f>IF(OR($A1089="",$H1089=""),"",IFERROR(ROUNDUP(INDEX('Cenários'!$F$6:$F$105,INT((ROW()-6)/12)+1)*$H1089,0),""))</f>
        <v/>
      </c>
      <c r="J1089" s="19" t="n"/>
      <c r="K1089" s="25">
        <f>IF($A1089="","",IF($E1089=-4,INDEX('Cenários'!$G$6:$G$105,INT((ROW()-6)/12)+1),$S1088))</f>
        <v/>
      </c>
      <c r="L1089" s="25">
        <f>IF($A1089="","",$K1089+IF($J1089="",0,$J1089)-IF($I1089="",0,$I1089))</f>
        <v/>
      </c>
      <c r="M1089" s="25">
        <f>IF($A1089="","",IF($E1089&lt;=0,INDEX('Cenários'!$H$6:$H$105,INT((ROW()-6)/12)+1)+SUMIFS($I$6:$I$1205,$A$6:$A$1205,$A1089,$E$6:$E$1205,"&gt;"&amp;$E1089,$E$6:$E$1205,"&lt;="&amp;($E1089+INDEX('Cenários'!$J$6:$J$105,INT((ROW()-6)/12)+1))),INDEX('Cenários'!$L$6:$L$105,INT((ROW()-6)/12)+1)+SUMIFS($I$6:$I$1205,$A$6:$A$1205,$A1089,$E$6:$E$1205,"&gt;"&amp;$E1089,$E$6:$E$1205,"&lt;=7")))</f>
        <v/>
      </c>
      <c r="N1089" s="25">
        <f>IF($A1089="","",MIN(INDEX('Cenários'!$K$6:$K$105,INT((ROW()-6)/12)+1),MAX(0,$M1089)))</f>
        <v/>
      </c>
      <c r="O1089" s="25">
        <f>IF($A1089="","",IFERROR(IF($L1089&gt;=$N1089,0,MIN(CEILING(MAX(0,$N1089-$L1089),INDEX('Cenários'!$I$6:$I$105,INT((ROW()-6)/12)+1)),FLOOR(MAX(0,INDEX('Cenários'!$K$6:$K$105,INT((ROW()-6)/12)+1)-$L1089),INDEX('Cenários'!$I$6:$I$105,INT((ROW()-6)/12)+1)))),0))</f>
        <v/>
      </c>
      <c r="P1089" s="25">
        <f>IF($A1089="","",IFERROR(IF($E1089+INDEX('Cenários'!$J$6:$J$105,INT((ROW()-6)/12)+1)&gt;7,0,SUMIFS($O$6:$O$1205,$A$6:$A$1205,$A1089,$E$6:$E$1205,$E1089+INDEX('Cenários'!$J$6:$J$105,INT((ROW()-6)/12)+1))),0))</f>
        <v/>
      </c>
      <c r="Q1089" s="25">
        <f>IF($A1089="","",$L1089+$O1089)</f>
        <v/>
      </c>
      <c r="R1089" s="25">
        <f>IF($A1089="","",IF($E1089&gt;0,MAX(0,$Q1089-$N1089),0))</f>
        <v/>
      </c>
      <c r="S1089" s="25">
        <f>IF($A1089="","",$Q1089-$R1089)</f>
        <v/>
      </c>
      <c r="T1089" s="25">
        <f>IF($A1089="","",MAX(0,-$S1089))</f>
        <v/>
      </c>
      <c r="U1089" s="25">
        <f>IF($A1089="","",MAX(0,$Q1089-INDEX('Cenários'!$K$6:$K$105,INT((ROW()-6)/12)+1)))</f>
        <v/>
      </c>
      <c r="V1089" s="24">
        <f>IF($A1089="","",IF($Y1089&lt;&gt;"OK","Dados inválidos",IF($X1089="Pausado","Pausado",IF($T1089&gt;0,"Ruptura",IF($U1089&gt;0,"Excesso de capacidade",IF($M1089&gt;INDEX('Cenários'!$K$6:$K$105,INT((ROW()-6)/12)+1),"Capacidade insuficiente",IF(AND($E1089&lt;=0,$S1089&lt;INDEX('Cenários'!$H$6:$H$105,INT((ROW()-6)/12)+1)),"Atenção",IF($R1089&gt;0,"Desmobilizar","Adequado"))))))))</f>
        <v/>
      </c>
      <c r="W1089" s="24">
        <f>IF($A1089="","",IF($Y1089&lt;&gt;"OK","Corrigir cadastro do cenário",IF($X1089="Pausado","",IF($T1089&gt;0,"Ruptura projetada de "&amp;TEXT($T1089,"0")&amp;" un.",IF($U1089&gt;0,"Reduzir entrada ou transferir "&amp;TEXT($U1089,"0")&amp;" un.",IF($M1089&gt;INDEX('Cenários'!$K$6:$K$105,INT((ROW()-6)/12)+1),"Capacidade abaixo do saldo-alvo em "&amp;TEXT($M1089-INDEX('Cenários'!$K$6:$K$105,INT((ROW()-6)/12)+1),"0")&amp;" un.",IF(AND($O1089&gt;0,$E1089-INDEX('Cenários'!$J$6:$J$105,INT((ROW()-6)/12)+1)&lt;-4),"Recebimento depende de pedido anterior ao horizonte",IF($R1089&gt;0,"Desmobilizar "&amp;TEXT($R1089,"0")&amp;" un. nesta semana",IF($P1089&gt;0,"Emitir pedido de "&amp;TEXT($P1089,"0")&amp;" un. nesta semana",IF($O1089&gt;0,"Programar recebimento de "&amp;TEXT($O1089,"0")&amp;" un.","Sem ação imediata")))))))))</f>
        <v/>
      </c>
      <c r="X1089" s="24">
        <f>IF($A1089="","",INDEX('Cenários'!$M$6:$M$105,INT((ROW()-6)/12)+1))</f>
        <v/>
      </c>
      <c r="Y1089" s="24">
        <f>IF($A1089="","",INDEX('Cenários'!$Z$6:$Z$105,INT((ROW()-6)/12)+1))</f>
        <v/>
      </c>
    </row>
    <row r="1090" ht="19" customHeight="1">
      <c r="A1090" s="24">
        <f>IF(INDEX('Cenários'!$A$6:$A$105,INT((ROW()-6)/12)+1)="","",INDEX('Cenários'!$A$6:$A$105,INT((ROW()-6)/12)+1))</f>
        <v/>
      </c>
      <c r="B1090" s="24">
        <f>IF($A1090="","",INDEX('Cenários'!$B$6:$B$105,INT((ROW()-6)/12)+1))</f>
        <v/>
      </c>
      <c r="C1090" s="24">
        <f>IF($A1090="","",INDEX('Cenários'!$C$6:$C$105,INT((ROW()-6)/12)+1))</f>
        <v/>
      </c>
      <c r="D1090" s="24">
        <f>IF($A1090="","",INDEX('Cenários'!$D$6:$D$105,INT((ROW()-6)/12)+1))</f>
        <v/>
      </c>
      <c r="E1090" s="25">
        <f>IF($A1090="","",MOD(ROW()-6,12)-4)</f>
        <v/>
      </c>
      <c r="F1090" s="24">
        <f>IF($A1090="","",IF($E1090&lt;0,"Antes do pico",IF($E1090=0,"Semana de pico","Depois do pico")))</f>
        <v/>
      </c>
      <c r="G1090" s="36">
        <f>IF($A1090="","",IFERROR(IF(INDEX('Cenários'!$E$6:$E$105,INT((ROW()-6)/12)+1)="","",INDEX('Cenários'!$E$6:$E$105,INT((ROW()-6)/12)+1)+7*$E1090),""))</f>
        <v/>
      </c>
      <c r="H1090" s="37">
        <f>IF($A1090="","",INDEX('Cenários'!$N$6:$Y$105,INT((ROW()-6)/12)+1,$E1090+5))</f>
        <v/>
      </c>
      <c r="I1090" s="25">
        <f>IF(OR($A1090="",$H1090=""),"",IFERROR(ROUNDUP(INDEX('Cenários'!$F$6:$F$105,INT((ROW()-6)/12)+1)*$H1090,0),""))</f>
        <v/>
      </c>
      <c r="J1090" s="19" t="n"/>
      <c r="K1090" s="25">
        <f>IF($A1090="","",IF($E1090=-4,INDEX('Cenários'!$G$6:$G$105,INT((ROW()-6)/12)+1),$S1089))</f>
        <v/>
      </c>
      <c r="L1090" s="25">
        <f>IF($A1090="","",$K1090+IF($J1090="",0,$J1090)-IF($I1090="",0,$I1090))</f>
        <v/>
      </c>
      <c r="M1090" s="25">
        <f>IF($A1090="","",IF($E1090&lt;=0,INDEX('Cenários'!$H$6:$H$105,INT((ROW()-6)/12)+1)+SUMIFS($I$6:$I$1205,$A$6:$A$1205,$A1090,$E$6:$E$1205,"&gt;"&amp;$E1090,$E$6:$E$1205,"&lt;="&amp;($E1090+INDEX('Cenários'!$J$6:$J$105,INT((ROW()-6)/12)+1))),INDEX('Cenários'!$L$6:$L$105,INT((ROW()-6)/12)+1)+SUMIFS($I$6:$I$1205,$A$6:$A$1205,$A1090,$E$6:$E$1205,"&gt;"&amp;$E1090,$E$6:$E$1205,"&lt;=7")))</f>
        <v/>
      </c>
      <c r="N1090" s="25">
        <f>IF($A1090="","",MIN(INDEX('Cenários'!$K$6:$K$105,INT((ROW()-6)/12)+1),MAX(0,$M1090)))</f>
        <v/>
      </c>
      <c r="O1090" s="25">
        <f>IF($A1090="","",IFERROR(IF($L1090&gt;=$N1090,0,MIN(CEILING(MAX(0,$N1090-$L1090),INDEX('Cenários'!$I$6:$I$105,INT((ROW()-6)/12)+1)),FLOOR(MAX(0,INDEX('Cenários'!$K$6:$K$105,INT((ROW()-6)/12)+1)-$L1090),INDEX('Cenários'!$I$6:$I$105,INT((ROW()-6)/12)+1)))),0))</f>
        <v/>
      </c>
      <c r="P1090" s="25">
        <f>IF($A1090="","",IFERROR(IF($E1090+INDEX('Cenários'!$J$6:$J$105,INT((ROW()-6)/12)+1)&gt;7,0,SUMIFS($O$6:$O$1205,$A$6:$A$1205,$A1090,$E$6:$E$1205,$E1090+INDEX('Cenários'!$J$6:$J$105,INT((ROW()-6)/12)+1))),0))</f>
        <v/>
      </c>
      <c r="Q1090" s="25">
        <f>IF($A1090="","",$L1090+$O1090)</f>
        <v/>
      </c>
      <c r="R1090" s="25">
        <f>IF($A1090="","",IF($E1090&gt;0,MAX(0,$Q1090-$N1090),0))</f>
        <v/>
      </c>
      <c r="S1090" s="25">
        <f>IF($A1090="","",$Q1090-$R1090)</f>
        <v/>
      </c>
      <c r="T1090" s="25">
        <f>IF($A1090="","",MAX(0,-$S1090))</f>
        <v/>
      </c>
      <c r="U1090" s="25">
        <f>IF($A1090="","",MAX(0,$Q1090-INDEX('Cenários'!$K$6:$K$105,INT((ROW()-6)/12)+1)))</f>
        <v/>
      </c>
      <c r="V1090" s="24">
        <f>IF($A1090="","",IF($Y1090&lt;&gt;"OK","Dados inválidos",IF($X1090="Pausado","Pausado",IF($T1090&gt;0,"Ruptura",IF($U1090&gt;0,"Excesso de capacidade",IF($M1090&gt;INDEX('Cenários'!$K$6:$K$105,INT((ROW()-6)/12)+1),"Capacidade insuficiente",IF(AND($E1090&lt;=0,$S1090&lt;INDEX('Cenários'!$H$6:$H$105,INT((ROW()-6)/12)+1)),"Atenção",IF($R1090&gt;0,"Desmobilizar","Adequado"))))))))</f>
        <v/>
      </c>
      <c r="W1090" s="24">
        <f>IF($A1090="","",IF($Y1090&lt;&gt;"OK","Corrigir cadastro do cenário",IF($X1090="Pausado","",IF($T1090&gt;0,"Ruptura projetada de "&amp;TEXT($T1090,"0")&amp;" un.",IF($U1090&gt;0,"Reduzir entrada ou transferir "&amp;TEXT($U1090,"0")&amp;" un.",IF($M1090&gt;INDEX('Cenários'!$K$6:$K$105,INT((ROW()-6)/12)+1),"Capacidade abaixo do saldo-alvo em "&amp;TEXT($M1090-INDEX('Cenários'!$K$6:$K$105,INT((ROW()-6)/12)+1),"0")&amp;" un.",IF(AND($O1090&gt;0,$E1090-INDEX('Cenários'!$J$6:$J$105,INT((ROW()-6)/12)+1)&lt;-4),"Recebimento depende de pedido anterior ao horizonte",IF($R1090&gt;0,"Desmobilizar "&amp;TEXT($R1090,"0")&amp;" un. nesta semana",IF($P1090&gt;0,"Emitir pedido de "&amp;TEXT($P1090,"0")&amp;" un. nesta semana",IF($O1090&gt;0,"Programar recebimento de "&amp;TEXT($O1090,"0")&amp;" un.","Sem ação imediata")))))))))</f>
        <v/>
      </c>
      <c r="X1090" s="24">
        <f>IF($A1090="","",INDEX('Cenários'!$M$6:$M$105,INT((ROW()-6)/12)+1))</f>
        <v/>
      </c>
      <c r="Y1090" s="24">
        <f>IF($A1090="","",INDEX('Cenários'!$Z$6:$Z$105,INT((ROW()-6)/12)+1))</f>
        <v/>
      </c>
    </row>
    <row r="1091" ht="19" customHeight="1">
      <c r="A1091" s="24">
        <f>IF(INDEX('Cenários'!$A$6:$A$105,INT((ROW()-6)/12)+1)="","",INDEX('Cenários'!$A$6:$A$105,INT((ROW()-6)/12)+1))</f>
        <v/>
      </c>
      <c r="B1091" s="24">
        <f>IF($A1091="","",INDEX('Cenários'!$B$6:$B$105,INT((ROW()-6)/12)+1))</f>
        <v/>
      </c>
      <c r="C1091" s="24">
        <f>IF($A1091="","",INDEX('Cenários'!$C$6:$C$105,INT((ROW()-6)/12)+1))</f>
        <v/>
      </c>
      <c r="D1091" s="24">
        <f>IF($A1091="","",INDEX('Cenários'!$D$6:$D$105,INT((ROW()-6)/12)+1))</f>
        <v/>
      </c>
      <c r="E1091" s="25">
        <f>IF($A1091="","",MOD(ROW()-6,12)-4)</f>
        <v/>
      </c>
      <c r="F1091" s="24">
        <f>IF($A1091="","",IF($E1091&lt;0,"Antes do pico",IF($E1091=0,"Semana de pico","Depois do pico")))</f>
        <v/>
      </c>
      <c r="G1091" s="36">
        <f>IF($A1091="","",IFERROR(IF(INDEX('Cenários'!$E$6:$E$105,INT((ROW()-6)/12)+1)="","",INDEX('Cenários'!$E$6:$E$105,INT((ROW()-6)/12)+1)+7*$E1091),""))</f>
        <v/>
      </c>
      <c r="H1091" s="37">
        <f>IF($A1091="","",INDEX('Cenários'!$N$6:$Y$105,INT((ROW()-6)/12)+1,$E1091+5))</f>
        <v/>
      </c>
      <c r="I1091" s="25">
        <f>IF(OR($A1091="",$H1091=""),"",IFERROR(ROUNDUP(INDEX('Cenários'!$F$6:$F$105,INT((ROW()-6)/12)+1)*$H1091,0),""))</f>
        <v/>
      </c>
      <c r="J1091" s="19" t="n"/>
      <c r="K1091" s="25">
        <f>IF($A1091="","",IF($E1091=-4,INDEX('Cenários'!$G$6:$G$105,INT((ROW()-6)/12)+1),$S1090))</f>
        <v/>
      </c>
      <c r="L1091" s="25">
        <f>IF($A1091="","",$K1091+IF($J1091="",0,$J1091)-IF($I1091="",0,$I1091))</f>
        <v/>
      </c>
      <c r="M1091" s="25">
        <f>IF($A1091="","",IF($E1091&lt;=0,INDEX('Cenários'!$H$6:$H$105,INT((ROW()-6)/12)+1)+SUMIFS($I$6:$I$1205,$A$6:$A$1205,$A1091,$E$6:$E$1205,"&gt;"&amp;$E1091,$E$6:$E$1205,"&lt;="&amp;($E1091+INDEX('Cenários'!$J$6:$J$105,INT((ROW()-6)/12)+1))),INDEX('Cenários'!$L$6:$L$105,INT((ROW()-6)/12)+1)+SUMIFS($I$6:$I$1205,$A$6:$A$1205,$A1091,$E$6:$E$1205,"&gt;"&amp;$E1091,$E$6:$E$1205,"&lt;=7")))</f>
        <v/>
      </c>
      <c r="N1091" s="25">
        <f>IF($A1091="","",MIN(INDEX('Cenários'!$K$6:$K$105,INT((ROW()-6)/12)+1),MAX(0,$M1091)))</f>
        <v/>
      </c>
      <c r="O1091" s="25">
        <f>IF($A1091="","",IFERROR(IF($L1091&gt;=$N1091,0,MIN(CEILING(MAX(0,$N1091-$L1091),INDEX('Cenários'!$I$6:$I$105,INT((ROW()-6)/12)+1)),FLOOR(MAX(0,INDEX('Cenários'!$K$6:$K$105,INT((ROW()-6)/12)+1)-$L1091),INDEX('Cenários'!$I$6:$I$105,INT((ROW()-6)/12)+1)))),0))</f>
        <v/>
      </c>
      <c r="P1091" s="25">
        <f>IF($A1091="","",IFERROR(IF($E1091+INDEX('Cenários'!$J$6:$J$105,INT((ROW()-6)/12)+1)&gt;7,0,SUMIFS($O$6:$O$1205,$A$6:$A$1205,$A1091,$E$6:$E$1205,$E1091+INDEX('Cenários'!$J$6:$J$105,INT((ROW()-6)/12)+1))),0))</f>
        <v/>
      </c>
      <c r="Q1091" s="25">
        <f>IF($A1091="","",$L1091+$O1091)</f>
        <v/>
      </c>
      <c r="R1091" s="25">
        <f>IF($A1091="","",IF($E1091&gt;0,MAX(0,$Q1091-$N1091),0))</f>
        <v/>
      </c>
      <c r="S1091" s="25">
        <f>IF($A1091="","",$Q1091-$R1091)</f>
        <v/>
      </c>
      <c r="T1091" s="25">
        <f>IF($A1091="","",MAX(0,-$S1091))</f>
        <v/>
      </c>
      <c r="U1091" s="25">
        <f>IF($A1091="","",MAX(0,$Q1091-INDEX('Cenários'!$K$6:$K$105,INT((ROW()-6)/12)+1)))</f>
        <v/>
      </c>
      <c r="V1091" s="24">
        <f>IF($A1091="","",IF($Y1091&lt;&gt;"OK","Dados inválidos",IF($X1091="Pausado","Pausado",IF($T1091&gt;0,"Ruptura",IF($U1091&gt;0,"Excesso de capacidade",IF($M1091&gt;INDEX('Cenários'!$K$6:$K$105,INT((ROW()-6)/12)+1),"Capacidade insuficiente",IF(AND($E1091&lt;=0,$S1091&lt;INDEX('Cenários'!$H$6:$H$105,INT((ROW()-6)/12)+1)),"Atenção",IF($R1091&gt;0,"Desmobilizar","Adequado"))))))))</f>
        <v/>
      </c>
      <c r="W1091" s="24">
        <f>IF($A1091="","",IF($Y1091&lt;&gt;"OK","Corrigir cadastro do cenário",IF($X1091="Pausado","",IF($T1091&gt;0,"Ruptura projetada de "&amp;TEXT($T1091,"0")&amp;" un.",IF($U1091&gt;0,"Reduzir entrada ou transferir "&amp;TEXT($U1091,"0")&amp;" un.",IF($M1091&gt;INDEX('Cenários'!$K$6:$K$105,INT((ROW()-6)/12)+1),"Capacidade abaixo do saldo-alvo em "&amp;TEXT($M1091-INDEX('Cenários'!$K$6:$K$105,INT((ROW()-6)/12)+1),"0")&amp;" un.",IF(AND($O1091&gt;0,$E1091-INDEX('Cenários'!$J$6:$J$105,INT((ROW()-6)/12)+1)&lt;-4),"Recebimento depende de pedido anterior ao horizonte",IF($R1091&gt;0,"Desmobilizar "&amp;TEXT($R1091,"0")&amp;" un. nesta semana",IF($P1091&gt;0,"Emitir pedido de "&amp;TEXT($P1091,"0")&amp;" un. nesta semana",IF($O1091&gt;0,"Programar recebimento de "&amp;TEXT($O1091,"0")&amp;" un.","Sem ação imediata")))))))))</f>
        <v/>
      </c>
      <c r="X1091" s="24">
        <f>IF($A1091="","",INDEX('Cenários'!$M$6:$M$105,INT((ROW()-6)/12)+1))</f>
        <v/>
      </c>
      <c r="Y1091" s="24">
        <f>IF($A1091="","",INDEX('Cenários'!$Z$6:$Z$105,INT((ROW()-6)/12)+1))</f>
        <v/>
      </c>
    </row>
    <row r="1092" ht="19" customHeight="1">
      <c r="A1092" s="24">
        <f>IF(INDEX('Cenários'!$A$6:$A$105,INT((ROW()-6)/12)+1)="","",INDEX('Cenários'!$A$6:$A$105,INT((ROW()-6)/12)+1))</f>
        <v/>
      </c>
      <c r="B1092" s="24">
        <f>IF($A1092="","",INDEX('Cenários'!$B$6:$B$105,INT((ROW()-6)/12)+1))</f>
        <v/>
      </c>
      <c r="C1092" s="24">
        <f>IF($A1092="","",INDEX('Cenários'!$C$6:$C$105,INT((ROW()-6)/12)+1))</f>
        <v/>
      </c>
      <c r="D1092" s="24">
        <f>IF($A1092="","",INDEX('Cenários'!$D$6:$D$105,INT((ROW()-6)/12)+1))</f>
        <v/>
      </c>
      <c r="E1092" s="25">
        <f>IF($A1092="","",MOD(ROW()-6,12)-4)</f>
        <v/>
      </c>
      <c r="F1092" s="24">
        <f>IF($A1092="","",IF($E1092&lt;0,"Antes do pico",IF($E1092=0,"Semana de pico","Depois do pico")))</f>
        <v/>
      </c>
      <c r="G1092" s="36">
        <f>IF($A1092="","",IFERROR(IF(INDEX('Cenários'!$E$6:$E$105,INT((ROW()-6)/12)+1)="","",INDEX('Cenários'!$E$6:$E$105,INT((ROW()-6)/12)+1)+7*$E1092),""))</f>
        <v/>
      </c>
      <c r="H1092" s="37">
        <f>IF($A1092="","",INDEX('Cenários'!$N$6:$Y$105,INT((ROW()-6)/12)+1,$E1092+5))</f>
        <v/>
      </c>
      <c r="I1092" s="25">
        <f>IF(OR($A1092="",$H1092=""),"",IFERROR(ROUNDUP(INDEX('Cenários'!$F$6:$F$105,INT((ROW()-6)/12)+1)*$H1092,0),""))</f>
        <v/>
      </c>
      <c r="J1092" s="19" t="n"/>
      <c r="K1092" s="25">
        <f>IF($A1092="","",IF($E1092=-4,INDEX('Cenários'!$G$6:$G$105,INT((ROW()-6)/12)+1),$S1091))</f>
        <v/>
      </c>
      <c r="L1092" s="25">
        <f>IF($A1092="","",$K1092+IF($J1092="",0,$J1092)-IF($I1092="",0,$I1092))</f>
        <v/>
      </c>
      <c r="M1092" s="25">
        <f>IF($A1092="","",IF($E1092&lt;=0,INDEX('Cenários'!$H$6:$H$105,INT((ROW()-6)/12)+1)+SUMIFS($I$6:$I$1205,$A$6:$A$1205,$A1092,$E$6:$E$1205,"&gt;"&amp;$E1092,$E$6:$E$1205,"&lt;="&amp;($E1092+INDEX('Cenários'!$J$6:$J$105,INT((ROW()-6)/12)+1))),INDEX('Cenários'!$L$6:$L$105,INT((ROW()-6)/12)+1)+SUMIFS($I$6:$I$1205,$A$6:$A$1205,$A1092,$E$6:$E$1205,"&gt;"&amp;$E1092,$E$6:$E$1205,"&lt;=7")))</f>
        <v/>
      </c>
      <c r="N1092" s="25">
        <f>IF($A1092="","",MIN(INDEX('Cenários'!$K$6:$K$105,INT((ROW()-6)/12)+1),MAX(0,$M1092)))</f>
        <v/>
      </c>
      <c r="O1092" s="25">
        <f>IF($A1092="","",IFERROR(IF($L1092&gt;=$N1092,0,MIN(CEILING(MAX(0,$N1092-$L1092),INDEX('Cenários'!$I$6:$I$105,INT((ROW()-6)/12)+1)),FLOOR(MAX(0,INDEX('Cenários'!$K$6:$K$105,INT((ROW()-6)/12)+1)-$L1092),INDEX('Cenários'!$I$6:$I$105,INT((ROW()-6)/12)+1)))),0))</f>
        <v/>
      </c>
      <c r="P1092" s="25">
        <f>IF($A1092="","",IFERROR(IF($E1092+INDEX('Cenários'!$J$6:$J$105,INT((ROW()-6)/12)+1)&gt;7,0,SUMIFS($O$6:$O$1205,$A$6:$A$1205,$A1092,$E$6:$E$1205,$E1092+INDEX('Cenários'!$J$6:$J$105,INT((ROW()-6)/12)+1))),0))</f>
        <v/>
      </c>
      <c r="Q1092" s="25">
        <f>IF($A1092="","",$L1092+$O1092)</f>
        <v/>
      </c>
      <c r="R1092" s="25">
        <f>IF($A1092="","",IF($E1092&gt;0,MAX(0,$Q1092-$N1092),0))</f>
        <v/>
      </c>
      <c r="S1092" s="25">
        <f>IF($A1092="","",$Q1092-$R1092)</f>
        <v/>
      </c>
      <c r="T1092" s="25">
        <f>IF($A1092="","",MAX(0,-$S1092))</f>
        <v/>
      </c>
      <c r="U1092" s="25">
        <f>IF($A1092="","",MAX(0,$Q1092-INDEX('Cenários'!$K$6:$K$105,INT((ROW()-6)/12)+1)))</f>
        <v/>
      </c>
      <c r="V1092" s="24">
        <f>IF($A1092="","",IF($Y1092&lt;&gt;"OK","Dados inválidos",IF($X1092="Pausado","Pausado",IF($T1092&gt;0,"Ruptura",IF($U1092&gt;0,"Excesso de capacidade",IF($M1092&gt;INDEX('Cenários'!$K$6:$K$105,INT((ROW()-6)/12)+1),"Capacidade insuficiente",IF(AND($E1092&lt;=0,$S1092&lt;INDEX('Cenários'!$H$6:$H$105,INT((ROW()-6)/12)+1)),"Atenção",IF($R1092&gt;0,"Desmobilizar","Adequado"))))))))</f>
        <v/>
      </c>
      <c r="W1092" s="24">
        <f>IF($A1092="","",IF($Y1092&lt;&gt;"OK","Corrigir cadastro do cenário",IF($X1092="Pausado","",IF($T1092&gt;0,"Ruptura projetada de "&amp;TEXT($T1092,"0")&amp;" un.",IF($U1092&gt;0,"Reduzir entrada ou transferir "&amp;TEXT($U1092,"0")&amp;" un.",IF($M1092&gt;INDEX('Cenários'!$K$6:$K$105,INT((ROW()-6)/12)+1),"Capacidade abaixo do saldo-alvo em "&amp;TEXT($M1092-INDEX('Cenários'!$K$6:$K$105,INT((ROW()-6)/12)+1),"0")&amp;" un.",IF(AND($O1092&gt;0,$E1092-INDEX('Cenários'!$J$6:$J$105,INT((ROW()-6)/12)+1)&lt;-4),"Recebimento depende de pedido anterior ao horizonte",IF($R1092&gt;0,"Desmobilizar "&amp;TEXT($R1092,"0")&amp;" un. nesta semana",IF($P1092&gt;0,"Emitir pedido de "&amp;TEXT($P1092,"0")&amp;" un. nesta semana",IF($O1092&gt;0,"Programar recebimento de "&amp;TEXT($O1092,"0")&amp;" un.","Sem ação imediata")))))))))</f>
        <v/>
      </c>
      <c r="X1092" s="24">
        <f>IF($A1092="","",INDEX('Cenários'!$M$6:$M$105,INT((ROW()-6)/12)+1))</f>
        <v/>
      </c>
      <c r="Y1092" s="24">
        <f>IF($A1092="","",INDEX('Cenários'!$Z$6:$Z$105,INT((ROW()-6)/12)+1))</f>
        <v/>
      </c>
    </row>
    <row r="1093" ht="19" customHeight="1">
      <c r="A1093" s="24">
        <f>IF(INDEX('Cenários'!$A$6:$A$105,INT((ROW()-6)/12)+1)="","",INDEX('Cenários'!$A$6:$A$105,INT((ROW()-6)/12)+1))</f>
        <v/>
      </c>
      <c r="B1093" s="24">
        <f>IF($A1093="","",INDEX('Cenários'!$B$6:$B$105,INT((ROW()-6)/12)+1))</f>
        <v/>
      </c>
      <c r="C1093" s="24">
        <f>IF($A1093="","",INDEX('Cenários'!$C$6:$C$105,INT((ROW()-6)/12)+1))</f>
        <v/>
      </c>
      <c r="D1093" s="24">
        <f>IF($A1093="","",INDEX('Cenários'!$D$6:$D$105,INT((ROW()-6)/12)+1))</f>
        <v/>
      </c>
      <c r="E1093" s="25">
        <f>IF($A1093="","",MOD(ROW()-6,12)-4)</f>
        <v/>
      </c>
      <c r="F1093" s="24">
        <f>IF($A1093="","",IF($E1093&lt;0,"Antes do pico",IF($E1093=0,"Semana de pico","Depois do pico")))</f>
        <v/>
      </c>
      <c r="G1093" s="36">
        <f>IF($A1093="","",IFERROR(IF(INDEX('Cenários'!$E$6:$E$105,INT((ROW()-6)/12)+1)="","",INDEX('Cenários'!$E$6:$E$105,INT((ROW()-6)/12)+1)+7*$E1093),""))</f>
        <v/>
      </c>
      <c r="H1093" s="37">
        <f>IF($A1093="","",INDEX('Cenários'!$N$6:$Y$105,INT((ROW()-6)/12)+1,$E1093+5))</f>
        <v/>
      </c>
      <c r="I1093" s="25">
        <f>IF(OR($A1093="",$H1093=""),"",IFERROR(ROUNDUP(INDEX('Cenários'!$F$6:$F$105,INT((ROW()-6)/12)+1)*$H1093,0),""))</f>
        <v/>
      </c>
      <c r="J1093" s="19" t="n"/>
      <c r="K1093" s="25">
        <f>IF($A1093="","",IF($E1093=-4,INDEX('Cenários'!$G$6:$G$105,INT((ROW()-6)/12)+1),$S1092))</f>
        <v/>
      </c>
      <c r="L1093" s="25">
        <f>IF($A1093="","",$K1093+IF($J1093="",0,$J1093)-IF($I1093="",0,$I1093))</f>
        <v/>
      </c>
      <c r="M1093" s="25">
        <f>IF($A1093="","",IF($E1093&lt;=0,INDEX('Cenários'!$H$6:$H$105,INT((ROW()-6)/12)+1)+SUMIFS($I$6:$I$1205,$A$6:$A$1205,$A1093,$E$6:$E$1205,"&gt;"&amp;$E1093,$E$6:$E$1205,"&lt;="&amp;($E1093+INDEX('Cenários'!$J$6:$J$105,INT((ROW()-6)/12)+1))),INDEX('Cenários'!$L$6:$L$105,INT((ROW()-6)/12)+1)+SUMIFS($I$6:$I$1205,$A$6:$A$1205,$A1093,$E$6:$E$1205,"&gt;"&amp;$E1093,$E$6:$E$1205,"&lt;=7")))</f>
        <v/>
      </c>
      <c r="N1093" s="25">
        <f>IF($A1093="","",MIN(INDEX('Cenários'!$K$6:$K$105,INT((ROW()-6)/12)+1),MAX(0,$M1093)))</f>
        <v/>
      </c>
      <c r="O1093" s="25">
        <f>IF($A1093="","",IFERROR(IF($L1093&gt;=$N1093,0,MIN(CEILING(MAX(0,$N1093-$L1093),INDEX('Cenários'!$I$6:$I$105,INT((ROW()-6)/12)+1)),FLOOR(MAX(0,INDEX('Cenários'!$K$6:$K$105,INT((ROW()-6)/12)+1)-$L1093),INDEX('Cenários'!$I$6:$I$105,INT((ROW()-6)/12)+1)))),0))</f>
        <v/>
      </c>
      <c r="P1093" s="25">
        <f>IF($A1093="","",IFERROR(IF($E1093+INDEX('Cenários'!$J$6:$J$105,INT((ROW()-6)/12)+1)&gt;7,0,SUMIFS($O$6:$O$1205,$A$6:$A$1205,$A1093,$E$6:$E$1205,$E1093+INDEX('Cenários'!$J$6:$J$105,INT((ROW()-6)/12)+1))),0))</f>
        <v/>
      </c>
      <c r="Q1093" s="25">
        <f>IF($A1093="","",$L1093+$O1093)</f>
        <v/>
      </c>
      <c r="R1093" s="25">
        <f>IF($A1093="","",IF($E1093&gt;0,MAX(0,$Q1093-$N1093),0))</f>
        <v/>
      </c>
      <c r="S1093" s="25">
        <f>IF($A1093="","",$Q1093-$R1093)</f>
        <v/>
      </c>
      <c r="T1093" s="25">
        <f>IF($A1093="","",MAX(0,-$S1093))</f>
        <v/>
      </c>
      <c r="U1093" s="25">
        <f>IF($A1093="","",MAX(0,$Q1093-INDEX('Cenários'!$K$6:$K$105,INT((ROW()-6)/12)+1)))</f>
        <v/>
      </c>
      <c r="V1093" s="24">
        <f>IF($A1093="","",IF($Y1093&lt;&gt;"OK","Dados inválidos",IF($X1093="Pausado","Pausado",IF($T1093&gt;0,"Ruptura",IF($U1093&gt;0,"Excesso de capacidade",IF($M1093&gt;INDEX('Cenários'!$K$6:$K$105,INT((ROW()-6)/12)+1),"Capacidade insuficiente",IF(AND($E1093&lt;=0,$S1093&lt;INDEX('Cenários'!$H$6:$H$105,INT((ROW()-6)/12)+1)),"Atenção",IF($R1093&gt;0,"Desmobilizar","Adequado"))))))))</f>
        <v/>
      </c>
      <c r="W1093" s="24">
        <f>IF($A1093="","",IF($Y1093&lt;&gt;"OK","Corrigir cadastro do cenário",IF($X1093="Pausado","",IF($T1093&gt;0,"Ruptura projetada de "&amp;TEXT($T1093,"0")&amp;" un.",IF($U1093&gt;0,"Reduzir entrada ou transferir "&amp;TEXT($U1093,"0")&amp;" un.",IF($M1093&gt;INDEX('Cenários'!$K$6:$K$105,INT((ROW()-6)/12)+1),"Capacidade abaixo do saldo-alvo em "&amp;TEXT($M1093-INDEX('Cenários'!$K$6:$K$105,INT((ROW()-6)/12)+1),"0")&amp;" un.",IF(AND($O1093&gt;0,$E1093-INDEX('Cenários'!$J$6:$J$105,INT((ROW()-6)/12)+1)&lt;-4),"Recebimento depende de pedido anterior ao horizonte",IF($R1093&gt;0,"Desmobilizar "&amp;TEXT($R1093,"0")&amp;" un. nesta semana",IF($P1093&gt;0,"Emitir pedido de "&amp;TEXT($P1093,"0")&amp;" un. nesta semana",IF($O1093&gt;0,"Programar recebimento de "&amp;TEXT($O1093,"0")&amp;" un.","Sem ação imediata")))))))))</f>
        <v/>
      </c>
      <c r="X1093" s="24">
        <f>IF($A1093="","",INDEX('Cenários'!$M$6:$M$105,INT((ROW()-6)/12)+1))</f>
        <v/>
      </c>
      <c r="Y1093" s="24">
        <f>IF($A1093="","",INDEX('Cenários'!$Z$6:$Z$105,INT((ROW()-6)/12)+1))</f>
        <v/>
      </c>
    </row>
    <row r="1094" ht="19" customHeight="1">
      <c r="A1094" s="24">
        <f>IF(INDEX('Cenários'!$A$6:$A$105,INT((ROW()-6)/12)+1)="","",INDEX('Cenários'!$A$6:$A$105,INT((ROW()-6)/12)+1))</f>
        <v/>
      </c>
      <c r="B1094" s="24">
        <f>IF($A1094="","",INDEX('Cenários'!$B$6:$B$105,INT((ROW()-6)/12)+1))</f>
        <v/>
      </c>
      <c r="C1094" s="24">
        <f>IF($A1094="","",INDEX('Cenários'!$C$6:$C$105,INT((ROW()-6)/12)+1))</f>
        <v/>
      </c>
      <c r="D1094" s="24">
        <f>IF($A1094="","",INDEX('Cenários'!$D$6:$D$105,INT((ROW()-6)/12)+1))</f>
        <v/>
      </c>
      <c r="E1094" s="25">
        <f>IF($A1094="","",MOD(ROW()-6,12)-4)</f>
        <v/>
      </c>
      <c r="F1094" s="24">
        <f>IF($A1094="","",IF($E1094&lt;0,"Antes do pico",IF($E1094=0,"Semana de pico","Depois do pico")))</f>
        <v/>
      </c>
      <c r="G1094" s="36">
        <f>IF($A1094="","",IFERROR(IF(INDEX('Cenários'!$E$6:$E$105,INT((ROW()-6)/12)+1)="","",INDEX('Cenários'!$E$6:$E$105,INT((ROW()-6)/12)+1)+7*$E1094),""))</f>
        <v/>
      </c>
      <c r="H1094" s="37">
        <f>IF($A1094="","",INDEX('Cenários'!$N$6:$Y$105,INT((ROW()-6)/12)+1,$E1094+5))</f>
        <v/>
      </c>
      <c r="I1094" s="25">
        <f>IF(OR($A1094="",$H1094=""),"",IFERROR(ROUNDUP(INDEX('Cenários'!$F$6:$F$105,INT((ROW()-6)/12)+1)*$H1094,0),""))</f>
        <v/>
      </c>
      <c r="J1094" s="19" t="n"/>
      <c r="K1094" s="25">
        <f>IF($A1094="","",IF($E1094=-4,INDEX('Cenários'!$G$6:$G$105,INT((ROW()-6)/12)+1),$S1093))</f>
        <v/>
      </c>
      <c r="L1094" s="25">
        <f>IF($A1094="","",$K1094+IF($J1094="",0,$J1094)-IF($I1094="",0,$I1094))</f>
        <v/>
      </c>
      <c r="M1094" s="25">
        <f>IF($A1094="","",IF($E1094&lt;=0,INDEX('Cenários'!$H$6:$H$105,INT((ROW()-6)/12)+1)+SUMIFS($I$6:$I$1205,$A$6:$A$1205,$A1094,$E$6:$E$1205,"&gt;"&amp;$E1094,$E$6:$E$1205,"&lt;="&amp;($E1094+INDEX('Cenários'!$J$6:$J$105,INT((ROW()-6)/12)+1))),INDEX('Cenários'!$L$6:$L$105,INT((ROW()-6)/12)+1)+SUMIFS($I$6:$I$1205,$A$6:$A$1205,$A1094,$E$6:$E$1205,"&gt;"&amp;$E1094,$E$6:$E$1205,"&lt;=7")))</f>
        <v/>
      </c>
      <c r="N1094" s="25">
        <f>IF($A1094="","",MIN(INDEX('Cenários'!$K$6:$K$105,INT((ROW()-6)/12)+1),MAX(0,$M1094)))</f>
        <v/>
      </c>
      <c r="O1094" s="25">
        <f>IF($A1094="","",IFERROR(IF($L1094&gt;=$N1094,0,MIN(CEILING(MAX(0,$N1094-$L1094),INDEX('Cenários'!$I$6:$I$105,INT((ROW()-6)/12)+1)),FLOOR(MAX(0,INDEX('Cenários'!$K$6:$K$105,INT((ROW()-6)/12)+1)-$L1094),INDEX('Cenários'!$I$6:$I$105,INT((ROW()-6)/12)+1)))),0))</f>
        <v/>
      </c>
      <c r="P1094" s="25">
        <f>IF($A1094="","",IFERROR(IF($E1094+INDEX('Cenários'!$J$6:$J$105,INT((ROW()-6)/12)+1)&gt;7,0,SUMIFS($O$6:$O$1205,$A$6:$A$1205,$A1094,$E$6:$E$1205,$E1094+INDEX('Cenários'!$J$6:$J$105,INT((ROW()-6)/12)+1))),0))</f>
        <v/>
      </c>
      <c r="Q1094" s="25">
        <f>IF($A1094="","",$L1094+$O1094)</f>
        <v/>
      </c>
      <c r="R1094" s="25">
        <f>IF($A1094="","",IF($E1094&gt;0,MAX(0,$Q1094-$N1094),0))</f>
        <v/>
      </c>
      <c r="S1094" s="25">
        <f>IF($A1094="","",$Q1094-$R1094)</f>
        <v/>
      </c>
      <c r="T1094" s="25">
        <f>IF($A1094="","",MAX(0,-$S1094))</f>
        <v/>
      </c>
      <c r="U1094" s="25">
        <f>IF($A1094="","",MAX(0,$Q1094-INDEX('Cenários'!$K$6:$K$105,INT((ROW()-6)/12)+1)))</f>
        <v/>
      </c>
      <c r="V1094" s="24">
        <f>IF($A1094="","",IF($Y1094&lt;&gt;"OK","Dados inválidos",IF($X1094="Pausado","Pausado",IF($T1094&gt;0,"Ruptura",IF($U1094&gt;0,"Excesso de capacidade",IF($M1094&gt;INDEX('Cenários'!$K$6:$K$105,INT((ROW()-6)/12)+1),"Capacidade insuficiente",IF(AND($E1094&lt;=0,$S1094&lt;INDEX('Cenários'!$H$6:$H$105,INT((ROW()-6)/12)+1)),"Atenção",IF($R1094&gt;0,"Desmobilizar","Adequado"))))))))</f>
        <v/>
      </c>
      <c r="W1094" s="24">
        <f>IF($A1094="","",IF($Y1094&lt;&gt;"OK","Corrigir cadastro do cenário",IF($X1094="Pausado","",IF($T1094&gt;0,"Ruptura projetada de "&amp;TEXT($T1094,"0")&amp;" un.",IF($U1094&gt;0,"Reduzir entrada ou transferir "&amp;TEXT($U1094,"0")&amp;" un.",IF($M1094&gt;INDEX('Cenários'!$K$6:$K$105,INT((ROW()-6)/12)+1),"Capacidade abaixo do saldo-alvo em "&amp;TEXT($M1094-INDEX('Cenários'!$K$6:$K$105,INT((ROW()-6)/12)+1),"0")&amp;" un.",IF(AND($O1094&gt;0,$E1094-INDEX('Cenários'!$J$6:$J$105,INT((ROW()-6)/12)+1)&lt;-4),"Recebimento depende de pedido anterior ao horizonte",IF($R1094&gt;0,"Desmobilizar "&amp;TEXT($R1094,"0")&amp;" un. nesta semana",IF($P1094&gt;0,"Emitir pedido de "&amp;TEXT($P1094,"0")&amp;" un. nesta semana",IF($O1094&gt;0,"Programar recebimento de "&amp;TEXT($O1094,"0")&amp;" un.","Sem ação imediata")))))))))</f>
        <v/>
      </c>
      <c r="X1094" s="24">
        <f>IF($A1094="","",INDEX('Cenários'!$M$6:$M$105,INT((ROW()-6)/12)+1))</f>
        <v/>
      </c>
      <c r="Y1094" s="24">
        <f>IF($A1094="","",INDEX('Cenários'!$Z$6:$Z$105,INT((ROW()-6)/12)+1))</f>
        <v/>
      </c>
    </row>
    <row r="1095" ht="19" customHeight="1">
      <c r="A1095" s="24">
        <f>IF(INDEX('Cenários'!$A$6:$A$105,INT((ROW()-6)/12)+1)="","",INDEX('Cenários'!$A$6:$A$105,INT((ROW()-6)/12)+1))</f>
        <v/>
      </c>
      <c r="B1095" s="24">
        <f>IF($A1095="","",INDEX('Cenários'!$B$6:$B$105,INT((ROW()-6)/12)+1))</f>
        <v/>
      </c>
      <c r="C1095" s="24">
        <f>IF($A1095="","",INDEX('Cenários'!$C$6:$C$105,INT((ROW()-6)/12)+1))</f>
        <v/>
      </c>
      <c r="D1095" s="24">
        <f>IF($A1095="","",INDEX('Cenários'!$D$6:$D$105,INT((ROW()-6)/12)+1))</f>
        <v/>
      </c>
      <c r="E1095" s="25">
        <f>IF($A1095="","",MOD(ROW()-6,12)-4)</f>
        <v/>
      </c>
      <c r="F1095" s="24">
        <f>IF($A1095="","",IF($E1095&lt;0,"Antes do pico",IF($E1095=0,"Semana de pico","Depois do pico")))</f>
        <v/>
      </c>
      <c r="G1095" s="36">
        <f>IF($A1095="","",IFERROR(IF(INDEX('Cenários'!$E$6:$E$105,INT((ROW()-6)/12)+1)="","",INDEX('Cenários'!$E$6:$E$105,INT((ROW()-6)/12)+1)+7*$E1095),""))</f>
        <v/>
      </c>
      <c r="H1095" s="37">
        <f>IF($A1095="","",INDEX('Cenários'!$N$6:$Y$105,INT((ROW()-6)/12)+1,$E1095+5))</f>
        <v/>
      </c>
      <c r="I1095" s="25">
        <f>IF(OR($A1095="",$H1095=""),"",IFERROR(ROUNDUP(INDEX('Cenários'!$F$6:$F$105,INT((ROW()-6)/12)+1)*$H1095,0),""))</f>
        <v/>
      </c>
      <c r="J1095" s="19" t="n"/>
      <c r="K1095" s="25">
        <f>IF($A1095="","",IF($E1095=-4,INDEX('Cenários'!$G$6:$G$105,INT((ROW()-6)/12)+1),$S1094))</f>
        <v/>
      </c>
      <c r="L1095" s="25">
        <f>IF($A1095="","",$K1095+IF($J1095="",0,$J1095)-IF($I1095="",0,$I1095))</f>
        <v/>
      </c>
      <c r="M1095" s="25">
        <f>IF($A1095="","",IF($E1095&lt;=0,INDEX('Cenários'!$H$6:$H$105,INT((ROW()-6)/12)+1)+SUMIFS($I$6:$I$1205,$A$6:$A$1205,$A1095,$E$6:$E$1205,"&gt;"&amp;$E1095,$E$6:$E$1205,"&lt;="&amp;($E1095+INDEX('Cenários'!$J$6:$J$105,INT((ROW()-6)/12)+1))),INDEX('Cenários'!$L$6:$L$105,INT((ROW()-6)/12)+1)+SUMIFS($I$6:$I$1205,$A$6:$A$1205,$A1095,$E$6:$E$1205,"&gt;"&amp;$E1095,$E$6:$E$1205,"&lt;=7")))</f>
        <v/>
      </c>
      <c r="N1095" s="25">
        <f>IF($A1095="","",MIN(INDEX('Cenários'!$K$6:$K$105,INT((ROW()-6)/12)+1),MAX(0,$M1095)))</f>
        <v/>
      </c>
      <c r="O1095" s="25">
        <f>IF($A1095="","",IFERROR(IF($L1095&gt;=$N1095,0,MIN(CEILING(MAX(0,$N1095-$L1095),INDEX('Cenários'!$I$6:$I$105,INT((ROW()-6)/12)+1)),FLOOR(MAX(0,INDEX('Cenários'!$K$6:$K$105,INT((ROW()-6)/12)+1)-$L1095),INDEX('Cenários'!$I$6:$I$105,INT((ROW()-6)/12)+1)))),0))</f>
        <v/>
      </c>
      <c r="P1095" s="25">
        <f>IF($A1095="","",IFERROR(IF($E1095+INDEX('Cenários'!$J$6:$J$105,INT((ROW()-6)/12)+1)&gt;7,0,SUMIFS($O$6:$O$1205,$A$6:$A$1205,$A1095,$E$6:$E$1205,$E1095+INDEX('Cenários'!$J$6:$J$105,INT((ROW()-6)/12)+1))),0))</f>
        <v/>
      </c>
      <c r="Q1095" s="25">
        <f>IF($A1095="","",$L1095+$O1095)</f>
        <v/>
      </c>
      <c r="R1095" s="25">
        <f>IF($A1095="","",IF($E1095&gt;0,MAX(0,$Q1095-$N1095),0))</f>
        <v/>
      </c>
      <c r="S1095" s="25">
        <f>IF($A1095="","",$Q1095-$R1095)</f>
        <v/>
      </c>
      <c r="T1095" s="25">
        <f>IF($A1095="","",MAX(0,-$S1095))</f>
        <v/>
      </c>
      <c r="U1095" s="25">
        <f>IF($A1095="","",MAX(0,$Q1095-INDEX('Cenários'!$K$6:$K$105,INT((ROW()-6)/12)+1)))</f>
        <v/>
      </c>
      <c r="V1095" s="24">
        <f>IF($A1095="","",IF($Y1095&lt;&gt;"OK","Dados inválidos",IF($X1095="Pausado","Pausado",IF($T1095&gt;0,"Ruptura",IF($U1095&gt;0,"Excesso de capacidade",IF($M1095&gt;INDEX('Cenários'!$K$6:$K$105,INT((ROW()-6)/12)+1),"Capacidade insuficiente",IF(AND($E1095&lt;=0,$S1095&lt;INDEX('Cenários'!$H$6:$H$105,INT((ROW()-6)/12)+1)),"Atenção",IF($R1095&gt;0,"Desmobilizar","Adequado"))))))))</f>
        <v/>
      </c>
      <c r="W1095" s="24">
        <f>IF($A1095="","",IF($Y1095&lt;&gt;"OK","Corrigir cadastro do cenário",IF($X1095="Pausado","",IF($T1095&gt;0,"Ruptura projetada de "&amp;TEXT($T1095,"0")&amp;" un.",IF($U1095&gt;0,"Reduzir entrada ou transferir "&amp;TEXT($U1095,"0")&amp;" un.",IF($M1095&gt;INDEX('Cenários'!$K$6:$K$105,INT((ROW()-6)/12)+1),"Capacidade abaixo do saldo-alvo em "&amp;TEXT($M1095-INDEX('Cenários'!$K$6:$K$105,INT((ROW()-6)/12)+1),"0")&amp;" un.",IF(AND($O1095&gt;0,$E1095-INDEX('Cenários'!$J$6:$J$105,INT((ROW()-6)/12)+1)&lt;-4),"Recebimento depende de pedido anterior ao horizonte",IF($R1095&gt;0,"Desmobilizar "&amp;TEXT($R1095,"0")&amp;" un. nesta semana",IF($P1095&gt;0,"Emitir pedido de "&amp;TEXT($P1095,"0")&amp;" un. nesta semana",IF($O1095&gt;0,"Programar recebimento de "&amp;TEXT($O1095,"0")&amp;" un.","Sem ação imediata")))))))))</f>
        <v/>
      </c>
      <c r="X1095" s="24">
        <f>IF($A1095="","",INDEX('Cenários'!$M$6:$M$105,INT((ROW()-6)/12)+1))</f>
        <v/>
      </c>
      <c r="Y1095" s="24">
        <f>IF($A1095="","",INDEX('Cenários'!$Z$6:$Z$105,INT((ROW()-6)/12)+1))</f>
        <v/>
      </c>
    </row>
    <row r="1096" ht="19" customHeight="1">
      <c r="A1096" s="24">
        <f>IF(INDEX('Cenários'!$A$6:$A$105,INT((ROW()-6)/12)+1)="","",INDEX('Cenários'!$A$6:$A$105,INT((ROW()-6)/12)+1))</f>
        <v/>
      </c>
      <c r="B1096" s="24">
        <f>IF($A1096="","",INDEX('Cenários'!$B$6:$B$105,INT((ROW()-6)/12)+1))</f>
        <v/>
      </c>
      <c r="C1096" s="24">
        <f>IF($A1096="","",INDEX('Cenários'!$C$6:$C$105,INT((ROW()-6)/12)+1))</f>
        <v/>
      </c>
      <c r="D1096" s="24">
        <f>IF($A1096="","",INDEX('Cenários'!$D$6:$D$105,INT((ROW()-6)/12)+1))</f>
        <v/>
      </c>
      <c r="E1096" s="25">
        <f>IF($A1096="","",MOD(ROW()-6,12)-4)</f>
        <v/>
      </c>
      <c r="F1096" s="24">
        <f>IF($A1096="","",IF($E1096&lt;0,"Antes do pico",IF($E1096=0,"Semana de pico","Depois do pico")))</f>
        <v/>
      </c>
      <c r="G1096" s="36">
        <f>IF($A1096="","",IFERROR(IF(INDEX('Cenários'!$E$6:$E$105,INT((ROW()-6)/12)+1)="","",INDEX('Cenários'!$E$6:$E$105,INT((ROW()-6)/12)+1)+7*$E1096),""))</f>
        <v/>
      </c>
      <c r="H1096" s="37">
        <f>IF($A1096="","",INDEX('Cenários'!$N$6:$Y$105,INT((ROW()-6)/12)+1,$E1096+5))</f>
        <v/>
      </c>
      <c r="I1096" s="25">
        <f>IF(OR($A1096="",$H1096=""),"",IFERROR(ROUNDUP(INDEX('Cenários'!$F$6:$F$105,INT((ROW()-6)/12)+1)*$H1096,0),""))</f>
        <v/>
      </c>
      <c r="J1096" s="19" t="n"/>
      <c r="K1096" s="25">
        <f>IF($A1096="","",IF($E1096=-4,INDEX('Cenários'!$G$6:$G$105,INT((ROW()-6)/12)+1),$S1095))</f>
        <v/>
      </c>
      <c r="L1096" s="25">
        <f>IF($A1096="","",$K1096+IF($J1096="",0,$J1096)-IF($I1096="",0,$I1096))</f>
        <v/>
      </c>
      <c r="M1096" s="25">
        <f>IF($A1096="","",IF($E1096&lt;=0,INDEX('Cenários'!$H$6:$H$105,INT((ROW()-6)/12)+1)+SUMIFS($I$6:$I$1205,$A$6:$A$1205,$A1096,$E$6:$E$1205,"&gt;"&amp;$E1096,$E$6:$E$1205,"&lt;="&amp;($E1096+INDEX('Cenários'!$J$6:$J$105,INT((ROW()-6)/12)+1))),INDEX('Cenários'!$L$6:$L$105,INT((ROW()-6)/12)+1)+SUMIFS($I$6:$I$1205,$A$6:$A$1205,$A1096,$E$6:$E$1205,"&gt;"&amp;$E1096,$E$6:$E$1205,"&lt;=7")))</f>
        <v/>
      </c>
      <c r="N1096" s="25">
        <f>IF($A1096="","",MIN(INDEX('Cenários'!$K$6:$K$105,INT((ROW()-6)/12)+1),MAX(0,$M1096)))</f>
        <v/>
      </c>
      <c r="O1096" s="25">
        <f>IF($A1096="","",IFERROR(IF($L1096&gt;=$N1096,0,MIN(CEILING(MAX(0,$N1096-$L1096),INDEX('Cenários'!$I$6:$I$105,INT((ROW()-6)/12)+1)),FLOOR(MAX(0,INDEX('Cenários'!$K$6:$K$105,INT((ROW()-6)/12)+1)-$L1096),INDEX('Cenários'!$I$6:$I$105,INT((ROW()-6)/12)+1)))),0))</f>
        <v/>
      </c>
      <c r="P1096" s="25">
        <f>IF($A1096="","",IFERROR(IF($E1096+INDEX('Cenários'!$J$6:$J$105,INT((ROW()-6)/12)+1)&gt;7,0,SUMIFS($O$6:$O$1205,$A$6:$A$1205,$A1096,$E$6:$E$1205,$E1096+INDEX('Cenários'!$J$6:$J$105,INT((ROW()-6)/12)+1))),0))</f>
        <v/>
      </c>
      <c r="Q1096" s="25">
        <f>IF($A1096="","",$L1096+$O1096)</f>
        <v/>
      </c>
      <c r="R1096" s="25">
        <f>IF($A1096="","",IF($E1096&gt;0,MAX(0,$Q1096-$N1096),0))</f>
        <v/>
      </c>
      <c r="S1096" s="25">
        <f>IF($A1096="","",$Q1096-$R1096)</f>
        <v/>
      </c>
      <c r="T1096" s="25">
        <f>IF($A1096="","",MAX(0,-$S1096))</f>
        <v/>
      </c>
      <c r="U1096" s="25">
        <f>IF($A1096="","",MAX(0,$Q1096-INDEX('Cenários'!$K$6:$K$105,INT((ROW()-6)/12)+1)))</f>
        <v/>
      </c>
      <c r="V1096" s="24">
        <f>IF($A1096="","",IF($Y1096&lt;&gt;"OK","Dados inválidos",IF($X1096="Pausado","Pausado",IF($T1096&gt;0,"Ruptura",IF($U1096&gt;0,"Excesso de capacidade",IF($M1096&gt;INDEX('Cenários'!$K$6:$K$105,INT((ROW()-6)/12)+1),"Capacidade insuficiente",IF(AND($E1096&lt;=0,$S1096&lt;INDEX('Cenários'!$H$6:$H$105,INT((ROW()-6)/12)+1)),"Atenção",IF($R1096&gt;0,"Desmobilizar","Adequado"))))))))</f>
        <v/>
      </c>
      <c r="W1096" s="24">
        <f>IF($A1096="","",IF($Y1096&lt;&gt;"OK","Corrigir cadastro do cenário",IF($X1096="Pausado","",IF($T1096&gt;0,"Ruptura projetada de "&amp;TEXT($T1096,"0")&amp;" un.",IF($U1096&gt;0,"Reduzir entrada ou transferir "&amp;TEXT($U1096,"0")&amp;" un.",IF($M1096&gt;INDEX('Cenários'!$K$6:$K$105,INT((ROW()-6)/12)+1),"Capacidade abaixo do saldo-alvo em "&amp;TEXT($M1096-INDEX('Cenários'!$K$6:$K$105,INT((ROW()-6)/12)+1),"0")&amp;" un.",IF(AND($O1096&gt;0,$E1096-INDEX('Cenários'!$J$6:$J$105,INT((ROW()-6)/12)+1)&lt;-4),"Recebimento depende de pedido anterior ao horizonte",IF($R1096&gt;0,"Desmobilizar "&amp;TEXT($R1096,"0")&amp;" un. nesta semana",IF($P1096&gt;0,"Emitir pedido de "&amp;TEXT($P1096,"0")&amp;" un. nesta semana",IF($O1096&gt;0,"Programar recebimento de "&amp;TEXT($O1096,"0")&amp;" un.","Sem ação imediata")))))))))</f>
        <v/>
      </c>
      <c r="X1096" s="24">
        <f>IF($A1096="","",INDEX('Cenários'!$M$6:$M$105,INT((ROW()-6)/12)+1))</f>
        <v/>
      </c>
      <c r="Y1096" s="24">
        <f>IF($A1096="","",INDEX('Cenários'!$Z$6:$Z$105,INT((ROW()-6)/12)+1))</f>
        <v/>
      </c>
    </row>
    <row r="1097" ht="19" customHeight="1">
      <c r="A1097" s="24">
        <f>IF(INDEX('Cenários'!$A$6:$A$105,INT((ROW()-6)/12)+1)="","",INDEX('Cenários'!$A$6:$A$105,INT((ROW()-6)/12)+1))</f>
        <v/>
      </c>
      <c r="B1097" s="24">
        <f>IF($A1097="","",INDEX('Cenários'!$B$6:$B$105,INT((ROW()-6)/12)+1))</f>
        <v/>
      </c>
      <c r="C1097" s="24">
        <f>IF($A1097="","",INDEX('Cenários'!$C$6:$C$105,INT((ROW()-6)/12)+1))</f>
        <v/>
      </c>
      <c r="D1097" s="24">
        <f>IF($A1097="","",INDEX('Cenários'!$D$6:$D$105,INT((ROW()-6)/12)+1))</f>
        <v/>
      </c>
      <c r="E1097" s="25">
        <f>IF($A1097="","",MOD(ROW()-6,12)-4)</f>
        <v/>
      </c>
      <c r="F1097" s="24">
        <f>IF($A1097="","",IF($E1097&lt;0,"Antes do pico",IF($E1097=0,"Semana de pico","Depois do pico")))</f>
        <v/>
      </c>
      <c r="G1097" s="36">
        <f>IF($A1097="","",IFERROR(IF(INDEX('Cenários'!$E$6:$E$105,INT((ROW()-6)/12)+1)="","",INDEX('Cenários'!$E$6:$E$105,INT((ROW()-6)/12)+1)+7*$E1097),""))</f>
        <v/>
      </c>
      <c r="H1097" s="37">
        <f>IF($A1097="","",INDEX('Cenários'!$N$6:$Y$105,INT((ROW()-6)/12)+1,$E1097+5))</f>
        <v/>
      </c>
      <c r="I1097" s="25">
        <f>IF(OR($A1097="",$H1097=""),"",IFERROR(ROUNDUP(INDEX('Cenários'!$F$6:$F$105,INT((ROW()-6)/12)+1)*$H1097,0),""))</f>
        <v/>
      </c>
      <c r="J1097" s="19" t="n"/>
      <c r="K1097" s="25">
        <f>IF($A1097="","",IF($E1097=-4,INDEX('Cenários'!$G$6:$G$105,INT((ROW()-6)/12)+1),$S1096))</f>
        <v/>
      </c>
      <c r="L1097" s="25">
        <f>IF($A1097="","",$K1097+IF($J1097="",0,$J1097)-IF($I1097="",0,$I1097))</f>
        <v/>
      </c>
      <c r="M1097" s="25">
        <f>IF($A1097="","",IF($E1097&lt;=0,INDEX('Cenários'!$H$6:$H$105,INT((ROW()-6)/12)+1)+SUMIFS($I$6:$I$1205,$A$6:$A$1205,$A1097,$E$6:$E$1205,"&gt;"&amp;$E1097,$E$6:$E$1205,"&lt;="&amp;($E1097+INDEX('Cenários'!$J$6:$J$105,INT((ROW()-6)/12)+1))),INDEX('Cenários'!$L$6:$L$105,INT((ROW()-6)/12)+1)+SUMIFS($I$6:$I$1205,$A$6:$A$1205,$A1097,$E$6:$E$1205,"&gt;"&amp;$E1097,$E$6:$E$1205,"&lt;=7")))</f>
        <v/>
      </c>
      <c r="N1097" s="25">
        <f>IF($A1097="","",MIN(INDEX('Cenários'!$K$6:$K$105,INT((ROW()-6)/12)+1),MAX(0,$M1097)))</f>
        <v/>
      </c>
      <c r="O1097" s="25">
        <f>IF($A1097="","",IFERROR(IF($L1097&gt;=$N1097,0,MIN(CEILING(MAX(0,$N1097-$L1097),INDEX('Cenários'!$I$6:$I$105,INT((ROW()-6)/12)+1)),FLOOR(MAX(0,INDEX('Cenários'!$K$6:$K$105,INT((ROW()-6)/12)+1)-$L1097),INDEX('Cenários'!$I$6:$I$105,INT((ROW()-6)/12)+1)))),0))</f>
        <v/>
      </c>
      <c r="P1097" s="25">
        <f>IF($A1097="","",IFERROR(IF($E1097+INDEX('Cenários'!$J$6:$J$105,INT((ROW()-6)/12)+1)&gt;7,0,SUMIFS($O$6:$O$1205,$A$6:$A$1205,$A1097,$E$6:$E$1205,$E1097+INDEX('Cenários'!$J$6:$J$105,INT((ROW()-6)/12)+1))),0))</f>
        <v/>
      </c>
      <c r="Q1097" s="25">
        <f>IF($A1097="","",$L1097+$O1097)</f>
        <v/>
      </c>
      <c r="R1097" s="25">
        <f>IF($A1097="","",IF($E1097&gt;0,MAX(0,$Q1097-$N1097),0))</f>
        <v/>
      </c>
      <c r="S1097" s="25">
        <f>IF($A1097="","",$Q1097-$R1097)</f>
        <v/>
      </c>
      <c r="T1097" s="25">
        <f>IF($A1097="","",MAX(0,-$S1097))</f>
        <v/>
      </c>
      <c r="U1097" s="25">
        <f>IF($A1097="","",MAX(0,$Q1097-INDEX('Cenários'!$K$6:$K$105,INT((ROW()-6)/12)+1)))</f>
        <v/>
      </c>
      <c r="V1097" s="24">
        <f>IF($A1097="","",IF($Y1097&lt;&gt;"OK","Dados inválidos",IF($X1097="Pausado","Pausado",IF($T1097&gt;0,"Ruptura",IF($U1097&gt;0,"Excesso de capacidade",IF($M1097&gt;INDEX('Cenários'!$K$6:$K$105,INT((ROW()-6)/12)+1),"Capacidade insuficiente",IF(AND($E1097&lt;=0,$S1097&lt;INDEX('Cenários'!$H$6:$H$105,INT((ROW()-6)/12)+1)),"Atenção",IF($R1097&gt;0,"Desmobilizar","Adequado"))))))))</f>
        <v/>
      </c>
      <c r="W1097" s="24">
        <f>IF($A1097="","",IF($Y1097&lt;&gt;"OK","Corrigir cadastro do cenário",IF($X1097="Pausado","",IF($T1097&gt;0,"Ruptura projetada de "&amp;TEXT($T1097,"0")&amp;" un.",IF($U1097&gt;0,"Reduzir entrada ou transferir "&amp;TEXT($U1097,"0")&amp;" un.",IF($M1097&gt;INDEX('Cenários'!$K$6:$K$105,INT((ROW()-6)/12)+1),"Capacidade abaixo do saldo-alvo em "&amp;TEXT($M1097-INDEX('Cenários'!$K$6:$K$105,INT((ROW()-6)/12)+1),"0")&amp;" un.",IF(AND($O1097&gt;0,$E1097-INDEX('Cenários'!$J$6:$J$105,INT((ROW()-6)/12)+1)&lt;-4),"Recebimento depende de pedido anterior ao horizonte",IF($R1097&gt;0,"Desmobilizar "&amp;TEXT($R1097,"0")&amp;" un. nesta semana",IF($P1097&gt;0,"Emitir pedido de "&amp;TEXT($P1097,"0")&amp;" un. nesta semana",IF($O1097&gt;0,"Programar recebimento de "&amp;TEXT($O1097,"0")&amp;" un.","Sem ação imediata")))))))))</f>
        <v/>
      </c>
      <c r="X1097" s="24">
        <f>IF($A1097="","",INDEX('Cenários'!$M$6:$M$105,INT((ROW()-6)/12)+1))</f>
        <v/>
      </c>
      <c r="Y1097" s="24">
        <f>IF($A1097="","",INDEX('Cenários'!$Z$6:$Z$105,INT((ROW()-6)/12)+1))</f>
        <v/>
      </c>
    </row>
    <row r="1098" ht="19" customHeight="1">
      <c r="A1098" s="24">
        <f>IF(INDEX('Cenários'!$A$6:$A$105,INT((ROW()-6)/12)+1)="","",INDEX('Cenários'!$A$6:$A$105,INT((ROW()-6)/12)+1))</f>
        <v/>
      </c>
      <c r="B1098" s="24">
        <f>IF($A1098="","",INDEX('Cenários'!$B$6:$B$105,INT((ROW()-6)/12)+1))</f>
        <v/>
      </c>
      <c r="C1098" s="24">
        <f>IF($A1098="","",INDEX('Cenários'!$C$6:$C$105,INT((ROW()-6)/12)+1))</f>
        <v/>
      </c>
      <c r="D1098" s="24">
        <f>IF($A1098="","",INDEX('Cenários'!$D$6:$D$105,INT((ROW()-6)/12)+1))</f>
        <v/>
      </c>
      <c r="E1098" s="25">
        <f>IF($A1098="","",MOD(ROW()-6,12)-4)</f>
        <v/>
      </c>
      <c r="F1098" s="24">
        <f>IF($A1098="","",IF($E1098&lt;0,"Antes do pico",IF($E1098=0,"Semana de pico","Depois do pico")))</f>
        <v/>
      </c>
      <c r="G1098" s="36">
        <f>IF($A1098="","",IFERROR(IF(INDEX('Cenários'!$E$6:$E$105,INT((ROW()-6)/12)+1)="","",INDEX('Cenários'!$E$6:$E$105,INT((ROW()-6)/12)+1)+7*$E1098),""))</f>
        <v/>
      </c>
      <c r="H1098" s="37">
        <f>IF($A1098="","",INDEX('Cenários'!$N$6:$Y$105,INT((ROW()-6)/12)+1,$E1098+5))</f>
        <v/>
      </c>
      <c r="I1098" s="25">
        <f>IF(OR($A1098="",$H1098=""),"",IFERROR(ROUNDUP(INDEX('Cenários'!$F$6:$F$105,INT((ROW()-6)/12)+1)*$H1098,0),""))</f>
        <v/>
      </c>
      <c r="J1098" s="19" t="n"/>
      <c r="K1098" s="25">
        <f>IF($A1098="","",IF($E1098=-4,INDEX('Cenários'!$G$6:$G$105,INT((ROW()-6)/12)+1),$S1097))</f>
        <v/>
      </c>
      <c r="L1098" s="25">
        <f>IF($A1098="","",$K1098+IF($J1098="",0,$J1098)-IF($I1098="",0,$I1098))</f>
        <v/>
      </c>
      <c r="M1098" s="25">
        <f>IF($A1098="","",IF($E1098&lt;=0,INDEX('Cenários'!$H$6:$H$105,INT((ROW()-6)/12)+1)+SUMIFS($I$6:$I$1205,$A$6:$A$1205,$A1098,$E$6:$E$1205,"&gt;"&amp;$E1098,$E$6:$E$1205,"&lt;="&amp;($E1098+INDEX('Cenários'!$J$6:$J$105,INT((ROW()-6)/12)+1))),INDEX('Cenários'!$L$6:$L$105,INT((ROW()-6)/12)+1)+SUMIFS($I$6:$I$1205,$A$6:$A$1205,$A1098,$E$6:$E$1205,"&gt;"&amp;$E1098,$E$6:$E$1205,"&lt;=7")))</f>
        <v/>
      </c>
      <c r="N1098" s="25">
        <f>IF($A1098="","",MIN(INDEX('Cenários'!$K$6:$K$105,INT((ROW()-6)/12)+1),MAX(0,$M1098)))</f>
        <v/>
      </c>
      <c r="O1098" s="25">
        <f>IF($A1098="","",IFERROR(IF($L1098&gt;=$N1098,0,MIN(CEILING(MAX(0,$N1098-$L1098),INDEX('Cenários'!$I$6:$I$105,INT((ROW()-6)/12)+1)),FLOOR(MAX(0,INDEX('Cenários'!$K$6:$K$105,INT((ROW()-6)/12)+1)-$L1098),INDEX('Cenários'!$I$6:$I$105,INT((ROW()-6)/12)+1)))),0))</f>
        <v/>
      </c>
      <c r="P1098" s="25">
        <f>IF($A1098="","",IFERROR(IF($E1098+INDEX('Cenários'!$J$6:$J$105,INT((ROW()-6)/12)+1)&gt;7,0,SUMIFS($O$6:$O$1205,$A$6:$A$1205,$A1098,$E$6:$E$1205,$E1098+INDEX('Cenários'!$J$6:$J$105,INT((ROW()-6)/12)+1))),0))</f>
        <v/>
      </c>
      <c r="Q1098" s="25">
        <f>IF($A1098="","",$L1098+$O1098)</f>
        <v/>
      </c>
      <c r="R1098" s="25">
        <f>IF($A1098="","",IF($E1098&gt;0,MAX(0,$Q1098-$N1098),0))</f>
        <v/>
      </c>
      <c r="S1098" s="25">
        <f>IF($A1098="","",$Q1098-$R1098)</f>
        <v/>
      </c>
      <c r="T1098" s="25">
        <f>IF($A1098="","",MAX(0,-$S1098))</f>
        <v/>
      </c>
      <c r="U1098" s="25">
        <f>IF($A1098="","",MAX(0,$Q1098-INDEX('Cenários'!$K$6:$K$105,INT((ROW()-6)/12)+1)))</f>
        <v/>
      </c>
      <c r="V1098" s="24">
        <f>IF($A1098="","",IF($Y1098&lt;&gt;"OK","Dados inválidos",IF($X1098="Pausado","Pausado",IF($T1098&gt;0,"Ruptura",IF($U1098&gt;0,"Excesso de capacidade",IF($M1098&gt;INDEX('Cenários'!$K$6:$K$105,INT((ROW()-6)/12)+1),"Capacidade insuficiente",IF(AND($E1098&lt;=0,$S1098&lt;INDEX('Cenários'!$H$6:$H$105,INT((ROW()-6)/12)+1)),"Atenção",IF($R1098&gt;0,"Desmobilizar","Adequado"))))))))</f>
        <v/>
      </c>
      <c r="W1098" s="24">
        <f>IF($A1098="","",IF($Y1098&lt;&gt;"OK","Corrigir cadastro do cenário",IF($X1098="Pausado","",IF($T1098&gt;0,"Ruptura projetada de "&amp;TEXT($T1098,"0")&amp;" un.",IF($U1098&gt;0,"Reduzir entrada ou transferir "&amp;TEXT($U1098,"0")&amp;" un.",IF($M1098&gt;INDEX('Cenários'!$K$6:$K$105,INT((ROW()-6)/12)+1),"Capacidade abaixo do saldo-alvo em "&amp;TEXT($M1098-INDEX('Cenários'!$K$6:$K$105,INT((ROW()-6)/12)+1),"0")&amp;" un.",IF(AND($O1098&gt;0,$E1098-INDEX('Cenários'!$J$6:$J$105,INT((ROW()-6)/12)+1)&lt;-4),"Recebimento depende de pedido anterior ao horizonte",IF($R1098&gt;0,"Desmobilizar "&amp;TEXT($R1098,"0")&amp;" un. nesta semana",IF($P1098&gt;0,"Emitir pedido de "&amp;TEXT($P1098,"0")&amp;" un. nesta semana",IF($O1098&gt;0,"Programar recebimento de "&amp;TEXT($O1098,"0")&amp;" un.","Sem ação imediata")))))))))</f>
        <v/>
      </c>
      <c r="X1098" s="24">
        <f>IF($A1098="","",INDEX('Cenários'!$M$6:$M$105,INT((ROW()-6)/12)+1))</f>
        <v/>
      </c>
      <c r="Y1098" s="24">
        <f>IF($A1098="","",INDEX('Cenários'!$Z$6:$Z$105,INT((ROW()-6)/12)+1))</f>
        <v/>
      </c>
    </row>
    <row r="1099" ht="19" customHeight="1">
      <c r="A1099" s="24">
        <f>IF(INDEX('Cenários'!$A$6:$A$105,INT((ROW()-6)/12)+1)="","",INDEX('Cenários'!$A$6:$A$105,INT((ROW()-6)/12)+1))</f>
        <v/>
      </c>
      <c r="B1099" s="24">
        <f>IF($A1099="","",INDEX('Cenários'!$B$6:$B$105,INT((ROW()-6)/12)+1))</f>
        <v/>
      </c>
      <c r="C1099" s="24">
        <f>IF($A1099="","",INDEX('Cenários'!$C$6:$C$105,INT((ROW()-6)/12)+1))</f>
        <v/>
      </c>
      <c r="D1099" s="24">
        <f>IF($A1099="","",INDEX('Cenários'!$D$6:$D$105,INT((ROW()-6)/12)+1))</f>
        <v/>
      </c>
      <c r="E1099" s="25">
        <f>IF($A1099="","",MOD(ROW()-6,12)-4)</f>
        <v/>
      </c>
      <c r="F1099" s="24">
        <f>IF($A1099="","",IF($E1099&lt;0,"Antes do pico",IF($E1099=0,"Semana de pico","Depois do pico")))</f>
        <v/>
      </c>
      <c r="G1099" s="36">
        <f>IF($A1099="","",IFERROR(IF(INDEX('Cenários'!$E$6:$E$105,INT((ROW()-6)/12)+1)="","",INDEX('Cenários'!$E$6:$E$105,INT((ROW()-6)/12)+1)+7*$E1099),""))</f>
        <v/>
      </c>
      <c r="H1099" s="37">
        <f>IF($A1099="","",INDEX('Cenários'!$N$6:$Y$105,INT((ROW()-6)/12)+1,$E1099+5))</f>
        <v/>
      </c>
      <c r="I1099" s="25">
        <f>IF(OR($A1099="",$H1099=""),"",IFERROR(ROUNDUP(INDEX('Cenários'!$F$6:$F$105,INT((ROW()-6)/12)+1)*$H1099,0),""))</f>
        <v/>
      </c>
      <c r="J1099" s="19" t="n"/>
      <c r="K1099" s="25">
        <f>IF($A1099="","",IF($E1099=-4,INDEX('Cenários'!$G$6:$G$105,INT((ROW()-6)/12)+1),$S1098))</f>
        <v/>
      </c>
      <c r="L1099" s="25">
        <f>IF($A1099="","",$K1099+IF($J1099="",0,$J1099)-IF($I1099="",0,$I1099))</f>
        <v/>
      </c>
      <c r="M1099" s="25">
        <f>IF($A1099="","",IF($E1099&lt;=0,INDEX('Cenários'!$H$6:$H$105,INT((ROW()-6)/12)+1)+SUMIFS($I$6:$I$1205,$A$6:$A$1205,$A1099,$E$6:$E$1205,"&gt;"&amp;$E1099,$E$6:$E$1205,"&lt;="&amp;($E1099+INDEX('Cenários'!$J$6:$J$105,INT((ROW()-6)/12)+1))),INDEX('Cenários'!$L$6:$L$105,INT((ROW()-6)/12)+1)+SUMIFS($I$6:$I$1205,$A$6:$A$1205,$A1099,$E$6:$E$1205,"&gt;"&amp;$E1099,$E$6:$E$1205,"&lt;=7")))</f>
        <v/>
      </c>
      <c r="N1099" s="25">
        <f>IF($A1099="","",MIN(INDEX('Cenários'!$K$6:$K$105,INT((ROW()-6)/12)+1),MAX(0,$M1099)))</f>
        <v/>
      </c>
      <c r="O1099" s="25">
        <f>IF($A1099="","",IFERROR(IF($L1099&gt;=$N1099,0,MIN(CEILING(MAX(0,$N1099-$L1099),INDEX('Cenários'!$I$6:$I$105,INT((ROW()-6)/12)+1)),FLOOR(MAX(0,INDEX('Cenários'!$K$6:$K$105,INT((ROW()-6)/12)+1)-$L1099),INDEX('Cenários'!$I$6:$I$105,INT((ROW()-6)/12)+1)))),0))</f>
        <v/>
      </c>
      <c r="P1099" s="25">
        <f>IF($A1099="","",IFERROR(IF($E1099+INDEX('Cenários'!$J$6:$J$105,INT((ROW()-6)/12)+1)&gt;7,0,SUMIFS($O$6:$O$1205,$A$6:$A$1205,$A1099,$E$6:$E$1205,$E1099+INDEX('Cenários'!$J$6:$J$105,INT((ROW()-6)/12)+1))),0))</f>
        <v/>
      </c>
      <c r="Q1099" s="25">
        <f>IF($A1099="","",$L1099+$O1099)</f>
        <v/>
      </c>
      <c r="R1099" s="25">
        <f>IF($A1099="","",IF($E1099&gt;0,MAX(0,$Q1099-$N1099),0))</f>
        <v/>
      </c>
      <c r="S1099" s="25">
        <f>IF($A1099="","",$Q1099-$R1099)</f>
        <v/>
      </c>
      <c r="T1099" s="25">
        <f>IF($A1099="","",MAX(0,-$S1099))</f>
        <v/>
      </c>
      <c r="U1099" s="25">
        <f>IF($A1099="","",MAX(0,$Q1099-INDEX('Cenários'!$K$6:$K$105,INT((ROW()-6)/12)+1)))</f>
        <v/>
      </c>
      <c r="V1099" s="24">
        <f>IF($A1099="","",IF($Y1099&lt;&gt;"OK","Dados inválidos",IF($X1099="Pausado","Pausado",IF($T1099&gt;0,"Ruptura",IF($U1099&gt;0,"Excesso de capacidade",IF($M1099&gt;INDEX('Cenários'!$K$6:$K$105,INT((ROW()-6)/12)+1),"Capacidade insuficiente",IF(AND($E1099&lt;=0,$S1099&lt;INDEX('Cenários'!$H$6:$H$105,INT((ROW()-6)/12)+1)),"Atenção",IF($R1099&gt;0,"Desmobilizar","Adequado"))))))))</f>
        <v/>
      </c>
      <c r="W1099" s="24">
        <f>IF($A1099="","",IF($Y1099&lt;&gt;"OK","Corrigir cadastro do cenário",IF($X1099="Pausado","",IF($T1099&gt;0,"Ruptura projetada de "&amp;TEXT($T1099,"0")&amp;" un.",IF($U1099&gt;0,"Reduzir entrada ou transferir "&amp;TEXT($U1099,"0")&amp;" un.",IF($M1099&gt;INDEX('Cenários'!$K$6:$K$105,INT((ROW()-6)/12)+1),"Capacidade abaixo do saldo-alvo em "&amp;TEXT($M1099-INDEX('Cenários'!$K$6:$K$105,INT((ROW()-6)/12)+1),"0")&amp;" un.",IF(AND($O1099&gt;0,$E1099-INDEX('Cenários'!$J$6:$J$105,INT((ROW()-6)/12)+1)&lt;-4),"Recebimento depende de pedido anterior ao horizonte",IF($R1099&gt;0,"Desmobilizar "&amp;TEXT($R1099,"0")&amp;" un. nesta semana",IF($P1099&gt;0,"Emitir pedido de "&amp;TEXT($P1099,"0")&amp;" un. nesta semana",IF($O1099&gt;0,"Programar recebimento de "&amp;TEXT($O1099,"0")&amp;" un.","Sem ação imediata")))))))))</f>
        <v/>
      </c>
      <c r="X1099" s="24">
        <f>IF($A1099="","",INDEX('Cenários'!$M$6:$M$105,INT((ROW()-6)/12)+1))</f>
        <v/>
      </c>
      <c r="Y1099" s="24">
        <f>IF($A1099="","",INDEX('Cenários'!$Z$6:$Z$105,INT((ROW()-6)/12)+1))</f>
        <v/>
      </c>
    </row>
    <row r="1100" ht="19" customHeight="1">
      <c r="A1100" s="24">
        <f>IF(INDEX('Cenários'!$A$6:$A$105,INT((ROW()-6)/12)+1)="","",INDEX('Cenários'!$A$6:$A$105,INT((ROW()-6)/12)+1))</f>
        <v/>
      </c>
      <c r="B1100" s="24">
        <f>IF($A1100="","",INDEX('Cenários'!$B$6:$B$105,INT((ROW()-6)/12)+1))</f>
        <v/>
      </c>
      <c r="C1100" s="24">
        <f>IF($A1100="","",INDEX('Cenários'!$C$6:$C$105,INT((ROW()-6)/12)+1))</f>
        <v/>
      </c>
      <c r="D1100" s="24">
        <f>IF($A1100="","",INDEX('Cenários'!$D$6:$D$105,INT((ROW()-6)/12)+1))</f>
        <v/>
      </c>
      <c r="E1100" s="25">
        <f>IF($A1100="","",MOD(ROW()-6,12)-4)</f>
        <v/>
      </c>
      <c r="F1100" s="24">
        <f>IF($A1100="","",IF($E1100&lt;0,"Antes do pico",IF($E1100=0,"Semana de pico","Depois do pico")))</f>
        <v/>
      </c>
      <c r="G1100" s="36">
        <f>IF($A1100="","",IFERROR(IF(INDEX('Cenários'!$E$6:$E$105,INT((ROW()-6)/12)+1)="","",INDEX('Cenários'!$E$6:$E$105,INT((ROW()-6)/12)+1)+7*$E1100),""))</f>
        <v/>
      </c>
      <c r="H1100" s="37">
        <f>IF($A1100="","",INDEX('Cenários'!$N$6:$Y$105,INT((ROW()-6)/12)+1,$E1100+5))</f>
        <v/>
      </c>
      <c r="I1100" s="25">
        <f>IF(OR($A1100="",$H1100=""),"",IFERROR(ROUNDUP(INDEX('Cenários'!$F$6:$F$105,INT((ROW()-6)/12)+1)*$H1100,0),""))</f>
        <v/>
      </c>
      <c r="J1100" s="19" t="n"/>
      <c r="K1100" s="25">
        <f>IF($A1100="","",IF($E1100=-4,INDEX('Cenários'!$G$6:$G$105,INT((ROW()-6)/12)+1),$S1099))</f>
        <v/>
      </c>
      <c r="L1100" s="25">
        <f>IF($A1100="","",$K1100+IF($J1100="",0,$J1100)-IF($I1100="",0,$I1100))</f>
        <v/>
      </c>
      <c r="M1100" s="25">
        <f>IF($A1100="","",IF($E1100&lt;=0,INDEX('Cenários'!$H$6:$H$105,INT((ROW()-6)/12)+1)+SUMIFS($I$6:$I$1205,$A$6:$A$1205,$A1100,$E$6:$E$1205,"&gt;"&amp;$E1100,$E$6:$E$1205,"&lt;="&amp;($E1100+INDEX('Cenários'!$J$6:$J$105,INT((ROW()-6)/12)+1))),INDEX('Cenários'!$L$6:$L$105,INT((ROW()-6)/12)+1)+SUMIFS($I$6:$I$1205,$A$6:$A$1205,$A1100,$E$6:$E$1205,"&gt;"&amp;$E1100,$E$6:$E$1205,"&lt;=7")))</f>
        <v/>
      </c>
      <c r="N1100" s="25">
        <f>IF($A1100="","",MIN(INDEX('Cenários'!$K$6:$K$105,INT((ROW()-6)/12)+1),MAX(0,$M1100)))</f>
        <v/>
      </c>
      <c r="O1100" s="25">
        <f>IF($A1100="","",IFERROR(IF($L1100&gt;=$N1100,0,MIN(CEILING(MAX(0,$N1100-$L1100),INDEX('Cenários'!$I$6:$I$105,INT((ROW()-6)/12)+1)),FLOOR(MAX(0,INDEX('Cenários'!$K$6:$K$105,INT((ROW()-6)/12)+1)-$L1100),INDEX('Cenários'!$I$6:$I$105,INT((ROW()-6)/12)+1)))),0))</f>
        <v/>
      </c>
      <c r="P1100" s="25">
        <f>IF($A1100="","",IFERROR(IF($E1100+INDEX('Cenários'!$J$6:$J$105,INT((ROW()-6)/12)+1)&gt;7,0,SUMIFS($O$6:$O$1205,$A$6:$A$1205,$A1100,$E$6:$E$1205,$E1100+INDEX('Cenários'!$J$6:$J$105,INT((ROW()-6)/12)+1))),0))</f>
        <v/>
      </c>
      <c r="Q1100" s="25">
        <f>IF($A1100="","",$L1100+$O1100)</f>
        <v/>
      </c>
      <c r="R1100" s="25">
        <f>IF($A1100="","",IF($E1100&gt;0,MAX(0,$Q1100-$N1100),0))</f>
        <v/>
      </c>
      <c r="S1100" s="25">
        <f>IF($A1100="","",$Q1100-$R1100)</f>
        <v/>
      </c>
      <c r="T1100" s="25">
        <f>IF($A1100="","",MAX(0,-$S1100))</f>
        <v/>
      </c>
      <c r="U1100" s="25">
        <f>IF($A1100="","",MAX(0,$Q1100-INDEX('Cenários'!$K$6:$K$105,INT((ROW()-6)/12)+1)))</f>
        <v/>
      </c>
      <c r="V1100" s="24">
        <f>IF($A1100="","",IF($Y1100&lt;&gt;"OK","Dados inválidos",IF($X1100="Pausado","Pausado",IF($T1100&gt;0,"Ruptura",IF($U1100&gt;0,"Excesso de capacidade",IF($M1100&gt;INDEX('Cenários'!$K$6:$K$105,INT((ROW()-6)/12)+1),"Capacidade insuficiente",IF(AND($E1100&lt;=0,$S1100&lt;INDEX('Cenários'!$H$6:$H$105,INT((ROW()-6)/12)+1)),"Atenção",IF($R1100&gt;0,"Desmobilizar","Adequado"))))))))</f>
        <v/>
      </c>
      <c r="W1100" s="24">
        <f>IF($A1100="","",IF($Y1100&lt;&gt;"OK","Corrigir cadastro do cenário",IF($X1100="Pausado","",IF($T1100&gt;0,"Ruptura projetada de "&amp;TEXT($T1100,"0")&amp;" un.",IF($U1100&gt;0,"Reduzir entrada ou transferir "&amp;TEXT($U1100,"0")&amp;" un.",IF($M1100&gt;INDEX('Cenários'!$K$6:$K$105,INT((ROW()-6)/12)+1),"Capacidade abaixo do saldo-alvo em "&amp;TEXT($M1100-INDEX('Cenários'!$K$6:$K$105,INT((ROW()-6)/12)+1),"0")&amp;" un.",IF(AND($O1100&gt;0,$E1100-INDEX('Cenários'!$J$6:$J$105,INT((ROW()-6)/12)+1)&lt;-4),"Recebimento depende de pedido anterior ao horizonte",IF($R1100&gt;0,"Desmobilizar "&amp;TEXT($R1100,"0")&amp;" un. nesta semana",IF($P1100&gt;0,"Emitir pedido de "&amp;TEXT($P1100,"0")&amp;" un. nesta semana",IF($O1100&gt;0,"Programar recebimento de "&amp;TEXT($O1100,"0")&amp;" un.","Sem ação imediata")))))))))</f>
        <v/>
      </c>
      <c r="X1100" s="24">
        <f>IF($A1100="","",INDEX('Cenários'!$M$6:$M$105,INT((ROW()-6)/12)+1))</f>
        <v/>
      </c>
      <c r="Y1100" s="24">
        <f>IF($A1100="","",INDEX('Cenários'!$Z$6:$Z$105,INT((ROW()-6)/12)+1))</f>
        <v/>
      </c>
    </row>
    <row r="1101" ht="19" customHeight="1">
      <c r="A1101" s="24">
        <f>IF(INDEX('Cenários'!$A$6:$A$105,INT((ROW()-6)/12)+1)="","",INDEX('Cenários'!$A$6:$A$105,INT((ROW()-6)/12)+1))</f>
        <v/>
      </c>
      <c r="B1101" s="24">
        <f>IF($A1101="","",INDEX('Cenários'!$B$6:$B$105,INT((ROW()-6)/12)+1))</f>
        <v/>
      </c>
      <c r="C1101" s="24">
        <f>IF($A1101="","",INDEX('Cenários'!$C$6:$C$105,INT((ROW()-6)/12)+1))</f>
        <v/>
      </c>
      <c r="D1101" s="24">
        <f>IF($A1101="","",INDEX('Cenários'!$D$6:$D$105,INT((ROW()-6)/12)+1))</f>
        <v/>
      </c>
      <c r="E1101" s="25">
        <f>IF($A1101="","",MOD(ROW()-6,12)-4)</f>
        <v/>
      </c>
      <c r="F1101" s="24">
        <f>IF($A1101="","",IF($E1101&lt;0,"Antes do pico",IF($E1101=0,"Semana de pico","Depois do pico")))</f>
        <v/>
      </c>
      <c r="G1101" s="36">
        <f>IF($A1101="","",IFERROR(IF(INDEX('Cenários'!$E$6:$E$105,INT((ROW()-6)/12)+1)="","",INDEX('Cenários'!$E$6:$E$105,INT((ROW()-6)/12)+1)+7*$E1101),""))</f>
        <v/>
      </c>
      <c r="H1101" s="37">
        <f>IF($A1101="","",INDEX('Cenários'!$N$6:$Y$105,INT((ROW()-6)/12)+1,$E1101+5))</f>
        <v/>
      </c>
      <c r="I1101" s="25">
        <f>IF(OR($A1101="",$H1101=""),"",IFERROR(ROUNDUP(INDEX('Cenários'!$F$6:$F$105,INT((ROW()-6)/12)+1)*$H1101,0),""))</f>
        <v/>
      </c>
      <c r="J1101" s="19" t="n"/>
      <c r="K1101" s="25">
        <f>IF($A1101="","",IF($E1101=-4,INDEX('Cenários'!$G$6:$G$105,INT((ROW()-6)/12)+1),$S1100))</f>
        <v/>
      </c>
      <c r="L1101" s="25">
        <f>IF($A1101="","",$K1101+IF($J1101="",0,$J1101)-IF($I1101="",0,$I1101))</f>
        <v/>
      </c>
      <c r="M1101" s="25">
        <f>IF($A1101="","",IF($E1101&lt;=0,INDEX('Cenários'!$H$6:$H$105,INT((ROW()-6)/12)+1)+SUMIFS($I$6:$I$1205,$A$6:$A$1205,$A1101,$E$6:$E$1205,"&gt;"&amp;$E1101,$E$6:$E$1205,"&lt;="&amp;($E1101+INDEX('Cenários'!$J$6:$J$105,INT((ROW()-6)/12)+1))),INDEX('Cenários'!$L$6:$L$105,INT((ROW()-6)/12)+1)+SUMIFS($I$6:$I$1205,$A$6:$A$1205,$A1101,$E$6:$E$1205,"&gt;"&amp;$E1101,$E$6:$E$1205,"&lt;=7")))</f>
        <v/>
      </c>
      <c r="N1101" s="25">
        <f>IF($A1101="","",MIN(INDEX('Cenários'!$K$6:$K$105,INT((ROW()-6)/12)+1),MAX(0,$M1101)))</f>
        <v/>
      </c>
      <c r="O1101" s="25">
        <f>IF($A1101="","",IFERROR(IF($L1101&gt;=$N1101,0,MIN(CEILING(MAX(0,$N1101-$L1101),INDEX('Cenários'!$I$6:$I$105,INT((ROW()-6)/12)+1)),FLOOR(MAX(0,INDEX('Cenários'!$K$6:$K$105,INT((ROW()-6)/12)+1)-$L1101),INDEX('Cenários'!$I$6:$I$105,INT((ROW()-6)/12)+1)))),0))</f>
        <v/>
      </c>
      <c r="P1101" s="25">
        <f>IF($A1101="","",IFERROR(IF($E1101+INDEX('Cenários'!$J$6:$J$105,INT((ROW()-6)/12)+1)&gt;7,0,SUMIFS($O$6:$O$1205,$A$6:$A$1205,$A1101,$E$6:$E$1205,$E1101+INDEX('Cenários'!$J$6:$J$105,INT((ROW()-6)/12)+1))),0))</f>
        <v/>
      </c>
      <c r="Q1101" s="25">
        <f>IF($A1101="","",$L1101+$O1101)</f>
        <v/>
      </c>
      <c r="R1101" s="25">
        <f>IF($A1101="","",IF($E1101&gt;0,MAX(0,$Q1101-$N1101),0))</f>
        <v/>
      </c>
      <c r="S1101" s="25">
        <f>IF($A1101="","",$Q1101-$R1101)</f>
        <v/>
      </c>
      <c r="T1101" s="25">
        <f>IF($A1101="","",MAX(0,-$S1101))</f>
        <v/>
      </c>
      <c r="U1101" s="25">
        <f>IF($A1101="","",MAX(0,$Q1101-INDEX('Cenários'!$K$6:$K$105,INT((ROW()-6)/12)+1)))</f>
        <v/>
      </c>
      <c r="V1101" s="24">
        <f>IF($A1101="","",IF($Y1101&lt;&gt;"OK","Dados inválidos",IF($X1101="Pausado","Pausado",IF($T1101&gt;0,"Ruptura",IF($U1101&gt;0,"Excesso de capacidade",IF($M1101&gt;INDEX('Cenários'!$K$6:$K$105,INT((ROW()-6)/12)+1),"Capacidade insuficiente",IF(AND($E1101&lt;=0,$S1101&lt;INDEX('Cenários'!$H$6:$H$105,INT((ROW()-6)/12)+1)),"Atenção",IF($R1101&gt;0,"Desmobilizar","Adequado"))))))))</f>
        <v/>
      </c>
      <c r="W1101" s="24">
        <f>IF($A1101="","",IF($Y1101&lt;&gt;"OK","Corrigir cadastro do cenário",IF($X1101="Pausado","",IF($T1101&gt;0,"Ruptura projetada de "&amp;TEXT($T1101,"0")&amp;" un.",IF($U1101&gt;0,"Reduzir entrada ou transferir "&amp;TEXT($U1101,"0")&amp;" un.",IF($M1101&gt;INDEX('Cenários'!$K$6:$K$105,INT((ROW()-6)/12)+1),"Capacidade abaixo do saldo-alvo em "&amp;TEXT($M1101-INDEX('Cenários'!$K$6:$K$105,INT((ROW()-6)/12)+1),"0")&amp;" un.",IF(AND($O1101&gt;0,$E1101-INDEX('Cenários'!$J$6:$J$105,INT((ROW()-6)/12)+1)&lt;-4),"Recebimento depende de pedido anterior ao horizonte",IF($R1101&gt;0,"Desmobilizar "&amp;TEXT($R1101,"0")&amp;" un. nesta semana",IF($P1101&gt;0,"Emitir pedido de "&amp;TEXT($P1101,"0")&amp;" un. nesta semana",IF($O1101&gt;0,"Programar recebimento de "&amp;TEXT($O1101,"0")&amp;" un.","Sem ação imediata")))))))))</f>
        <v/>
      </c>
      <c r="X1101" s="24">
        <f>IF($A1101="","",INDEX('Cenários'!$M$6:$M$105,INT((ROW()-6)/12)+1))</f>
        <v/>
      </c>
      <c r="Y1101" s="24">
        <f>IF($A1101="","",INDEX('Cenários'!$Z$6:$Z$105,INT((ROW()-6)/12)+1))</f>
        <v/>
      </c>
    </row>
    <row r="1102" ht="19" customHeight="1">
      <c r="A1102" s="24">
        <f>IF(INDEX('Cenários'!$A$6:$A$105,INT((ROW()-6)/12)+1)="","",INDEX('Cenários'!$A$6:$A$105,INT((ROW()-6)/12)+1))</f>
        <v/>
      </c>
      <c r="B1102" s="24">
        <f>IF($A1102="","",INDEX('Cenários'!$B$6:$B$105,INT((ROW()-6)/12)+1))</f>
        <v/>
      </c>
      <c r="C1102" s="24">
        <f>IF($A1102="","",INDEX('Cenários'!$C$6:$C$105,INT((ROW()-6)/12)+1))</f>
        <v/>
      </c>
      <c r="D1102" s="24">
        <f>IF($A1102="","",INDEX('Cenários'!$D$6:$D$105,INT((ROW()-6)/12)+1))</f>
        <v/>
      </c>
      <c r="E1102" s="25">
        <f>IF($A1102="","",MOD(ROW()-6,12)-4)</f>
        <v/>
      </c>
      <c r="F1102" s="24">
        <f>IF($A1102="","",IF($E1102&lt;0,"Antes do pico",IF($E1102=0,"Semana de pico","Depois do pico")))</f>
        <v/>
      </c>
      <c r="G1102" s="36">
        <f>IF($A1102="","",IFERROR(IF(INDEX('Cenários'!$E$6:$E$105,INT((ROW()-6)/12)+1)="","",INDEX('Cenários'!$E$6:$E$105,INT((ROW()-6)/12)+1)+7*$E1102),""))</f>
        <v/>
      </c>
      <c r="H1102" s="37">
        <f>IF($A1102="","",INDEX('Cenários'!$N$6:$Y$105,INT((ROW()-6)/12)+1,$E1102+5))</f>
        <v/>
      </c>
      <c r="I1102" s="25">
        <f>IF(OR($A1102="",$H1102=""),"",IFERROR(ROUNDUP(INDEX('Cenários'!$F$6:$F$105,INT((ROW()-6)/12)+1)*$H1102,0),""))</f>
        <v/>
      </c>
      <c r="J1102" s="19" t="n"/>
      <c r="K1102" s="25">
        <f>IF($A1102="","",IF($E1102=-4,INDEX('Cenários'!$G$6:$G$105,INT((ROW()-6)/12)+1),$S1101))</f>
        <v/>
      </c>
      <c r="L1102" s="25">
        <f>IF($A1102="","",$K1102+IF($J1102="",0,$J1102)-IF($I1102="",0,$I1102))</f>
        <v/>
      </c>
      <c r="M1102" s="25">
        <f>IF($A1102="","",IF($E1102&lt;=0,INDEX('Cenários'!$H$6:$H$105,INT((ROW()-6)/12)+1)+SUMIFS($I$6:$I$1205,$A$6:$A$1205,$A1102,$E$6:$E$1205,"&gt;"&amp;$E1102,$E$6:$E$1205,"&lt;="&amp;($E1102+INDEX('Cenários'!$J$6:$J$105,INT((ROW()-6)/12)+1))),INDEX('Cenários'!$L$6:$L$105,INT((ROW()-6)/12)+1)+SUMIFS($I$6:$I$1205,$A$6:$A$1205,$A1102,$E$6:$E$1205,"&gt;"&amp;$E1102,$E$6:$E$1205,"&lt;=7")))</f>
        <v/>
      </c>
      <c r="N1102" s="25">
        <f>IF($A1102="","",MIN(INDEX('Cenários'!$K$6:$K$105,INT((ROW()-6)/12)+1),MAX(0,$M1102)))</f>
        <v/>
      </c>
      <c r="O1102" s="25">
        <f>IF($A1102="","",IFERROR(IF($L1102&gt;=$N1102,0,MIN(CEILING(MAX(0,$N1102-$L1102),INDEX('Cenários'!$I$6:$I$105,INT((ROW()-6)/12)+1)),FLOOR(MAX(0,INDEX('Cenários'!$K$6:$K$105,INT((ROW()-6)/12)+1)-$L1102),INDEX('Cenários'!$I$6:$I$105,INT((ROW()-6)/12)+1)))),0))</f>
        <v/>
      </c>
      <c r="P1102" s="25">
        <f>IF($A1102="","",IFERROR(IF($E1102+INDEX('Cenários'!$J$6:$J$105,INT((ROW()-6)/12)+1)&gt;7,0,SUMIFS($O$6:$O$1205,$A$6:$A$1205,$A1102,$E$6:$E$1205,$E1102+INDEX('Cenários'!$J$6:$J$105,INT((ROW()-6)/12)+1))),0))</f>
        <v/>
      </c>
      <c r="Q1102" s="25">
        <f>IF($A1102="","",$L1102+$O1102)</f>
        <v/>
      </c>
      <c r="R1102" s="25">
        <f>IF($A1102="","",IF($E1102&gt;0,MAX(0,$Q1102-$N1102),0))</f>
        <v/>
      </c>
      <c r="S1102" s="25">
        <f>IF($A1102="","",$Q1102-$R1102)</f>
        <v/>
      </c>
      <c r="T1102" s="25">
        <f>IF($A1102="","",MAX(0,-$S1102))</f>
        <v/>
      </c>
      <c r="U1102" s="25">
        <f>IF($A1102="","",MAX(0,$Q1102-INDEX('Cenários'!$K$6:$K$105,INT((ROW()-6)/12)+1)))</f>
        <v/>
      </c>
      <c r="V1102" s="24">
        <f>IF($A1102="","",IF($Y1102&lt;&gt;"OK","Dados inválidos",IF($X1102="Pausado","Pausado",IF($T1102&gt;0,"Ruptura",IF($U1102&gt;0,"Excesso de capacidade",IF($M1102&gt;INDEX('Cenários'!$K$6:$K$105,INT((ROW()-6)/12)+1),"Capacidade insuficiente",IF(AND($E1102&lt;=0,$S1102&lt;INDEX('Cenários'!$H$6:$H$105,INT((ROW()-6)/12)+1)),"Atenção",IF($R1102&gt;0,"Desmobilizar","Adequado"))))))))</f>
        <v/>
      </c>
      <c r="W1102" s="24">
        <f>IF($A1102="","",IF($Y1102&lt;&gt;"OK","Corrigir cadastro do cenário",IF($X1102="Pausado","",IF($T1102&gt;0,"Ruptura projetada de "&amp;TEXT($T1102,"0")&amp;" un.",IF($U1102&gt;0,"Reduzir entrada ou transferir "&amp;TEXT($U1102,"0")&amp;" un.",IF($M1102&gt;INDEX('Cenários'!$K$6:$K$105,INT((ROW()-6)/12)+1),"Capacidade abaixo do saldo-alvo em "&amp;TEXT($M1102-INDEX('Cenários'!$K$6:$K$105,INT((ROW()-6)/12)+1),"0")&amp;" un.",IF(AND($O1102&gt;0,$E1102-INDEX('Cenários'!$J$6:$J$105,INT((ROW()-6)/12)+1)&lt;-4),"Recebimento depende de pedido anterior ao horizonte",IF($R1102&gt;0,"Desmobilizar "&amp;TEXT($R1102,"0")&amp;" un. nesta semana",IF($P1102&gt;0,"Emitir pedido de "&amp;TEXT($P1102,"0")&amp;" un. nesta semana",IF($O1102&gt;0,"Programar recebimento de "&amp;TEXT($O1102,"0")&amp;" un.","Sem ação imediata")))))))))</f>
        <v/>
      </c>
      <c r="X1102" s="24">
        <f>IF($A1102="","",INDEX('Cenários'!$M$6:$M$105,INT((ROW()-6)/12)+1))</f>
        <v/>
      </c>
      <c r="Y1102" s="24">
        <f>IF($A1102="","",INDEX('Cenários'!$Z$6:$Z$105,INT((ROW()-6)/12)+1))</f>
        <v/>
      </c>
    </row>
    <row r="1103" ht="19" customHeight="1">
      <c r="A1103" s="24">
        <f>IF(INDEX('Cenários'!$A$6:$A$105,INT((ROW()-6)/12)+1)="","",INDEX('Cenários'!$A$6:$A$105,INT((ROW()-6)/12)+1))</f>
        <v/>
      </c>
      <c r="B1103" s="24">
        <f>IF($A1103="","",INDEX('Cenários'!$B$6:$B$105,INT((ROW()-6)/12)+1))</f>
        <v/>
      </c>
      <c r="C1103" s="24">
        <f>IF($A1103="","",INDEX('Cenários'!$C$6:$C$105,INT((ROW()-6)/12)+1))</f>
        <v/>
      </c>
      <c r="D1103" s="24">
        <f>IF($A1103="","",INDEX('Cenários'!$D$6:$D$105,INT((ROW()-6)/12)+1))</f>
        <v/>
      </c>
      <c r="E1103" s="25">
        <f>IF($A1103="","",MOD(ROW()-6,12)-4)</f>
        <v/>
      </c>
      <c r="F1103" s="24">
        <f>IF($A1103="","",IF($E1103&lt;0,"Antes do pico",IF($E1103=0,"Semana de pico","Depois do pico")))</f>
        <v/>
      </c>
      <c r="G1103" s="36">
        <f>IF($A1103="","",IFERROR(IF(INDEX('Cenários'!$E$6:$E$105,INT((ROW()-6)/12)+1)="","",INDEX('Cenários'!$E$6:$E$105,INT((ROW()-6)/12)+1)+7*$E1103),""))</f>
        <v/>
      </c>
      <c r="H1103" s="37">
        <f>IF($A1103="","",INDEX('Cenários'!$N$6:$Y$105,INT((ROW()-6)/12)+1,$E1103+5))</f>
        <v/>
      </c>
      <c r="I1103" s="25">
        <f>IF(OR($A1103="",$H1103=""),"",IFERROR(ROUNDUP(INDEX('Cenários'!$F$6:$F$105,INT((ROW()-6)/12)+1)*$H1103,0),""))</f>
        <v/>
      </c>
      <c r="J1103" s="19" t="n"/>
      <c r="K1103" s="25">
        <f>IF($A1103="","",IF($E1103=-4,INDEX('Cenários'!$G$6:$G$105,INT((ROW()-6)/12)+1),$S1102))</f>
        <v/>
      </c>
      <c r="L1103" s="25">
        <f>IF($A1103="","",$K1103+IF($J1103="",0,$J1103)-IF($I1103="",0,$I1103))</f>
        <v/>
      </c>
      <c r="M1103" s="25">
        <f>IF($A1103="","",IF($E1103&lt;=0,INDEX('Cenários'!$H$6:$H$105,INT((ROW()-6)/12)+1)+SUMIFS($I$6:$I$1205,$A$6:$A$1205,$A1103,$E$6:$E$1205,"&gt;"&amp;$E1103,$E$6:$E$1205,"&lt;="&amp;($E1103+INDEX('Cenários'!$J$6:$J$105,INT((ROW()-6)/12)+1))),INDEX('Cenários'!$L$6:$L$105,INT((ROW()-6)/12)+1)+SUMIFS($I$6:$I$1205,$A$6:$A$1205,$A1103,$E$6:$E$1205,"&gt;"&amp;$E1103,$E$6:$E$1205,"&lt;=7")))</f>
        <v/>
      </c>
      <c r="N1103" s="25">
        <f>IF($A1103="","",MIN(INDEX('Cenários'!$K$6:$K$105,INT((ROW()-6)/12)+1),MAX(0,$M1103)))</f>
        <v/>
      </c>
      <c r="O1103" s="25">
        <f>IF($A1103="","",IFERROR(IF($L1103&gt;=$N1103,0,MIN(CEILING(MAX(0,$N1103-$L1103),INDEX('Cenários'!$I$6:$I$105,INT((ROW()-6)/12)+1)),FLOOR(MAX(0,INDEX('Cenários'!$K$6:$K$105,INT((ROW()-6)/12)+1)-$L1103),INDEX('Cenários'!$I$6:$I$105,INT((ROW()-6)/12)+1)))),0))</f>
        <v/>
      </c>
      <c r="P1103" s="25">
        <f>IF($A1103="","",IFERROR(IF($E1103+INDEX('Cenários'!$J$6:$J$105,INT((ROW()-6)/12)+1)&gt;7,0,SUMIFS($O$6:$O$1205,$A$6:$A$1205,$A1103,$E$6:$E$1205,$E1103+INDEX('Cenários'!$J$6:$J$105,INT((ROW()-6)/12)+1))),0))</f>
        <v/>
      </c>
      <c r="Q1103" s="25">
        <f>IF($A1103="","",$L1103+$O1103)</f>
        <v/>
      </c>
      <c r="R1103" s="25">
        <f>IF($A1103="","",IF($E1103&gt;0,MAX(0,$Q1103-$N1103),0))</f>
        <v/>
      </c>
      <c r="S1103" s="25">
        <f>IF($A1103="","",$Q1103-$R1103)</f>
        <v/>
      </c>
      <c r="T1103" s="25">
        <f>IF($A1103="","",MAX(0,-$S1103))</f>
        <v/>
      </c>
      <c r="U1103" s="25">
        <f>IF($A1103="","",MAX(0,$Q1103-INDEX('Cenários'!$K$6:$K$105,INT((ROW()-6)/12)+1)))</f>
        <v/>
      </c>
      <c r="V1103" s="24">
        <f>IF($A1103="","",IF($Y1103&lt;&gt;"OK","Dados inválidos",IF($X1103="Pausado","Pausado",IF($T1103&gt;0,"Ruptura",IF($U1103&gt;0,"Excesso de capacidade",IF($M1103&gt;INDEX('Cenários'!$K$6:$K$105,INT((ROW()-6)/12)+1),"Capacidade insuficiente",IF(AND($E1103&lt;=0,$S1103&lt;INDEX('Cenários'!$H$6:$H$105,INT((ROW()-6)/12)+1)),"Atenção",IF($R1103&gt;0,"Desmobilizar","Adequado"))))))))</f>
        <v/>
      </c>
      <c r="W1103" s="24">
        <f>IF($A1103="","",IF($Y1103&lt;&gt;"OK","Corrigir cadastro do cenário",IF($X1103="Pausado","",IF($T1103&gt;0,"Ruptura projetada de "&amp;TEXT($T1103,"0")&amp;" un.",IF($U1103&gt;0,"Reduzir entrada ou transferir "&amp;TEXT($U1103,"0")&amp;" un.",IF($M1103&gt;INDEX('Cenários'!$K$6:$K$105,INT((ROW()-6)/12)+1),"Capacidade abaixo do saldo-alvo em "&amp;TEXT($M1103-INDEX('Cenários'!$K$6:$K$105,INT((ROW()-6)/12)+1),"0")&amp;" un.",IF(AND($O1103&gt;0,$E1103-INDEX('Cenários'!$J$6:$J$105,INT((ROW()-6)/12)+1)&lt;-4),"Recebimento depende de pedido anterior ao horizonte",IF($R1103&gt;0,"Desmobilizar "&amp;TEXT($R1103,"0")&amp;" un. nesta semana",IF($P1103&gt;0,"Emitir pedido de "&amp;TEXT($P1103,"0")&amp;" un. nesta semana",IF($O1103&gt;0,"Programar recebimento de "&amp;TEXT($O1103,"0")&amp;" un.","Sem ação imediata")))))))))</f>
        <v/>
      </c>
      <c r="X1103" s="24">
        <f>IF($A1103="","",INDEX('Cenários'!$M$6:$M$105,INT((ROW()-6)/12)+1))</f>
        <v/>
      </c>
      <c r="Y1103" s="24">
        <f>IF($A1103="","",INDEX('Cenários'!$Z$6:$Z$105,INT((ROW()-6)/12)+1))</f>
        <v/>
      </c>
    </row>
    <row r="1104" ht="19" customHeight="1">
      <c r="A1104" s="24">
        <f>IF(INDEX('Cenários'!$A$6:$A$105,INT((ROW()-6)/12)+1)="","",INDEX('Cenários'!$A$6:$A$105,INT((ROW()-6)/12)+1))</f>
        <v/>
      </c>
      <c r="B1104" s="24">
        <f>IF($A1104="","",INDEX('Cenários'!$B$6:$B$105,INT((ROW()-6)/12)+1))</f>
        <v/>
      </c>
      <c r="C1104" s="24">
        <f>IF($A1104="","",INDEX('Cenários'!$C$6:$C$105,INT((ROW()-6)/12)+1))</f>
        <v/>
      </c>
      <c r="D1104" s="24">
        <f>IF($A1104="","",INDEX('Cenários'!$D$6:$D$105,INT((ROW()-6)/12)+1))</f>
        <v/>
      </c>
      <c r="E1104" s="25">
        <f>IF($A1104="","",MOD(ROW()-6,12)-4)</f>
        <v/>
      </c>
      <c r="F1104" s="24">
        <f>IF($A1104="","",IF($E1104&lt;0,"Antes do pico",IF($E1104=0,"Semana de pico","Depois do pico")))</f>
        <v/>
      </c>
      <c r="G1104" s="36">
        <f>IF($A1104="","",IFERROR(IF(INDEX('Cenários'!$E$6:$E$105,INT((ROW()-6)/12)+1)="","",INDEX('Cenários'!$E$6:$E$105,INT((ROW()-6)/12)+1)+7*$E1104),""))</f>
        <v/>
      </c>
      <c r="H1104" s="37">
        <f>IF($A1104="","",INDEX('Cenários'!$N$6:$Y$105,INT((ROW()-6)/12)+1,$E1104+5))</f>
        <v/>
      </c>
      <c r="I1104" s="25">
        <f>IF(OR($A1104="",$H1104=""),"",IFERROR(ROUNDUP(INDEX('Cenários'!$F$6:$F$105,INT((ROW()-6)/12)+1)*$H1104,0),""))</f>
        <v/>
      </c>
      <c r="J1104" s="19" t="n"/>
      <c r="K1104" s="25">
        <f>IF($A1104="","",IF($E1104=-4,INDEX('Cenários'!$G$6:$G$105,INT((ROW()-6)/12)+1),$S1103))</f>
        <v/>
      </c>
      <c r="L1104" s="25">
        <f>IF($A1104="","",$K1104+IF($J1104="",0,$J1104)-IF($I1104="",0,$I1104))</f>
        <v/>
      </c>
      <c r="M1104" s="25">
        <f>IF($A1104="","",IF($E1104&lt;=0,INDEX('Cenários'!$H$6:$H$105,INT((ROW()-6)/12)+1)+SUMIFS($I$6:$I$1205,$A$6:$A$1205,$A1104,$E$6:$E$1205,"&gt;"&amp;$E1104,$E$6:$E$1205,"&lt;="&amp;($E1104+INDEX('Cenários'!$J$6:$J$105,INT((ROW()-6)/12)+1))),INDEX('Cenários'!$L$6:$L$105,INT((ROW()-6)/12)+1)+SUMIFS($I$6:$I$1205,$A$6:$A$1205,$A1104,$E$6:$E$1205,"&gt;"&amp;$E1104,$E$6:$E$1205,"&lt;=7")))</f>
        <v/>
      </c>
      <c r="N1104" s="25">
        <f>IF($A1104="","",MIN(INDEX('Cenários'!$K$6:$K$105,INT((ROW()-6)/12)+1),MAX(0,$M1104)))</f>
        <v/>
      </c>
      <c r="O1104" s="25">
        <f>IF($A1104="","",IFERROR(IF($L1104&gt;=$N1104,0,MIN(CEILING(MAX(0,$N1104-$L1104),INDEX('Cenários'!$I$6:$I$105,INT((ROW()-6)/12)+1)),FLOOR(MAX(0,INDEX('Cenários'!$K$6:$K$105,INT((ROW()-6)/12)+1)-$L1104),INDEX('Cenários'!$I$6:$I$105,INT((ROW()-6)/12)+1)))),0))</f>
        <v/>
      </c>
      <c r="P1104" s="25">
        <f>IF($A1104="","",IFERROR(IF($E1104+INDEX('Cenários'!$J$6:$J$105,INT((ROW()-6)/12)+1)&gt;7,0,SUMIFS($O$6:$O$1205,$A$6:$A$1205,$A1104,$E$6:$E$1205,$E1104+INDEX('Cenários'!$J$6:$J$105,INT((ROW()-6)/12)+1))),0))</f>
        <v/>
      </c>
      <c r="Q1104" s="25">
        <f>IF($A1104="","",$L1104+$O1104)</f>
        <v/>
      </c>
      <c r="R1104" s="25">
        <f>IF($A1104="","",IF($E1104&gt;0,MAX(0,$Q1104-$N1104),0))</f>
        <v/>
      </c>
      <c r="S1104" s="25">
        <f>IF($A1104="","",$Q1104-$R1104)</f>
        <v/>
      </c>
      <c r="T1104" s="25">
        <f>IF($A1104="","",MAX(0,-$S1104))</f>
        <v/>
      </c>
      <c r="U1104" s="25">
        <f>IF($A1104="","",MAX(0,$Q1104-INDEX('Cenários'!$K$6:$K$105,INT((ROW()-6)/12)+1)))</f>
        <v/>
      </c>
      <c r="V1104" s="24">
        <f>IF($A1104="","",IF($Y1104&lt;&gt;"OK","Dados inválidos",IF($X1104="Pausado","Pausado",IF($T1104&gt;0,"Ruptura",IF($U1104&gt;0,"Excesso de capacidade",IF($M1104&gt;INDEX('Cenários'!$K$6:$K$105,INT((ROW()-6)/12)+1),"Capacidade insuficiente",IF(AND($E1104&lt;=0,$S1104&lt;INDEX('Cenários'!$H$6:$H$105,INT((ROW()-6)/12)+1)),"Atenção",IF($R1104&gt;0,"Desmobilizar","Adequado"))))))))</f>
        <v/>
      </c>
      <c r="W1104" s="24">
        <f>IF($A1104="","",IF($Y1104&lt;&gt;"OK","Corrigir cadastro do cenário",IF($X1104="Pausado","",IF($T1104&gt;0,"Ruptura projetada de "&amp;TEXT($T1104,"0")&amp;" un.",IF($U1104&gt;0,"Reduzir entrada ou transferir "&amp;TEXT($U1104,"0")&amp;" un.",IF($M1104&gt;INDEX('Cenários'!$K$6:$K$105,INT((ROW()-6)/12)+1),"Capacidade abaixo do saldo-alvo em "&amp;TEXT($M1104-INDEX('Cenários'!$K$6:$K$105,INT((ROW()-6)/12)+1),"0")&amp;" un.",IF(AND($O1104&gt;0,$E1104-INDEX('Cenários'!$J$6:$J$105,INT((ROW()-6)/12)+1)&lt;-4),"Recebimento depende de pedido anterior ao horizonte",IF($R1104&gt;0,"Desmobilizar "&amp;TEXT($R1104,"0")&amp;" un. nesta semana",IF($P1104&gt;0,"Emitir pedido de "&amp;TEXT($P1104,"0")&amp;" un. nesta semana",IF($O1104&gt;0,"Programar recebimento de "&amp;TEXT($O1104,"0")&amp;" un.","Sem ação imediata")))))))))</f>
        <v/>
      </c>
      <c r="X1104" s="24">
        <f>IF($A1104="","",INDEX('Cenários'!$M$6:$M$105,INT((ROW()-6)/12)+1))</f>
        <v/>
      </c>
      <c r="Y1104" s="24">
        <f>IF($A1104="","",INDEX('Cenários'!$Z$6:$Z$105,INT((ROW()-6)/12)+1))</f>
        <v/>
      </c>
    </row>
    <row r="1105" ht="19" customHeight="1">
      <c r="A1105" s="24">
        <f>IF(INDEX('Cenários'!$A$6:$A$105,INT((ROW()-6)/12)+1)="","",INDEX('Cenários'!$A$6:$A$105,INT((ROW()-6)/12)+1))</f>
        <v/>
      </c>
      <c r="B1105" s="24">
        <f>IF($A1105="","",INDEX('Cenários'!$B$6:$B$105,INT((ROW()-6)/12)+1))</f>
        <v/>
      </c>
      <c r="C1105" s="24">
        <f>IF($A1105="","",INDEX('Cenários'!$C$6:$C$105,INT((ROW()-6)/12)+1))</f>
        <v/>
      </c>
      <c r="D1105" s="24">
        <f>IF($A1105="","",INDEX('Cenários'!$D$6:$D$105,INT((ROW()-6)/12)+1))</f>
        <v/>
      </c>
      <c r="E1105" s="25">
        <f>IF($A1105="","",MOD(ROW()-6,12)-4)</f>
        <v/>
      </c>
      <c r="F1105" s="24">
        <f>IF($A1105="","",IF($E1105&lt;0,"Antes do pico",IF($E1105=0,"Semana de pico","Depois do pico")))</f>
        <v/>
      </c>
      <c r="G1105" s="36">
        <f>IF($A1105="","",IFERROR(IF(INDEX('Cenários'!$E$6:$E$105,INT((ROW()-6)/12)+1)="","",INDEX('Cenários'!$E$6:$E$105,INT((ROW()-6)/12)+1)+7*$E1105),""))</f>
        <v/>
      </c>
      <c r="H1105" s="37">
        <f>IF($A1105="","",INDEX('Cenários'!$N$6:$Y$105,INT((ROW()-6)/12)+1,$E1105+5))</f>
        <v/>
      </c>
      <c r="I1105" s="25">
        <f>IF(OR($A1105="",$H1105=""),"",IFERROR(ROUNDUP(INDEX('Cenários'!$F$6:$F$105,INT((ROW()-6)/12)+1)*$H1105,0),""))</f>
        <v/>
      </c>
      <c r="J1105" s="19" t="n"/>
      <c r="K1105" s="25">
        <f>IF($A1105="","",IF($E1105=-4,INDEX('Cenários'!$G$6:$G$105,INT((ROW()-6)/12)+1),$S1104))</f>
        <v/>
      </c>
      <c r="L1105" s="25">
        <f>IF($A1105="","",$K1105+IF($J1105="",0,$J1105)-IF($I1105="",0,$I1105))</f>
        <v/>
      </c>
      <c r="M1105" s="25">
        <f>IF($A1105="","",IF($E1105&lt;=0,INDEX('Cenários'!$H$6:$H$105,INT((ROW()-6)/12)+1)+SUMIFS($I$6:$I$1205,$A$6:$A$1205,$A1105,$E$6:$E$1205,"&gt;"&amp;$E1105,$E$6:$E$1205,"&lt;="&amp;($E1105+INDEX('Cenários'!$J$6:$J$105,INT((ROW()-6)/12)+1))),INDEX('Cenários'!$L$6:$L$105,INT((ROW()-6)/12)+1)+SUMIFS($I$6:$I$1205,$A$6:$A$1205,$A1105,$E$6:$E$1205,"&gt;"&amp;$E1105,$E$6:$E$1205,"&lt;=7")))</f>
        <v/>
      </c>
      <c r="N1105" s="25">
        <f>IF($A1105="","",MIN(INDEX('Cenários'!$K$6:$K$105,INT((ROW()-6)/12)+1),MAX(0,$M1105)))</f>
        <v/>
      </c>
      <c r="O1105" s="25">
        <f>IF($A1105="","",IFERROR(IF($L1105&gt;=$N1105,0,MIN(CEILING(MAX(0,$N1105-$L1105),INDEX('Cenários'!$I$6:$I$105,INT((ROW()-6)/12)+1)),FLOOR(MAX(0,INDEX('Cenários'!$K$6:$K$105,INT((ROW()-6)/12)+1)-$L1105),INDEX('Cenários'!$I$6:$I$105,INT((ROW()-6)/12)+1)))),0))</f>
        <v/>
      </c>
      <c r="P1105" s="25">
        <f>IF($A1105="","",IFERROR(IF($E1105+INDEX('Cenários'!$J$6:$J$105,INT((ROW()-6)/12)+1)&gt;7,0,SUMIFS($O$6:$O$1205,$A$6:$A$1205,$A1105,$E$6:$E$1205,$E1105+INDEX('Cenários'!$J$6:$J$105,INT((ROW()-6)/12)+1))),0))</f>
        <v/>
      </c>
      <c r="Q1105" s="25">
        <f>IF($A1105="","",$L1105+$O1105)</f>
        <v/>
      </c>
      <c r="R1105" s="25">
        <f>IF($A1105="","",IF($E1105&gt;0,MAX(0,$Q1105-$N1105),0))</f>
        <v/>
      </c>
      <c r="S1105" s="25">
        <f>IF($A1105="","",$Q1105-$R1105)</f>
        <v/>
      </c>
      <c r="T1105" s="25">
        <f>IF($A1105="","",MAX(0,-$S1105))</f>
        <v/>
      </c>
      <c r="U1105" s="25">
        <f>IF($A1105="","",MAX(0,$Q1105-INDEX('Cenários'!$K$6:$K$105,INT((ROW()-6)/12)+1)))</f>
        <v/>
      </c>
      <c r="V1105" s="24">
        <f>IF($A1105="","",IF($Y1105&lt;&gt;"OK","Dados inválidos",IF($X1105="Pausado","Pausado",IF($T1105&gt;0,"Ruptura",IF($U1105&gt;0,"Excesso de capacidade",IF($M1105&gt;INDEX('Cenários'!$K$6:$K$105,INT((ROW()-6)/12)+1),"Capacidade insuficiente",IF(AND($E1105&lt;=0,$S1105&lt;INDEX('Cenários'!$H$6:$H$105,INT((ROW()-6)/12)+1)),"Atenção",IF($R1105&gt;0,"Desmobilizar","Adequado"))))))))</f>
        <v/>
      </c>
      <c r="W1105" s="24">
        <f>IF($A1105="","",IF($Y1105&lt;&gt;"OK","Corrigir cadastro do cenário",IF($X1105="Pausado","",IF($T1105&gt;0,"Ruptura projetada de "&amp;TEXT($T1105,"0")&amp;" un.",IF($U1105&gt;0,"Reduzir entrada ou transferir "&amp;TEXT($U1105,"0")&amp;" un.",IF($M1105&gt;INDEX('Cenários'!$K$6:$K$105,INT((ROW()-6)/12)+1),"Capacidade abaixo do saldo-alvo em "&amp;TEXT($M1105-INDEX('Cenários'!$K$6:$K$105,INT((ROW()-6)/12)+1),"0")&amp;" un.",IF(AND($O1105&gt;0,$E1105-INDEX('Cenários'!$J$6:$J$105,INT((ROW()-6)/12)+1)&lt;-4),"Recebimento depende de pedido anterior ao horizonte",IF($R1105&gt;0,"Desmobilizar "&amp;TEXT($R1105,"0")&amp;" un. nesta semana",IF($P1105&gt;0,"Emitir pedido de "&amp;TEXT($P1105,"0")&amp;" un. nesta semana",IF($O1105&gt;0,"Programar recebimento de "&amp;TEXT($O1105,"0")&amp;" un.","Sem ação imediata")))))))))</f>
        <v/>
      </c>
      <c r="X1105" s="24">
        <f>IF($A1105="","",INDEX('Cenários'!$M$6:$M$105,INT((ROW()-6)/12)+1))</f>
        <v/>
      </c>
      <c r="Y1105" s="24">
        <f>IF($A1105="","",INDEX('Cenários'!$Z$6:$Z$105,INT((ROW()-6)/12)+1))</f>
        <v/>
      </c>
    </row>
    <row r="1106" ht="19" customHeight="1">
      <c r="A1106" s="24">
        <f>IF(INDEX('Cenários'!$A$6:$A$105,INT((ROW()-6)/12)+1)="","",INDEX('Cenários'!$A$6:$A$105,INT((ROW()-6)/12)+1))</f>
        <v/>
      </c>
      <c r="B1106" s="24">
        <f>IF($A1106="","",INDEX('Cenários'!$B$6:$B$105,INT((ROW()-6)/12)+1))</f>
        <v/>
      </c>
      <c r="C1106" s="24">
        <f>IF($A1106="","",INDEX('Cenários'!$C$6:$C$105,INT((ROW()-6)/12)+1))</f>
        <v/>
      </c>
      <c r="D1106" s="24">
        <f>IF($A1106="","",INDEX('Cenários'!$D$6:$D$105,INT((ROW()-6)/12)+1))</f>
        <v/>
      </c>
      <c r="E1106" s="25">
        <f>IF($A1106="","",MOD(ROW()-6,12)-4)</f>
        <v/>
      </c>
      <c r="F1106" s="24">
        <f>IF($A1106="","",IF($E1106&lt;0,"Antes do pico",IF($E1106=0,"Semana de pico","Depois do pico")))</f>
        <v/>
      </c>
      <c r="G1106" s="36">
        <f>IF($A1106="","",IFERROR(IF(INDEX('Cenários'!$E$6:$E$105,INT((ROW()-6)/12)+1)="","",INDEX('Cenários'!$E$6:$E$105,INT((ROW()-6)/12)+1)+7*$E1106),""))</f>
        <v/>
      </c>
      <c r="H1106" s="37">
        <f>IF($A1106="","",INDEX('Cenários'!$N$6:$Y$105,INT((ROW()-6)/12)+1,$E1106+5))</f>
        <v/>
      </c>
      <c r="I1106" s="25">
        <f>IF(OR($A1106="",$H1106=""),"",IFERROR(ROUNDUP(INDEX('Cenários'!$F$6:$F$105,INT((ROW()-6)/12)+1)*$H1106,0),""))</f>
        <v/>
      </c>
      <c r="J1106" s="19" t="n"/>
      <c r="K1106" s="25">
        <f>IF($A1106="","",IF($E1106=-4,INDEX('Cenários'!$G$6:$G$105,INT((ROW()-6)/12)+1),$S1105))</f>
        <v/>
      </c>
      <c r="L1106" s="25">
        <f>IF($A1106="","",$K1106+IF($J1106="",0,$J1106)-IF($I1106="",0,$I1106))</f>
        <v/>
      </c>
      <c r="M1106" s="25">
        <f>IF($A1106="","",IF($E1106&lt;=0,INDEX('Cenários'!$H$6:$H$105,INT((ROW()-6)/12)+1)+SUMIFS($I$6:$I$1205,$A$6:$A$1205,$A1106,$E$6:$E$1205,"&gt;"&amp;$E1106,$E$6:$E$1205,"&lt;="&amp;($E1106+INDEX('Cenários'!$J$6:$J$105,INT((ROW()-6)/12)+1))),INDEX('Cenários'!$L$6:$L$105,INT((ROW()-6)/12)+1)+SUMIFS($I$6:$I$1205,$A$6:$A$1205,$A1106,$E$6:$E$1205,"&gt;"&amp;$E1106,$E$6:$E$1205,"&lt;=7")))</f>
        <v/>
      </c>
      <c r="N1106" s="25">
        <f>IF($A1106="","",MIN(INDEX('Cenários'!$K$6:$K$105,INT((ROW()-6)/12)+1),MAX(0,$M1106)))</f>
        <v/>
      </c>
      <c r="O1106" s="25">
        <f>IF($A1106="","",IFERROR(IF($L1106&gt;=$N1106,0,MIN(CEILING(MAX(0,$N1106-$L1106),INDEX('Cenários'!$I$6:$I$105,INT((ROW()-6)/12)+1)),FLOOR(MAX(0,INDEX('Cenários'!$K$6:$K$105,INT((ROW()-6)/12)+1)-$L1106),INDEX('Cenários'!$I$6:$I$105,INT((ROW()-6)/12)+1)))),0))</f>
        <v/>
      </c>
      <c r="P1106" s="25">
        <f>IF($A1106="","",IFERROR(IF($E1106+INDEX('Cenários'!$J$6:$J$105,INT((ROW()-6)/12)+1)&gt;7,0,SUMIFS($O$6:$O$1205,$A$6:$A$1205,$A1106,$E$6:$E$1205,$E1106+INDEX('Cenários'!$J$6:$J$105,INT((ROW()-6)/12)+1))),0))</f>
        <v/>
      </c>
      <c r="Q1106" s="25">
        <f>IF($A1106="","",$L1106+$O1106)</f>
        <v/>
      </c>
      <c r="R1106" s="25">
        <f>IF($A1106="","",IF($E1106&gt;0,MAX(0,$Q1106-$N1106),0))</f>
        <v/>
      </c>
      <c r="S1106" s="25">
        <f>IF($A1106="","",$Q1106-$R1106)</f>
        <v/>
      </c>
      <c r="T1106" s="25">
        <f>IF($A1106="","",MAX(0,-$S1106))</f>
        <v/>
      </c>
      <c r="U1106" s="25">
        <f>IF($A1106="","",MAX(0,$Q1106-INDEX('Cenários'!$K$6:$K$105,INT((ROW()-6)/12)+1)))</f>
        <v/>
      </c>
      <c r="V1106" s="24">
        <f>IF($A1106="","",IF($Y1106&lt;&gt;"OK","Dados inválidos",IF($X1106="Pausado","Pausado",IF($T1106&gt;0,"Ruptura",IF($U1106&gt;0,"Excesso de capacidade",IF($M1106&gt;INDEX('Cenários'!$K$6:$K$105,INT((ROW()-6)/12)+1),"Capacidade insuficiente",IF(AND($E1106&lt;=0,$S1106&lt;INDEX('Cenários'!$H$6:$H$105,INT((ROW()-6)/12)+1)),"Atenção",IF($R1106&gt;0,"Desmobilizar","Adequado"))))))))</f>
        <v/>
      </c>
      <c r="W1106" s="24">
        <f>IF($A1106="","",IF($Y1106&lt;&gt;"OK","Corrigir cadastro do cenário",IF($X1106="Pausado","",IF($T1106&gt;0,"Ruptura projetada de "&amp;TEXT($T1106,"0")&amp;" un.",IF($U1106&gt;0,"Reduzir entrada ou transferir "&amp;TEXT($U1106,"0")&amp;" un.",IF($M1106&gt;INDEX('Cenários'!$K$6:$K$105,INT((ROW()-6)/12)+1),"Capacidade abaixo do saldo-alvo em "&amp;TEXT($M1106-INDEX('Cenários'!$K$6:$K$105,INT((ROW()-6)/12)+1),"0")&amp;" un.",IF(AND($O1106&gt;0,$E1106-INDEX('Cenários'!$J$6:$J$105,INT((ROW()-6)/12)+1)&lt;-4),"Recebimento depende de pedido anterior ao horizonte",IF($R1106&gt;0,"Desmobilizar "&amp;TEXT($R1106,"0")&amp;" un. nesta semana",IF($P1106&gt;0,"Emitir pedido de "&amp;TEXT($P1106,"0")&amp;" un. nesta semana",IF($O1106&gt;0,"Programar recebimento de "&amp;TEXT($O1106,"0")&amp;" un.","Sem ação imediata")))))))))</f>
        <v/>
      </c>
      <c r="X1106" s="24">
        <f>IF($A1106="","",INDEX('Cenários'!$M$6:$M$105,INT((ROW()-6)/12)+1))</f>
        <v/>
      </c>
      <c r="Y1106" s="24">
        <f>IF($A1106="","",INDEX('Cenários'!$Z$6:$Z$105,INT((ROW()-6)/12)+1))</f>
        <v/>
      </c>
    </row>
    <row r="1107" ht="19" customHeight="1">
      <c r="A1107" s="24">
        <f>IF(INDEX('Cenários'!$A$6:$A$105,INT((ROW()-6)/12)+1)="","",INDEX('Cenários'!$A$6:$A$105,INT((ROW()-6)/12)+1))</f>
        <v/>
      </c>
      <c r="B1107" s="24">
        <f>IF($A1107="","",INDEX('Cenários'!$B$6:$B$105,INT((ROW()-6)/12)+1))</f>
        <v/>
      </c>
      <c r="C1107" s="24">
        <f>IF($A1107="","",INDEX('Cenários'!$C$6:$C$105,INT((ROW()-6)/12)+1))</f>
        <v/>
      </c>
      <c r="D1107" s="24">
        <f>IF($A1107="","",INDEX('Cenários'!$D$6:$D$105,INT((ROW()-6)/12)+1))</f>
        <v/>
      </c>
      <c r="E1107" s="25">
        <f>IF($A1107="","",MOD(ROW()-6,12)-4)</f>
        <v/>
      </c>
      <c r="F1107" s="24">
        <f>IF($A1107="","",IF($E1107&lt;0,"Antes do pico",IF($E1107=0,"Semana de pico","Depois do pico")))</f>
        <v/>
      </c>
      <c r="G1107" s="36">
        <f>IF($A1107="","",IFERROR(IF(INDEX('Cenários'!$E$6:$E$105,INT((ROW()-6)/12)+1)="","",INDEX('Cenários'!$E$6:$E$105,INT((ROW()-6)/12)+1)+7*$E1107),""))</f>
        <v/>
      </c>
      <c r="H1107" s="37">
        <f>IF($A1107="","",INDEX('Cenários'!$N$6:$Y$105,INT((ROW()-6)/12)+1,$E1107+5))</f>
        <v/>
      </c>
      <c r="I1107" s="25">
        <f>IF(OR($A1107="",$H1107=""),"",IFERROR(ROUNDUP(INDEX('Cenários'!$F$6:$F$105,INT((ROW()-6)/12)+1)*$H1107,0),""))</f>
        <v/>
      </c>
      <c r="J1107" s="19" t="n"/>
      <c r="K1107" s="25">
        <f>IF($A1107="","",IF($E1107=-4,INDEX('Cenários'!$G$6:$G$105,INT((ROW()-6)/12)+1),$S1106))</f>
        <v/>
      </c>
      <c r="L1107" s="25">
        <f>IF($A1107="","",$K1107+IF($J1107="",0,$J1107)-IF($I1107="",0,$I1107))</f>
        <v/>
      </c>
      <c r="M1107" s="25">
        <f>IF($A1107="","",IF($E1107&lt;=0,INDEX('Cenários'!$H$6:$H$105,INT((ROW()-6)/12)+1)+SUMIFS($I$6:$I$1205,$A$6:$A$1205,$A1107,$E$6:$E$1205,"&gt;"&amp;$E1107,$E$6:$E$1205,"&lt;="&amp;($E1107+INDEX('Cenários'!$J$6:$J$105,INT((ROW()-6)/12)+1))),INDEX('Cenários'!$L$6:$L$105,INT((ROW()-6)/12)+1)+SUMIFS($I$6:$I$1205,$A$6:$A$1205,$A1107,$E$6:$E$1205,"&gt;"&amp;$E1107,$E$6:$E$1205,"&lt;=7")))</f>
        <v/>
      </c>
      <c r="N1107" s="25">
        <f>IF($A1107="","",MIN(INDEX('Cenários'!$K$6:$K$105,INT((ROW()-6)/12)+1),MAX(0,$M1107)))</f>
        <v/>
      </c>
      <c r="O1107" s="25">
        <f>IF($A1107="","",IFERROR(IF($L1107&gt;=$N1107,0,MIN(CEILING(MAX(0,$N1107-$L1107),INDEX('Cenários'!$I$6:$I$105,INT((ROW()-6)/12)+1)),FLOOR(MAX(0,INDEX('Cenários'!$K$6:$K$105,INT((ROW()-6)/12)+1)-$L1107),INDEX('Cenários'!$I$6:$I$105,INT((ROW()-6)/12)+1)))),0))</f>
        <v/>
      </c>
      <c r="P1107" s="25">
        <f>IF($A1107="","",IFERROR(IF($E1107+INDEX('Cenários'!$J$6:$J$105,INT((ROW()-6)/12)+1)&gt;7,0,SUMIFS($O$6:$O$1205,$A$6:$A$1205,$A1107,$E$6:$E$1205,$E1107+INDEX('Cenários'!$J$6:$J$105,INT((ROW()-6)/12)+1))),0))</f>
        <v/>
      </c>
      <c r="Q1107" s="25">
        <f>IF($A1107="","",$L1107+$O1107)</f>
        <v/>
      </c>
      <c r="R1107" s="25">
        <f>IF($A1107="","",IF($E1107&gt;0,MAX(0,$Q1107-$N1107),0))</f>
        <v/>
      </c>
      <c r="S1107" s="25">
        <f>IF($A1107="","",$Q1107-$R1107)</f>
        <v/>
      </c>
      <c r="T1107" s="25">
        <f>IF($A1107="","",MAX(0,-$S1107))</f>
        <v/>
      </c>
      <c r="U1107" s="25">
        <f>IF($A1107="","",MAX(0,$Q1107-INDEX('Cenários'!$K$6:$K$105,INT((ROW()-6)/12)+1)))</f>
        <v/>
      </c>
      <c r="V1107" s="24">
        <f>IF($A1107="","",IF($Y1107&lt;&gt;"OK","Dados inválidos",IF($X1107="Pausado","Pausado",IF($T1107&gt;0,"Ruptura",IF($U1107&gt;0,"Excesso de capacidade",IF($M1107&gt;INDEX('Cenários'!$K$6:$K$105,INT((ROW()-6)/12)+1),"Capacidade insuficiente",IF(AND($E1107&lt;=0,$S1107&lt;INDEX('Cenários'!$H$6:$H$105,INT((ROW()-6)/12)+1)),"Atenção",IF($R1107&gt;0,"Desmobilizar","Adequado"))))))))</f>
        <v/>
      </c>
      <c r="W1107" s="24">
        <f>IF($A1107="","",IF($Y1107&lt;&gt;"OK","Corrigir cadastro do cenário",IF($X1107="Pausado","",IF($T1107&gt;0,"Ruptura projetada de "&amp;TEXT($T1107,"0")&amp;" un.",IF($U1107&gt;0,"Reduzir entrada ou transferir "&amp;TEXT($U1107,"0")&amp;" un.",IF($M1107&gt;INDEX('Cenários'!$K$6:$K$105,INT((ROW()-6)/12)+1),"Capacidade abaixo do saldo-alvo em "&amp;TEXT($M1107-INDEX('Cenários'!$K$6:$K$105,INT((ROW()-6)/12)+1),"0")&amp;" un.",IF(AND($O1107&gt;0,$E1107-INDEX('Cenários'!$J$6:$J$105,INT((ROW()-6)/12)+1)&lt;-4),"Recebimento depende de pedido anterior ao horizonte",IF($R1107&gt;0,"Desmobilizar "&amp;TEXT($R1107,"0")&amp;" un. nesta semana",IF($P1107&gt;0,"Emitir pedido de "&amp;TEXT($P1107,"0")&amp;" un. nesta semana",IF($O1107&gt;0,"Programar recebimento de "&amp;TEXT($O1107,"0")&amp;" un.","Sem ação imediata")))))))))</f>
        <v/>
      </c>
      <c r="X1107" s="24">
        <f>IF($A1107="","",INDEX('Cenários'!$M$6:$M$105,INT((ROW()-6)/12)+1))</f>
        <v/>
      </c>
      <c r="Y1107" s="24">
        <f>IF($A1107="","",INDEX('Cenários'!$Z$6:$Z$105,INT((ROW()-6)/12)+1))</f>
        <v/>
      </c>
    </row>
    <row r="1108" ht="19" customHeight="1">
      <c r="A1108" s="24">
        <f>IF(INDEX('Cenários'!$A$6:$A$105,INT((ROW()-6)/12)+1)="","",INDEX('Cenários'!$A$6:$A$105,INT((ROW()-6)/12)+1))</f>
        <v/>
      </c>
      <c r="B1108" s="24">
        <f>IF($A1108="","",INDEX('Cenários'!$B$6:$B$105,INT((ROW()-6)/12)+1))</f>
        <v/>
      </c>
      <c r="C1108" s="24">
        <f>IF($A1108="","",INDEX('Cenários'!$C$6:$C$105,INT((ROW()-6)/12)+1))</f>
        <v/>
      </c>
      <c r="D1108" s="24">
        <f>IF($A1108="","",INDEX('Cenários'!$D$6:$D$105,INT((ROW()-6)/12)+1))</f>
        <v/>
      </c>
      <c r="E1108" s="25">
        <f>IF($A1108="","",MOD(ROW()-6,12)-4)</f>
        <v/>
      </c>
      <c r="F1108" s="24">
        <f>IF($A1108="","",IF($E1108&lt;0,"Antes do pico",IF($E1108=0,"Semana de pico","Depois do pico")))</f>
        <v/>
      </c>
      <c r="G1108" s="36">
        <f>IF($A1108="","",IFERROR(IF(INDEX('Cenários'!$E$6:$E$105,INT((ROW()-6)/12)+1)="","",INDEX('Cenários'!$E$6:$E$105,INT((ROW()-6)/12)+1)+7*$E1108),""))</f>
        <v/>
      </c>
      <c r="H1108" s="37">
        <f>IF($A1108="","",INDEX('Cenários'!$N$6:$Y$105,INT((ROW()-6)/12)+1,$E1108+5))</f>
        <v/>
      </c>
      <c r="I1108" s="25">
        <f>IF(OR($A1108="",$H1108=""),"",IFERROR(ROUNDUP(INDEX('Cenários'!$F$6:$F$105,INT((ROW()-6)/12)+1)*$H1108,0),""))</f>
        <v/>
      </c>
      <c r="J1108" s="19" t="n"/>
      <c r="K1108" s="25">
        <f>IF($A1108="","",IF($E1108=-4,INDEX('Cenários'!$G$6:$G$105,INT((ROW()-6)/12)+1),$S1107))</f>
        <v/>
      </c>
      <c r="L1108" s="25">
        <f>IF($A1108="","",$K1108+IF($J1108="",0,$J1108)-IF($I1108="",0,$I1108))</f>
        <v/>
      </c>
      <c r="M1108" s="25">
        <f>IF($A1108="","",IF($E1108&lt;=0,INDEX('Cenários'!$H$6:$H$105,INT((ROW()-6)/12)+1)+SUMIFS($I$6:$I$1205,$A$6:$A$1205,$A1108,$E$6:$E$1205,"&gt;"&amp;$E1108,$E$6:$E$1205,"&lt;="&amp;($E1108+INDEX('Cenários'!$J$6:$J$105,INT((ROW()-6)/12)+1))),INDEX('Cenários'!$L$6:$L$105,INT((ROW()-6)/12)+1)+SUMIFS($I$6:$I$1205,$A$6:$A$1205,$A1108,$E$6:$E$1205,"&gt;"&amp;$E1108,$E$6:$E$1205,"&lt;=7")))</f>
        <v/>
      </c>
      <c r="N1108" s="25">
        <f>IF($A1108="","",MIN(INDEX('Cenários'!$K$6:$K$105,INT((ROW()-6)/12)+1),MAX(0,$M1108)))</f>
        <v/>
      </c>
      <c r="O1108" s="25">
        <f>IF($A1108="","",IFERROR(IF($L1108&gt;=$N1108,0,MIN(CEILING(MAX(0,$N1108-$L1108),INDEX('Cenários'!$I$6:$I$105,INT((ROW()-6)/12)+1)),FLOOR(MAX(0,INDEX('Cenários'!$K$6:$K$105,INT((ROW()-6)/12)+1)-$L1108),INDEX('Cenários'!$I$6:$I$105,INT((ROW()-6)/12)+1)))),0))</f>
        <v/>
      </c>
      <c r="P1108" s="25">
        <f>IF($A1108="","",IFERROR(IF($E1108+INDEX('Cenários'!$J$6:$J$105,INT((ROW()-6)/12)+1)&gt;7,0,SUMIFS($O$6:$O$1205,$A$6:$A$1205,$A1108,$E$6:$E$1205,$E1108+INDEX('Cenários'!$J$6:$J$105,INT((ROW()-6)/12)+1))),0))</f>
        <v/>
      </c>
      <c r="Q1108" s="25">
        <f>IF($A1108="","",$L1108+$O1108)</f>
        <v/>
      </c>
      <c r="R1108" s="25">
        <f>IF($A1108="","",IF($E1108&gt;0,MAX(0,$Q1108-$N1108),0))</f>
        <v/>
      </c>
      <c r="S1108" s="25">
        <f>IF($A1108="","",$Q1108-$R1108)</f>
        <v/>
      </c>
      <c r="T1108" s="25">
        <f>IF($A1108="","",MAX(0,-$S1108))</f>
        <v/>
      </c>
      <c r="U1108" s="25">
        <f>IF($A1108="","",MAX(0,$Q1108-INDEX('Cenários'!$K$6:$K$105,INT((ROW()-6)/12)+1)))</f>
        <v/>
      </c>
      <c r="V1108" s="24">
        <f>IF($A1108="","",IF($Y1108&lt;&gt;"OK","Dados inválidos",IF($X1108="Pausado","Pausado",IF($T1108&gt;0,"Ruptura",IF($U1108&gt;0,"Excesso de capacidade",IF($M1108&gt;INDEX('Cenários'!$K$6:$K$105,INT((ROW()-6)/12)+1),"Capacidade insuficiente",IF(AND($E1108&lt;=0,$S1108&lt;INDEX('Cenários'!$H$6:$H$105,INT((ROW()-6)/12)+1)),"Atenção",IF($R1108&gt;0,"Desmobilizar","Adequado"))))))))</f>
        <v/>
      </c>
      <c r="W1108" s="24">
        <f>IF($A1108="","",IF($Y1108&lt;&gt;"OK","Corrigir cadastro do cenário",IF($X1108="Pausado","",IF($T1108&gt;0,"Ruptura projetada de "&amp;TEXT($T1108,"0")&amp;" un.",IF($U1108&gt;0,"Reduzir entrada ou transferir "&amp;TEXT($U1108,"0")&amp;" un.",IF($M1108&gt;INDEX('Cenários'!$K$6:$K$105,INT((ROW()-6)/12)+1),"Capacidade abaixo do saldo-alvo em "&amp;TEXT($M1108-INDEX('Cenários'!$K$6:$K$105,INT((ROW()-6)/12)+1),"0")&amp;" un.",IF(AND($O1108&gt;0,$E1108-INDEX('Cenários'!$J$6:$J$105,INT((ROW()-6)/12)+1)&lt;-4),"Recebimento depende de pedido anterior ao horizonte",IF($R1108&gt;0,"Desmobilizar "&amp;TEXT($R1108,"0")&amp;" un. nesta semana",IF($P1108&gt;0,"Emitir pedido de "&amp;TEXT($P1108,"0")&amp;" un. nesta semana",IF($O1108&gt;0,"Programar recebimento de "&amp;TEXT($O1108,"0")&amp;" un.","Sem ação imediata")))))))))</f>
        <v/>
      </c>
      <c r="X1108" s="24">
        <f>IF($A1108="","",INDEX('Cenários'!$M$6:$M$105,INT((ROW()-6)/12)+1))</f>
        <v/>
      </c>
      <c r="Y1108" s="24">
        <f>IF($A1108="","",INDEX('Cenários'!$Z$6:$Z$105,INT((ROW()-6)/12)+1))</f>
        <v/>
      </c>
    </row>
    <row r="1109" ht="19" customHeight="1">
      <c r="A1109" s="24">
        <f>IF(INDEX('Cenários'!$A$6:$A$105,INT((ROW()-6)/12)+1)="","",INDEX('Cenários'!$A$6:$A$105,INT((ROW()-6)/12)+1))</f>
        <v/>
      </c>
      <c r="B1109" s="24">
        <f>IF($A1109="","",INDEX('Cenários'!$B$6:$B$105,INT((ROW()-6)/12)+1))</f>
        <v/>
      </c>
      <c r="C1109" s="24">
        <f>IF($A1109="","",INDEX('Cenários'!$C$6:$C$105,INT((ROW()-6)/12)+1))</f>
        <v/>
      </c>
      <c r="D1109" s="24">
        <f>IF($A1109="","",INDEX('Cenários'!$D$6:$D$105,INT((ROW()-6)/12)+1))</f>
        <v/>
      </c>
      <c r="E1109" s="25">
        <f>IF($A1109="","",MOD(ROW()-6,12)-4)</f>
        <v/>
      </c>
      <c r="F1109" s="24">
        <f>IF($A1109="","",IF($E1109&lt;0,"Antes do pico",IF($E1109=0,"Semana de pico","Depois do pico")))</f>
        <v/>
      </c>
      <c r="G1109" s="36">
        <f>IF($A1109="","",IFERROR(IF(INDEX('Cenários'!$E$6:$E$105,INT((ROW()-6)/12)+1)="","",INDEX('Cenários'!$E$6:$E$105,INT((ROW()-6)/12)+1)+7*$E1109),""))</f>
        <v/>
      </c>
      <c r="H1109" s="37">
        <f>IF($A1109="","",INDEX('Cenários'!$N$6:$Y$105,INT((ROW()-6)/12)+1,$E1109+5))</f>
        <v/>
      </c>
      <c r="I1109" s="25">
        <f>IF(OR($A1109="",$H1109=""),"",IFERROR(ROUNDUP(INDEX('Cenários'!$F$6:$F$105,INT((ROW()-6)/12)+1)*$H1109,0),""))</f>
        <v/>
      </c>
      <c r="J1109" s="19" t="n"/>
      <c r="K1109" s="25">
        <f>IF($A1109="","",IF($E1109=-4,INDEX('Cenários'!$G$6:$G$105,INT((ROW()-6)/12)+1),$S1108))</f>
        <v/>
      </c>
      <c r="L1109" s="25">
        <f>IF($A1109="","",$K1109+IF($J1109="",0,$J1109)-IF($I1109="",0,$I1109))</f>
        <v/>
      </c>
      <c r="M1109" s="25">
        <f>IF($A1109="","",IF($E1109&lt;=0,INDEX('Cenários'!$H$6:$H$105,INT((ROW()-6)/12)+1)+SUMIFS($I$6:$I$1205,$A$6:$A$1205,$A1109,$E$6:$E$1205,"&gt;"&amp;$E1109,$E$6:$E$1205,"&lt;="&amp;($E1109+INDEX('Cenários'!$J$6:$J$105,INT((ROW()-6)/12)+1))),INDEX('Cenários'!$L$6:$L$105,INT((ROW()-6)/12)+1)+SUMIFS($I$6:$I$1205,$A$6:$A$1205,$A1109,$E$6:$E$1205,"&gt;"&amp;$E1109,$E$6:$E$1205,"&lt;=7")))</f>
        <v/>
      </c>
      <c r="N1109" s="25">
        <f>IF($A1109="","",MIN(INDEX('Cenários'!$K$6:$K$105,INT((ROW()-6)/12)+1),MAX(0,$M1109)))</f>
        <v/>
      </c>
      <c r="O1109" s="25">
        <f>IF($A1109="","",IFERROR(IF($L1109&gt;=$N1109,0,MIN(CEILING(MAX(0,$N1109-$L1109),INDEX('Cenários'!$I$6:$I$105,INT((ROW()-6)/12)+1)),FLOOR(MAX(0,INDEX('Cenários'!$K$6:$K$105,INT((ROW()-6)/12)+1)-$L1109),INDEX('Cenários'!$I$6:$I$105,INT((ROW()-6)/12)+1)))),0))</f>
        <v/>
      </c>
      <c r="P1109" s="25">
        <f>IF($A1109="","",IFERROR(IF($E1109+INDEX('Cenários'!$J$6:$J$105,INT((ROW()-6)/12)+1)&gt;7,0,SUMIFS($O$6:$O$1205,$A$6:$A$1205,$A1109,$E$6:$E$1205,$E1109+INDEX('Cenários'!$J$6:$J$105,INT((ROW()-6)/12)+1))),0))</f>
        <v/>
      </c>
      <c r="Q1109" s="25">
        <f>IF($A1109="","",$L1109+$O1109)</f>
        <v/>
      </c>
      <c r="R1109" s="25">
        <f>IF($A1109="","",IF($E1109&gt;0,MAX(0,$Q1109-$N1109),0))</f>
        <v/>
      </c>
      <c r="S1109" s="25">
        <f>IF($A1109="","",$Q1109-$R1109)</f>
        <v/>
      </c>
      <c r="T1109" s="25">
        <f>IF($A1109="","",MAX(0,-$S1109))</f>
        <v/>
      </c>
      <c r="U1109" s="25">
        <f>IF($A1109="","",MAX(0,$Q1109-INDEX('Cenários'!$K$6:$K$105,INT((ROW()-6)/12)+1)))</f>
        <v/>
      </c>
      <c r="V1109" s="24">
        <f>IF($A1109="","",IF($Y1109&lt;&gt;"OK","Dados inválidos",IF($X1109="Pausado","Pausado",IF($T1109&gt;0,"Ruptura",IF($U1109&gt;0,"Excesso de capacidade",IF($M1109&gt;INDEX('Cenários'!$K$6:$K$105,INT((ROW()-6)/12)+1),"Capacidade insuficiente",IF(AND($E1109&lt;=0,$S1109&lt;INDEX('Cenários'!$H$6:$H$105,INT((ROW()-6)/12)+1)),"Atenção",IF($R1109&gt;0,"Desmobilizar","Adequado"))))))))</f>
        <v/>
      </c>
      <c r="W1109" s="24">
        <f>IF($A1109="","",IF($Y1109&lt;&gt;"OK","Corrigir cadastro do cenário",IF($X1109="Pausado","",IF($T1109&gt;0,"Ruptura projetada de "&amp;TEXT($T1109,"0")&amp;" un.",IF($U1109&gt;0,"Reduzir entrada ou transferir "&amp;TEXT($U1109,"0")&amp;" un.",IF($M1109&gt;INDEX('Cenários'!$K$6:$K$105,INT((ROW()-6)/12)+1),"Capacidade abaixo do saldo-alvo em "&amp;TEXT($M1109-INDEX('Cenários'!$K$6:$K$105,INT((ROW()-6)/12)+1),"0")&amp;" un.",IF(AND($O1109&gt;0,$E1109-INDEX('Cenários'!$J$6:$J$105,INT((ROW()-6)/12)+1)&lt;-4),"Recebimento depende de pedido anterior ao horizonte",IF($R1109&gt;0,"Desmobilizar "&amp;TEXT($R1109,"0")&amp;" un. nesta semana",IF($P1109&gt;0,"Emitir pedido de "&amp;TEXT($P1109,"0")&amp;" un. nesta semana",IF($O1109&gt;0,"Programar recebimento de "&amp;TEXT($O1109,"0")&amp;" un.","Sem ação imediata")))))))))</f>
        <v/>
      </c>
      <c r="X1109" s="24">
        <f>IF($A1109="","",INDEX('Cenários'!$M$6:$M$105,INT((ROW()-6)/12)+1))</f>
        <v/>
      </c>
      <c r="Y1109" s="24">
        <f>IF($A1109="","",INDEX('Cenários'!$Z$6:$Z$105,INT((ROW()-6)/12)+1))</f>
        <v/>
      </c>
    </row>
    <row r="1110" ht="19" customHeight="1">
      <c r="A1110" s="24">
        <f>IF(INDEX('Cenários'!$A$6:$A$105,INT((ROW()-6)/12)+1)="","",INDEX('Cenários'!$A$6:$A$105,INT((ROW()-6)/12)+1))</f>
        <v/>
      </c>
      <c r="B1110" s="24">
        <f>IF($A1110="","",INDEX('Cenários'!$B$6:$B$105,INT((ROW()-6)/12)+1))</f>
        <v/>
      </c>
      <c r="C1110" s="24">
        <f>IF($A1110="","",INDEX('Cenários'!$C$6:$C$105,INT((ROW()-6)/12)+1))</f>
        <v/>
      </c>
      <c r="D1110" s="24">
        <f>IF($A1110="","",INDEX('Cenários'!$D$6:$D$105,INT((ROW()-6)/12)+1))</f>
        <v/>
      </c>
      <c r="E1110" s="25">
        <f>IF($A1110="","",MOD(ROW()-6,12)-4)</f>
        <v/>
      </c>
      <c r="F1110" s="24">
        <f>IF($A1110="","",IF($E1110&lt;0,"Antes do pico",IF($E1110=0,"Semana de pico","Depois do pico")))</f>
        <v/>
      </c>
      <c r="G1110" s="36">
        <f>IF($A1110="","",IFERROR(IF(INDEX('Cenários'!$E$6:$E$105,INT((ROW()-6)/12)+1)="","",INDEX('Cenários'!$E$6:$E$105,INT((ROW()-6)/12)+1)+7*$E1110),""))</f>
        <v/>
      </c>
      <c r="H1110" s="37">
        <f>IF($A1110="","",INDEX('Cenários'!$N$6:$Y$105,INT((ROW()-6)/12)+1,$E1110+5))</f>
        <v/>
      </c>
      <c r="I1110" s="25">
        <f>IF(OR($A1110="",$H1110=""),"",IFERROR(ROUNDUP(INDEX('Cenários'!$F$6:$F$105,INT((ROW()-6)/12)+1)*$H1110,0),""))</f>
        <v/>
      </c>
      <c r="J1110" s="19" t="n"/>
      <c r="K1110" s="25">
        <f>IF($A1110="","",IF($E1110=-4,INDEX('Cenários'!$G$6:$G$105,INT((ROW()-6)/12)+1),$S1109))</f>
        <v/>
      </c>
      <c r="L1110" s="25">
        <f>IF($A1110="","",$K1110+IF($J1110="",0,$J1110)-IF($I1110="",0,$I1110))</f>
        <v/>
      </c>
      <c r="M1110" s="25">
        <f>IF($A1110="","",IF($E1110&lt;=0,INDEX('Cenários'!$H$6:$H$105,INT((ROW()-6)/12)+1)+SUMIFS($I$6:$I$1205,$A$6:$A$1205,$A1110,$E$6:$E$1205,"&gt;"&amp;$E1110,$E$6:$E$1205,"&lt;="&amp;($E1110+INDEX('Cenários'!$J$6:$J$105,INT((ROW()-6)/12)+1))),INDEX('Cenários'!$L$6:$L$105,INT((ROW()-6)/12)+1)+SUMIFS($I$6:$I$1205,$A$6:$A$1205,$A1110,$E$6:$E$1205,"&gt;"&amp;$E1110,$E$6:$E$1205,"&lt;=7")))</f>
        <v/>
      </c>
      <c r="N1110" s="25">
        <f>IF($A1110="","",MIN(INDEX('Cenários'!$K$6:$K$105,INT((ROW()-6)/12)+1),MAX(0,$M1110)))</f>
        <v/>
      </c>
      <c r="O1110" s="25">
        <f>IF($A1110="","",IFERROR(IF($L1110&gt;=$N1110,0,MIN(CEILING(MAX(0,$N1110-$L1110),INDEX('Cenários'!$I$6:$I$105,INT((ROW()-6)/12)+1)),FLOOR(MAX(0,INDEX('Cenários'!$K$6:$K$105,INT((ROW()-6)/12)+1)-$L1110),INDEX('Cenários'!$I$6:$I$105,INT((ROW()-6)/12)+1)))),0))</f>
        <v/>
      </c>
      <c r="P1110" s="25">
        <f>IF($A1110="","",IFERROR(IF($E1110+INDEX('Cenários'!$J$6:$J$105,INT((ROW()-6)/12)+1)&gt;7,0,SUMIFS($O$6:$O$1205,$A$6:$A$1205,$A1110,$E$6:$E$1205,$E1110+INDEX('Cenários'!$J$6:$J$105,INT((ROW()-6)/12)+1))),0))</f>
        <v/>
      </c>
      <c r="Q1110" s="25">
        <f>IF($A1110="","",$L1110+$O1110)</f>
        <v/>
      </c>
      <c r="R1110" s="25">
        <f>IF($A1110="","",IF($E1110&gt;0,MAX(0,$Q1110-$N1110),0))</f>
        <v/>
      </c>
      <c r="S1110" s="25">
        <f>IF($A1110="","",$Q1110-$R1110)</f>
        <v/>
      </c>
      <c r="T1110" s="25">
        <f>IF($A1110="","",MAX(0,-$S1110))</f>
        <v/>
      </c>
      <c r="U1110" s="25">
        <f>IF($A1110="","",MAX(0,$Q1110-INDEX('Cenários'!$K$6:$K$105,INT((ROW()-6)/12)+1)))</f>
        <v/>
      </c>
      <c r="V1110" s="24">
        <f>IF($A1110="","",IF($Y1110&lt;&gt;"OK","Dados inválidos",IF($X1110="Pausado","Pausado",IF($T1110&gt;0,"Ruptura",IF($U1110&gt;0,"Excesso de capacidade",IF($M1110&gt;INDEX('Cenários'!$K$6:$K$105,INT((ROW()-6)/12)+1),"Capacidade insuficiente",IF(AND($E1110&lt;=0,$S1110&lt;INDEX('Cenários'!$H$6:$H$105,INT((ROW()-6)/12)+1)),"Atenção",IF($R1110&gt;0,"Desmobilizar","Adequado"))))))))</f>
        <v/>
      </c>
      <c r="W1110" s="24">
        <f>IF($A1110="","",IF($Y1110&lt;&gt;"OK","Corrigir cadastro do cenário",IF($X1110="Pausado","",IF($T1110&gt;0,"Ruptura projetada de "&amp;TEXT($T1110,"0")&amp;" un.",IF($U1110&gt;0,"Reduzir entrada ou transferir "&amp;TEXT($U1110,"0")&amp;" un.",IF($M1110&gt;INDEX('Cenários'!$K$6:$K$105,INT((ROW()-6)/12)+1),"Capacidade abaixo do saldo-alvo em "&amp;TEXT($M1110-INDEX('Cenários'!$K$6:$K$105,INT((ROW()-6)/12)+1),"0")&amp;" un.",IF(AND($O1110&gt;0,$E1110-INDEX('Cenários'!$J$6:$J$105,INT((ROW()-6)/12)+1)&lt;-4),"Recebimento depende de pedido anterior ao horizonte",IF($R1110&gt;0,"Desmobilizar "&amp;TEXT($R1110,"0")&amp;" un. nesta semana",IF($P1110&gt;0,"Emitir pedido de "&amp;TEXT($P1110,"0")&amp;" un. nesta semana",IF($O1110&gt;0,"Programar recebimento de "&amp;TEXT($O1110,"0")&amp;" un.","Sem ação imediata")))))))))</f>
        <v/>
      </c>
      <c r="X1110" s="24">
        <f>IF($A1110="","",INDEX('Cenários'!$M$6:$M$105,INT((ROW()-6)/12)+1))</f>
        <v/>
      </c>
      <c r="Y1110" s="24">
        <f>IF($A1110="","",INDEX('Cenários'!$Z$6:$Z$105,INT((ROW()-6)/12)+1))</f>
        <v/>
      </c>
    </row>
    <row r="1111" ht="19" customHeight="1">
      <c r="A1111" s="24">
        <f>IF(INDEX('Cenários'!$A$6:$A$105,INT((ROW()-6)/12)+1)="","",INDEX('Cenários'!$A$6:$A$105,INT((ROW()-6)/12)+1))</f>
        <v/>
      </c>
      <c r="B1111" s="24">
        <f>IF($A1111="","",INDEX('Cenários'!$B$6:$B$105,INT((ROW()-6)/12)+1))</f>
        <v/>
      </c>
      <c r="C1111" s="24">
        <f>IF($A1111="","",INDEX('Cenários'!$C$6:$C$105,INT((ROW()-6)/12)+1))</f>
        <v/>
      </c>
      <c r="D1111" s="24">
        <f>IF($A1111="","",INDEX('Cenários'!$D$6:$D$105,INT((ROW()-6)/12)+1))</f>
        <v/>
      </c>
      <c r="E1111" s="25">
        <f>IF($A1111="","",MOD(ROW()-6,12)-4)</f>
        <v/>
      </c>
      <c r="F1111" s="24">
        <f>IF($A1111="","",IF($E1111&lt;0,"Antes do pico",IF($E1111=0,"Semana de pico","Depois do pico")))</f>
        <v/>
      </c>
      <c r="G1111" s="36">
        <f>IF($A1111="","",IFERROR(IF(INDEX('Cenários'!$E$6:$E$105,INT((ROW()-6)/12)+1)="","",INDEX('Cenários'!$E$6:$E$105,INT((ROW()-6)/12)+1)+7*$E1111),""))</f>
        <v/>
      </c>
      <c r="H1111" s="37">
        <f>IF($A1111="","",INDEX('Cenários'!$N$6:$Y$105,INT((ROW()-6)/12)+1,$E1111+5))</f>
        <v/>
      </c>
      <c r="I1111" s="25">
        <f>IF(OR($A1111="",$H1111=""),"",IFERROR(ROUNDUP(INDEX('Cenários'!$F$6:$F$105,INT((ROW()-6)/12)+1)*$H1111,0),""))</f>
        <v/>
      </c>
      <c r="J1111" s="19" t="n"/>
      <c r="K1111" s="25">
        <f>IF($A1111="","",IF($E1111=-4,INDEX('Cenários'!$G$6:$G$105,INT((ROW()-6)/12)+1),$S1110))</f>
        <v/>
      </c>
      <c r="L1111" s="25">
        <f>IF($A1111="","",$K1111+IF($J1111="",0,$J1111)-IF($I1111="",0,$I1111))</f>
        <v/>
      </c>
      <c r="M1111" s="25">
        <f>IF($A1111="","",IF($E1111&lt;=0,INDEX('Cenários'!$H$6:$H$105,INT((ROW()-6)/12)+1)+SUMIFS($I$6:$I$1205,$A$6:$A$1205,$A1111,$E$6:$E$1205,"&gt;"&amp;$E1111,$E$6:$E$1205,"&lt;="&amp;($E1111+INDEX('Cenários'!$J$6:$J$105,INT((ROW()-6)/12)+1))),INDEX('Cenários'!$L$6:$L$105,INT((ROW()-6)/12)+1)+SUMIFS($I$6:$I$1205,$A$6:$A$1205,$A1111,$E$6:$E$1205,"&gt;"&amp;$E1111,$E$6:$E$1205,"&lt;=7")))</f>
        <v/>
      </c>
      <c r="N1111" s="25">
        <f>IF($A1111="","",MIN(INDEX('Cenários'!$K$6:$K$105,INT((ROW()-6)/12)+1),MAX(0,$M1111)))</f>
        <v/>
      </c>
      <c r="O1111" s="25">
        <f>IF($A1111="","",IFERROR(IF($L1111&gt;=$N1111,0,MIN(CEILING(MAX(0,$N1111-$L1111),INDEX('Cenários'!$I$6:$I$105,INT((ROW()-6)/12)+1)),FLOOR(MAX(0,INDEX('Cenários'!$K$6:$K$105,INT((ROW()-6)/12)+1)-$L1111),INDEX('Cenários'!$I$6:$I$105,INT((ROW()-6)/12)+1)))),0))</f>
        <v/>
      </c>
      <c r="P1111" s="25">
        <f>IF($A1111="","",IFERROR(IF($E1111+INDEX('Cenários'!$J$6:$J$105,INT((ROW()-6)/12)+1)&gt;7,0,SUMIFS($O$6:$O$1205,$A$6:$A$1205,$A1111,$E$6:$E$1205,$E1111+INDEX('Cenários'!$J$6:$J$105,INT((ROW()-6)/12)+1))),0))</f>
        <v/>
      </c>
      <c r="Q1111" s="25">
        <f>IF($A1111="","",$L1111+$O1111)</f>
        <v/>
      </c>
      <c r="R1111" s="25">
        <f>IF($A1111="","",IF($E1111&gt;0,MAX(0,$Q1111-$N1111),0))</f>
        <v/>
      </c>
      <c r="S1111" s="25">
        <f>IF($A1111="","",$Q1111-$R1111)</f>
        <v/>
      </c>
      <c r="T1111" s="25">
        <f>IF($A1111="","",MAX(0,-$S1111))</f>
        <v/>
      </c>
      <c r="U1111" s="25">
        <f>IF($A1111="","",MAX(0,$Q1111-INDEX('Cenários'!$K$6:$K$105,INT((ROW()-6)/12)+1)))</f>
        <v/>
      </c>
      <c r="V1111" s="24">
        <f>IF($A1111="","",IF($Y1111&lt;&gt;"OK","Dados inválidos",IF($X1111="Pausado","Pausado",IF($T1111&gt;0,"Ruptura",IF($U1111&gt;0,"Excesso de capacidade",IF($M1111&gt;INDEX('Cenários'!$K$6:$K$105,INT((ROW()-6)/12)+1),"Capacidade insuficiente",IF(AND($E1111&lt;=0,$S1111&lt;INDEX('Cenários'!$H$6:$H$105,INT((ROW()-6)/12)+1)),"Atenção",IF($R1111&gt;0,"Desmobilizar","Adequado"))))))))</f>
        <v/>
      </c>
      <c r="W1111" s="24">
        <f>IF($A1111="","",IF($Y1111&lt;&gt;"OK","Corrigir cadastro do cenário",IF($X1111="Pausado","",IF($T1111&gt;0,"Ruptura projetada de "&amp;TEXT($T1111,"0")&amp;" un.",IF($U1111&gt;0,"Reduzir entrada ou transferir "&amp;TEXT($U1111,"0")&amp;" un.",IF($M1111&gt;INDEX('Cenários'!$K$6:$K$105,INT((ROW()-6)/12)+1),"Capacidade abaixo do saldo-alvo em "&amp;TEXT($M1111-INDEX('Cenários'!$K$6:$K$105,INT((ROW()-6)/12)+1),"0")&amp;" un.",IF(AND($O1111&gt;0,$E1111-INDEX('Cenários'!$J$6:$J$105,INT((ROW()-6)/12)+1)&lt;-4),"Recebimento depende de pedido anterior ao horizonte",IF($R1111&gt;0,"Desmobilizar "&amp;TEXT($R1111,"0")&amp;" un. nesta semana",IF($P1111&gt;0,"Emitir pedido de "&amp;TEXT($P1111,"0")&amp;" un. nesta semana",IF($O1111&gt;0,"Programar recebimento de "&amp;TEXT($O1111,"0")&amp;" un.","Sem ação imediata")))))))))</f>
        <v/>
      </c>
      <c r="X1111" s="24">
        <f>IF($A1111="","",INDEX('Cenários'!$M$6:$M$105,INT((ROW()-6)/12)+1))</f>
        <v/>
      </c>
      <c r="Y1111" s="24">
        <f>IF($A1111="","",INDEX('Cenários'!$Z$6:$Z$105,INT((ROW()-6)/12)+1))</f>
        <v/>
      </c>
    </row>
    <row r="1112" ht="19" customHeight="1">
      <c r="A1112" s="24">
        <f>IF(INDEX('Cenários'!$A$6:$A$105,INT((ROW()-6)/12)+1)="","",INDEX('Cenários'!$A$6:$A$105,INT((ROW()-6)/12)+1))</f>
        <v/>
      </c>
      <c r="B1112" s="24">
        <f>IF($A1112="","",INDEX('Cenários'!$B$6:$B$105,INT((ROW()-6)/12)+1))</f>
        <v/>
      </c>
      <c r="C1112" s="24">
        <f>IF($A1112="","",INDEX('Cenários'!$C$6:$C$105,INT((ROW()-6)/12)+1))</f>
        <v/>
      </c>
      <c r="D1112" s="24">
        <f>IF($A1112="","",INDEX('Cenários'!$D$6:$D$105,INT((ROW()-6)/12)+1))</f>
        <v/>
      </c>
      <c r="E1112" s="25">
        <f>IF($A1112="","",MOD(ROW()-6,12)-4)</f>
        <v/>
      </c>
      <c r="F1112" s="24">
        <f>IF($A1112="","",IF($E1112&lt;0,"Antes do pico",IF($E1112=0,"Semana de pico","Depois do pico")))</f>
        <v/>
      </c>
      <c r="G1112" s="36">
        <f>IF($A1112="","",IFERROR(IF(INDEX('Cenários'!$E$6:$E$105,INT((ROW()-6)/12)+1)="","",INDEX('Cenários'!$E$6:$E$105,INT((ROW()-6)/12)+1)+7*$E1112),""))</f>
        <v/>
      </c>
      <c r="H1112" s="37">
        <f>IF($A1112="","",INDEX('Cenários'!$N$6:$Y$105,INT((ROW()-6)/12)+1,$E1112+5))</f>
        <v/>
      </c>
      <c r="I1112" s="25">
        <f>IF(OR($A1112="",$H1112=""),"",IFERROR(ROUNDUP(INDEX('Cenários'!$F$6:$F$105,INT((ROW()-6)/12)+1)*$H1112,0),""))</f>
        <v/>
      </c>
      <c r="J1112" s="19" t="n"/>
      <c r="K1112" s="25">
        <f>IF($A1112="","",IF($E1112=-4,INDEX('Cenários'!$G$6:$G$105,INT((ROW()-6)/12)+1),$S1111))</f>
        <v/>
      </c>
      <c r="L1112" s="25">
        <f>IF($A1112="","",$K1112+IF($J1112="",0,$J1112)-IF($I1112="",0,$I1112))</f>
        <v/>
      </c>
      <c r="M1112" s="25">
        <f>IF($A1112="","",IF($E1112&lt;=0,INDEX('Cenários'!$H$6:$H$105,INT((ROW()-6)/12)+1)+SUMIFS($I$6:$I$1205,$A$6:$A$1205,$A1112,$E$6:$E$1205,"&gt;"&amp;$E1112,$E$6:$E$1205,"&lt;="&amp;($E1112+INDEX('Cenários'!$J$6:$J$105,INT((ROW()-6)/12)+1))),INDEX('Cenários'!$L$6:$L$105,INT((ROW()-6)/12)+1)+SUMIFS($I$6:$I$1205,$A$6:$A$1205,$A1112,$E$6:$E$1205,"&gt;"&amp;$E1112,$E$6:$E$1205,"&lt;=7")))</f>
        <v/>
      </c>
      <c r="N1112" s="25">
        <f>IF($A1112="","",MIN(INDEX('Cenários'!$K$6:$K$105,INT((ROW()-6)/12)+1),MAX(0,$M1112)))</f>
        <v/>
      </c>
      <c r="O1112" s="25">
        <f>IF($A1112="","",IFERROR(IF($L1112&gt;=$N1112,0,MIN(CEILING(MAX(0,$N1112-$L1112),INDEX('Cenários'!$I$6:$I$105,INT((ROW()-6)/12)+1)),FLOOR(MAX(0,INDEX('Cenários'!$K$6:$K$105,INT((ROW()-6)/12)+1)-$L1112),INDEX('Cenários'!$I$6:$I$105,INT((ROW()-6)/12)+1)))),0))</f>
        <v/>
      </c>
      <c r="P1112" s="25">
        <f>IF($A1112="","",IFERROR(IF($E1112+INDEX('Cenários'!$J$6:$J$105,INT((ROW()-6)/12)+1)&gt;7,0,SUMIFS($O$6:$O$1205,$A$6:$A$1205,$A1112,$E$6:$E$1205,$E1112+INDEX('Cenários'!$J$6:$J$105,INT((ROW()-6)/12)+1))),0))</f>
        <v/>
      </c>
      <c r="Q1112" s="25">
        <f>IF($A1112="","",$L1112+$O1112)</f>
        <v/>
      </c>
      <c r="R1112" s="25">
        <f>IF($A1112="","",IF($E1112&gt;0,MAX(0,$Q1112-$N1112),0))</f>
        <v/>
      </c>
      <c r="S1112" s="25">
        <f>IF($A1112="","",$Q1112-$R1112)</f>
        <v/>
      </c>
      <c r="T1112" s="25">
        <f>IF($A1112="","",MAX(0,-$S1112))</f>
        <v/>
      </c>
      <c r="U1112" s="25">
        <f>IF($A1112="","",MAX(0,$Q1112-INDEX('Cenários'!$K$6:$K$105,INT((ROW()-6)/12)+1)))</f>
        <v/>
      </c>
      <c r="V1112" s="24">
        <f>IF($A1112="","",IF($Y1112&lt;&gt;"OK","Dados inválidos",IF($X1112="Pausado","Pausado",IF($T1112&gt;0,"Ruptura",IF($U1112&gt;0,"Excesso de capacidade",IF($M1112&gt;INDEX('Cenários'!$K$6:$K$105,INT((ROW()-6)/12)+1),"Capacidade insuficiente",IF(AND($E1112&lt;=0,$S1112&lt;INDEX('Cenários'!$H$6:$H$105,INT((ROW()-6)/12)+1)),"Atenção",IF($R1112&gt;0,"Desmobilizar","Adequado"))))))))</f>
        <v/>
      </c>
      <c r="W1112" s="24">
        <f>IF($A1112="","",IF($Y1112&lt;&gt;"OK","Corrigir cadastro do cenário",IF($X1112="Pausado","",IF($T1112&gt;0,"Ruptura projetada de "&amp;TEXT($T1112,"0")&amp;" un.",IF($U1112&gt;0,"Reduzir entrada ou transferir "&amp;TEXT($U1112,"0")&amp;" un.",IF($M1112&gt;INDEX('Cenários'!$K$6:$K$105,INT((ROW()-6)/12)+1),"Capacidade abaixo do saldo-alvo em "&amp;TEXT($M1112-INDEX('Cenários'!$K$6:$K$105,INT((ROW()-6)/12)+1),"0")&amp;" un.",IF(AND($O1112&gt;0,$E1112-INDEX('Cenários'!$J$6:$J$105,INT((ROW()-6)/12)+1)&lt;-4),"Recebimento depende de pedido anterior ao horizonte",IF($R1112&gt;0,"Desmobilizar "&amp;TEXT($R1112,"0")&amp;" un. nesta semana",IF($P1112&gt;0,"Emitir pedido de "&amp;TEXT($P1112,"0")&amp;" un. nesta semana",IF($O1112&gt;0,"Programar recebimento de "&amp;TEXT($O1112,"0")&amp;" un.","Sem ação imediata")))))))))</f>
        <v/>
      </c>
      <c r="X1112" s="24">
        <f>IF($A1112="","",INDEX('Cenários'!$M$6:$M$105,INT((ROW()-6)/12)+1))</f>
        <v/>
      </c>
      <c r="Y1112" s="24">
        <f>IF($A1112="","",INDEX('Cenários'!$Z$6:$Z$105,INT((ROW()-6)/12)+1))</f>
        <v/>
      </c>
    </row>
    <row r="1113" ht="19" customHeight="1">
      <c r="A1113" s="24">
        <f>IF(INDEX('Cenários'!$A$6:$A$105,INT((ROW()-6)/12)+1)="","",INDEX('Cenários'!$A$6:$A$105,INT((ROW()-6)/12)+1))</f>
        <v/>
      </c>
      <c r="B1113" s="24">
        <f>IF($A1113="","",INDEX('Cenários'!$B$6:$B$105,INT((ROW()-6)/12)+1))</f>
        <v/>
      </c>
      <c r="C1113" s="24">
        <f>IF($A1113="","",INDEX('Cenários'!$C$6:$C$105,INT((ROW()-6)/12)+1))</f>
        <v/>
      </c>
      <c r="D1113" s="24">
        <f>IF($A1113="","",INDEX('Cenários'!$D$6:$D$105,INT((ROW()-6)/12)+1))</f>
        <v/>
      </c>
      <c r="E1113" s="25">
        <f>IF($A1113="","",MOD(ROW()-6,12)-4)</f>
        <v/>
      </c>
      <c r="F1113" s="24">
        <f>IF($A1113="","",IF($E1113&lt;0,"Antes do pico",IF($E1113=0,"Semana de pico","Depois do pico")))</f>
        <v/>
      </c>
      <c r="G1113" s="36">
        <f>IF($A1113="","",IFERROR(IF(INDEX('Cenários'!$E$6:$E$105,INT((ROW()-6)/12)+1)="","",INDEX('Cenários'!$E$6:$E$105,INT((ROW()-6)/12)+1)+7*$E1113),""))</f>
        <v/>
      </c>
      <c r="H1113" s="37">
        <f>IF($A1113="","",INDEX('Cenários'!$N$6:$Y$105,INT((ROW()-6)/12)+1,$E1113+5))</f>
        <v/>
      </c>
      <c r="I1113" s="25">
        <f>IF(OR($A1113="",$H1113=""),"",IFERROR(ROUNDUP(INDEX('Cenários'!$F$6:$F$105,INT((ROW()-6)/12)+1)*$H1113,0),""))</f>
        <v/>
      </c>
      <c r="J1113" s="19" t="n"/>
      <c r="K1113" s="25">
        <f>IF($A1113="","",IF($E1113=-4,INDEX('Cenários'!$G$6:$G$105,INT((ROW()-6)/12)+1),$S1112))</f>
        <v/>
      </c>
      <c r="L1113" s="25">
        <f>IF($A1113="","",$K1113+IF($J1113="",0,$J1113)-IF($I1113="",0,$I1113))</f>
        <v/>
      </c>
      <c r="M1113" s="25">
        <f>IF($A1113="","",IF($E1113&lt;=0,INDEX('Cenários'!$H$6:$H$105,INT((ROW()-6)/12)+1)+SUMIFS($I$6:$I$1205,$A$6:$A$1205,$A1113,$E$6:$E$1205,"&gt;"&amp;$E1113,$E$6:$E$1205,"&lt;="&amp;($E1113+INDEX('Cenários'!$J$6:$J$105,INT((ROW()-6)/12)+1))),INDEX('Cenários'!$L$6:$L$105,INT((ROW()-6)/12)+1)+SUMIFS($I$6:$I$1205,$A$6:$A$1205,$A1113,$E$6:$E$1205,"&gt;"&amp;$E1113,$E$6:$E$1205,"&lt;=7")))</f>
        <v/>
      </c>
      <c r="N1113" s="25">
        <f>IF($A1113="","",MIN(INDEX('Cenários'!$K$6:$K$105,INT((ROW()-6)/12)+1),MAX(0,$M1113)))</f>
        <v/>
      </c>
      <c r="O1113" s="25">
        <f>IF($A1113="","",IFERROR(IF($L1113&gt;=$N1113,0,MIN(CEILING(MAX(0,$N1113-$L1113),INDEX('Cenários'!$I$6:$I$105,INT((ROW()-6)/12)+1)),FLOOR(MAX(0,INDEX('Cenários'!$K$6:$K$105,INT((ROW()-6)/12)+1)-$L1113),INDEX('Cenários'!$I$6:$I$105,INT((ROW()-6)/12)+1)))),0))</f>
        <v/>
      </c>
      <c r="P1113" s="25">
        <f>IF($A1113="","",IFERROR(IF($E1113+INDEX('Cenários'!$J$6:$J$105,INT((ROW()-6)/12)+1)&gt;7,0,SUMIFS($O$6:$O$1205,$A$6:$A$1205,$A1113,$E$6:$E$1205,$E1113+INDEX('Cenários'!$J$6:$J$105,INT((ROW()-6)/12)+1))),0))</f>
        <v/>
      </c>
      <c r="Q1113" s="25">
        <f>IF($A1113="","",$L1113+$O1113)</f>
        <v/>
      </c>
      <c r="R1113" s="25">
        <f>IF($A1113="","",IF($E1113&gt;0,MAX(0,$Q1113-$N1113),0))</f>
        <v/>
      </c>
      <c r="S1113" s="25">
        <f>IF($A1113="","",$Q1113-$R1113)</f>
        <v/>
      </c>
      <c r="T1113" s="25">
        <f>IF($A1113="","",MAX(0,-$S1113))</f>
        <v/>
      </c>
      <c r="U1113" s="25">
        <f>IF($A1113="","",MAX(0,$Q1113-INDEX('Cenários'!$K$6:$K$105,INT((ROW()-6)/12)+1)))</f>
        <v/>
      </c>
      <c r="V1113" s="24">
        <f>IF($A1113="","",IF($Y1113&lt;&gt;"OK","Dados inválidos",IF($X1113="Pausado","Pausado",IF($T1113&gt;0,"Ruptura",IF($U1113&gt;0,"Excesso de capacidade",IF($M1113&gt;INDEX('Cenários'!$K$6:$K$105,INT((ROW()-6)/12)+1),"Capacidade insuficiente",IF(AND($E1113&lt;=0,$S1113&lt;INDEX('Cenários'!$H$6:$H$105,INT((ROW()-6)/12)+1)),"Atenção",IF($R1113&gt;0,"Desmobilizar","Adequado"))))))))</f>
        <v/>
      </c>
      <c r="W1113" s="24">
        <f>IF($A1113="","",IF($Y1113&lt;&gt;"OK","Corrigir cadastro do cenário",IF($X1113="Pausado","",IF($T1113&gt;0,"Ruptura projetada de "&amp;TEXT($T1113,"0")&amp;" un.",IF($U1113&gt;0,"Reduzir entrada ou transferir "&amp;TEXT($U1113,"0")&amp;" un.",IF($M1113&gt;INDEX('Cenários'!$K$6:$K$105,INT((ROW()-6)/12)+1),"Capacidade abaixo do saldo-alvo em "&amp;TEXT($M1113-INDEX('Cenários'!$K$6:$K$105,INT((ROW()-6)/12)+1),"0")&amp;" un.",IF(AND($O1113&gt;0,$E1113-INDEX('Cenários'!$J$6:$J$105,INT((ROW()-6)/12)+1)&lt;-4),"Recebimento depende de pedido anterior ao horizonte",IF($R1113&gt;0,"Desmobilizar "&amp;TEXT($R1113,"0")&amp;" un. nesta semana",IF($P1113&gt;0,"Emitir pedido de "&amp;TEXT($P1113,"0")&amp;" un. nesta semana",IF($O1113&gt;0,"Programar recebimento de "&amp;TEXT($O1113,"0")&amp;" un.","Sem ação imediata")))))))))</f>
        <v/>
      </c>
      <c r="X1113" s="24">
        <f>IF($A1113="","",INDEX('Cenários'!$M$6:$M$105,INT((ROW()-6)/12)+1))</f>
        <v/>
      </c>
      <c r="Y1113" s="24">
        <f>IF($A1113="","",INDEX('Cenários'!$Z$6:$Z$105,INT((ROW()-6)/12)+1))</f>
        <v/>
      </c>
    </row>
    <row r="1114" ht="19" customHeight="1">
      <c r="A1114" s="24">
        <f>IF(INDEX('Cenários'!$A$6:$A$105,INT((ROW()-6)/12)+1)="","",INDEX('Cenários'!$A$6:$A$105,INT((ROW()-6)/12)+1))</f>
        <v/>
      </c>
      <c r="B1114" s="24">
        <f>IF($A1114="","",INDEX('Cenários'!$B$6:$B$105,INT((ROW()-6)/12)+1))</f>
        <v/>
      </c>
      <c r="C1114" s="24">
        <f>IF($A1114="","",INDEX('Cenários'!$C$6:$C$105,INT((ROW()-6)/12)+1))</f>
        <v/>
      </c>
      <c r="D1114" s="24">
        <f>IF($A1114="","",INDEX('Cenários'!$D$6:$D$105,INT((ROW()-6)/12)+1))</f>
        <v/>
      </c>
      <c r="E1114" s="25">
        <f>IF($A1114="","",MOD(ROW()-6,12)-4)</f>
        <v/>
      </c>
      <c r="F1114" s="24">
        <f>IF($A1114="","",IF($E1114&lt;0,"Antes do pico",IF($E1114=0,"Semana de pico","Depois do pico")))</f>
        <v/>
      </c>
      <c r="G1114" s="36">
        <f>IF($A1114="","",IFERROR(IF(INDEX('Cenários'!$E$6:$E$105,INT((ROW()-6)/12)+1)="","",INDEX('Cenários'!$E$6:$E$105,INT((ROW()-6)/12)+1)+7*$E1114),""))</f>
        <v/>
      </c>
      <c r="H1114" s="37">
        <f>IF($A1114="","",INDEX('Cenários'!$N$6:$Y$105,INT((ROW()-6)/12)+1,$E1114+5))</f>
        <v/>
      </c>
      <c r="I1114" s="25">
        <f>IF(OR($A1114="",$H1114=""),"",IFERROR(ROUNDUP(INDEX('Cenários'!$F$6:$F$105,INT((ROW()-6)/12)+1)*$H1114,0),""))</f>
        <v/>
      </c>
      <c r="J1114" s="19" t="n"/>
      <c r="K1114" s="25">
        <f>IF($A1114="","",IF($E1114=-4,INDEX('Cenários'!$G$6:$G$105,INT((ROW()-6)/12)+1),$S1113))</f>
        <v/>
      </c>
      <c r="L1114" s="25">
        <f>IF($A1114="","",$K1114+IF($J1114="",0,$J1114)-IF($I1114="",0,$I1114))</f>
        <v/>
      </c>
      <c r="M1114" s="25">
        <f>IF($A1114="","",IF($E1114&lt;=0,INDEX('Cenários'!$H$6:$H$105,INT((ROW()-6)/12)+1)+SUMIFS($I$6:$I$1205,$A$6:$A$1205,$A1114,$E$6:$E$1205,"&gt;"&amp;$E1114,$E$6:$E$1205,"&lt;="&amp;($E1114+INDEX('Cenários'!$J$6:$J$105,INT((ROW()-6)/12)+1))),INDEX('Cenários'!$L$6:$L$105,INT((ROW()-6)/12)+1)+SUMIFS($I$6:$I$1205,$A$6:$A$1205,$A1114,$E$6:$E$1205,"&gt;"&amp;$E1114,$E$6:$E$1205,"&lt;=7")))</f>
        <v/>
      </c>
      <c r="N1114" s="25">
        <f>IF($A1114="","",MIN(INDEX('Cenários'!$K$6:$K$105,INT((ROW()-6)/12)+1),MAX(0,$M1114)))</f>
        <v/>
      </c>
      <c r="O1114" s="25">
        <f>IF($A1114="","",IFERROR(IF($L1114&gt;=$N1114,0,MIN(CEILING(MAX(0,$N1114-$L1114),INDEX('Cenários'!$I$6:$I$105,INT((ROW()-6)/12)+1)),FLOOR(MAX(0,INDEX('Cenários'!$K$6:$K$105,INT((ROW()-6)/12)+1)-$L1114),INDEX('Cenários'!$I$6:$I$105,INT((ROW()-6)/12)+1)))),0))</f>
        <v/>
      </c>
      <c r="P1114" s="25">
        <f>IF($A1114="","",IFERROR(IF($E1114+INDEX('Cenários'!$J$6:$J$105,INT((ROW()-6)/12)+1)&gt;7,0,SUMIFS($O$6:$O$1205,$A$6:$A$1205,$A1114,$E$6:$E$1205,$E1114+INDEX('Cenários'!$J$6:$J$105,INT((ROW()-6)/12)+1))),0))</f>
        <v/>
      </c>
      <c r="Q1114" s="25">
        <f>IF($A1114="","",$L1114+$O1114)</f>
        <v/>
      </c>
      <c r="R1114" s="25">
        <f>IF($A1114="","",IF($E1114&gt;0,MAX(0,$Q1114-$N1114),0))</f>
        <v/>
      </c>
      <c r="S1114" s="25">
        <f>IF($A1114="","",$Q1114-$R1114)</f>
        <v/>
      </c>
      <c r="T1114" s="25">
        <f>IF($A1114="","",MAX(0,-$S1114))</f>
        <v/>
      </c>
      <c r="U1114" s="25">
        <f>IF($A1114="","",MAX(0,$Q1114-INDEX('Cenários'!$K$6:$K$105,INT((ROW()-6)/12)+1)))</f>
        <v/>
      </c>
      <c r="V1114" s="24">
        <f>IF($A1114="","",IF($Y1114&lt;&gt;"OK","Dados inválidos",IF($X1114="Pausado","Pausado",IF($T1114&gt;0,"Ruptura",IF($U1114&gt;0,"Excesso de capacidade",IF($M1114&gt;INDEX('Cenários'!$K$6:$K$105,INT((ROW()-6)/12)+1),"Capacidade insuficiente",IF(AND($E1114&lt;=0,$S1114&lt;INDEX('Cenários'!$H$6:$H$105,INT((ROW()-6)/12)+1)),"Atenção",IF($R1114&gt;0,"Desmobilizar","Adequado"))))))))</f>
        <v/>
      </c>
      <c r="W1114" s="24">
        <f>IF($A1114="","",IF($Y1114&lt;&gt;"OK","Corrigir cadastro do cenário",IF($X1114="Pausado","",IF($T1114&gt;0,"Ruptura projetada de "&amp;TEXT($T1114,"0")&amp;" un.",IF($U1114&gt;0,"Reduzir entrada ou transferir "&amp;TEXT($U1114,"0")&amp;" un.",IF($M1114&gt;INDEX('Cenários'!$K$6:$K$105,INT((ROW()-6)/12)+1),"Capacidade abaixo do saldo-alvo em "&amp;TEXT($M1114-INDEX('Cenários'!$K$6:$K$105,INT((ROW()-6)/12)+1),"0")&amp;" un.",IF(AND($O1114&gt;0,$E1114-INDEX('Cenários'!$J$6:$J$105,INT((ROW()-6)/12)+1)&lt;-4),"Recebimento depende de pedido anterior ao horizonte",IF($R1114&gt;0,"Desmobilizar "&amp;TEXT($R1114,"0")&amp;" un. nesta semana",IF($P1114&gt;0,"Emitir pedido de "&amp;TEXT($P1114,"0")&amp;" un. nesta semana",IF($O1114&gt;0,"Programar recebimento de "&amp;TEXT($O1114,"0")&amp;" un.","Sem ação imediata")))))))))</f>
        <v/>
      </c>
      <c r="X1114" s="24">
        <f>IF($A1114="","",INDEX('Cenários'!$M$6:$M$105,INT((ROW()-6)/12)+1))</f>
        <v/>
      </c>
      <c r="Y1114" s="24">
        <f>IF($A1114="","",INDEX('Cenários'!$Z$6:$Z$105,INT((ROW()-6)/12)+1))</f>
        <v/>
      </c>
    </row>
    <row r="1115" ht="19" customHeight="1">
      <c r="A1115" s="24">
        <f>IF(INDEX('Cenários'!$A$6:$A$105,INT((ROW()-6)/12)+1)="","",INDEX('Cenários'!$A$6:$A$105,INT((ROW()-6)/12)+1))</f>
        <v/>
      </c>
      <c r="B1115" s="24">
        <f>IF($A1115="","",INDEX('Cenários'!$B$6:$B$105,INT((ROW()-6)/12)+1))</f>
        <v/>
      </c>
      <c r="C1115" s="24">
        <f>IF($A1115="","",INDEX('Cenários'!$C$6:$C$105,INT((ROW()-6)/12)+1))</f>
        <v/>
      </c>
      <c r="D1115" s="24">
        <f>IF($A1115="","",INDEX('Cenários'!$D$6:$D$105,INT((ROW()-6)/12)+1))</f>
        <v/>
      </c>
      <c r="E1115" s="25">
        <f>IF($A1115="","",MOD(ROW()-6,12)-4)</f>
        <v/>
      </c>
      <c r="F1115" s="24">
        <f>IF($A1115="","",IF($E1115&lt;0,"Antes do pico",IF($E1115=0,"Semana de pico","Depois do pico")))</f>
        <v/>
      </c>
      <c r="G1115" s="36">
        <f>IF($A1115="","",IFERROR(IF(INDEX('Cenários'!$E$6:$E$105,INT((ROW()-6)/12)+1)="","",INDEX('Cenários'!$E$6:$E$105,INT((ROW()-6)/12)+1)+7*$E1115),""))</f>
        <v/>
      </c>
      <c r="H1115" s="37">
        <f>IF($A1115="","",INDEX('Cenários'!$N$6:$Y$105,INT((ROW()-6)/12)+1,$E1115+5))</f>
        <v/>
      </c>
      <c r="I1115" s="25">
        <f>IF(OR($A1115="",$H1115=""),"",IFERROR(ROUNDUP(INDEX('Cenários'!$F$6:$F$105,INT((ROW()-6)/12)+1)*$H1115,0),""))</f>
        <v/>
      </c>
      <c r="J1115" s="19" t="n"/>
      <c r="K1115" s="25">
        <f>IF($A1115="","",IF($E1115=-4,INDEX('Cenários'!$G$6:$G$105,INT((ROW()-6)/12)+1),$S1114))</f>
        <v/>
      </c>
      <c r="L1115" s="25">
        <f>IF($A1115="","",$K1115+IF($J1115="",0,$J1115)-IF($I1115="",0,$I1115))</f>
        <v/>
      </c>
      <c r="M1115" s="25">
        <f>IF($A1115="","",IF($E1115&lt;=0,INDEX('Cenários'!$H$6:$H$105,INT((ROW()-6)/12)+1)+SUMIFS($I$6:$I$1205,$A$6:$A$1205,$A1115,$E$6:$E$1205,"&gt;"&amp;$E1115,$E$6:$E$1205,"&lt;="&amp;($E1115+INDEX('Cenários'!$J$6:$J$105,INT((ROW()-6)/12)+1))),INDEX('Cenários'!$L$6:$L$105,INT((ROW()-6)/12)+1)+SUMIFS($I$6:$I$1205,$A$6:$A$1205,$A1115,$E$6:$E$1205,"&gt;"&amp;$E1115,$E$6:$E$1205,"&lt;=7")))</f>
        <v/>
      </c>
      <c r="N1115" s="25">
        <f>IF($A1115="","",MIN(INDEX('Cenários'!$K$6:$K$105,INT((ROW()-6)/12)+1),MAX(0,$M1115)))</f>
        <v/>
      </c>
      <c r="O1115" s="25">
        <f>IF($A1115="","",IFERROR(IF($L1115&gt;=$N1115,0,MIN(CEILING(MAX(0,$N1115-$L1115),INDEX('Cenários'!$I$6:$I$105,INT((ROW()-6)/12)+1)),FLOOR(MAX(0,INDEX('Cenários'!$K$6:$K$105,INT((ROW()-6)/12)+1)-$L1115),INDEX('Cenários'!$I$6:$I$105,INT((ROW()-6)/12)+1)))),0))</f>
        <v/>
      </c>
      <c r="P1115" s="25">
        <f>IF($A1115="","",IFERROR(IF($E1115+INDEX('Cenários'!$J$6:$J$105,INT((ROW()-6)/12)+1)&gt;7,0,SUMIFS($O$6:$O$1205,$A$6:$A$1205,$A1115,$E$6:$E$1205,$E1115+INDEX('Cenários'!$J$6:$J$105,INT((ROW()-6)/12)+1))),0))</f>
        <v/>
      </c>
      <c r="Q1115" s="25">
        <f>IF($A1115="","",$L1115+$O1115)</f>
        <v/>
      </c>
      <c r="R1115" s="25">
        <f>IF($A1115="","",IF($E1115&gt;0,MAX(0,$Q1115-$N1115),0))</f>
        <v/>
      </c>
      <c r="S1115" s="25">
        <f>IF($A1115="","",$Q1115-$R1115)</f>
        <v/>
      </c>
      <c r="T1115" s="25">
        <f>IF($A1115="","",MAX(0,-$S1115))</f>
        <v/>
      </c>
      <c r="U1115" s="25">
        <f>IF($A1115="","",MAX(0,$Q1115-INDEX('Cenários'!$K$6:$K$105,INT((ROW()-6)/12)+1)))</f>
        <v/>
      </c>
      <c r="V1115" s="24">
        <f>IF($A1115="","",IF($Y1115&lt;&gt;"OK","Dados inválidos",IF($X1115="Pausado","Pausado",IF($T1115&gt;0,"Ruptura",IF($U1115&gt;0,"Excesso de capacidade",IF($M1115&gt;INDEX('Cenários'!$K$6:$K$105,INT((ROW()-6)/12)+1),"Capacidade insuficiente",IF(AND($E1115&lt;=0,$S1115&lt;INDEX('Cenários'!$H$6:$H$105,INT((ROW()-6)/12)+1)),"Atenção",IF($R1115&gt;0,"Desmobilizar","Adequado"))))))))</f>
        <v/>
      </c>
      <c r="W1115" s="24">
        <f>IF($A1115="","",IF($Y1115&lt;&gt;"OK","Corrigir cadastro do cenário",IF($X1115="Pausado","",IF($T1115&gt;0,"Ruptura projetada de "&amp;TEXT($T1115,"0")&amp;" un.",IF($U1115&gt;0,"Reduzir entrada ou transferir "&amp;TEXT($U1115,"0")&amp;" un.",IF($M1115&gt;INDEX('Cenários'!$K$6:$K$105,INT((ROW()-6)/12)+1),"Capacidade abaixo do saldo-alvo em "&amp;TEXT($M1115-INDEX('Cenários'!$K$6:$K$105,INT((ROW()-6)/12)+1),"0")&amp;" un.",IF(AND($O1115&gt;0,$E1115-INDEX('Cenários'!$J$6:$J$105,INT((ROW()-6)/12)+1)&lt;-4),"Recebimento depende de pedido anterior ao horizonte",IF($R1115&gt;0,"Desmobilizar "&amp;TEXT($R1115,"0")&amp;" un. nesta semana",IF($P1115&gt;0,"Emitir pedido de "&amp;TEXT($P1115,"0")&amp;" un. nesta semana",IF($O1115&gt;0,"Programar recebimento de "&amp;TEXT($O1115,"0")&amp;" un.","Sem ação imediata")))))))))</f>
        <v/>
      </c>
      <c r="X1115" s="24">
        <f>IF($A1115="","",INDEX('Cenários'!$M$6:$M$105,INT((ROW()-6)/12)+1))</f>
        <v/>
      </c>
      <c r="Y1115" s="24">
        <f>IF($A1115="","",INDEX('Cenários'!$Z$6:$Z$105,INT((ROW()-6)/12)+1))</f>
        <v/>
      </c>
    </row>
    <row r="1116" ht="19" customHeight="1">
      <c r="A1116" s="24">
        <f>IF(INDEX('Cenários'!$A$6:$A$105,INT((ROW()-6)/12)+1)="","",INDEX('Cenários'!$A$6:$A$105,INT((ROW()-6)/12)+1))</f>
        <v/>
      </c>
      <c r="B1116" s="24">
        <f>IF($A1116="","",INDEX('Cenários'!$B$6:$B$105,INT((ROW()-6)/12)+1))</f>
        <v/>
      </c>
      <c r="C1116" s="24">
        <f>IF($A1116="","",INDEX('Cenários'!$C$6:$C$105,INT((ROW()-6)/12)+1))</f>
        <v/>
      </c>
      <c r="D1116" s="24">
        <f>IF($A1116="","",INDEX('Cenários'!$D$6:$D$105,INT((ROW()-6)/12)+1))</f>
        <v/>
      </c>
      <c r="E1116" s="25">
        <f>IF($A1116="","",MOD(ROW()-6,12)-4)</f>
        <v/>
      </c>
      <c r="F1116" s="24">
        <f>IF($A1116="","",IF($E1116&lt;0,"Antes do pico",IF($E1116=0,"Semana de pico","Depois do pico")))</f>
        <v/>
      </c>
      <c r="G1116" s="36">
        <f>IF($A1116="","",IFERROR(IF(INDEX('Cenários'!$E$6:$E$105,INT((ROW()-6)/12)+1)="","",INDEX('Cenários'!$E$6:$E$105,INT((ROW()-6)/12)+1)+7*$E1116),""))</f>
        <v/>
      </c>
      <c r="H1116" s="37">
        <f>IF($A1116="","",INDEX('Cenários'!$N$6:$Y$105,INT((ROW()-6)/12)+1,$E1116+5))</f>
        <v/>
      </c>
      <c r="I1116" s="25">
        <f>IF(OR($A1116="",$H1116=""),"",IFERROR(ROUNDUP(INDEX('Cenários'!$F$6:$F$105,INT((ROW()-6)/12)+1)*$H1116,0),""))</f>
        <v/>
      </c>
      <c r="J1116" s="19" t="n"/>
      <c r="K1116" s="25">
        <f>IF($A1116="","",IF($E1116=-4,INDEX('Cenários'!$G$6:$G$105,INT((ROW()-6)/12)+1),$S1115))</f>
        <v/>
      </c>
      <c r="L1116" s="25">
        <f>IF($A1116="","",$K1116+IF($J1116="",0,$J1116)-IF($I1116="",0,$I1116))</f>
        <v/>
      </c>
      <c r="M1116" s="25">
        <f>IF($A1116="","",IF($E1116&lt;=0,INDEX('Cenários'!$H$6:$H$105,INT((ROW()-6)/12)+1)+SUMIFS($I$6:$I$1205,$A$6:$A$1205,$A1116,$E$6:$E$1205,"&gt;"&amp;$E1116,$E$6:$E$1205,"&lt;="&amp;($E1116+INDEX('Cenários'!$J$6:$J$105,INT((ROW()-6)/12)+1))),INDEX('Cenários'!$L$6:$L$105,INT((ROW()-6)/12)+1)+SUMIFS($I$6:$I$1205,$A$6:$A$1205,$A1116,$E$6:$E$1205,"&gt;"&amp;$E1116,$E$6:$E$1205,"&lt;=7")))</f>
        <v/>
      </c>
      <c r="N1116" s="25">
        <f>IF($A1116="","",MIN(INDEX('Cenários'!$K$6:$K$105,INT((ROW()-6)/12)+1),MAX(0,$M1116)))</f>
        <v/>
      </c>
      <c r="O1116" s="25">
        <f>IF($A1116="","",IFERROR(IF($L1116&gt;=$N1116,0,MIN(CEILING(MAX(0,$N1116-$L1116),INDEX('Cenários'!$I$6:$I$105,INT((ROW()-6)/12)+1)),FLOOR(MAX(0,INDEX('Cenários'!$K$6:$K$105,INT((ROW()-6)/12)+1)-$L1116),INDEX('Cenários'!$I$6:$I$105,INT((ROW()-6)/12)+1)))),0))</f>
        <v/>
      </c>
      <c r="P1116" s="25">
        <f>IF($A1116="","",IFERROR(IF($E1116+INDEX('Cenários'!$J$6:$J$105,INT((ROW()-6)/12)+1)&gt;7,0,SUMIFS($O$6:$O$1205,$A$6:$A$1205,$A1116,$E$6:$E$1205,$E1116+INDEX('Cenários'!$J$6:$J$105,INT((ROW()-6)/12)+1))),0))</f>
        <v/>
      </c>
      <c r="Q1116" s="25">
        <f>IF($A1116="","",$L1116+$O1116)</f>
        <v/>
      </c>
      <c r="R1116" s="25">
        <f>IF($A1116="","",IF($E1116&gt;0,MAX(0,$Q1116-$N1116),0))</f>
        <v/>
      </c>
      <c r="S1116" s="25">
        <f>IF($A1116="","",$Q1116-$R1116)</f>
        <v/>
      </c>
      <c r="T1116" s="25">
        <f>IF($A1116="","",MAX(0,-$S1116))</f>
        <v/>
      </c>
      <c r="U1116" s="25">
        <f>IF($A1116="","",MAX(0,$Q1116-INDEX('Cenários'!$K$6:$K$105,INT((ROW()-6)/12)+1)))</f>
        <v/>
      </c>
      <c r="V1116" s="24">
        <f>IF($A1116="","",IF($Y1116&lt;&gt;"OK","Dados inválidos",IF($X1116="Pausado","Pausado",IF($T1116&gt;0,"Ruptura",IF($U1116&gt;0,"Excesso de capacidade",IF($M1116&gt;INDEX('Cenários'!$K$6:$K$105,INT((ROW()-6)/12)+1),"Capacidade insuficiente",IF(AND($E1116&lt;=0,$S1116&lt;INDEX('Cenários'!$H$6:$H$105,INT((ROW()-6)/12)+1)),"Atenção",IF($R1116&gt;0,"Desmobilizar","Adequado"))))))))</f>
        <v/>
      </c>
      <c r="W1116" s="24">
        <f>IF($A1116="","",IF($Y1116&lt;&gt;"OK","Corrigir cadastro do cenário",IF($X1116="Pausado","",IF($T1116&gt;0,"Ruptura projetada de "&amp;TEXT($T1116,"0")&amp;" un.",IF($U1116&gt;0,"Reduzir entrada ou transferir "&amp;TEXT($U1116,"0")&amp;" un.",IF($M1116&gt;INDEX('Cenários'!$K$6:$K$105,INT((ROW()-6)/12)+1),"Capacidade abaixo do saldo-alvo em "&amp;TEXT($M1116-INDEX('Cenários'!$K$6:$K$105,INT((ROW()-6)/12)+1),"0")&amp;" un.",IF(AND($O1116&gt;0,$E1116-INDEX('Cenários'!$J$6:$J$105,INT((ROW()-6)/12)+1)&lt;-4),"Recebimento depende de pedido anterior ao horizonte",IF($R1116&gt;0,"Desmobilizar "&amp;TEXT($R1116,"0")&amp;" un. nesta semana",IF($P1116&gt;0,"Emitir pedido de "&amp;TEXT($P1116,"0")&amp;" un. nesta semana",IF($O1116&gt;0,"Programar recebimento de "&amp;TEXT($O1116,"0")&amp;" un.","Sem ação imediata")))))))))</f>
        <v/>
      </c>
      <c r="X1116" s="24">
        <f>IF($A1116="","",INDEX('Cenários'!$M$6:$M$105,INT((ROW()-6)/12)+1))</f>
        <v/>
      </c>
      <c r="Y1116" s="24">
        <f>IF($A1116="","",INDEX('Cenários'!$Z$6:$Z$105,INT((ROW()-6)/12)+1))</f>
        <v/>
      </c>
    </row>
    <row r="1117" ht="19" customHeight="1">
      <c r="A1117" s="24">
        <f>IF(INDEX('Cenários'!$A$6:$A$105,INT((ROW()-6)/12)+1)="","",INDEX('Cenários'!$A$6:$A$105,INT((ROW()-6)/12)+1))</f>
        <v/>
      </c>
      <c r="B1117" s="24">
        <f>IF($A1117="","",INDEX('Cenários'!$B$6:$B$105,INT((ROW()-6)/12)+1))</f>
        <v/>
      </c>
      <c r="C1117" s="24">
        <f>IF($A1117="","",INDEX('Cenários'!$C$6:$C$105,INT((ROW()-6)/12)+1))</f>
        <v/>
      </c>
      <c r="D1117" s="24">
        <f>IF($A1117="","",INDEX('Cenários'!$D$6:$D$105,INT((ROW()-6)/12)+1))</f>
        <v/>
      </c>
      <c r="E1117" s="25">
        <f>IF($A1117="","",MOD(ROW()-6,12)-4)</f>
        <v/>
      </c>
      <c r="F1117" s="24">
        <f>IF($A1117="","",IF($E1117&lt;0,"Antes do pico",IF($E1117=0,"Semana de pico","Depois do pico")))</f>
        <v/>
      </c>
      <c r="G1117" s="36">
        <f>IF($A1117="","",IFERROR(IF(INDEX('Cenários'!$E$6:$E$105,INT((ROW()-6)/12)+1)="","",INDEX('Cenários'!$E$6:$E$105,INT((ROW()-6)/12)+1)+7*$E1117),""))</f>
        <v/>
      </c>
      <c r="H1117" s="37">
        <f>IF($A1117="","",INDEX('Cenários'!$N$6:$Y$105,INT((ROW()-6)/12)+1,$E1117+5))</f>
        <v/>
      </c>
      <c r="I1117" s="25">
        <f>IF(OR($A1117="",$H1117=""),"",IFERROR(ROUNDUP(INDEX('Cenários'!$F$6:$F$105,INT((ROW()-6)/12)+1)*$H1117,0),""))</f>
        <v/>
      </c>
      <c r="J1117" s="19" t="n"/>
      <c r="K1117" s="25">
        <f>IF($A1117="","",IF($E1117=-4,INDEX('Cenários'!$G$6:$G$105,INT((ROW()-6)/12)+1),$S1116))</f>
        <v/>
      </c>
      <c r="L1117" s="25">
        <f>IF($A1117="","",$K1117+IF($J1117="",0,$J1117)-IF($I1117="",0,$I1117))</f>
        <v/>
      </c>
      <c r="M1117" s="25">
        <f>IF($A1117="","",IF($E1117&lt;=0,INDEX('Cenários'!$H$6:$H$105,INT((ROW()-6)/12)+1)+SUMIFS($I$6:$I$1205,$A$6:$A$1205,$A1117,$E$6:$E$1205,"&gt;"&amp;$E1117,$E$6:$E$1205,"&lt;="&amp;($E1117+INDEX('Cenários'!$J$6:$J$105,INT((ROW()-6)/12)+1))),INDEX('Cenários'!$L$6:$L$105,INT((ROW()-6)/12)+1)+SUMIFS($I$6:$I$1205,$A$6:$A$1205,$A1117,$E$6:$E$1205,"&gt;"&amp;$E1117,$E$6:$E$1205,"&lt;=7")))</f>
        <v/>
      </c>
      <c r="N1117" s="25">
        <f>IF($A1117="","",MIN(INDEX('Cenários'!$K$6:$K$105,INT((ROW()-6)/12)+1),MAX(0,$M1117)))</f>
        <v/>
      </c>
      <c r="O1117" s="25">
        <f>IF($A1117="","",IFERROR(IF($L1117&gt;=$N1117,0,MIN(CEILING(MAX(0,$N1117-$L1117),INDEX('Cenários'!$I$6:$I$105,INT((ROW()-6)/12)+1)),FLOOR(MAX(0,INDEX('Cenários'!$K$6:$K$105,INT((ROW()-6)/12)+1)-$L1117),INDEX('Cenários'!$I$6:$I$105,INT((ROW()-6)/12)+1)))),0))</f>
        <v/>
      </c>
      <c r="P1117" s="25">
        <f>IF($A1117="","",IFERROR(IF($E1117+INDEX('Cenários'!$J$6:$J$105,INT((ROW()-6)/12)+1)&gt;7,0,SUMIFS($O$6:$O$1205,$A$6:$A$1205,$A1117,$E$6:$E$1205,$E1117+INDEX('Cenários'!$J$6:$J$105,INT((ROW()-6)/12)+1))),0))</f>
        <v/>
      </c>
      <c r="Q1117" s="25">
        <f>IF($A1117="","",$L1117+$O1117)</f>
        <v/>
      </c>
      <c r="R1117" s="25">
        <f>IF($A1117="","",IF($E1117&gt;0,MAX(0,$Q1117-$N1117),0))</f>
        <v/>
      </c>
      <c r="S1117" s="25">
        <f>IF($A1117="","",$Q1117-$R1117)</f>
        <v/>
      </c>
      <c r="T1117" s="25">
        <f>IF($A1117="","",MAX(0,-$S1117))</f>
        <v/>
      </c>
      <c r="U1117" s="25">
        <f>IF($A1117="","",MAX(0,$Q1117-INDEX('Cenários'!$K$6:$K$105,INT((ROW()-6)/12)+1)))</f>
        <v/>
      </c>
      <c r="V1117" s="24">
        <f>IF($A1117="","",IF($Y1117&lt;&gt;"OK","Dados inválidos",IF($X1117="Pausado","Pausado",IF($T1117&gt;0,"Ruptura",IF($U1117&gt;0,"Excesso de capacidade",IF($M1117&gt;INDEX('Cenários'!$K$6:$K$105,INT((ROW()-6)/12)+1),"Capacidade insuficiente",IF(AND($E1117&lt;=0,$S1117&lt;INDEX('Cenários'!$H$6:$H$105,INT((ROW()-6)/12)+1)),"Atenção",IF($R1117&gt;0,"Desmobilizar","Adequado"))))))))</f>
        <v/>
      </c>
      <c r="W1117" s="24">
        <f>IF($A1117="","",IF($Y1117&lt;&gt;"OK","Corrigir cadastro do cenário",IF($X1117="Pausado","",IF($T1117&gt;0,"Ruptura projetada de "&amp;TEXT($T1117,"0")&amp;" un.",IF($U1117&gt;0,"Reduzir entrada ou transferir "&amp;TEXT($U1117,"0")&amp;" un.",IF($M1117&gt;INDEX('Cenários'!$K$6:$K$105,INT((ROW()-6)/12)+1),"Capacidade abaixo do saldo-alvo em "&amp;TEXT($M1117-INDEX('Cenários'!$K$6:$K$105,INT((ROW()-6)/12)+1),"0")&amp;" un.",IF(AND($O1117&gt;0,$E1117-INDEX('Cenários'!$J$6:$J$105,INT((ROW()-6)/12)+1)&lt;-4),"Recebimento depende de pedido anterior ao horizonte",IF($R1117&gt;0,"Desmobilizar "&amp;TEXT($R1117,"0")&amp;" un. nesta semana",IF($P1117&gt;0,"Emitir pedido de "&amp;TEXT($P1117,"0")&amp;" un. nesta semana",IF($O1117&gt;0,"Programar recebimento de "&amp;TEXT($O1117,"0")&amp;" un.","Sem ação imediata")))))))))</f>
        <v/>
      </c>
      <c r="X1117" s="24">
        <f>IF($A1117="","",INDEX('Cenários'!$M$6:$M$105,INT((ROW()-6)/12)+1))</f>
        <v/>
      </c>
      <c r="Y1117" s="24">
        <f>IF($A1117="","",INDEX('Cenários'!$Z$6:$Z$105,INT((ROW()-6)/12)+1))</f>
        <v/>
      </c>
    </row>
    <row r="1118" ht="19" customHeight="1">
      <c r="A1118" s="24">
        <f>IF(INDEX('Cenários'!$A$6:$A$105,INT((ROW()-6)/12)+1)="","",INDEX('Cenários'!$A$6:$A$105,INT((ROW()-6)/12)+1))</f>
        <v/>
      </c>
      <c r="B1118" s="24">
        <f>IF($A1118="","",INDEX('Cenários'!$B$6:$B$105,INT((ROW()-6)/12)+1))</f>
        <v/>
      </c>
      <c r="C1118" s="24">
        <f>IF($A1118="","",INDEX('Cenários'!$C$6:$C$105,INT((ROW()-6)/12)+1))</f>
        <v/>
      </c>
      <c r="D1118" s="24">
        <f>IF($A1118="","",INDEX('Cenários'!$D$6:$D$105,INT((ROW()-6)/12)+1))</f>
        <v/>
      </c>
      <c r="E1118" s="25">
        <f>IF($A1118="","",MOD(ROW()-6,12)-4)</f>
        <v/>
      </c>
      <c r="F1118" s="24">
        <f>IF($A1118="","",IF($E1118&lt;0,"Antes do pico",IF($E1118=0,"Semana de pico","Depois do pico")))</f>
        <v/>
      </c>
      <c r="G1118" s="36">
        <f>IF($A1118="","",IFERROR(IF(INDEX('Cenários'!$E$6:$E$105,INT((ROW()-6)/12)+1)="","",INDEX('Cenários'!$E$6:$E$105,INT((ROW()-6)/12)+1)+7*$E1118),""))</f>
        <v/>
      </c>
      <c r="H1118" s="37">
        <f>IF($A1118="","",INDEX('Cenários'!$N$6:$Y$105,INT((ROW()-6)/12)+1,$E1118+5))</f>
        <v/>
      </c>
      <c r="I1118" s="25">
        <f>IF(OR($A1118="",$H1118=""),"",IFERROR(ROUNDUP(INDEX('Cenários'!$F$6:$F$105,INT((ROW()-6)/12)+1)*$H1118,0),""))</f>
        <v/>
      </c>
      <c r="J1118" s="19" t="n"/>
      <c r="K1118" s="25">
        <f>IF($A1118="","",IF($E1118=-4,INDEX('Cenários'!$G$6:$G$105,INT((ROW()-6)/12)+1),$S1117))</f>
        <v/>
      </c>
      <c r="L1118" s="25">
        <f>IF($A1118="","",$K1118+IF($J1118="",0,$J1118)-IF($I1118="",0,$I1118))</f>
        <v/>
      </c>
      <c r="M1118" s="25">
        <f>IF($A1118="","",IF($E1118&lt;=0,INDEX('Cenários'!$H$6:$H$105,INT((ROW()-6)/12)+1)+SUMIFS($I$6:$I$1205,$A$6:$A$1205,$A1118,$E$6:$E$1205,"&gt;"&amp;$E1118,$E$6:$E$1205,"&lt;="&amp;($E1118+INDEX('Cenários'!$J$6:$J$105,INT((ROW()-6)/12)+1))),INDEX('Cenários'!$L$6:$L$105,INT((ROW()-6)/12)+1)+SUMIFS($I$6:$I$1205,$A$6:$A$1205,$A1118,$E$6:$E$1205,"&gt;"&amp;$E1118,$E$6:$E$1205,"&lt;=7")))</f>
        <v/>
      </c>
      <c r="N1118" s="25">
        <f>IF($A1118="","",MIN(INDEX('Cenários'!$K$6:$K$105,INT((ROW()-6)/12)+1),MAX(0,$M1118)))</f>
        <v/>
      </c>
      <c r="O1118" s="25">
        <f>IF($A1118="","",IFERROR(IF($L1118&gt;=$N1118,0,MIN(CEILING(MAX(0,$N1118-$L1118),INDEX('Cenários'!$I$6:$I$105,INT((ROW()-6)/12)+1)),FLOOR(MAX(0,INDEX('Cenários'!$K$6:$K$105,INT((ROW()-6)/12)+1)-$L1118),INDEX('Cenários'!$I$6:$I$105,INT((ROW()-6)/12)+1)))),0))</f>
        <v/>
      </c>
      <c r="P1118" s="25">
        <f>IF($A1118="","",IFERROR(IF($E1118+INDEX('Cenários'!$J$6:$J$105,INT((ROW()-6)/12)+1)&gt;7,0,SUMIFS($O$6:$O$1205,$A$6:$A$1205,$A1118,$E$6:$E$1205,$E1118+INDEX('Cenários'!$J$6:$J$105,INT((ROW()-6)/12)+1))),0))</f>
        <v/>
      </c>
      <c r="Q1118" s="25">
        <f>IF($A1118="","",$L1118+$O1118)</f>
        <v/>
      </c>
      <c r="R1118" s="25">
        <f>IF($A1118="","",IF($E1118&gt;0,MAX(0,$Q1118-$N1118),0))</f>
        <v/>
      </c>
      <c r="S1118" s="25">
        <f>IF($A1118="","",$Q1118-$R1118)</f>
        <v/>
      </c>
      <c r="T1118" s="25">
        <f>IF($A1118="","",MAX(0,-$S1118))</f>
        <v/>
      </c>
      <c r="U1118" s="25">
        <f>IF($A1118="","",MAX(0,$Q1118-INDEX('Cenários'!$K$6:$K$105,INT((ROW()-6)/12)+1)))</f>
        <v/>
      </c>
      <c r="V1118" s="24">
        <f>IF($A1118="","",IF($Y1118&lt;&gt;"OK","Dados inválidos",IF($X1118="Pausado","Pausado",IF($T1118&gt;0,"Ruptura",IF($U1118&gt;0,"Excesso de capacidade",IF($M1118&gt;INDEX('Cenários'!$K$6:$K$105,INT((ROW()-6)/12)+1),"Capacidade insuficiente",IF(AND($E1118&lt;=0,$S1118&lt;INDEX('Cenários'!$H$6:$H$105,INT((ROW()-6)/12)+1)),"Atenção",IF($R1118&gt;0,"Desmobilizar","Adequado"))))))))</f>
        <v/>
      </c>
      <c r="W1118" s="24">
        <f>IF($A1118="","",IF($Y1118&lt;&gt;"OK","Corrigir cadastro do cenário",IF($X1118="Pausado","",IF($T1118&gt;0,"Ruptura projetada de "&amp;TEXT($T1118,"0")&amp;" un.",IF($U1118&gt;0,"Reduzir entrada ou transferir "&amp;TEXT($U1118,"0")&amp;" un.",IF($M1118&gt;INDEX('Cenários'!$K$6:$K$105,INT((ROW()-6)/12)+1),"Capacidade abaixo do saldo-alvo em "&amp;TEXT($M1118-INDEX('Cenários'!$K$6:$K$105,INT((ROW()-6)/12)+1),"0")&amp;" un.",IF(AND($O1118&gt;0,$E1118-INDEX('Cenários'!$J$6:$J$105,INT((ROW()-6)/12)+1)&lt;-4),"Recebimento depende de pedido anterior ao horizonte",IF($R1118&gt;0,"Desmobilizar "&amp;TEXT($R1118,"0")&amp;" un. nesta semana",IF($P1118&gt;0,"Emitir pedido de "&amp;TEXT($P1118,"0")&amp;" un. nesta semana",IF($O1118&gt;0,"Programar recebimento de "&amp;TEXT($O1118,"0")&amp;" un.","Sem ação imediata")))))))))</f>
        <v/>
      </c>
      <c r="X1118" s="24">
        <f>IF($A1118="","",INDEX('Cenários'!$M$6:$M$105,INT((ROW()-6)/12)+1))</f>
        <v/>
      </c>
      <c r="Y1118" s="24">
        <f>IF($A1118="","",INDEX('Cenários'!$Z$6:$Z$105,INT((ROW()-6)/12)+1))</f>
        <v/>
      </c>
    </row>
    <row r="1119" ht="19" customHeight="1">
      <c r="A1119" s="24">
        <f>IF(INDEX('Cenários'!$A$6:$A$105,INT((ROW()-6)/12)+1)="","",INDEX('Cenários'!$A$6:$A$105,INT((ROW()-6)/12)+1))</f>
        <v/>
      </c>
      <c r="B1119" s="24">
        <f>IF($A1119="","",INDEX('Cenários'!$B$6:$B$105,INT((ROW()-6)/12)+1))</f>
        <v/>
      </c>
      <c r="C1119" s="24">
        <f>IF($A1119="","",INDEX('Cenários'!$C$6:$C$105,INT((ROW()-6)/12)+1))</f>
        <v/>
      </c>
      <c r="D1119" s="24">
        <f>IF($A1119="","",INDEX('Cenários'!$D$6:$D$105,INT((ROW()-6)/12)+1))</f>
        <v/>
      </c>
      <c r="E1119" s="25">
        <f>IF($A1119="","",MOD(ROW()-6,12)-4)</f>
        <v/>
      </c>
      <c r="F1119" s="24">
        <f>IF($A1119="","",IF($E1119&lt;0,"Antes do pico",IF($E1119=0,"Semana de pico","Depois do pico")))</f>
        <v/>
      </c>
      <c r="G1119" s="36">
        <f>IF($A1119="","",IFERROR(IF(INDEX('Cenários'!$E$6:$E$105,INT((ROW()-6)/12)+1)="","",INDEX('Cenários'!$E$6:$E$105,INT((ROW()-6)/12)+1)+7*$E1119),""))</f>
        <v/>
      </c>
      <c r="H1119" s="37">
        <f>IF($A1119="","",INDEX('Cenários'!$N$6:$Y$105,INT((ROW()-6)/12)+1,$E1119+5))</f>
        <v/>
      </c>
      <c r="I1119" s="25">
        <f>IF(OR($A1119="",$H1119=""),"",IFERROR(ROUNDUP(INDEX('Cenários'!$F$6:$F$105,INT((ROW()-6)/12)+1)*$H1119,0),""))</f>
        <v/>
      </c>
      <c r="J1119" s="19" t="n"/>
      <c r="K1119" s="25">
        <f>IF($A1119="","",IF($E1119=-4,INDEX('Cenários'!$G$6:$G$105,INT((ROW()-6)/12)+1),$S1118))</f>
        <v/>
      </c>
      <c r="L1119" s="25">
        <f>IF($A1119="","",$K1119+IF($J1119="",0,$J1119)-IF($I1119="",0,$I1119))</f>
        <v/>
      </c>
      <c r="M1119" s="25">
        <f>IF($A1119="","",IF($E1119&lt;=0,INDEX('Cenários'!$H$6:$H$105,INT((ROW()-6)/12)+1)+SUMIFS($I$6:$I$1205,$A$6:$A$1205,$A1119,$E$6:$E$1205,"&gt;"&amp;$E1119,$E$6:$E$1205,"&lt;="&amp;($E1119+INDEX('Cenários'!$J$6:$J$105,INT((ROW()-6)/12)+1))),INDEX('Cenários'!$L$6:$L$105,INT((ROW()-6)/12)+1)+SUMIFS($I$6:$I$1205,$A$6:$A$1205,$A1119,$E$6:$E$1205,"&gt;"&amp;$E1119,$E$6:$E$1205,"&lt;=7")))</f>
        <v/>
      </c>
      <c r="N1119" s="25">
        <f>IF($A1119="","",MIN(INDEX('Cenários'!$K$6:$K$105,INT((ROW()-6)/12)+1),MAX(0,$M1119)))</f>
        <v/>
      </c>
      <c r="O1119" s="25">
        <f>IF($A1119="","",IFERROR(IF($L1119&gt;=$N1119,0,MIN(CEILING(MAX(0,$N1119-$L1119),INDEX('Cenários'!$I$6:$I$105,INT((ROW()-6)/12)+1)),FLOOR(MAX(0,INDEX('Cenários'!$K$6:$K$105,INT((ROW()-6)/12)+1)-$L1119),INDEX('Cenários'!$I$6:$I$105,INT((ROW()-6)/12)+1)))),0))</f>
        <v/>
      </c>
      <c r="P1119" s="25">
        <f>IF($A1119="","",IFERROR(IF($E1119+INDEX('Cenários'!$J$6:$J$105,INT((ROW()-6)/12)+1)&gt;7,0,SUMIFS($O$6:$O$1205,$A$6:$A$1205,$A1119,$E$6:$E$1205,$E1119+INDEX('Cenários'!$J$6:$J$105,INT((ROW()-6)/12)+1))),0))</f>
        <v/>
      </c>
      <c r="Q1119" s="25">
        <f>IF($A1119="","",$L1119+$O1119)</f>
        <v/>
      </c>
      <c r="R1119" s="25">
        <f>IF($A1119="","",IF($E1119&gt;0,MAX(0,$Q1119-$N1119),0))</f>
        <v/>
      </c>
      <c r="S1119" s="25">
        <f>IF($A1119="","",$Q1119-$R1119)</f>
        <v/>
      </c>
      <c r="T1119" s="25">
        <f>IF($A1119="","",MAX(0,-$S1119))</f>
        <v/>
      </c>
      <c r="U1119" s="25">
        <f>IF($A1119="","",MAX(0,$Q1119-INDEX('Cenários'!$K$6:$K$105,INT((ROW()-6)/12)+1)))</f>
        <v/>
      </c>
      <c r="V1119" s="24">
        <f>IF($A1119="","",IF($Y1119&lt;&gt;"OK","Dados inválidos",IF($X1119="Pausado","Pausado",IF($T1119&gt;0,"Ruptura",IF($U1119&gt;0,"Excesso de capacidade",IF($M1119&gt;INDEX('Cenários'!$K$6:$K$105,INT((ROW()-6)/12)+1),"Capacidade insuficiente",IF(AND($E1119&lt;=0,$S1119&lt;INDEX('Cenários'!$H$6:$H$105,INT((ROW()-6)/12)+1)),"Atenção",IF($R1119&gt;0,"Desmobilizar","Adequado"))))))))</f>
        <v/>
      </c>
      <c r="W1119" s="24">
        <f>IF($A1119="","",IF($Y1119&lt;&gt;"OK","Corrigir cadastro do cenário",IF($X1119="Pausado","",IF($T1119&gt;0,"Ruptura projetada de "&amp;TEXT($T1119,"0")&amp;" un.",IF($U1119&gt;0,"Reduzir entrada ou transferir "&amp;TEXT($U1119,"0")&amp;" un.",IF($M1119&gt;INDEX('Cenários'!$K$6:$K$105,INT((ROW()-6)/12)+1),"Capacidade abaixo do saldo-alvo em "&amp;TEXT($M1119-INDEX('Cenários'!$K$6:$K$105,INT((ROW()-6)/12)+1),"0")&amp;" un.",IF(AND($O1119&gt;0,$E1119-INDEX('Cenários'!$J$6:$J$105,INT((ROW()-6)/12)+1)&lt;-4),"Recebimento depende de pedido anterior ao horizonte",IF($R1119&gt;0,"Desmobilizar "&amp;TEXT($R1119,"0")&amp;" un. nesta semana",IF($P1119&gt;0,"Emitir pedido de "&amp;TEXT($P1119,"0")&amp;" un. nesta semana",IF($O1119&gt;0,"Programar recebimento de "&amp;TEXT($O1119,"0")&amp;" un.","Sem ação imediata")))))))))</f>
        <v/>
      </c>
      <c r="X1119" s="24">
        <f>IF($A1119="","",INDEX('Cenários'!$M$6:$M$105,INT((ROW()-6)/12)+1))</f>
        <v/>
      </c>
      <c r="Y1119" s="24">
        <f>IF($A1119="","",INDEX('Cenários'!$Z$6:$Z$105,INT((ROW()-6)/12)+1))</f>
        <v/>
      </c>
    </row>
    <row r="1120" ht="19" customHeight="1">
      <c r="A1120" s="24">
        <f>IF(INDEX('Cenários'!$A$6:$A$105,INT((ROW()-6)/12)+1)="","",INDEX('Cenários'!$A$6:$A$105,INT((ROW()-6)/12)+1))</f>
        <v/>
      </c>
      <c r="B1120" s="24">
        <f>IF($A1120="","",INDEX('Cenários'!$B$6:$B$105,INT((ROW()-6)/12)+1))</f>
        <v/>
      </c>
      <c r="C1120" s="24">
        <f>IF($A1120="","",INDEX('Cenários'!$C$6:$C$105,INT((ROW()-6)/12)+1))</f>
        <v/>
      </c>
      <c r="D1120" s="24">
        <f>IF($A1120="","",INDEX('Cenários'!$D$6:$D$105,INT((ROW()-6)/12)+1))</f>
        <v/>
      </c>
      <c r="E1120" s="25">
        <f>IF($A1120="","",MOD(ROW()-6,12)-4)</f>
        <v/>
      </c>
      <c r="F1120" s="24">
        <f>IF($A1120="","",IF($E1120&lt;0,"Antes do pico",IF($E1120=0,"Semana de pico","Depois do pico")))</f>
        <v/>
      </c>
      <c r="G1120" s="36">
        <f>IF($A1120="","",IFERROR(IF(INDEX('Cenários'!$E$6:$E$105,INT((ROW()-6)/12)+1)="","",INDEX('Cenários'!$E$6:$E$105,INT((ROW()-6)/12)+1)+7*$E1120),""))</f>
        <v/>
      </c>
      <c r="H1120" s="37">
        <f>IF($A1120="","",INDEX('Cenários'!$N$6:$Y$105,INT((ROW()-6)/12)+1,$E1120+5))</f>
        <v/>
      </c>
      <c r="I1120" s="25">
        <f>IF(OR($A1120="",$H1120=""),"",IFERROR(ROUNDUP(INDEX('Cenários'!$F$6:$F$105,INT((ROW()-6)/12)+1)*$H1120,0),""))</f>
        <v/>
      </c>
      <c r="J1120" s="19" t="n"/>
      <c r="K1120" s="25">
        <f>IF($A1120="","",IF($E1120=-4,INDEX('Cenários'!$G$6:$G$105,INT((ROW()-6)/12)+1),$S1119))</f>
        <v/>
      </c>
      <c r="L1120" s="25">
        <f>IF($A1120="","",$K1120+IF($J1120="",0,$J1120)-IF($I1120="",0,$I1120))</f>
        <v/>
      </c>
      <c r="M1120" s="25">
        <f>IF($A1120="","",IF($E1120&lt;=0,INDEX('Cenários'!$H$6:$H$105,INT((ROW()-6)/12)+1)+SUMIFS($I$6:$I$1205,$A$6:$A$1205,$A1120,$E$6:$E$1205,"&gt;"&amp;$E1120,$E$6:$E$1205,"&lt;="&amp;($E1120+INDEX('Cenários'!$J$6:$J$105,INT((ROW()-6)/12)+1))),INDEX('Cenários'!$L$6:$L$105,INT((ROW()-6)/12)+1)+SUMIFS($I$6:$I$1205,$A$6:$A$1205,$A1120,$E$6:$E$1205,"&gt;"&amp;$E1120,$E$6:$E$1205,"&lt;=7")))</f>
        <v/>
      </c>
      <c r="N1120" s="25">
        <f>IF($A1120="","",MIN(INDEX('Cenários'!$K$6:$K$105,INT((ROW()-6)/12)+1),MAX(0,$M1120)))</f>
        <v/>
      </c>
      <c r="O1120" s="25">
        <f>IF($A1120="","",IFERROR(IF($L1120&gt;=$N1120,0,MIN(CEILING(MAX(0,$N1120-$L1120),INDEX('Cenários'!$I$6:$I$105,INT((ROW()-6)/12)+1)),FLOOR(MAX(0,INDEX('Cenários'!$K$6:$K$105,INT((ROW()-6)/12)+1)-$L1120),INDEX('Cenários'!$I$6:$I$105,INT((ROW()-6)/12)+1)))),0))</f>
        <v/>
      </c>
      <c r="P1120" s="25">
        <f>IF($A1120="","",IFERROR(IF($E1120+INDEX('Cenários'!$J$6:$J$105,INT((ROW()-6)/12)+1)&gt;7,0,SUMIFS($O$6:$O$1205,$A$6:$A$1205,$A1120,$E$6:$E$1205,$E1120+INDEX('Cenários'!$J$6:$J$105,INT((ROW()-6)/12)+1))),0))</f>
        <v/>
      </c>
      <c r="Q1120" s="25">
        <f>IF($A1120="","",$L1120+$O1120)</f>
        <v/>
      </c>
      <c r="R1120" s="25">
        <f>IF($A1120="","",IF($E1120&gt;0,MAX(0,$Q1120-$N1120),0))</f>
        <v/>
      </c>
      <c r="S1120" s="25">
        <f>IF($A1120="","",$Q1120-$R1120)</f>
        <v/>
      </c>
      <c r="T1120" s="25">
        <f>IF($A1120="","",MAX(0,-$S1120))</f>
        <v/>
      </c>
      <c r="U1120" s="25">
        <f>IF($A1120="","",MAX(0,$Q1120-INDEX('Cenários'!$K$6:$K$105,INT((ROW()-6)/12)+1)))</f>
        <v/>
      </c>
      <c r="V1120" s="24">
        <f>IF($A1120="","",IF($Y1120&lt;&gt;"OK","Dados inválidos",IF($X1120="Pausado","Pausado",IF($T1120&gt;0,"Ruptura",IF($U1120&gt;0,"Excesso de capacidade",IF($M1120&gt;INDEX('Cenários'!$K$6:$K$105,INT((ROW()-6)/12)+1),"Capacidade insuficiente",IF(AND($E1120&lt;=0,$S1120&lt;INDEX('Cenários'!$H$6:$H$105,INT((ROW()-6)/12)+1)),"Atenção",IF($R1120&gt;0,"Desmobilizar","Adequado"))))))))</f>
        <v/>
      </c>
      <c r="W1120" s="24">
        <f>IF($A1120="","",IF($Y1120&lt;&gt;"OK","Corrigir cadastro do cenário",IF($X1120="Pausado","",IF($T1120&gt;0,"Ruptura projetada de "&amp;TEXT($T1120,"0")&amp;" un.",IF($U1120&gt;0,"Reduzir entrada ou transferir "&amp;TEXT($U1120,"0")&amp;" un.",IF($M1120&gt;INDEX('Cenários'!$K$6:$K$105,INT((ROW()-6)/12)+1),"Capacidade abaixo do saldo-alvo em "&amp;TEXT($M1120-INDEX('Cenários'!$K$6:$K$105,INT((ROW()-6)/12)+1),"0")&amp;" un.",IF(AND($O1120&gt;0,$E1120-INDEX('Cenários'!$J$6:$J$105,INT((ROW()-6)/12)+1)&lt;-4),"Recebimento depende de pedido anterior ao horizonte",IF($R1120&gt;0,"Desmobilizar "&amp;TEXT($R1120,"0")&amp;" un. nesta semana",IF($P1120&gt;0,"Emitir pedido de "&amp;TEXT($P1120,"0")&amp;" un. nesta semana",IF($O1120&gt;0,"Programar recebimento de "&amp;TEXT($O1120,"0")&amp;" un.","Sem ação imediata")))))))))</f>
        <v/>
      </c>
      <c r="X1120" s="24">
        <f>IF($A1120="","",INDEX('Cenários'!$M$6:$M$105,INT((ROW()-6)/12)+1))</f>
        <v/>
      </c>
      <c r="Y1120" s="24">
        <f>IF($A1120="","",INDEX('Cenários'!$Z$6:$Z$105,INT((ROW()-6)/12)+1))</f>
        <v/>
      </c>
    </row>
    <row r="1121" ht="19" customHeight="1">
      <c r="A1121" s="24">
        <f>IF(INDEX('Cenários'!$A$6:$A$105,INT((ROW()-6)/12)+1)="","",INDEX('Cenários'!$A$6:$A$105,INT((ROW()-6)/12)+1))</f>
        <v/>
      </c>
      <c r="B1121" s="24">
        <f>IF($A1121="","",INDEX('Cenários'!$B$6:$B$105,INT((ROW()-6)/12)+1))</f>
        <v/>
      </c>
      <c r="C1121" s="24">
        <f>IF($A1121="","",INDEX('Cenários'!$C$6:$C$105,INT((ROW()-6)/12)+1))</f>
        <v/>
      </c>
      <c r="D1121" s="24">
        <f>IF($A1121="","",INDEX('Cenários'!$D$6:$D$105,INT((ROW()-6)/12)+1))</f>
        <v/>
      </c>
      <c r="E1121" s="25">
        <f>IF($A1121="","",MOD(ROW()-6,12)-4)</f>
        <v/>
      </c>
      <c r="F1121" s="24">
        <f>IF($A1121="","",IF($E1121&lt;0,"Antes do pico",IF($E1121=0,"Semana de pico","Depois do pico")))</f>
        <v/>
      </c>
      <c r="G1121" s="36">
        <f>IF($A1121="","",IFERROR(IF(INDEX('Cenários'!$E$6:$E$105,INT((ROW()-6)/12)+1)="","",INDEX('Cenários'!$E$6:$E$105,INT((ROW()-6)/12)+1)+7*$E1121),""))</f>
        <v/>
      </c>
      <c r="H1121" s="37">
        <f>IF($A1121="","",INDEX('Cenários'!$N$6:$Y$105,INT((ROW()-6)/12)+1,$E1121+5))</f>
        <v/>
      </c>
      <c r="I1121" s="25">
        <f>IF(OR($A1121="",$H1121=""),"",IFERROR(ROUNDUP(INDEX('Cenários'!$F$6:$F$105,INT((ROW()-6)/12)+1)*$H1121,0),""))</f>
        <v/>
      </c>
      <c r="J1121" s="19" t="n"/>
      <c r="K1121" s="25">
        <f>IF($A1121="","",IF($E1121=-4,INDEX('Cenários'!$G$6:$G$105,INT((ROW()-6)/12)+1),$S1120))</f>
        <v/>
      </c>
      <c r="L1121" s="25">
        <f>IF($A1121="","",$K1121+IF($J1121="",0,$J1121)-IF($I1121="",0,$I1121))</f>
        <v/>
      </c>
      <c r="M1121" s="25">
        <f>IF($A1121="","",IF($E1121&lt;=0,INDEX('Cenários'!$H$6:$H$105,INT((ROW()-6)/12)+1)+SUMIFS($I$6:$I$1205,$A$6:$A$1205,$A1121,$E$6:$E$1205,"&gt;"&amp;$E1121,$E$6:$E$1205,"&lt;="&amp;($E1121+INDEX('Cenários'!$J$6:$J$105,INT((ROW()-6)/12)+1))),INDEX('Cenários'!$L$6:$L$105,INT((ROW()-6)/12)+1)+SUMIFS($I$6:$I$1205,$A$6:$A$1205,$A1121,$E$6:$E$1205,"&gt;"&amp;$E1121,$E$6:$E$1205,"&lt;=7")))</f>
        <v/>
      </c>
      <c r="N1121" s="25">
        <f>IF($A1121="","",MIN(INDEX('Cenários'!$K$6:$K$105,INT((ROW()-6)/12)+1),MAX(0,$M1121)))</f>
        <v/>
      </c>
      <c r="O1121" s="25">
        <f>IF($A1121="","",IFERROR(IF($L1121&gt;=$N1121,0,MIN(CEILING(MAX(0,$N1121-$L1121),INDEX('Cenários'!$I$6:$I$105,INT((ROW()-6)/12)+1)),FLOOR(MAX(0,INDEX('Cenários'!$K$6:$K$105,INT((ROW()-6)/12)+1)-$L1121),INDEX('Cenários'!$I$6:$I$105,INT((ROW()-6)/12)+1)))),0))</f>
        <v/>
      </c>
      <c r="P1121" s="25">
        <f>IF($A1121="","",IFERROR(IF($E1121+INDEX('Cenários'!$J$6:$J$105,INT((ROW()-6)/12)+1)&gt;7,0,SUMIFS($O$6:$O$1205,$A$6:$A$1205,$A1121,$E$6:$E$1205,$E1121+INDEX('Cenários'!$J$6:$J$105,INT((ROW()-6)/12)+1))),0))</f>
        <v/>
      </c>
      <c r="Q1121" s="25">
        <f>IF($A1121="","",$L1121+$O1121)</f>
        <v/>
      </c>
      <c r="R1121" s="25">
        <f>IF($A1121="","",IF($E1121&gt;0,MAX(0,$Q1121-$N1121),0))</f>
        <v/>
      </c>
      <c r="S1121" s="25">
        <f>IF($A1121="","",$Q1121-$R1121)</f>
        <v/>
      </c>
      <c r="T1121" s="25">
        <f>IF($A1121="","",MAX(0,-$S1121))</f>
        <v/>
      </c>
      <c r="U1121" s="25">
        <f>IF($A1121="","",MAX(0,$Q1121-INDEX('Cenários'!$K$6:$K$105,INT((ROW()-6)/12)+1)))</f>
        <v/>
      </c>
      <c r="V1121" s="24">
        <f>IF($A1121="","",IF($Y1121&lt;&gt;"OK","Dados inválidos",IF($X1121="Pausado","Pausado",IF($T1121&gt;0,"Ruptura",IF($U1121&gt;0,"Excesso de capacidade",IF($M1121&gt;INDEX('Cenários'!$K$6:$K$105,INT((ROW()-6)/12)+1),"Capacidade insuficiente",IF(AND($E1121&lt;=0,$S1121&lt;INDEX('Cenários'!$H$6:$H$105,INT((ROW()-6)/12)+1)),"Atenção",IF($R1121&gt;0,"Desmobilizar","Adequado"))))))))</f>
        <v/>
      </c>
      <c r="W1121" s="24">
        <f>IF($A1121="","",IF($Y1121&lt;&gt;"OK","Corrigir cadastro do cenário",IF($X1121="Pausado","",IF($T1121&gt;0,"Ruptura projetada de "&amp;TEXT($T1121,"0")&amp;" un.",IF($U1121&gt;0,"Reduzir entrada ou transferir "&amp;TEXT($U1121,"0")&amp;" un.",IF($M1121&gt;INDEX('Cenários'!$K$6:$K$105,INT((ROW()-6)/12)+1),"Capacidade abaixo do saldo-alvo em "&amp;TEXT($M1121-INDEX('Cenários'!$K$6:$K$105,INT((ROW()-6)/12)+1),"0")&amp;" un.",IF(AND($O1121&gt;0,$E1121-INDEX('Cenários'!$J$6:$J$105,INT((ROW()-6)/12)+1)&lt;-4),"Recebimento depende de pedido anterior ao horizonte",IF($R1121&gt;0,"Desmobilizar "&amp;TEXT($R1121,"0")&amp;" un. nesta semana",IF($P1121&gt;0,"Emitir pedido de "&amp;TEXT($P1121,"0")&amp;" un. nesta semana",IF($O1121&gt;0,"Programar recebimento de "&amp;TEXT($O1121,"0")&amp;" un.","Sem ação imediata")))))))))</f>
        <v/>
      </c>
      <c r="X1121" s="24">
        <f>IF($A1121="","",INDEX('Cenários'!$M$6:$M$105,INT((ROW()-6)/12)+1))</f>
        <v/>
      </c>
      <c r="Y1121" s="24">
        <f>IF($A1121="","",INDEX('Cenários'!$Z$6:$Z$105,INT((ROW()-6)/12)+1))</f>
        <v/>
      </c>
    </row>
    <row r="1122" ht="19" customHeight="1">
      <c r="A1122" s="24">
        <f>IF(INDEX('Cenários'!$A$6:$A$105,INT((ROW()-6)/12)+1)="","",INDEX('Cenários'!$A$6:$A$105,INT((ROW()-6)/12)+1))</f>
        <v/>
      </c>
      <c r="B1122" s="24">
        <f>IF($A1122="","",INDEX('Cenários'!$B$6:$B$105,INT((ROW()-6)/12)+1))</f>
        <v/>
      </c>
      <c r="C1122" s="24">
        <f>IF($A1122="","",INDEX('Cenários'!$C$6:$C$105,INT((ROW()-6)/12)+1))</f>
        <v/>
      </c>
      <c r="D1122" s="24">
        <f>IF($A1122="","",INDEX('Cenários'!$D$6:$D$105,INT((ROW()-6)/12)+1))</f>
        <v/>
      </c>
      <c r="E1122" s="25">
        <f>IF($A1122="","",MOD(ROW()-6,12)-4)</f>
        <v/>
      </c>
      <c r="F1122" s="24">
        <f>IF($A1122="","",IF($E1122&lt;0,"Antes do pico",IF($E1122=0,"Semana de pico","Depois do pico")))</f>
        <v/>
      </c>
      <c r="G1122" s="36">
        <f>IF($A1122="","",IFERROR(IF(INDEX('Cenários'!$E$6:$E$105,INT((ROW()-6)/12)+1)="","",INDEX('Cenários'!$E$6:$E$105,INT((ROW()-6)/12)+1)+7*$E1122),""))</f>
        <v/>
      </c>
      <c r="H1122" s="37">
        <f>IF($A1122="","",INDEX('Cenários'!$N$6:$Y$105,INT((ROW()-6)/12)+1,$E1122+5))</f>
        <v/>
      </c>
      <c r="I1122" s="25">
        <f>IF(OR($A1122="",$H1122=""),"",IFERROR(ROUNDUP(INDEX('Cenários'!$F$6:$F$105,INT((ROW()-6)/12)+1)*$H1122,0),""))</f>
        <v/>
      </c>
      <c r="J1122" s="19" t="n"/>
      <c r="K1122" s="25">
        <f>IF($A1122="","",IF($E1122=-4,INDEX('Cenários'!$G$6:$G$105,INT((ROW()-6)/12)+1),$S1121))</f>
        <v/>
      </c>
      <c r="L1122" s="25">
        <f>IF($A1122="","",$K1122+IF($J1122="",0,$J1122)-IF($I1122="",0,$I1122))</f>
        <v/>
      </c>
      <c r="M1122" s="25">
        <f>IF($A1122="","",IF($E1122&lt;=0,INDEX('Cenários'!$H$6:$H$105,INT((ROW()-6)/12)+1)+SUMIFS($I$6:$I$1205,$A$6:$A$1205,$A1122,$E$6:$E$1205,"&gt;"&amp;$E1122,$E$6:$E$1205,"&lt;="&amp;($E1122+INDEX('Cenários'!$J$6:$J$105,INT((ROW()-6)/12)+1))),INDEX('Cenários'!$L$6:$L$105,INT((ROW()-6)/12)+1)+SUMIFS($I$6:$I$1205,$A$6:$A$1205,$A1122,$E$6:$E$1205,"&gt;"&amp;$E1122,$E$6:$E$1205,"&lt;=7")))</f>
        <v/>
      </c>
      <c r="N1122" s="25">
        <f>IF($A1122="","",MIN(INDEX('Cenários'!$K$6:$K$105,INT((ROW()-6)/12)+1),MAX(0,$M1122)))</f>
        <v/>
      </c>
      <c r="O1122" s="25">
        <f>IF($A1122="","",IFERROR(IF($L1122&gt;=$N1122,0,MIN(CEILING(MAX(0,$N1122-$L1122),INDEX('Cenários'!$I$6:$I$105,INT((ROW()-6)/12)+1)),FLOOR(MAX(0,INDEX('Cenários'!$K$6:$K$105,INT((ROW()-6)/12)+1)-$L1122),INDEX('Cenários'!$I$6:$I$105,INT((ROW()-6)/12)+1)))),0))</f>
        <v/>
      </c>
      <c r="P1122" s="25">
        <f>IF($A1122="","",IFERROR(IF($E1122+INDEX('Cenários'!$J$6:$J$105,INT((ROW()-6)/12)+1)&gt;7,0,SUMIFS($O$6:$O$1205,$A$6:$A$1205,$A1122,$E$6:$E$1205,$E1122+INDEX('Cenários'!$J$6:$J$105,INT((ROW()-6)/12)+1))),0))</f>
        <v/>
      </c>
      <c r="Q1122" s="25">
        <f>IF($A1122="","",$L1122+$O1122)</f>
        <v/>
      </c>
      <c r="R1122" s="25">
        <f>IF($A1122="","",IF($E1122&gt;0,MAX(0,$Q1122-$N1122),0))</f>
        <v/>
      </c>
      <c r="S1122" s="25">
        <f>IF($A1122="","",$Q1122-$R1122)</f>
        <v/>
      </c>
      <c r="T1122" s="25">
        <f>IF($A1122="","",MAX(0,-$S1122))</f>
        <v/>
      </c>
      <c r="U1122" s="25">
        <f>IF($A1122="","",MAX(0,$Q1122-INDEX('Cenários'!$K$6:$K$105,INT((ROW()-6)/12)+1)))</f>
        <v/>
      </c>
      <c r="V1122" s="24">
        <f>IF($A1122="","",IF($Y1122&lt;&gt;"OK","Dados inválidos",IF($X1122="Pausado","Pausado",IF($T1122&gt;0,"Ruptura",IF($U1122&gt;0,"Excesso de capacidade",IF($M1122&gt;INDEX('Cenários'!$K$6:$K$105,INT((ROW()-6)/12)+1),"Capacidade insuficiente",IF(AND($E1122&lt;=0,$S1122&lt;INDEX('Cenários'!$H$6:$H$105,INT((ROW()-6)/12)+1)),"Atenção",IF($R1122&gt;0,"Desmobilizar","Adequado"))))))))</f>
        <v/>
      </c>
      <c r="W1122" s="24">
        <f>IF($A1122="","",IF($Y1122&lt;&gt;"OK","Corrigir cadastro do cenário",IF($X1122="Pausado","",IF($T1122&gt;0,"Ruptura projetada de "&amp;TEXT($T1122,"0")&amp;" un.",IF($U1122&gt;0,"Reduzir entrada ou transferir "&amp;TEXT($U1122,"0")&amp;" un.",IF($M1122&gt;INDEX('Cenários'!$K$6:$K$105,INT((ROW()-6)/12)+1),"Capacidade abaixo do saldo-alvo em "&amp;TEXT($M1122-INDEX('Cenários'!$K$6:$K$105,INT((ROW()-6)/12)+1),"0")&amp;" un.",IF(AND($O1122&gt;0,$E1122-INDEX('Cenários'!$J$6:$J$105,INT((ROW()-6)/12)+1)&lt;-4),"Recebimento depende de pedido anterior ao horizonte",IF($R1122&gt;0,"Desmobilizar "&amp;TEXT($R1122,"0")&amp;" un. nesta semana",IF($P1122&gt;0,"Emitir pedido de "&amp;TEXT($P1122,"0")&amp;" un. nesta semana",IF($O1122&gt;0,"Programar recebimento de "&amp;TEXT($O1122,"0")&amp;" un.","Sem ação imediata")))))))))</f>
        <v/>
      </c>
      <c r="X1122" s="24">
        <f>IF($A1122="","",INDEX('Cenários'!$M$6:$M$105,INT((ROW()-6)/12)+1))</f>
        <v/>
      </c>
      <c r="Y1122" s="24">
        <f>IF($A1122="","",INDEX('Cenários'!$Z$6:$Z$105,INT((ROW()-6)/12)+1))</f>
        <v/>
      </c>
    </row>
    <row r="1123" ht="19" customHeight="1">
      <c r="A1123" s="24">
        <f>IF(INDEX('Cenários'!$A$6:$A$105,INT((ROW()-6)/12)+1)="","",INDEX('Cenários'!$A$6:$A$105,INT((ROW()-6)/12)+1))</f>
        <v/>
      </c>
      <c r="B1123" s="24">
        <f>IF($A1123="","",INDEX('Cenários'!$B$6:$B$105,INT((ROW()-6)/12)+1))</f>
        <v/>
      </c>
      <c r="C1123" s="24">
        <f>IF($A1123="","",INDEX('Cenários'!$C$6:$C$105,INT((ROW()-6)/12)+1))</f>
        <v/>
      </c>
      <c r="D1123" s="24">
        <f>IF($A1123="","",INDEX('Cenários'!$D$6:$D$105,INT((ROW()-6)/12)+1))</f>
        <v/>
      </c>
      <c r="E1123" s="25">
        <f>IF($A1123="","",MOD(ROW()-6,12)-4)</f>
        <v/>
      </c>
      <c r="F1123" s="24">
        <f>IF($A1123="","",IF($E1123&lt;0,"Antes do pico",IF($E1123=0,"Semana de pico","Depois do pico")))</f>
        <v/>
      </c>
      <c r="G1123" s="36">
        <f>IF($A1123="","",IFERROR(IF(INDEX('Cenários'!$E$6:$E$105,INT((ROW()-6)/12)+1)="","",INDEX('Cenários'!$E$6:$E$105,INT((ROW()-6)/12)+1)+7*$E1123),""))</f>
        <v/>
      </c>
      <c r="H1123" s="37">
        <f>IF($A1123="","",INDEX('Cenários'!$N$6:$Y$105,INT((ROW()-6)/12)+1,$E1123+5))</f>
        <v/>
      </c>
      <c r="I1123" s="25">
        <f>IF(OR($A1123="",$H1123=""),"",IFERROR(ROUNDUP(INDEX('Cenários'!$F$6:$F$105,INT((ROW()-6)/12)+1)*$H1123,0),""))</f>
        <v/>
      </c>
      <c r="J1123" s="19" t="n"/>
      <c r="K1123" s="25">
        <f>IF($A1123="","",IF($E1123=-4,INDEX('Cenários'!$G$6:$G$105,INT((ROW()-6)/12)+1),$S1122))</f>
        <v/>
      </c>
      <c r="L1123" s="25">
        <f>IF($A1123="","",$K1123+IF($J1123="",0,$J1123)-IF($I1123="",0,$I1123))</f>
        <v/>
      </c>
      <c r="M1123" s="25">
        <f>IF($A1123="","",IF($E1123&lt;=0,INDEX('Cenários'!$H$6:$H$105,INT((ROW()-6)/12)+1)+SUMIFS($I$6:$I$1205,$A$6:$A$1205,$A1123,$E$6:$E$1205,"&gt;"&amp;$E1123,$E$6:$E$1205,"&lt;="&amp;($E1123+INDEX('Cenários'!$J$6:$J$105,INT((ROW()-6)/12)+1))),INDEX('Cenários'!$L$6:$L$105,INT((ROW()-6)/12)+1)+SUMIFS($I$6:$I$1205,$A$6:$A$1205,$A1123,$E$6:$E$1205,"&gt;"&amp;$E1123,$E$6:$E$1205,"&lt;=7")))</f>
        <v/>
      </c>
      <c r="N1123" s="25">
        <f>IF($A1123="","",MIN(INDEX('Cenários'!$K$6:$K$105,INT((ROW()-6)/12)+1),MAX(0,$M1123)))</f>
        <v/>
      </c>
      <c r="O1123" s="25">
        <f>IF($A1123="","",IFERROR(IF($L1123&gt;=$N1123,0,MIN(CEILING(MAX(0,$N1123-$L1123),INDEX('Cenários'!$I$6:$I$105,INT((ROW()-6)/12)+1)),FLOOR(MAX(0,INDEX('Cenários'!$K$6:$K$105,INT((ROW()-6)/12)+1)-$L1123),INDEX('Cenários'!$I$6:$I$105,INT((ROW()-6)/12)+1)))),0))</f>
        <v/>
      </c>
      <c r="P1123" s="25">
        <f>IF($A1123="","",IFERROR(IF($E1123+INDEX('Cenários'!$J$6:$J$105,INT((ROW()-6)/12)+1)&gt;7,0,SUMIFS($O$6:$O$1205,$A$6:$A$1205,$A1123,$E$6:$E$1205,$E1123+INDEX('Cenários'!$J$6:$J$105,INT((ROW()-6)/12)+1))),0))</f>
        <v/>
      </c>
      <c r="Q1123" s="25">
        <f>IF($A1123="","",$L1123+$O1123)</f>
        <v/>
      </c>
      <c r="R1123" s="25">
        <f>IF($A1123="","",IF($E1123&gt;0,MAX(0,$Q1123-$N1123),0))</f>
        <v/>
      </c>
      <c r="S1123" s="25">
        <f>IF($A1123="","",$Q1123-$R1123)</f>
        <v/>
      </c>
      <c r="T1123" s="25">
        <f>IF($A1123="","",MAX(0,-$S1123))</f>
        <v/>
      </c>
      <c r="U1123" s="25">
        <f>IF($A1123="","",MAX(0,$Q1123-INDEX('Cenários'!$K$6:$K$105,INT((ROW()-6)/12)+1)))</f>
        <v/>
      </c>
      <c r="V1123" s="24">
        <f>IF($A1123="","",IF($Y1123&lt;&gt;"OK","Dados inválidos",IF($X1123="Pausado","Pausado",IF($T1123&gt;0,"Ruptura",IF($U1123&gt;0,"Excesso de capacidade",IF($M1123&gt;INDEX('Cenários'!$K$6:$K$105,INT((ROW()-6)/12)+1),"Capacidade insuficiente",IF(AND($E1123&lt;=0,$S1123&lt;INDEX('Cenários'!$H$6:$H$105,INT((ROW()-6)/12)+1)),"Atenção",IF($R1123&gt;0,"Desmobilizar","Adequado"))))))))</f>
        <v/>
      </c>
      <c r="W1123" s="24">
        <f>IF($A1123="","",IF($Y1123&lt;&gt;"OK","Corrigir cadastro do cenário",IF($X1123="Pausado","",IF($T1123&gt;0,"Ruptura projetada de "&amp;TEXT($T1123,"0")&amp;" un.",IF($U1123&gt;0,"Reduzir entrada ou transferir "&amp;TEXT($U1123,"0")&amp;" un.",IF($M1123&gt;INDEX('Cenários'!$K$6:$K$105,INT((ROW()-6)/12)+1),"Capacidade abaixo do saldo-alvo em "&amp;TEXT($M1123-INDEX('Cenários'!$K$6:$K$105,INT((ROW()-6)/12)+1),"0")&amp;" un.",IF(AND($O1123&gt;0,$E1123-INDEX('Cenários'!$J$6:$J$105,INT((ROW()-6)/12)+1)&lt;-4),"Recebimento depende de pedido anterior ao horizonte",IF($R1123&gt;0,"Desmobilizar "&amp;TEXT($R1123,"0")&amp;" un. nesta semana",IF($P1123&gt;0,"Emitir pedido de "&amp;TEXT($P1123,"0")&amp;" un. nesta semana",IF($O1123&gt;0,"Programar recebimento de "&amp;TEXT($O1123,"0")&amp;" un.","Sem ação imediata")))))))))</f>
        <v/>
      </c>
      <c r="X1123" s="24">
        <f>IF($A1123="","",INDEX('Cenários'!$M$6:$M$105,INT((ROW()-6)/12)+1))</f>
        <v/>
      </c>
      <c r="Y1123" s="24">
        <f>IF($A1123="","",INDEX('Cenários'!$Z$6:$Z$105,INT((ROW()-6)/12)+1))</f>
        <v/>
      </c>
    </row>
    <row r="1124" ht="19" customHeight="1">
      <c r="A1124" s="24">
        <f>IF(INDEX('Cenários'!$A$6:$A$105,INT((ROW()-6)/12)+1)="","",INDEX('Cenários'!$A$6:$A$105,INT((ROW()-6)/12)+1))</f>
        <v/>
      </c>
      <c r="B1124" s="24">
        <f>IF($A1124="","",INDEX('Cenários'!$B$6:$B$105,INT((ROW()-6)/12)+1))</f>
        <v/>
      </c>
      <c r="C1124" s="24">
        <f>IF($A1124="","",INDEX('Cenários'!$C$6:$C$105,INT((ROW()-6)/12)+1))</f>
        <v/>
      </c>
      <c r="D1124" s="24">
        <f>IF($A1124="","",INDEX('Cenários'!$D$6:$D$105,INT((ROW()-6)/12)+1))</f>
        <v/>
      </c>
      <c r="E1124" s="25">
        <f>IF($A1124="","",MOD(ROW()-6,12)-4)</f>
        <v/>
      </c>
      <c r="F1124" s="24">
        <f>IF($A1124="","",IF($E1124&lt;0,"Antes do pico",IF($E1124=0,"Semana de pico","Depois do pico")))</f>
        <v/>
      </c>
      <c r="G1124" s="36">
        <f>IF($A1124="","",IFERROR(IF(INDEX('Cenários'!$E$6:$E$105,INT((ROW()-6)/12)+1)="","",INDEX('Cenários'!$E$6:$E$105,INT((ROW()-6)/12)+1)+7*$E1124),""))</f>
        <v/>
      </c>
      <c r="H1124" s="37">
        <f>IF($A1124="","",INDEX('Cenários'!$N$6:$Y$105,INT((ROW()-6)/12)+1,$E1124+5))</f>
        <v/>
      </c>
      <c r="I1124" s="25">
        <f>IF(OR($A1124="",$H1124=""),"",IFERROR(ROUNDUP(INDEX('Cenários'!$F$6:$F$105,INT((ROW()-6)/12)+1)*$H1124,0),""))</f>
        <v/>
      </c>
      <c r="J1124" s="19" t="n"/>
      <c r="K1124" s="25">
        <f>IF($A1124="","",IF($E1124=-4,INDEX('Cenários'!$G$6:$G$105,INT((ROW()-6)/12)+1),$S1123))</f>
        <v/>
      </c>
      <c r="L1124" s="25">
        <f>IF($A1124="","",$K1124+IF($J1124="",0,$J1124)-IF($I1124="",0,$I1124))</f>
        <v/>
      </c>
      <c r="M1124" s="25">
        <f>IF($A1124="","",IF($E1124&lt;=0,INDEX('Cenários'!$H$6:$H$105,INT((ROW()-6)/12)+1)+SUMIFS($I$6:$I$1205,$A$6:$A$1205,$A1124,$E$6:$E$1205,"&gt;"&amp;$E1124,$E$6:$E$1205,"&lt;="&amp;($E1124+INDEX('Cenários'!$J$6:$J$105,INT((ROW()-6)/12)+1))),INDEX('Cenários'!$L$6:$L$105,INT((ROW()-6)/12)+1)+SUMIFS($I$6:$I$1205,$A$6:$A$1205,$A1124,$E$6:$E$1205,"&gt;"&amp;$E1124,$E$6:$E$1205,"&lt;=7")))</f>
        <v/>
      </c>
      <c r="N1124" s="25">
        <f>IF($A1124="","",MIN(INDEX('Cenários'!$K$6:$K$105,INT((ROW()-6)/12)+1),MAX(0,$M1124)))</f>
        <v/>
      </c>
      <c r="O1124" s="25">
        <f>IF($A1124="","",IFERROR(IF($L1124&gt;=$N1124,0,MIN(CEILING(MAX(0,$N1124-$L1124),INDEX('Cenários'!$I$6:$I$105,INT((ROW()-6)/12)+1)),FLOOR(MAX(0,INDEX('Cenários'!$K$6:$K$105,INT((ROW()-6)/12)+1)-$L1124),INDEX('Cenários'!$I$6:$I$105,INT((ROW()-6)/12)+1)))),0))</f>
        <v/>
      </c>
      <c r="P1124" s="25">
        <f>IF($A1124="","",IFERROR(IF($E1124+INDEX('Cenários'!$J$6:$J$105,INT((ROW()-6)/12)+1)&gt;7,0,SUMIFS($O$6:$O$1205,$A$6:$A$1205,$A1124,$E$6:$E$1205,$E1124+INDEX('Cenários'!$J$6:$J$105,INT((ROW()-6)/12)+1))),0))</f>
        <v/>
      </c>
      <c r="Q1124" s="25">
        <f>IF($A1124="","",$L1124+$O1124)</f>
        <v/>
      </c>
      <c r="R1124" s="25">
        <f>IF($A1124="","",IF($E1124&gt;0,MAX(0,$Q1124-$N1124),0))</f>
        <v/>
      </c>
      <c r="S1124" s="25">
        <f>IF($A1124="","",$Q1124-$R1124)</f>
        <v/>
      </c>
      <c r="T1124" s="25">
        <f>IF($A1124="","",MAX(0,-$S1124))</f>
        <v/>
      </c>
      <c r="U1124" s="25">
        <f>IF($A1124="","",MAX(0,$Q1124-INDEX('Cenários'!$K$6:$K$105,INT((ROW()-6)/12)+1)))</f>
        <v/>
      </c>
      <c r="V1124" s="24">
        <f>IF($A1124="","",IF($Y1124&lt;&gt;"OK","Dados inválidos",IF($X1124="Pausado","Pausado",IF($T1124&gt;0,"Ruptura",IF($U1124&gt;0,"Excesso de capacidade",IF($M1124&gt;INDEX('Cenários'!$K$6:$K$105,INT((ROW()-6)/12)+1),"Capacidade insuficiente",IF(AND($E1124&lt;=0,$S1124&lt;INDEX('Cenários'!$H$6:$H$105,INT((ROW()-6)/12)+1)),"Atenção",IF($R1124&gt;0,"Desmobilizar","Adequado"))))))))</f>
        <v/>
      </c>
      <c r="W1124" s="24">
        <f>IF($A1124="","",IF($Y1124&lt;&gt;"OK","Corrigir cadastro do cenário",IF($X1124="Pausado","",IF($T1124&gt;0,"Ruptura projetada de "&amp;TEXT($T1124,"0")&amp;" un.",IF($U1124&gt;0,"Reduzir entrada ou transferir "&amp;TEXT($U1124,"0")&amp;" un.",IF($M1124&gt;INDEX('Cenários'!$K$6:$K$105,INT((ROW()-6)/12)+1),"Capacidade abaixo do saldo-alvo em "&amp;TEXT($M1124-INDEX('Cenários'!$K$6:$K$105,INT((ROW()-6)/12)+1),"0")&amp;" un.",IF(AND($O1124&gt;0,$E1124-INDEX('Cenários'!$J$6:$J$105,INT((ROW()-6)/12)+1)&lt;-4),"Recebimento depende de pedido anterior ao horizonte",IF($R1124&gt;0,"Desmobilizar "&amp;TEXT($R1124,"0")&amp;" un. nesta semana",IF($P1124&gt;0,"Emitir pedido de "&amp;TEXT($P1124,"0")&amp;" un. nesta semana",IF($O1124&gt;0,"Programar recebimento de "&amp;TEXT($O1124,"0")&amp;" un.","Sem ação imediata")))))))))</f>
        <v/>
      </c>
      <c r="X1124" s="24">
        <f>IF($A1124="","",INDEX('Cenários'!$M$6:$M$105,INT((ROW()-6)/12)+1))</f>
        <v/>
      </c>
      <c r="Y1124" s="24">
        <f>IF($A1124="","",INDEX('Cenários'!$Z$6:$Z$105,INT((ROW()-6)/12)+1))</f>
        <v/>
      </c>
    </row>
    <row r="1125" ht="19" customHeight="1">
      <c r="A1125" s="24">
        <f>IF(INDEX('Cenários'!$A$6:$A$105,INT((ROW()-6)/12)+1)="","",INDEX('Cenários'!$A$6:$A$105,INT((ROW()-6)/12)+1))</f>
        <v/>
      </c>
      <c r="B1125" s="24">
        <f>IF($A1125="","",INDEX('Cenários'!$B$6:$B$105,INT((ROW()-6)/12)+1))</f>
        <v/>
      </c>
      <c r="C1125" s="24">
        <f>IF($A1125="","",INDEX('Cenários'!$C$6:$C$105,INT((ROW()-6)/12)+1))</f>
        <v/>
      </c>
      <c r="D1125" s="24">
        <f>IF($A1125="","",INDEX('Cenários'!$D$6:$D$105,INT((ROW()-6)/12)+1))</f>
        <v/>
      </c>
      <c r="E1125" s="25">
        <f>IF($A1125="","",MOD(ROW()-6,12)-4)</f>
        <v/>
      </c>
      <c r="F1125" s="24">
        <f>IF($A1125="","",IF($E1125&lt;0,"Antes do pico",IF($E1125=0,"Semana de pico","Depois do pico")))</f>
        <v/>
      </c>
      <c r="G1125" s="36">
        <f>IF($A1125="","",IFERROR(IF(INDEX('Cenários'!$E$6:$E$105,INT((ROW()-6)/12)+1)="","",INDEX('Cenários'!$E$6:$E$105,INT((ROW()-6)/12)+1)+7*$E1125),""))</f>
        <v/>
      </c>
      <c r="H1125" s="37">
        <f>IF($A1125="","",INDEX('Cenários'!$N$6:$Y$105,INT((ROW()-6)/12)+1,$E1125+5))</f>
        <v/>
      </c>
      <c r="I1125" s="25">
        <f>IF(OR($A1125="",$H1125=""),"",IFERROR(ROUNDUP(INDEX('Cenários'!$F$6:$F$105,INT((ROW()-6)/12)+1)*$H1125,0),""))</f>
        <v/>
      </c>
      <c r="J1125" s="19" t="n"/>
      <c r="K1125" s="25">
        <f>IF($A1125="","",IF($E1125=-4,INDEX('Cenários'!$G$6:$G$105,INT((ROW()-6)/12)+1),$S1124))</f>
        <v/>
      </c>
      <c r="L1125" s="25">
        <f>IF($A1125="","",$K1125+IF($J1125="",0,$J1125)-IF($I1125="",0,$I1125))</f>
        <v/>
      </c>
      <c r="M1125" s="25">
        <f>IF($A1125="","",IF($E1125&lt;=0,INDEX('Cenários'!$H$6:$H$105,INT((ROW()-6)/12)+1)+SUMIFS($I$6:$I$1205,$A$6:$A$1205,$A1125,$E$6:$E$1205,"&gt;"&amp;$E1125,$E$6:$E$1205,"&lt;="&amp;($E1125+INDEX('Cenários'!$J$6:$J$105,INT((ROW()-6)/12)+1))),INDEX('Cenários'!$L$6:$L$105,INT((ROW()-6)/12)+1)+SUMIFS($I$6:$I$1205,$A$6:$A$1205,$A1125,$E$6:$E$1205,"&gt;"&amp;$E1125,$E$6:$E$1205,"&lt;=7")))</f>
        <v/>
      </c>
      <c r="N1125" s="25">
        <f>IF($A1125="","",MIN(INDEX('Cenários'!$K$6:$K$105,INT((ROW()-6)/12)+1),MAX(0,$M1125)))</f>
        <v/>
      </c>
      <c r="O1125" s="25">
        <f>IF($A1125="","",IFERROR(IF($L1125&gt;=$N1125,0,MIN(CEILING(MAX(0,$N1125-$L1125),INDEX('Cenários'!$I$6:$I$105,INT((ROW()-6)/12)+1)),FLOOR(MAX(0,INDEX('Cenários'!$K$6:$K$105,INT((ROW()-6)/12)+1)-$L1125),INDEX('Cenários'!$I$6:$I$105,INT((ROW()-6)/12)+1)))),0))</f>
        <v/>
      </c>
      <c r="P1125" s="25">
        <f>IF($A1125="","",IFERROR(IF($E1125+INDEX('Cenários'!$J$6:$J$105,INT((ROW()-6)/12)+1)&gt;7,0,SUMIFS($O$6:$O$1205,$A$6:$A$1205,$A1125,$E$6:$E$1205,$E1125+INDEX('Cenários'!$J$6:$J$105,INT((ROW()-6)/12)+1))),0))</f>
        <v/>
      </c>
      <c r="Q1125" s="25">
        <f>IF($A1125="","",$L1125+$O1125)</f>
        <v/>
      </c>
      <c r="R1125" s="25">
        <f>IF($A1125="","",IF($E1125&gt;0,MAX(0,$Q1125-$N1125),0))</f>
        <v/>
      </c>
      <c r="S1125" s="25">
        <f>IF($A1125="","",$Q1125-$R1125)</f>
        <v/>
      </c>
      <c r="T1125" s="25">
        <f>IF($A1125="","",MAX(0,-$S1125))</f>
        <v/>
      </c>
      <c r="U1125" s="25">
        <f>IF($A1125="","",MAX(0,$Q1125-INDEX('Cenários'!$K$6:$K$105,INT((ROW()-6)/12)+1)))</f>
        <v/>
      </c>
      <c r="V1125" s="24">
        <f>IF($A1125="","",IF($Y1125&lt;&gt;"OK","Dados inválidos",IF($X1125="Pausado","Pausado",IF($T1125&gt;0,"Ruptura",IF($U1125&gt;0,"Excesso de capacidade",IF($M1125&gt;INDEX('Cenários'!$K$6:$K$105,INT((ROW()-6)/12)+1),"Capacidade insuficiente",IF(AND($E1125&lt;=0,$S1125&lt;INDEX('Cenários'!$H$6:$H$105,INT((ROW()-6)/12)+1)),"Atenção",IF($R1125&gt;0,"Desmobilizar","Adequado"))))))))</f>
        <v/>
      </c>
      <c r="W1125" s="24">
        <f>IF($A1125="","",IF($Y1125&lt;&gt;"OK","Corrigir cadastro do cenário",IF($X1125="Pausado","",IF($T1125&gt;0,"Ruptura projetada de "&amp;TEXT($T1125,"0")&amp;" un.",IF($U1125&gt;0,"Reduzir entrada ou transferir "&amp;TEXT($U1125,"0")&amp;" un.",IF($M1125&gt;INDEX('Cenários'!$K$6:$K$105,INT((ROW()-6)/12)+1),"Capacidade abaixo do saldo-alvo em "&amp;TEXT($M1125-INDEX('Cenários'!$K$6:$K$105,INT((ROW()-6)/12)+1),"0")&amp;" un.",IF(AND($O1125&gt;0,$E1125-INDEX('Cenários'!$J$6:$J$105,INT((ROW()-6)/12)+1)&lt;-4),"Recebimento depende de pedido anterior ao horizonte",IF($R1125&gt;0,"Desmobilizar "&amp;TEXT($R1125,"0")&amp;" un. nesta semana",IF($P1125&gt;0,"Emitir pedido de "&amp;TEXT($P1125,"0")&amp;" un. nesta semana",IF($O1125&gt;0,"Programar recebimento de "&amp;TEXT($O1125,"0")&amp;" un.","Sem ação imediata")))))))))</f>
        <v/>
      </c>
      <c r="X1125" s="24">
        <f>IF($A1125="","",INDEX('Cenários'!$M$6:$M$105,INT((ROW()-6)/12)+1))</f>
        <v/>
      </c>
      <c r="Y1125" s="24">
        <f>IF($A1125="","",INDEX('Cenários'!$Z$6:$Z$105,INT((ROW()-6)/12)+1))</f>
        <v/>
      </c>
    </row>
    <row r="1126" ht="19" customHeight="1">
      <c r="A1126" s="24">
        <f>IF(INDEX('Cenários'!$A$6:$A$105,INT((ROW()-6)/12)+1)="","",INDEX('Cenários'!$A$6:$A$105,INT((ROW()-6)/12)+1))</f>
        <v/>
      </c>
      <c r="B1126" s="24">
        <f>IF($A1126="","",INDEX('Cenários'!$B$6:$B$105,INT((ROW()-6)/12)+1))</f>
        <v/>
      </c>
      <c r="C1126" s="24">
        <f>IF($A1126="","",INDEX('Cenários'!$C$6:$C$105,INT((ROW()-6)/12)+1))</f>
        <v/>
      </c>
      <c r="D1126" s="24">
        <f>IF($A1126="","",INDEX('Cenários'!$D$6:$D$105,INT((ROW()-6)/12)+1))</f>
        <v/>
      </c>
      <c r="E1126" s="25">
        <f>IF($A1126="","",MOD(ROW()-6,12)-4)</f>
        <v/>
      </c>
      <c r="F1126" s="24">
        <f>IF($A1126="","",IF($E1126&lt;0,"Antes do pico",IF($E1126=0,"Semana de pico","Depois do pico")))</f>
        <v/>
      </c>
      <c r="G1126" s="36">
        <f>IF($A1126="","",IFERROR(IF(INDEX('Cenários'!$E$6:$E$105,INT((ROW()-6)/12)+1)="","",INDEX('Cenários'!$E$6:$E$105,INT((ROW()-6)/12)+1)+7*$E1126),""))</f>
        <v/>
      </c>
      <c r="H1126" s="37">
        <f>IF($A1126="","",INDEX('Cenários'!$N$6:$Y$105,INT((ROW()-6)/12)+1,$E1126+5))</f>
        <v/>
      </c>
      <c r="I1126" s="25">
        <f>IF(OR($A1126="",$H1126=""),"",IFERROR(ROUNDUP(INDEX('Cenários'!$F$6:$F$105,INT((ROW()-6)/12)+1)*$H1126,0),""))</f>
        <v/>
      </c>
      <c r="J1126" s="19" t="n"/>
      <c r="K1126" s="25">
        <f>IF($A1126="","",IF($E1126=-4,INDEX('Cenários'!$G$6:$G$105,INT((ROW()-6)/12)+1),$S1125))</f>
        <v/>
      </c>
      <c r="L1126" s="25">
        <f>IF($A1126="","",$K1126+IF($J1126="",0,$J1126)-IF($I1126="",0,$I1126))</f>
        <v/>
      </c>
      <c r="M1126" s="25">
        <f>IF($A1126="","",IF($E1126&lt;=0,INDEX('Cenários'!$H$6:$H$105,INT((ROW()-6)/12)+1)+SUMIFS($I$6:$I$1205,$A$6:$A$1205,$A1126,$E$6:$E$1205,"&gt;"&amp;$E1126,$E$6:$E$1205,"&lt;="&amp;($E1126+INDEX('Cenários'!$J$6:$J$105,INT((ROW()-6)/12)+1))),INDEX('Cenários'!$L$6:$L$105,INT((ROW()-6)/12)+1)+SUMIFS($I$6:$I$1205,$A$6:$A$1205,$A1126,$E$6:$E$1205,"&gt;"&amp;$E1126,$E$6:$E$1205,"&lt;=7")))</f>
        <v/>
      </c>
      <c r="N1126" s="25">
        <f>IF($A1126="","",MIN(INDEX('Cenários'!$K$6:$K$105,INT((ROW()-6)/12)+1),MAX(0,$M1126)))</f>
        <v/>
      </c>
      <c r="O1126" s="25">
        <f>IF($A1126="","",IFERROR(IF($L1126&gt;=$N1126,0,MIN(CEILING(MAX(0,$N1126-$L1126),INDEX('Cenários'!$I$6:$I$105,INT((ROW()-6)/12)+1)),FLOOR(MAX(0,INDEX('Cenários'!$K$6:$K$105,INT((ROW()-6)/12)+1)-$L1126),INDEX('Cenários'!$I$6:$I$105,INT((ROW()-6)/12)+1)))),0))</f>
        <v/>
      </c>
      <c r="P1126" s="25">
        <f>IF($A1126="","",IFERROR(IF($E1126+INDEX('Cenários'!$J$6:$J$105,INT((ROW()-6)/12)+1)&gt;7,0,SUMIFS($O$6:$O$1205,$A$6:$A$1205,$A1126,$E$6:$E$1205,$E1126+INDEX('Cenários'!$J$6:$J$105,INT((ROW()-6)/12)+1))),0))</f>
        <v/>
      </c>
      <c r="Q1126" s="25">
        <f>IF($A1126="","",$L1126+$O1126)</f>
        <v/>
      </c>
      <c r="R1126" s="25">
        <f>IF($A1126="","",IF($E1126&gt;0,MAX(0,$Q1126-$N1126),0))</f>
        <v/>
      </c>
      <c r="S1126" s="25">
        <f>IF($A1126="","",$Q1126-$R1126)</f>
        <v/>
      </c>
      <c r="T1126" s="25">
        <f>IF($A1126="","",MAX(0,-$S1126))</f>
        <v/>
      </c>
      <c r="U1126" s="25">
        <f>IF($A1126="","",MAX(0,$Q1126-INDEX('Cenários'!$K$6:$K$105,INT((ROW()-6)/12)+1)))</f>
        <v/>
      </c>
      <c r="V1126" s="24">
        <f>IF($A1126="","",IF($Y1126&lt;&gt;"OK","Dados inválidos",IF($X1126="Pausado","Pausado",IF($T1126&gt;0,"Ruptura",IF($U1126&gt;0,"Excesso de capacidade",IF($M1126&gt;INDEX('Cenários'!$K$6:$K$105,INT((ROW()-6)/12)+1),"Capacidade insuficiente",IF(AND($E1126&lt;=0,$S1126&lt;INDEX('Cenários'!$H$6:$H$105,INT((ROW()-6)/12)+1)),"Atenção",IF($R1126&gt;0,"Desmobilizar","Adequado"))))))))</f>
        <v/>
      </c>
      <c r="W1126" s="24">
        <f>IF($A1126="","",IF($Y1126&lt;&gt;"OK","Corrigir cadastro do cenário",IF($X1126="Pausado","",IF($T1126&gt;0,"Ruptura projetada de "&amp;TEXT($T1126,"0")&amp;" un.",IF($U1126&gt;0,"Reduzir entrada ou transferir "&amp;TEXT($U1126,"0")&amp;" un.",IF($M1126&gt;INDEX('Cenários'!$K$6:$K$105,INT((ROW()-6)/12)+1),"Capacidade abaixo do saldo-alvo em "&amp;TEXT($M1126-INDEX('Cenários'!$K$6:$K$105,INT((ROW()-6)/12)+1),"0")&amp;" un.",IF(AND($O1126&gt;0,$E1126-INDEX('Cenários'!$J$6:$J$105,INT((ROW()-6)/12)+1)&lt;-4),"Recebimento depende de pedido anterior ao horizonte",IF($R1126&gt;0,"Desmobilizar "&amp;TEXT($R1126,"0")&amp;" un. nesta semana",IF($P1126&gt;0,"Emitir pedido de "&amp;TEXT($P1126,"0")&amp;" un. nesta semana",IF($O1126&gt;0,"Programar recebimento de "&amp;TEXT($O1126,"0")&amp;" un.","Sem ação imediata")))))))))</f>
        <v/>
      </c>
      <c r="X1126" s="24">
        <f>IF($A1126="","",INDEX('Cenários'!$M$6:$M$105,INT((ROW()-6)/12)+1))</f>
        <v/>
      </c>
      <c r="Y1126" s="24">
        <f>IF($A1126="","",INDEX('Cenários'!$Z$6:$Z$105,INT((ROW()-6)/12)+1))</f>
        <v/>
      </c>
    </row>
    <row r="1127" ht="19" customHeight="1">
      <c r="A1127" s="24">
        <f>IF(INDEX('Cenários'!$A$6:$A$105,INT((ROW()-6)/12)+1)="","",INDEX('Cenários'!$A$6:$A$105,INT((ROW()-6)/12)+1))</f>
        <v/>
      </c>
      <c r="B1127" s="24">
        <f>IF($A1127="","",INDEX('Cenários'!$B$6:$B$105,INT((ROW()-6)/12)+1))</f>
        <v/>
      </c>
      <c r="C1127" s="24">
        <f>IF($A1127="","",INDEX('Cenários'!$C$6:$C$105,INT((ROW()-6)/12)+1))</f>
        <v/>
      </c>
      <c r="D1127" s="24">
        <f>IF($A1127="","",INDEX('Cenários'!$D$6:$D$105,INT((ROW()-6)/12)+1))</f>
        <v/>
      </c>
      <c r="E1127" s="25">
        <f>IF($A1127="","",MOD(ROW()-6,12)-4)</f>
        <v/>
      </c>
      <c r="F1127" s="24">
        <f>IF($A1127="","",IF($E1127&lt;0,"Antes do pico",IF($E1127=0,"Semana de pico","Depois do pico")))</f>
        <v/>
      </c>
      <c r="G1127" s="36">
        <f>IF($A1127="","",IFERROR(IF(INDEX('Cenários'!$E$6:$E$105,INT((ROW()-6)/12)+1)="","",INDEX('Cenários'!$E$6:$E$105,INT((ROW()-6)/12)+1)+7*$E1127),""))</f>
        <v/>
      </c>
      <c r="H1127" s="37">
        <f>IF($A1127="","",INDEX('Cenários'!$N$6:$Y$105,INT((ROW()-6)/12)+1,$E1127+5))</f>
        <v/>
      </c>
      <c r="I1127" s="25">
        <f>IF(OR($A1127="",$H1127=""),"",IFERROR(ROUNDUP(INDEX('Cenários'!$F$6:$F$105,INT((ROW()-6)/12)+1)*$H1127,0),""))</f>
        <v/>
      </c>
      <c r="J1127" s="19" t="n"/>
      <c r="K1127" s="25">
        <f>IF($A1127="","",IF($E1127=-4,INDEX('Cenários'!$G$6:$G$105,INT((ROW()-6)/12)+1),$S1126))</f>
        <v/>
      </c>
      <c r="L1127" s="25">
        <f>IF($A1127="","",$K1127+IF($J1127="",0,$J1127)-IF($I1127="",0,$I1127))</f>
        <v/>
      </c>
      <c r="M1127" s="25">
        <f>IF($A1127="","",IF($E1127&lt;=0,INDEX('Cenários'!$H$6:$H$105,INT((ROW()-6)/12)+1)+SUMIFS($I$6:$I$1205,$A$6:$A$1205,$A1127,$E$6:$E$1205,"&gt;"&amp;$E1127,$E$6:$E$1205,"&lt;="&amp;($E1127+INDEX('Cenários'!$J$6:$J$105,INT((ROW()-6)/12)+1))),INDEX('Cenários'!$L$6:$L$105,INT((ROW()-6)/12)+1)+SUMIFS($I$6:$I$1205,$A$6:$A$1205,$A1127,$E$6:$E$1205,"&gt;"&amp;$E1127,$E$6:$E$1205,"&lt;=7")))</f>
        <v/>
      </c>
      <c r="N1127" s="25">
        <f>IF($A1127="","",MIN(INDEX('Cenários'!$K$6:$K$105,INT((ROW()-6)/12)+1),MAX(0,$M1127)))</f>
        <v/>
      </c>
      <c r="O1127" s="25">
        <f>IF($A1127="","",IFERROR(IF($L1127&gt;=$N1127,0,MIN(CEILING(MAX(0,$N1127-$L1127),INDEX('Cenários'!$I$6:$I$105,INT((ROW()-6)/12)+1)),FLOOR(MAX(0,INDEX('Cenários'!$K$6:$K$105,INT((ROW()-6)/12)+1)-$L1127),INDEX('Cenários'!$I$6:$I$105,INT((ROW()-6)/12)+1)))),0))</f>
        <v/>
      </c>
      <c r="P1127" s="25">
        <f>IF($A1127="","",IFERROR(IF($E1127+INDEX('Cenários'!$J$6:$J$105,INT((ROW()-6)/12)+1)&gt;7,0,SUMIFS($O$6:$O$1205,$A$6:$A$1205,$A1127,$E$6:$E$1205,$E1127+INDEX('Cenários'!$J$6:$J$105,INT((ROW()-6)/12)+1))),0))</f>
        <v/>
      </c>
      <c r="Q1127" s="25">
        <f>IF($A1127="","",$L1127+$O1127)</f>
        <v/>
      </c>
      <c r="R1127" s="25">
        <f>IF($A1127="","",IF($E1127&gt;0,MAX(0,$Q1127-$N1127),0))</f>
        <v/>
      </c>
      <c r="S1127" s="25">
        <f>IF($A1127="","",$Q1127-$R1127)</f>
        <v/>
      </c>
      <c r="T1127" s="25">
        <f>IF($A1127="","",MAX(0,-$S1127))</f>
        <v/>
      </c>
      <c r="U1127" s="25">
        <f>IF($A1127="","",MAX(0,$Q1127-INDEX('Cenários'!$K$6:$K$105,INT((ROW()-6)/12)+1)))</f>
        <v/>
      </c>
      <c r="V1127" s="24">
        <f>IF($A1127="","",IF($Y1127&lt;&gt;"OK","Dados inválidos",IF($X1127="Pausado","Pausado",IF($T1127&gt;0,"Ruptura",IF($U1127&gt;0,"Excesso de capacidade",IF($M1127&gt;INDEX('Cenários'!$K$6:$K$105,INT((ROW()-6)/12)+1),"Capacidade insuficiente",IF(AND($E1127&lt;=0,$S1127&lt;INDEX('Cenários'!$H$6:$H$105,INT((ROW()-6)/12)+1)),"Atenção",IF($R1127&gt;0,"Desmobilizar","Adequado"))))))))</f>
        <v/>
      </c>
      <c r="W1127" s="24">
        <f>IF($A1127="","",IF($Y1127&lt;&gt;"OK","Corrigir cadastro do cenário",IF($X1127="Pausado","",IF($T1127&gt;0,"Ruptura projetada de "&amp;TEXT($T1127,"0")&amp;" un.",IF($U1127&gt;0,"Reduzir entrada ou transferir "&amp;TEXT($U1127,"0")&amp;" un.",IF($M1127&gt;INDEX('Cenários'!$K$6:$K$105,INT((ROW()-6)/12)+1),"Capacidade abaixo do saldo-alvo em "&amp;TEXT($M1127-INDEX('Cenários'!$K$6:$K$105,INT((ROW()-6)/12)+1),"0")&amp;" un.",IF(AND($O1127&gt;0,$E1127-INDEX('Cenários'!$J$6:$J$105,INT((ROW()-6)/12)+1)&lt;-4),"Recebimento depende de pedido anterior ao horizonte",IF($R1127&gt;0,"Desmobilizar "&amp;TEXT($R1127,"0")&amp;" un. nesta semana",IF($P1127&gt;0,"Emitir pedido de "&amp;TEXT($P1127,"0")&amp;" un. nesta semana",IF($O1127&gt;0,"Programar recebimento de "&amp;TEXT($O1127,"0")&amp;" un.","Sem ação imediata")))))))))</f>
        <v/>
      </c>
      <c r="X1127" s="24">
        <f>IF($A1127="","",INDEX('Cenários'!$M$6:$M$105,INT((ROW()-6)/12)+1))</f>
        <v/>
      </c>
      <c r="Y1127" s="24">
        <f>IF($A1127="","",INDEX('Cenários'!$Z$6:$Z$105,INT((ROW()-6)/12)+1))</f>
        <v/>
      </c>
    </row>
    <row r="1128" ht="19" customHeight="1">
      <c r="A1128" s="24">
        <f>IF(INDEX('Cenários'!$A$6:$A$105,INT((ROW()-6)/12)+1)="","",INDEX('Cenários'!$A$6:$A$105,INT((ROW()-6)/12)+1))</f>
        <v/>
      </c>
      <c r="B1128" s="24">
        <f>IF($A1128="","",INDEX('Cenários'!$B$6:$B$105,INT((ROW()-6)/12)+1))</f>
        <v/>
      </c>
      <c r="C1128" s="24">
        <f>IF($A1128="","",INDEX('Cenários'!$C$6:$C$105,INT((ROW()-6)/12)+1))</f>
        <v/>
      </c>
      <c r="D1128" s="24">
        <f>IF($A1128="","",INDEX('Cenários'!$D$6:$D$105,INT((ROW()-6)/12)+1))</f>
        <v/>
      </c>
      <c r="E1128" s="25">
        <f>IF($A1128="","",MOD(ROW()-6,12)-4)</f>
        <v/>
      </c>
      <c r="F1128" s="24">
        <f>IF($A1128="","",IF($E1128&lt;0,"Antes do pico",IF($E1128=0,"Semana de pico","Depois do pico")))</f>
        <v/>
      </c>
      <c r="G1128" s="36">
        <f>IF($A1128="","",IFERROR(IF(INDEX('Cenários'!$E$6:$E$105,INT((ROW()-6)/12)+1)="","",INDEX('Cenários'!$E$6:$E$105,INT((ROW()-6)/12)+1)+7*$E1128),""))</f>
        <v/>
      </c>
      <c r="H1128" s="37">
        <f>IF($A1128="","",INDEX('Cenários'!$N$6:$Y$105,INT((ROW()-6)/12)+1,$E1128+5))</f>
        <v/>
      </c>
      <c r="I1128" s="25">
        <f>IF(OR($A1128="",$H1128=""),"",IFERROR(ROUNDUP(INDEX('Cenários'!$F$6:$F$105,INT((ROW()-6)/12)+1)*$H1128,0),""))</f>
        <v/>
      </c>
      <c r="J1128" s="19" t="n"/>
      <c r="K1128" s="25">
        <f>IF($A1128="","",IF($E1128=-4,INDEX('Cenários'!$G$6:$G$105,INT((ROW()-6)/12)+1),$S1127))</f>
        <v/>
      </c>
      <c r="L1128" s="25">
        <f>IF($A1128="","",$K1128+IF($J1128="",0,$J1128)-IF($I1128="",0,$I1128))</f>
        <v/>
      </c>
      <c r="M1128" s="25">
        <f>IF($A1128="","",IF($E1128&lt;=0,INDEX('Cenários'!$H$6:$H$105,INT((ROW()-6)/12)+1)+SUMIFS($I$6:$I$1205,$A$6:$A$1205,$A1128,$E$6:$E$1205,"&gt;"&amp;$E1128,$E$6:$E$1205,"&lt;="&amp;($E1128+INDEX('Cenários'!$J$6:$J$105,INT((ROW()-6)/12)+1))),INDEX('Cenários'!$L$6:$L$105,INT((ROW()-6)/12)+1)+SUMIFS($I$6:$I$1205,$A$6:$A$1205,$A1128,$E$6:$E$1205,"&gt;"&amp;$E1128,$E$6:$E$1205,"&lt;=7")))</f>
        <v/>
      </c>
      <c r="N1128" s="25">
        <f>IF($A1128="","",MIN(INDEX('Cenários'!$K$6:$K$105,INT((ROW()-6)/12)+1),MAX(0,$M1128)))</f>
        <v/>
      </c>
      <c r="O1128" s="25">
        <f>IF($A1128="","",IFERROR(IF($L1128&gt;=$N1128,0,MIN(CEILING(MAX(0,$N1128-$L1128),INDEX('Cenários'!$I$6:$I$105,INT((ROW()-6)/12)+1)),FLOOR(MAX(0,INDEX('Cenários'!$K$6:$K$105,INT((ROW()-6)/12)+1)-$L1128),INDEX('Cenários'!$I$6:$I$105,INT((ROW()-6)/12)+1)))),0))</f>
        <v/>
      </c>
      <c r="P1128" s="25">
        <f>IF($A1128="","",IFERROR(IF($E1128+INDEX('Cenários'!$J$6:$J$105,INT((ROW()-6)/12)+1)&gt;7,0,SUMIFS($O$6:$O$1205,$A$6:$A$1205,$A1128,$E$6:$E$1205,$E1128+INDEX('Cenários'!$J$6:$J$105,INT((ROW()-6)/12)+1))),0))</f>
        <v/>
      </c>
      <c r="Q1128" s="25">
        <f>IF($A1128="","",$L1128+$O1128)</f>
        <v/>
      </c>
      <c r="R1128" s="25">
        <f>IF($A1128="","",IF($E1128&gt;0,MAX(0,$Q1128-$N1128),0))</f>
        <v/>
      </c>
      <c r="S1128" s="25">
        <f>IF($A1128="","",$Q1128-$R1128)</f>
        <v/>
      </c>
      <c r="T1128" s="25">
        <f>IF($A1128="","",MAX(0,-$S1128))</f>
        <v/>
      </c>
      <c r="U1128" s="25">
        <f>IF($A1128="","",MAX(0,$Q1128-INDEX('Cenários'!$K$6:$K$105,INT((ROW()-6)/12)+1)))</f>
        <v/>
      </c>
      <c r="V1128" s="24">
        <f>IF($A1128="","",IF($Y1128&lt;&gt;"OK","Dados inválidos",IF($X1128="Pausado","Pausado",IF($T1128&gt;0,"Ruptura",IF($U1128&gt;0,"Excesso de capacidade",IF($M1128&gt;INDEX('Cenários'!$K$6:$K$105,INT((ROW()-6)/12)+1),"Capacidade insuficiente",IF(AND($E1128&lt;=0,$S1128&lt;INDEX('Cenários'!$H$6:$H$105,INT((ROW()-6)/12)+1)),"Atenção",IF($R1128&gt;0,"Desmobilizar","Adequado"))))))))</f>
        <v/>
      </c>
      <c r="W1128" s="24">
        <f>IF($A1128="","",IF($Y1128&lt;&gt;"OK","Corrigir cadastro do cenário",IF($X1128="Pausado","",IF($T1128&gt;0,"Ruptura projetada de "&amp;TEXT($T1128,"0")&amp;" un.",IF($U1128&gt;0,"Reduzir entrada ou transferir "&amp;TEXT($U1128,"0")&amp;" un.",IF($M1128&gt;INDEX('Cenários'!$K$6:$K$105,INT((ROW()-6)/12)+1),"Capacidade abaixo do saldo-alvo em "&amp;TEXT($M1128-INDEX('Cenários'!$K$6:$K$105,INT((ROW()-6)/12)+1),"0")&amp;" un.",IF(AND($O1128&gt;0,$E1128-INDEX('Cenários'!$J$6:$J$105,INT((ROW()-6)/12)+1)&lt;-4),"Recebimento depende de pedido anterior ao horizonte",IF($R1128&gt;0,"Desmobilizar "&amp;TEXT($R1128,"0")&amp;" un. nesta semana",IF($P1128&gt;0,"Emitir pedido de "&amp;TEXT($P1128,"0")&amp;" un. nesta semana",IF($O1128&gt;0,"Programar recebimento de "&amp;TEXT($O1128,"0")&amp;" un.","Sem ação imediata")))))))))</f>
        <v/>
      </c>
      <c r="X1128" s="24">
        <f>IF($A1128="","",INDEX('Cenários'!$M$6:$M$105,INT((ROW()-6)/12)+1))</f>
        <v/>
      </c>
      <c r="Y1128" s="24">
        <f>IF($A1128="","",INDEX('Cenários'!$Z$6:$Z$105,INT((ROW()-6)/12)+1))</f>
        <v/>
      </c>
    </row>
    <row r="1129" ht="19" customHeight="1">
      <c r="A1129" s="24">
        <f>IF(INDEX('Cenários'!$A$6:$A$105,INT((ROW()-6)/12)+1)="","",INDEX('Cenários'!$A$6:$A$105,INT((ROW()-6)/12)+1))</f>
        <v/>
      </c>
      <c r="B1129" s="24">
        <f>IF($A1129="","",INDEX('Cenários'!$B$6:$B$105,INT((ROW()-6)/12)+1))</f>
        <v/>
      </c>
      <c r="C1129" s="24">
        <f>IF($A1129="","",INDEX('Cenários'!$C$6:$C$105,INT((ROW()-6)/12)+1))</f>
        <v/>
      </c>
      <c r="D1129" s="24">
        <f>IF($A1129="","",INDEX('Cenários'!$D$6:$D$105,INT((ROW()-6)/12)+1))</f>
        <v/>
      </c>
      <c r="E1129" s="25">
        <f>IF($A1129="","",MOD(ROW()-6,12)-4)</f>
        <v/>
      </c>
      <c r="F1129" s="24">
        <f>IF($A1129="","",IF($E1129&lt;0,"Antes do pico",IF($E1129=0,"Semana de pico","Depois do pico")))</f>
        <v/>
      </c>
      <c r="G1129" s="36">
        <f>IF($A1129="","",IFERROR(IF(INDEX('Cenários'!$E$6:$E$105,INT((ROW()-6)/12)+1)="","",INDEX('Cenários'!$E$6:$E$105,INT((ROW()-6)/12)+1)+7*$E1129),""))</f>
        <v/>
      </c>
      <c r="H1129" s="37">
        <f>IF($A1129="","",INDEX('Cenários'!$N$6:$Y$105,INT((ROW()-6)/12)+1,$E1129+5))</f>
        <v/>
      </c>
      <c r="I1129" s="25">
        <f>IF(OR($A1129="",$H1129=""),"",IFERROR(ROUNDUP(INDEX('Cenários'!$F$6:$F$105,INT((ROW()-6)/12)+1)*$H1129,0),""))</f>
        <v/>
      </c>
      <c r="J1129" s="19" t="n"/>
      <c r="K1129" s="25">
        <f>IF($A1129="","",IF($E1129=-4,INDEX('Cenários'!$G$6:$G$105,INT((ROW()-6)/12)+1),$S1128))</f>
        <v/>
      </c>
      <c r="L1129" s="25">
        <f>IF($A1129="","",$K1129+IF($J1129="",0,$J1129)-IF($I1129="",0,$I1129))</f>
        <v/>
      </c>
      <c r="M1129" s="25">
        <f>IF($A1129="","",IF($E1129&lt;=0,INDEX('Cenários'!$H$6:$H$105,INT((ROW()-6)/12)+1)+SUMIFS($I$6:$I$1205,$A$6:$A$1205,$A1129,$E$6:$E$1205,"&gt;"&amp;$E1129,$E$6:$E$1205,"&lt;="&amp;($E1129+INDEX('Cenários'!$J$6:$J$105,INT((ROW()-6)/12)+1))),INDEX('Cenários'!$L$6:$L$105,INT((ROW()-6)/12)+1)+SUMIFS($I$6:$I$1205,$A$6:$A$1205,$A1129,$E$6:$E$1205,"&gt;"&amp;$E1129,$E$6:$E$1205,"&lt;=7")))</f>
        <v/>
      </c>
      <c r="N1129" s="25">
        <f>IF($A1129="","",MIN(INDEX('Cenários'!$K$6:$K$105,INT((ROW()-6)/12)+1),MAX(0,$M1129)))</f>
        <v/>
      </c>
      <c r="O1129" s="25">
        <f>IF($A1129="","",IFERROR(IF($L1129&gt;=$N1129,0,MIN(CEILING(MAX(0,$N1129-$L1129),INDEX('Cenários'!$I$6:$I$105,INT((ROW()-6)/12)+1)),FLOOR(MAX(0,INDEX('Cenários'!$K$6:$K$105,INT((ROW()-6)/12)+1)-$L1129),INDEX('Cenários'!$I$6:$I$105,INT((ROW()-6)/12)+1)))),0))</f>
        <v/>
      </c>
      <c r="P1129" s="25">
        <f>IF($A1129="","",IFERROR(IF($E1129+INDEX('Cenários'!$J$6:$J$105,INT((ROW()-6)/12)+1)&gt;7,0,SUMIFS($O$6:$O$1205,$A$6:$A$1205,$A1129,$E$6:$E$1205,$E1129+INDEX('Cenários'!$J$6:$J$105,INT((ROW()-6)/12)+1))),0))</f>
        <v/>
      </c>
      <c r="Q1129" s="25">
        <f>IF($A1129="","",$L1129+$O1129)</f>
        <v/>
      </c>
      <c r="R1129" s="25">
        <f>IF($A1129="","",IF($E1129&gt;0,MAX(0,$Q1129-$N1129),0))</f>
        <v/>
      </c>
      <c r="S1129" s="25">
        <f>IF($A1129="","",$Q1129-$R1129)</f>
        <v/>
      </c>
      <c r="T1129" s="25">
        <f>IF($A1129="","",MAX(0,-$S1129))</f>
        <v/>
      </c>
      <c r="U1129" s="25">
        <f>IF($A1129="","",MAX(0,$Q1129-INDEX('Cenários'!$K$6:$K$105,INT((ROW()-6)/12)+1)))</f>
        <v/>
      </c>
      <c r="V1129" s="24">
        <f>IF($A1129="","",IF($Y1129&lt;&gt;"OK","Dados inválidos",IF($X1129="Pausado","Pausado",IF($T1129&gt;0,"Ruptura",IF($U1129&gt;0,"Excesso de capacidade",IF($M1129&gt;INDEX('Cenários'!$K$6:$K$105,INT((ROW()-6)/12)+1),"Capacidade insuficiente",IF(AND($E1129&lt;=0,$S1129&lt;INDEX('Cenários'!$H$6:$H$105,INT((ROW()-6)/12)+1)),"Atenção",IF($R1129&gt;0,"Desmobilizar","Adequado"))))))))</f>
        <v/>
      </c>
      <c r="W1129" s="24">
        <f>IF($A1129="","",IF($Y1129&lt;&gt;"OK","Corrigir cadastro do cenário",IF($X1129="Pausado","",IF($T1129&gt;0,"Ruptura projetada de "&amp;TEXT($T1129,"0")&amp;" un.",IF($U1129&gt;0,"Reduzir entrada ou transferir "&amp;TEXT($U1129,"0")&amp;" un.",IF($M1129&gt;INDEX('Cenários'!$K$6:$K$105,INT((ROW()-6)/12)+1),"Capacidade abaixo do saldo-alvo em "&amp;TEXT($M1129-INDEX('Cenários'!$K$6:$K$105,INT((ROW()-6)/12)+1),"0")&amp;" un.",IF(AND($O1129&gt;0,$E1129-INDEX('Cenários'!$J$6:$J$105,INT((ROW()-6)/12)+1)&lt;-4),"Recebimento depende de pedido anterior ao horizonte",IF($R1129&gt;0,"Desmobilizar "&amp;TEXT($R1129,"0")&amp;" un. nesta semana",IF($P1129&gt;0,"Emitir pedido de "&amp;TEXT($P1129,"0")&amp;" un. nesta semana",IF($O1129&gt;0,"Programar recebimento de "&amp;TEXT($O1129,"0")&amp;" un.","Sem ação imediata")))))))))</f>
        <v/>
      </c>
      <c r="X1129" s="24">
        <f>IF($A1129="","",INDEX('Cenários'!$M$6:$M$105,INT((ROW()-6)/12)+1))</f>
        <v/>
      </c>
      <c r="Y1129" s="24">
        <f>IF($A1129="","",INDEX('Cenários'!$Z$6:$Z$105,INT((ROW()-6)/12)+1))</f>
        <v/>
      </c>
    </row>
    <row r="1130" ht="19" customHeight="1">
      <c r="A1130" s="24">
        <f>IF(INDEX('Cenários'!$A$6:$A$105,INT((ROW()-6)/12)+1)="","",INDEX('Cenários'!$A$6:$A$105,INT((ROW()-6)/12)+1))</f>
        <v/>
      </c>
      <c r="B1130" s="24">
        <f>IF($A1130="","",INDEX('Cenários'!$B$6:$B$105,INT((ROW()-6)/12)+1))</f>
        <v/>
      </c>
      <c r="C1130" s="24">
        <f>IF($A1130="","",INDEX('Cenários'!$C$6:$C$105,INT((ROW()-6)/12)+1))</f>
        <v/>
      </c>
      <c r="D1130" s="24">
        <f>IF($A1130="","",INDEX('Cenários'!$D$6:$D$105,INT((ROW()-6)/12)+1))</f>
        <v/>
      </c>
      <c r="E1130" s="25">
        <f>IF($A1130="","",MOD(ROW()-6,12)-4)</f>
        <v/>
      </c>
      <c r="F1130" s="24">
        <f>IF($A1130="","",IF($E1130&lt;0,"Antes do pico",IF($E1130=0,"Semana de pico","Depois do pico")))</f>
        <v/>
      </c>
      <c r="G1130" s="36">
        <f>IF($A1130="","",IFERROR(IF(INDEX('Cenários'!$E$6:$E$105,INT((ROW()-6)/12)+1)="","",INDEX('Cenários'!$E$6:$E$105,INT((ROW()-6)/12)+1)+7*$E1130),""))</f>
        <v/>
      </c>
      <c r="H1130" s="37">
        <f>IF($A1130="","",INDEX('Cenários'!$N$6:$Y$105,INT((ROW()-6)/12)+1,$E1130+5))</f>
        <v/>
      </c>
      <c r="I1130" s="25">
        <f>IF(OR($A1130="",$H1130=""),"",IFERROR(ROUNDUP(INDEX('Cenários'!$F$6:$F$105,INT((ROW()-6)/12)+1)*$H1130,0),""))</f>
        <v/>
      </c>
      <c r="J1130" s="19" t="n"/>
      <c r="K1130" s="25">
        <f>IF($A1130="","",IF($E1130=-4,INDEX('Cenários'!$G$6:$G$105,INT((ROW()-6)/12)+1),$S1129))</f>
        <v/>
      </c>
      <c r="L1130" s="25">
        <f>IF($A1130="","",$K1130+IF($J1130="",0,$J1130)-IF($I1130="",0,$I1130))</f>
        <v/>
      </c>
      <c r="M1130" s="25">
        <f>IF($A1130="","",IF($E1130&lt;=0,INDEX('Cenários'!$H$6:$H$105,INT((ROW()-6)/12)+1)+SUMIFS($I$6:$I$1205,$A$6:$A$1205,$A1130,$E$6:$E$1205,"&gt;"&amp;$E1130,$E$6:$E$1205,"&lt;="&amp;($E1130+INDEX('Cenários'!$J$6:$J$105,INT((ROW()-6)/12)+1))),INDEX('Cenários'!$L$6:$L$105,INT((ROW()-6)/12)+1)+SUMIFS($I$6:$I$1205,$A$6:$A$1205,$A1130,$E$6:$E$1205,"&gt;"&amp;$E1130,$E$6:$E$1205,"&lt;=7")))</f>
        <v/>
      </c>
      <c r="N1130" s="25">
        <f>IF($A1130="","",MIN(INDEX('Cenários'!$K$6:$K$105,INT((ROW()-6)/12)+1),MAX(0,$M1130)))</f>
        <v/>
      </c>
      <c r="O1130" s="25">
        <f>IF($A1130="","",IFERROR(IF($L1130&gt;=$N1130,0,MIN(CEILING(MAX(0,$N1130-$L1130),INDEX('Cenários'!$I$6:$I$105,INT((ROW()-6)/12)+1)),FLOOR(MAX(0,INDEX('Cenários'!$K$6:$K$105,INT((ROW()-6)/12)+1)-$L1130),INDEX('Cenários'!$I$6:$I$105,INT((ROW()-6)/12)+1)))),0))</f>
        <v/>
      </c>
      <c r="P1130" s="25">
        <f>IF($A1130="","",IFERROR(IF($E1130+INDEX('Cenários'!$J$6:$J$105,INT((ROW()-6)/12)+1)&gt;7,0,SUMIFS($O$6:$O$1205,$A$6:$A$1205,$A1130,$E$6:$E$1205,$E1130+INDEX('Cenários'!$J$6:$J$105,INT((ROW()-6)/12)+1))),0))</f>
        <v/>
      </c>
      <c r="Q1130" s="25">
        <f>IF($A1130="","",$L1130+$O1130)</f>
        <v/>
      </c>
      <c r="R1130" s="25">
        <f>IF($A1130="","",IF($E1130&gt;0,MAX(0,$Q1130-$N1130),0))</f>
        <v/>
      </c>
      <c r="S1130" s="25">
        <f>IF($A1130="","",$Q1130-$R1130)</f>
        <v/>
      </c>
      <c r="T1130" s="25">
        <f>IF($A1130="","",MAX(0,-$S1130))</f>
        <v/>
      </c>
      <c r="U1130" s="25">
        <f>IF($A1130="","",MAX(0,$Q1130-INDEX('Cenários'!$K$6:$K$105,INT((ROW()-6)/12)+1)))</f>
        <v/>
      </c>
      <c r="V1130" s="24">
        <f>IF($A1130="","",IF($Y1130&lt;&gt;"OK","Dados inválidos",IF($X1130="Pausado","Pausado",IF($T1130&gt;0,"Ruptura",IF($U1130&gt;0,"Excesso de capacidade",IF($M1130&gt;INDEX('Cenários'!$K$6:$K$105,INT((ROW()-6)/12)+1),"Capacidade insuficiente",IF(AND($E1130&lt;=0,$S1130&lt;INDEX('Cenários'!$H$6:$H$105,INT((ROW()-6)/12)+1)),"Atenção",IF($R1130&gt;0,"Desmobilizar","Adequado"))))))))</f>
        <v/>
      </c>
      <c r="W1130" s="24">
        <f>IF($A1130="","",IF($Y1130&lt;&gt;"OK","Corrigir cadastro do cenário",IF($X1130="Pausado","",IF($T1130&gt;0,"Ruptura projetada de "&amp;TEXT($T1130,"0")&amp;" un.",IF($U1130&gt;0,"Reduzir entrada ou transferir "&amp;TEXT($U1130,"0")&amp;" un.",IF($M1130&gt;INDEX('Cenários'!$K$6:$K$105,INT((ROW()-6)/12)+1),"Capacidade abaixo do saldo-alvo em "&amp;TEXT($M1130-INDEX('Cenários'!$K$6:$K$105,INT((ROW()-6)/12)+1),"0")&amp;" un.",IF(AND($O1130&gt;0,$E1130-INDEX('Cenários'!$J$6:$J$105,INT((ROW()-6)/12)+1)&lt;-4),"Recebimento depende de pedido anterior ao horizonte",IF($R1130&gt;0,"Desmobilizar "&amp;TEXT($R1130,"0")&amp;" un. nesta semana",IF($P1130&gt;0,"Emitir pedido de "&amp;TEXT($P1130,"0")&amp;" un. nesta semana",IF($O1130&gt;0,"Programar recebimento de "&amp;TEXT($O1130,"0")&amp;" un.","Sem ação imediata")))))))))</f>
        <v/>
      </c>
      <c r="X1130" s="24">
        <f>IF($A1130="","",INDEX('Cenários'!$M$6:$M$105,INT((ROW()-6)/12)+1))</f>
        <v/>
      </c>
      <c r="Y1130" s="24">
        <f>IF($A1130="","",INDEX('Cenários'!$Z$6:$Z$105,INT((ROW()-6)/12)+1))</f>
        <v/>
      </c>
    </row>
    <row r="1131" ht="19" customHeight="1">
      <c r="A1131" s="24">
        <f>IF(INDEX('Cenários'!$A$6:$A$105,INT((ROW()-6)/12)+1)="","",INDEX('Cenários'!$A$6:$A$105,INT((ROW()-6)/12)+1))</f>
        <v/>
      </c>
      <c r="B1131" s="24">
        <f>IF($A1131="","",INDEX('Cenários'!$B$6:$B$105,INT((ROW()-6)/12)+1))</f>
        <v/>
      </c>
      <c r="C1131" s="24">
        <f>IF($A1131="","",INDEX('Cenários'!$C$6:$C$105,INT((ROW()-6)/12)+1))</f>
        <v/>
      </c>
      <c r="D1131" s="24">
        <f>IF($A1131="","",INDEX('Cenários'!$D$6:$D$105,INT((ROW()-6)/12)+1))</f>
        <v/>
      </c>
      <c r="E1131" s="25">
        <f>IF($A1131="","",MOD(ROW()-6,12)-4)</f>
        <v/>
      </c>
      <c r="F1131" s="24">
        <f>IF($A1131="","",IF($E1131&lt;0,"Antes do pico",IF($E1131=0,"Semana de pico","Depois do pico")))</f>
        <v/>
      </c>
      <c r="G1131" s="36">
        <f>IF($A1131="","",IFERROR(IF(INDEX('Cenários'!$E$6:$E$105,INT((ROW()-6)/12)+1)="","",INDEX('Cenários'!$E$6:$E$105,INT((ROW()-6)/12)+1)+7*$E1131),""))</f>
        <v/>
      </c>
      <c r="H1131" s="37">
        <f>IF($A1131="","",INDEX('Cenários'!$N$6:$Y$105,INT((ROW()-6)/12)+1,$E1131+5))</f>
        <v/>
      </c>
      <c r="I1131" s="25">
        <f>IF(OR($A1131="",$H1131=""),"",IFERROR(ROUNDUP(INDEX('Cenários'!$F$6:$F$105,INT((ROW()-6)/12)+1)*$H1131,0),""))</f>
        <v/>
      </c>
      <c r="J1131" s="19" t="n"/>
      <c r="K1131" s="25">
        <f>IF($A1131="","",IF($E1131=-4,INDEX('Cenários'!$G$6:$G$105,INT((ROW()-6)/12)+1),$S1130))</f>
        <v/>
      </c>
      <c r="L1131" s="25">
        <f>IF($A1131="","",$K1131+IF($J1131="",0,$J1131)-IF($I1131="",0,$I1131))</f>
        <v/>
      </c>
      <c r="M1131" s="25">
        <f>IF($A1131="","",IF($E1131&lt;=0,INDEX('Cenários'!$H$6:$H$105,INT((ROW()-6)/12)+1)+SUMIFS($I$6:$I$1205,$A$6:$A$1205,$A1131,$E$6:$E$1205,"&gt;"&amp;$E1131,$E$6:$E$1205,"&lt;="&amp;($E1131+INDEX('Cenários'!$J$6:$J$105,INT((ROW()-6)/12)+1))),INDEX('Cenários'!$L$6:$L$105,INT((ROW()-6)/12)+1)+SUMIFS($I$6:$I$1205,$A$6:$A$1205,$A1131,$E$6:$E$1205,"&gt;"&amp;$E1131,$E$6:$E$1205,"&lt;=7")))</f>
        <v/>
      </c>
      <c r="N1131" s="25">
        <f>IF($A1131="","",MIN(INDEX('Cenários'!$K$6:$K$105,INT((ROW()-6)/12)+1),MAX(0,$M1131)))</f>
        <v/>
      </c>
      <c r="O1131" s="25">
        <f>IF($A1131="","",IFERROR(IF($L1131&gt;=$N1131,0,MIN(CEILING(MAX(0,$N1131-$L1131),INDEX('Cenários'!$I$6:$I$105,INT((ROW()-6)/12)+1)),FLOOR(MAX(0,INDEX('Cenários'!$K$6:$K$105,INT((ROW()-6)/12)+1)-$L1131),INDEX('Cenários'!$I$6:$I$105,INT((ROW()-6)/12)+1)))),0))</f>
        <v/>
      </c>
      <c r="P1131" s="25">
        <f>IF($A1131="","",IFERROR(IF($E1131+INDEX('Cenários'!$J$6:$J$105,INT((ROW()-6)/12)+1)&gt;7,0,SUMIFS($O$6:$O$1205,$A$6:$A$1205,$A1131,$E$6:$E$1205,$E1131+INDEX('Cenários'!$J$6:$J$105,INT((ROW()-6)/12)+1))),0))</f>
        <v/>
      </c>
      <c r="Q1131" s="25">
        <f>IF($A1131="","",$L1131+$O1131)</f>
        <v/>
      </c>
      <c r="R1131" s="25">
        <f>IF($A1131="","",IF($E1131&gt;0,MAX(0,$Q1131-$N1131),0))</f>
        <v/>
      </c>
      <c r="S1131" s="25">
        <f>IF($A1131="","",$Q1131-$R1131)</f>
        <v/>
      </c>
      <c r="T1131" s="25">
        <f>IF($A1131="","",MAX(0,-$S1131))</f>
        <v/>
      </c>
      <c r="U1131" s="25">
        <f>IF($A1131="","",MAX(0,$Q1131-INDEX('Cenários'!$K$6:$K$105,INT((ROW()-6)/12)+1)))</f>
        <v/>
      </c>
      <c r="V1131" s="24">
        <f>IF($A1131="","",IF($Y1131&lt;&gt;"OK","Dados inválidos",IF($X1131="Pausado","Pausado",IF($T1131&gt;0,"Ruptura",IF($U1131&gt;0,"Excesso de capacidade",IF($M1131&gt;INDEX('Cenários'!$K$6:$K$105,INT((ROW()-6)/12)+1),"Capacidade insuficiente",IF(AND($E1131&lt;=0,$S1131&lt;INDEX('Cenários'!$H$6:$H$105,INT((ROW()-6)/12)+1)),"Atenção",IF($R1131&gt;0,"Desmobilizar","Adequado"))))))))</f>
        <v/>
      </c>
      <c r="W1131" s="24">
        <f>IF($A1131="","",IF($Y1131&lt;&gt;"OK","Corrigir cadastro do cenário",IF($X1131="Pausado","",IF($T1131&gt;0,"Ruptura projetada de "&amp;TEXT($T1131,"0")&amp;" un.",IF($U1131&gt;0,"Reduzir entrada ou transferir "&amp;TEXT($U1131,"0")&amp;" un.",IF($M1131&gt;INDEX('Cenários'!$K$6:$K$105,INT((ROW()-6)/12)+1),"Capacidade abaixo do saldo-alvo em "&amp;TEXT($M1131-INDEX('Cenários'!$K$6:$K$105,INT((ROW()-6)/12)+1),"0")&amp;" un.",IF(AND($O1131&gt;0,$E1131-INDEX('Cenários'!$J$6:$J$105,INT((ROW()-6)/12)+1)&lt;-4),"Recebimento depende de pedido anterior ao horizonte",IF($R1131&gt;0,"Desmobilizar "&amp;TEXT($R1131,"0")&amp;" un. nesta semana",IF($P1131&gt;0,"Emitir pedido de "&amp;TEXT($P1131,"0")&amp;" un. nesta semana",IF($O1131&gt;0,"Programar recebimento de "&amp;TEXT($O1131,"0")&amp;" un.","Sem ação imediata")))))))))</f>
        <v/>
      </c>
      <c r="X1131" s="24">
        <f>IF($A1131="","",INDEX('Cenários'!$M$6:$M$105,INT((ROW()-6)/12)+1))</f>
        <v/>
      </c>
      <c r="Y1131" s="24">
        <f>IF($A1131="","",INDEX('Cenários'!$Z$6:$Z$105,INT((ROW()-6)/12)+1))</f>
        <v/>
      </c>
    </row>
    <row r="1132" ht="19" customHeight="1">
      <c r="A1132" s="24">
        <f>IF(INDEX('Cenários'!$A$6:$A$105,INT((ROW()-6)/12)+1)="","",INDEX('Cenários'!$A$6:$A$105,INT((ROW()-6)/12)+1))</f>
        <v/>
      </c>
      <c r="B1132" s="24">
        <f>IF($A1132="","",INDEX('Cenários'!$B$6:$B$105,INT((ROW()-6)/12)+1))</f>
        <v/>
      </c>
      <c r="C1132" s="24">
        <f>IF($A1132="","",INDEX('Cenários'!$C$6:$C$105,INT((ROW()-6)/12)+1))</f>
        <v/>
      </c>
      <c r="D1132" s="24">
        <f>IF($A1132="","",INDEX('Cenários'!$D$6:$D$105,INT((ROW()-6)/12)+1))</f>
        <v/>
      </c>
      <c r="E1132" s="25">
        <f>IF($A1132="","",MOD(ROW()-6,12)-4)</f>
        <v/>
      </c>
      <c r="F1132" s="24">
        <f>IF($A1132="","",IF($E1132&lt;0,"Antes do pico",IF($E1132=0,"Semana de pico","Depois do pico")))</f>
        <v/>
      </c>
      <c r="G1132" s="36">
        <f>IF($A1132="","",IFERROR(IF(INDEX('Cenários'!$E$6:$E$105,INT((ROW()-6)/12)+1)="","",INDEX('Cenários'!$E$6:$E$105,INT((ROW()-6)/12)+1)+7*$E1132),""))</f>
        <v/>
      </c>
      <c r="H1132" s="37">
        <f>IF($A1132="","",INDEX('Cenários'!$N$6:$Y$105,INT((ROW()-6)/12)+1,$E1132+5))</f>
        <v/>
      </c>
      <c r="I1132" s="25">
        <f>IF(OR($A1132="",$H1132=""),"",IFERROR(ROUNDUP(INDEX('Cenários'!$F$6:$F$105,INT((ROW()-6)/12)+1)*$H1132,0),""))</f>
        <v/>
      </c>
      <c r="J1132" s="19" t="n"/>
      <c r="K1132" s="25">
        <f>IF($A1132="","",IF($E1132=-4,INDEX('Cenários'!$G$6:$G$105,INT((ROW()-6)/12)+1),$S1131))</f>
        <v/>
      </c>
      <c r="L1132" s="25">
        <f>IF($A1132="","",$K1132+IF($J1132="",0,$J1132)-IF($I1132="",0,$I1132))</f>
        <v/>
      </c>
      <c r="M1132" s="25">
        <f>IF($A1132="","",IF($E1132&lt;=0,INDEX('Cenários'!$H$6:$H$105,INT((ROW()-6)/12)+1)+SUMIFS($I$6:$I$1205,$A$6:$A$1205,$A1132,$E$6:$E$1205,"&gt;"&amp;$E1132,$E$6:$E$1205,"&lt;="&amp;($E1132+INDEX('Cenários'!$J$6:$J$105,INT((ROW()-6)/12)+1))),INDEX('Cenários'!$L$6:$L$105,INT((ROW()-6)/12)+1)+SUMIFS($I$6:$I$1205,$A$6:$A$1205,$A1132,$E$6:$E$1205,"&gt;"&amp;$E1132,$E$6:$E$1205,"&lt;=7")))</f>
        <v/>
      </c>
      <c r="N1132" s="25">
        <f>IF($A1132="","",MIN(INDEX('Cenários'!$K$6:$K$105,INT((ROW()-6)/12)+1),MAX(0,$M1132)))</f>
        <v/>
      </c>
      <c r="O1132" s="25">
        <f>IF($A1132="","",IFERROR(IF($L1132&gt;=$N1132,0,MIN(CEILING(MAX(0,$N1132-$L1132),INDEX('Cenários'!$I$6:$I$105,INT((ROW()-6)/12)+1)),FLOOR(MAX(0,INDEX('Cenários'!$K$6:$K$105,INT((ROW()-6)/12)+1)-$L1132),INDEX('Cenários'!$I$6:$I$105,INT((ROW()-6)/12)+1)))),0))</f>
        <v/>
      </c>
      <c r="P1132" s="25">
        <f>IF($A1132="","",IFERROR(IF($E1132+INDEX('Cenários'!$J$6:$J$105,INT((ROW()-6)/12)+1)&gt;7,0,SUMIFS($O$6:$O$1205,$A$6:$A$1205,$A1132,$E$6:$E$1205,$E1132+INDEX('Cenários'!$J$6:$J$105,INT((ROW()-6)/12)+1))),0))</f>
        <v/>
      </c>
      <c r="Q1132" s="25">
        <f>IF($A1132="","",$L1132+$O1132)</f>
        <v/>
      </c>
      <c r="R1132" s="25">
        <f>IF($A1132="","",IF($E1132&gt;0,MAX(0,$Q1132-$N1132),0))</f>
        <v/>
      </c>
      <c r="S1132" s="25">
        <f>IF($A1132="","",$Q1132-$R1132)</f>
        <v/>
      </c>
      <c r="T1132" s="25">
        <f>IF($A1132="","",MAX(0,-$S1132))</f>
        <v/>
      </c>
      <c r="U1132" s="25">
        <f>IF($A1132="","",MAX(0,$Q1132-INDEX('Cenários'!$K$6:$K$105,INT((ROW()-6)/12)+1)))</f>
        <v/>
      </c>
      <c r="V1132" s="24">
        <f>IF($A1132="","",IF($Y1132&lt;&gt;"OK","Dados inválidos",IF($X1132="Pausado","Pausado",IF($T1132&gt;0,"Ruptura",IF($U1132&gt;0,"Excesso de capacidade",IF($M1132&gt;INDEX('Cenários'!$K$6:$K$105,INT((ROW()-6)/12)+1),"Capacidade insuficiente",IF(AND($E1132&lt;=0,$S1132&lt;INDEX('Cenários'!$H$6:$H$105,INT((ROW()-6)/12)+1)),"Atenção",IF($R1132&gt;0,"Desmobilizar","Adequado"))))))))</f>
        <v/>
      </c>
      <c r="W1132" s="24">
        <f>IF($A1132="","",IF($Y1132&lt;&gt;"OK","Corrigir cadastro do cenário",IF($X1132="Pausado","",IF($T1132&gt;0,"Ruptura projetada de "&amp;TEXT($T1132,"0")&amp;" un.",IF($U1132&gt;0,"Reduzir entrada ou transferir "&amp;TEXT($U1132,"0")&amp;" un.",IF($M1132&gt;INDEX('Cenários'!$K$6:$K$105,INT((ROW()-6)/12)+1),"Capacidade abaixo do saldo-alvo em "&amp;TEXT($M1132-INDEX('Cenários'!$K$6:$K$105,INT((ROW()-6)/12)+1),"0")&amp;" un.",IF(AND($O1132&gt;0,$E1132-INDEX('Cenários'!$J$6:$J$105,INT((ROW()-6)/12)+1)&lt;-4),"Recebimento depende de pedido anterior ao horizonte",IF($R1132&gt;0,"Desmobilizar "&amp;TEXT($R1132,"0")&amp;" un. nesta semana",IF($P1132&gt;0,"Emitir pedido de "&amp;TEXT($P1132,"0")&amp;" un. nesta semana",IF($O1132&gt;0,"Programar recebimento de "&amp;TEXT($O1132,"0")&amp;" un.","Sem ação imediata")))))))))</f>
        <v/>
      </c>
      <c r="X1132" s="24">
        <f>IF($A1132="","",INDEX('Cenários'!$M$6:$M$105,INT((ROW()-6)/12)+1))</f>
        <v/>
      </c>
      <c r="Y1132" s="24">
        <f>IF($A1132="","",INDEX('Cenários'!$Z$6:$Z$105,INT((ROW()-6)/12)+1))</f>
        <v/>
      </c>
    </row>
    <row r="1133" ht="19" customHeight="1">
      <c r="A1133" s="24">
        <f>IF(INDEX('Cenários'!$A$6:$A$105,INT((ROW()-6)/12)+1)="","",INDEX('Cenários'!$A$6:$A$105,INT((ROW()-6)/12)+1))</f>
        <v/>
      </c>
      <c r="B1133" s="24">
        <f>IF($A1133="","",INDEX('Cenários'!$B$6:$B$105,INT((ROW()-6)/12)+1))</f>
        <v/>
      </c>
      <c r="C1133" s="24">
        <f>IF($A1133="","",INDEX('Cenários'!$C$6:$C$105,INT((ROW()-6)/12)+1))</f>
        <v/>
      </c>
      <c r="D1133" s="24">
        <f>IF($A1133="","",INDEX('Cenários'!$D$6:$D$105,INT((ROW()-6)/12)+1))</f>
        <v/>
      </c>
      <c r="E1133" s="25">
        <f>IF($A1133="","",MOD(ROW()-6,12)-4)</f>
        <v/>
      </c>
      <c r="F1133" s="24">
        <f>IF($A1133="","",IF($E1133&lt;0,"Antes do pico",IF($E1133=0,"Semana de pico","Depois do pico")))</f>
        <v/>
      </c>
      <c r="G1133" s="36">
        <f>IF($A1133="","",IFERROR(IF(INDEX('Cenários'!$E$6:$E$105,INT((ROW()-6)/12)+1)="","",INDEX('Cenários'!$E$6:$E$105,INT((ROW()-6)/12)+1)+7*$E1133),""))</f>
        <v/>
      </c>
      <c r="H1133" s="37">
        <f>IF($A1133="","",INDEX('Cenários'!$N$6:$Y$105,INT((ROW()-6)/12)+1,$E1133+5))</f>
        <v/>
      </c>
      <c r="I1133" s="25">
        <f>IF(OR($A1133="",$H1133=""),"",IFERROR(ROUNDUP(INDEX('Cenários'!$F$6:$F$105,INT((ROW()-6)/12)+1)*$H1133,0),""))</f>
        <v/>
      </c>
      <c r="J1133" s="19" t="n"/>
      <c r="K1133" s="25">
        <f>IF($A1133="","",IF($E1133=-4,INDEX('Cenários'!$G$6:$G$105,INT((ROW()-6)/12)+1),$S1132))</f>
        <v/>
      </c>
      <c r="L1133" s="25">
        <f>IF($A1133="","",$K1133+IF($J1133="",0,$J1133)-IF($I1133="",0,$I1133))</f>
        <v/>
      </c>
      <c r="M1133" s="25">
        <f>IF($A1133="","",IF($E1133&lt;=0,INDEX('Cenários'!$H$6:$H$105,INT((ROW()-6)/12)+1)+SUMIFS($I$6:$I$1205,$A$6:$A$1205,$A1133,$E$6:$E$1205,"&gt;"&amp;$E1133,$E$6:$E$1205,"&lt;="&amp;($E1133+INDEX('Cenários'!$J$6:$J$105,INT((ROW()-6)/12)+1))),INDEX('Cenários'!$L$6:$L$105,INT((ROW()-6)/12)+1)+SUMIFS($I$6:$I$1205,$A$6:$A$1205,$A1133,$E$6:$E$1205,"&gt;"&amp;$E1133,$E$6:$E$1205,"&lt;=7")))</f>
        <v/>
      </c>
      <c r="N1133" s="25">
        <f>IF($A1133="","",MIN(INDEX('Cenários'!$K$6:$K$105,INT((ROW()-6)/12)+1),MAX(0,$M1133)))</f>
        <v/>
      </c>
      <c r="O1133" s="25">
        <f>IF($A1133="","",IFERROR(IF($L1133&gt;=$N1133,0,MIN(CEILING(MAX(0,$N1133-$L1133),INDEX('Cenários'!$I$6:$I$105,INT((ROW()-6)/12)+1)),FLOOR(MAX(0,INDEX('Cenários'!$K$6:$K$105,INT((ROW()-6)/12)+1)-$L1133),INDEX('Cenários'!$I$6:$I$105,INT((ROW()-6)/12)+1)))),0))</f>
        <v/>
      </c>
      <c r="P1133" s="25">
        <f>IF($A1133="","",IFERROR(IF($E1133+INDEX('Cenários'!$J$6:$J$105,INT((ROW()-6)/12)+1)&gt;7,0,SUMIFS($O$6:$O$1205,$A$6:$A$1205,$A1133,$E$6:$E$1205,$E1133+INDEX('Cenários'!$J$6:$J$105,INT((ROW()-6)/12)+1))),0))</f>
        <v/>
      </c>
      <c r="Q1133" s="25">
        <f>IF($A1133="","",$L1133+$O1133)</f>
        <v/>
      </c>
      <c r="R1133" s="25">
        <f>IF($A1133="","",IF($E1133&gt;0,MAX(0,$Q1133-$N1133),0))</f>
        <v/>
      </c>
      <c r="S1133" s="25">
        <f>IF($A1133="","",$Q1133-$R1133)</f>
        <v/>
      </c>
      <c r="T1133" s="25">
        <f>IF($A1133="","",MAX(0,-$S1133))</f>
        <v/>
      </c>
      <c r="U1133" s="25">
        <f>IF($A1133="","",MAX(0,$Q1133-INDEX('Cenários'!$K$6:$K$105,INT((ROW()-6)/12)+1)))</f>
        <v/>
      </c>
      <c r="V1133" s="24">
        <f>IF($A1133="","",IF($Y1133&lt;&gt;"OK","Dados inválidos",IF($X1133="Pausado","Pausado",IF($T1133&gt;0,"Ruptura",IF($U1133&gt;0,"Excesso de capacidade",IF($M1133&gt;INDEX('Cenários'!$K$6:$K$105,INT((ROW()-6)/12)+1),"Capacidade insuficiente",IF(AND($E1133&lt;=0,$S1133&lt;INDEX('Cenários'!$H$6:$H$105,INT((ROW()-6)/12)+1)),"Atenção",IF($R1133&gt;0,"Desmobilizar","Adequado"))))))))</f>
        <v/>
      </c>
      <c r="W1133" s="24">
        <f>IF($A1133="","",IF($Y1133&lt;&gt;"OK","Corrigir cadastro do cenário",IF($X1133="Pausado","",IF($T1133&gt;0,"Ruptura projetada de "&amp;TEXT($T1133,"0")&amp;" un.",IF($U1133&gt;0,"Reduzir entrada ou transferir "&amp;TEXT($U1133,"0")&amp;" un.",IF($M1133&gt;INDEX('Cenários'!$K$6:$K$105,INT((ROW()-6)/12)+1),"Capacidade abaixo do saldo-alvo em "&amp;TEXT($M1133-INDEX('Cenários'!$K$6:$K$105,INT((ROW()-6)/12)+1),"0")&amp;" un.",IF(AND($O1133&gt;0,$E1133-INDEX('Cenários'!$J$6:$J$105,INT((ROW()-6)/12)+1)&lt;-4),"Recebimento depende de pedido anterior ao horizonte",IF($R1133&gt;0,"Desmobilizar "&amp;TEXT($R1133,"0")&amp;" un. nesta semana",IF($P1133&gt;0,"Emitir pedido de "&amp;TEXT($P1133,"0")&amp;" un. nesta semana",IF($O1133&gt;0,"Programar recebimento de "&amp;TEXT($O1133,"0")&amp;" un.","Sem ação imediata")))))))))</f>
        <v/>
      </c>
      <c r="X1133" s="24">
        <f>IF($A1133="","",INDEX('Cenários'!$M$6:$M$105,INT((ROW()-6)/12)+1))</f>
        <v/>
      </c>
      <c r="Y1133" s="24">
        <f>IF($A1133="","",INDEX('Cenários'!$Z$6:$Z$105,INT((ROW()-6)/12)+1))</f>
        <v/>
      </c>
    </row>
    <row r="1134" ht="19" customHeight="1">
      <c r="A1134" s="24">
        <f>IF(INDEX('Cenários'!$A$6:$A$105,INT((ROW()-6)/12)+1)="","",INDEX('Cenários'!$A$6:$A$105,INT((ROW()-6)/12)+1))</f>
        <v/>
      </c>
      <c r="B1134" s="24">
        <f>IF($A1134="","",INDEX('Cenários'!$B$6:$B$105,INT((ROW()-6)/12)+1))</f>
        <v/>
      </c>
      <c r="C1134" s="24">
        <f>IF($A1134="","",INDEX('Cenários'!$C$6:$C$105,INT((ROW()-6)/12)+1))</f>
        <v/>
      </c>
      <c r="D1134" s="24">
        <f>IF($A1134="","",INDEX('Cenários'!$D$6:$D$105,INT((ROW()-6)/12)+1))</f>
        <v/>
      </c>
      <c r="E1134" s="25">
        <f>IF($A1134="","",MOD(ROW()-6,12)-4)</f>
        <v/>
      </c>
      <c r="F1134" s="24">
        <f>IF($A1134="","",IF($E1134&lt;0,"Antes do pico",IF($E1134=0,"Semana de pico","Depois do pico")))</f>
        <v/>
      </c>
      <c r="G1134" s="36">
        <f>IF($A1134="","",IFERROR(IF(INDEX('Cenários'!$E$6:$E$105,INT((ROW()-6)/12)+1)="","",INDEX('Cenários'!$E$6:$E$105,INT((ROW()-6)/12)+1)+7*$E1134),""))</f>
        <v/>
      </c>
      <c r="H1134" s="37">
        <f>IF($A1134="","",INDEX('Cenários'!$N$6:$Y$105,INT((ROW()-6)/12)+1,$E1134+5))</f>
        <v/>
      </c>
      <c r="I1134" s="25">
        <f>IF(OR($A1134="",$H1134=""),"",IFERROR(ROUNDUP(INDEX('Cenários'!$F$6:$F$105,INT((ROW()-6)/12)+1)*$H1134,0),""))</f>
        <v/>
      </c>
      <c r="J1134" s="19" t="n"/>
      <c r="K1134" s="25">
        <f>IF($A1134="","",IF($E1134=-4,INDEX('Cenários'!$G$6:$G$105,INT((ROW()-6)/12)+1),$S1133))</f>
        <v/>
      </c>
      <c r="L1134" s="25">
        <f>IF($A1134="","",$K1134+IF($J1134="",0,$J1134)-IF($I1134="",0,$I1134))</f>
        <v/>
      </c>
      <c r="M1134" s="25">
        <f>IF($A1134="","",IF($E1134&lt;=0,INDEX('Cenários'!$H$6:$H$105,INT((ROW()-6)/12)+1)+SUMIFS($I$6:$I$1205,$A$6:$A$1205,$A1134,$E$6:$E$1205,"&gt;"&amp;$E1134,$E$6:$E$1205,"&lt;="&amp;($E1134+INDEX('Cenários'!$J$6:$J$105,INT((ROW()-6)/12)+1))),INDEX('Cenários'!$L$6:$L$105,INT((ROW()-6)/12)+1)+SUMIFS($I$6:$I$1205,$A$6:$A$1205,$A1134,$E$6:$E$1205,"&gt;"&amp;$E1134,$E$6:$E$1205,"&lt;=7")))</f>
        <v/>
      </c>
      <c r="N1134" s="25">
        <f>IF($A1134="","",MIN(INDEX('Cenários'!$K$6:$K$105,INT((ROW()-6)/12)+1),MAX(0,$M1134)))</f>
        <v/>
      </c>
      <c r="O1134" s="25">
        <f>IF($A1134="","",IFERROR(IF($L1134&gt;=$N1134,0,MIN(CEILING(MAX(0,$N1134-$L1134),INDEX('Cenários'!$I$6:$I$105,INT((ROW()-6)/12)+1)),FLOOR(MAX(0,INDEX('Cenários'!$K$6:$K$105,INT((ROW()-6)/12)+1)-$L1134),INDEX('Cenários'!$I$6:$I$105,INT((ROW()-6)/12)+1)))),0))</f>
        <v/>
      </c>
      <c r="P1134" s="25">
        <f>IF($A1134="","",IFERROR(IF($E1134+INDEX('Cenários'!$J$6:$J$105,INT((ROW()-6)/12)+1)&gt;7,0,SUMIFS($O$6:$O$1205,$A$6:$A$1205,$A1134,$E$6:$E$1205,$E1134+INDEX('Cenários'!$J$6:$J$105,INT((ROW()-6)/12)+1))),0))</f>
        <v/>
      </c>
      <c r="Q1134" s="25">
        <f>IF($A1134="","",$L1134+$O1134)</f>
        <v/>
      </c>
      <c r="R1134" s="25">
        <f>IF($A1134="","",IF($E1134&gt;0,MAX(0,$Q1134-$N1134),0))</f>
        <v/>
      </c>
      <c r="S1134" s="25">
        <f>IF($A1134="","",$Q1134-$R1134)</f>
        <v/>
      </c>
      <c r="T1134" s="25">
        <f>IF($A1134="","",MAX(0,-$S1134))</f>
        <v/>
      </c>
      <c r="U1134" s="25">
        <f>IF($A1134="","",MAX(0,$Q1134-INDEX('Cenários'!$K$6:$K$105,INT((ROW()-6)/12)+1)))</f>
        <v/>
      </c>
      <c r="V1134" s="24">
        <f>IF($A1134="","",IF($Y1134&lt;&gt;"OK","Dados inválidos",IF($X1134="Pausado","Pausado",IF($T1134&gt;0,"Ruptura",IF($U1134&gt;0,"Excesso de capacidade",IF($M1134&gt;INDEX('Cenários'!$K$6:$K$105,INT((ROW()-6)/12)+1),"Capacidade insuficiente",IF(AND($E1134&lt;=0,$S1134&lt;INDEX('Cenários'!$H$6:$H$105,INT((ROW()-6)/12)+1)),"Atenção",IF($R1134&gt;0,"Desmobilizar","Adequado"))))))))</f>
        <v/>
      </c>
      <c r="W1134" s="24">
        <f>IF($A1134="","",IF($Y1134&lt;&gt;"OK","Corrigir cadastro do cenário",IF($X1134="Pausado","",IF($T1134&gt;0,"Ruptura projetada de "&amp;TEXT($T1134,"0")&amp;" un.",IF($U1134&gt;0,"Reduzir entrada ou transferir "&amp;TEXT($U1134,"0")&amp;" un.",IF($M1134&gt;INDEX('Cenários'!$K$6:$K$105,INT((ROW()-6)/12)+1),"Capacidade abaixo do saldo-alvo em "&amp;TEXT($M1134-INDEX('Cenários'!$K$6:$K$105,INT((ROW()-6)/12)+1),"0")&amp;" un.",IF(AND($O1134&gt;0,$E1134-INDEX('Cenários'!$J$6:$J$105,INT((ROW()-6)/12)+1)&lt;-4),"Recebimento depende de pedido anterior ao horizonte",IF($R1134&gt;0,"Desmobilizar "&amp;TEXT($R1134,"0")&amp;" un. nesta semana",IF($P1134&gt;0,"Emitir pedido de "&amp;TEXT($P1134,"0")&amp;" un. nesta semana",IF($O1134&gt;0,"Programar recebimento de "&amp;TEXT($O1134,"0")&amp;" un.","Sem ação imediata")))))))))</f>
        <v/>
      </c>
      <c r="X1134" s="24">
        <f>IF($A1134="","",INDEX('Cenários'!$M$6:$M$105,INT((ROW()-6)/12)+1))</f>
        <v/>
      </c>
      <c r="Y1134" s="24">
        <f>IF($A1134="","",INDEX('Cenários'!$Z$6:$Z$105,INT((ROW()-6)/12)+1))</f>
        <v/>
      </c>
    </row>
    <row r="1135" ht="19" customHeight="1">
      <c r="A1135" s="24">
        <f>IF(INDEX('Cenários'!$A$6:$A$105,INT((ROW()-6)/12)+1)="","",INDEX('Cenários'!$A$6:$A$105,INT((ROW()-6)/12)+1))</f>
        <v/>
      </c>
      <c r="B1135" s="24">
        <f>IF($A1135="","",INDEX('Cenários'!$B$6:$B$105,INT((ROW()-6)/12)+1))</f>
        <v/>
      </c>
      <c r="C1135" s="24">
        <f>IF($A1135="","",INDEX('Cenários'!$C$6:$C$105,INT((ROW()-6)/12)+1))</f>
        <v/>
      </c>
      <c r="D1135" s="24">
        <f>IF($A1135="","",INDEX('Cenários'!$D$6:$D$105,INT((ROW()-6)/12)+1))</f>
        <v/>
      </c>
      <c r="E1135" s="25">
        <f>IF($A1135="","",MOD(ROW()-6,12)-4)</f>
        <v/>
      </c>
      <c r="F1135" s="24">
        <f>IF($A1135="","",IF($E1135&lt;0,"Antes do pico",IF($E1135=0,"Semana de pico","Depois do pico")))</f>
        <v/>
      </c>
      <c r="G1135" s="36">
        <f>IF($A1135="","",IFERROR(IF(INDEX('Cenários'!$E$6:$E$105,INT((ROW()-6)/12)+1)="","",INDEX('Cenários'!$E$6:$E$105,INT((ROW()-6)/12)+1)+7*$E1135),""))</f>
        <v/>
      </c>
      <c r="H1135" s="37">
        <f>IF($A1135="","",INDEX('Cenários'!$N$6:$Y$105,INT((ROW()-6)/12)+1,$E1135+5))</f>
        <v/>
      </c>
      <c r="I1135" s="25">
        <f>IF(OR($A1135="",$H1135=""),"",IFERROR(ROUNDUP(INDEX('Cenários'!$F$6:$F$105,INT((ROW()-6)/12)+1)*$H1135,0),""))</f>
        <v/>
      </c>
      <c r="J1135" s="19" t="n"/>
      <c r="K1135" s="25">
        <f>IF($A1135="","",IF($E1135=-4,INDEX('Cenários'!$G$6:$G$105,INT((ROW()-6)/12)+1),$S1134))</f>
        <v/>
      </c>
      <c r="L1135" s="25">
        <f>IF($A1135="","",$K1135+IF($J1135="",0,$J1135)-IF($I1135="",0,$I1135))</f>
        <v/>
      </c>
      <c r="M1135" s="25">
        <f>IF($A1135="","",IF($E1135&lt;=0,INDEX('Cenários'!$H$6:$H$105,INT((ROW()-6)/12)+1)+SUMIFS($I$6:$I$1205,$A$6:$A$1205,$A1135,$E$6:$E$1205,"&gt;"&amp;$E1135,$E$6:$E$1205,"&lt;="&amp;($E1135+INDEX('Cenários'!$J$6:$J$105,INT((ROW()-6)/12)+1))),INDEX('Cenários'!$L$6:$L$105,INT((ROW()-6)/12)+1)+SUMIFS($I$6:$I$1205,$A$6:$A$1205,$A1135,$E$6:$E$1205,"&gt;"&amp;$E1135,$E$6:$E$1205,"&lt;=7")))</f>
        <v/>
      </c>
      <c r="N1135" s="25">
        <f>IF($A1135="","",MIN(INDEX('Cenários'!$K$6:$K$105,INT((ROW()-6)/12)+1),MAX(0,$M1135)))</f>
        <v/>
      </c>
      <c r="O1135" s="25">
        <f>IF($A1135="","",IFERROR(IF($L1135&gt;=$N1135,0,MIN(CEILING(MAX(0,$N1135-$L1135),INDEX('Cenários'!$I$6:$I$105,INT((ROW()-6)/12)+1)),FLOOR(MAX(0,INDEX('Cenários'!$K$6:$K$105,INT((ROW()-6)/12)+1)-$L1135),INDEX('Cenários'!$I$6:$I$105,INT((ROW()-6)/12)+1)))),0))</f>
        <v/>
      </c>
      <c r="P1135" s="25">
        <f>IF($A1135="","",IFERROR(IF($E1135+INDEX('Cenários'!$J$6:$J$105,INT((ROW()-6)/12)+1)&gt;7,0,SUMIFS($O$6:$O$1205,$A$6:$A$1205,$A1135,$E$6:$E$1205,$E1135+INDEX('Cenários'!$J$6:$J$105,INT((ROW()-6)/12)+1))),0))</f>
        <v/>
      </c>
      <c r="Q1135" s="25">
        <f>IF($A1135="","",$L1135+$O1135)</f>
        <v/>
      </c>
      <c r="R1135" s="25">
        <f>IF($A1135="","",IF($E1135&gt;0,MAX(0,$Q1135-$N1135),0))</f>
        <v/>
      </c>
      <c r="S1135" s="25">
        <f>IF($A1135="","",$Q1135-$R1135)</f>
        <v/>
      </c>
      <c r="T1135" s="25">
        <f>IF($A1135="","",MAX(0,-$S1135))</f>
        <v/>
      </c>
      <c r="U1135" s="25">
        <f>IF($A1135="","",MAX(0,$Q1135-INDEX('Cenários'!$K$6:$K$105,INT((ROW()-6)/12)+1)))</f>
        <v/>
      </c>
      <c r="V1135" s="24">
        <f>IF($A1135="","",IF($Y1135&lt;&gt;"OK","Dados inválidos",IF($X1135="Pausado","Pausado",IF($T1135&gt;0,"Ruptura",IF($U1135&gt;0,"Excesso de capacidade",IF($M1135&gt;INDEX('Cenários'!$K$6:$K$105,INT((ROW()-6)/12)+1),"Capacidade insuficiente",IF(AND($E1135&lt;=0,$S1135&lt;INDEX('Cenários'!$H$6:$H$105,INT((ROW()-6)/12)+1)),"Atenção",IF($R1135&gt;0,"Desmobilizar","Adequado"))))))))</f>
        <v/>
      </c>
      <c r="W1135" s="24">
        <f>IF($A1135="","",IF($Y1135&lt;&gt;"OK","Corrigir cadastro do cenário",IF($X1135="Pausado","",IF($T1135&gt;0,"Ruptura projetada de "&amp;TEXT($T1135,"0")&amp;" un.",IF($U1135&gt;0,"Reduzir entrada ou transferir "&amp;TEXT($U1135,"0")&amp;" un.",IF($M1135&gt;INDEX('Cenários'!$K$6:$K$105,INT((ROW()-6)/12)+1),"Capacidade abaixo do saldo-alvo em "&amp;TEXT($M1135-INDEX('Cenários'!$K$6:$K$105,INT((ROW()-6)/12)+1),"0")&amp;" un.",IF(AND($O1135&gt;0,$E1135-INDEX('Cenários'!$J$6:$J$105,INT((ROW()-6)/12)+1)&lt;-4),"Recebimento depende de pedido anterior ao horizonte",IF($R1135&gt;0,"Desmobilizar "&amp;TEXT($R1135,"0")&amp;" un. nesta semana",IF($P1135&gt;0,"Emitir pedido de "&amp;TEXT($P1135,"0")&amp;" un. nesta semana",IF($O1135&gt;0,"Programar recebimento de "&amp;TEXT($O1135,"0")&amp;" un.","Sem ação imediata")))))))))</f>
        <v/>
      </c>
      <c r="X1135" s="24">
        <f>IF($A1135="","",INDEX('Cenários'!$M$6:$M$105,INT((ROW()-6)/12)+1))</f>
        <v/>
      </c>
      <c r="Y1135" s="24">
        <f>IF($A1135="","",INDEX('Cenários'!$Z$6:$Z$105,INT((ROW()-6)/12)+1))</f>
        <v/>
      </c>
    </row>
    <row r="1136" ht="19" customHeight="1">
      <c r="A1136" s="24">
        <f>IF(INDEX('Cenários'!$A$6:$A$105,INT((ROW()-6)/12)+1)="","",INDEX('Cenários'!$A$6:$A$105,INT((ROW()-6)/12)+1))</f>
        <v/>
      </c>
      <c r="B1136" s="24">
        <f>IF($A1136="","",INDEX('Cenários'!$B$6:$B$105,INT((ROW()-6)/12)+1))</f>
        <v/>
      </c>
      <c r="C1136" s="24">
        <f>IF($A1136="","",INDEX('Cenários'!$C$6:$C$105,INT((ROW()-6)/12)+1))</f>
        <v/>
      </c>
      <c r="D1136" s="24">
        <f>IF($A1136="","",INDEX('Cenários'!$D$6:$D$105,INT((ROW()-6)/12)+1))</f>
        <v/>
      </c>
      <c r="E1136" s="25">
        <f>IF($A1136="","",MOD(ROW()-6,12)-4)</f>
        <v/>
      </c>
      <c r="F1136" s="24">
        <f>IF($A1136="","",IF($E1136&lt;0,"Antes do pico",IF($E1136=0,"Semana de pico","Depois do pico")))</f>
        <v/>
      </c>
      <c r="G1136" s="36">
        <f>IF($A1136="","",IFERROR(IF(INDEX('Cenários'!$E$6:$E$105,INT((ROW()-6)/12)+1)="","",INDEX('Cenários'!$E$6:$E$105,INT((ROW()-6)/12)+1)+7*$E1136),""))</f>
        <v/>
      </c>
      <c r="H1136" s="37">
        <f>IF($A1136="","",INDEX('Cenários'!$N$6:$Y$105,INT((ROW()-6)/12)+1,$E1136+5))</f>
        <v/>
      </c>
      <c r="I1136" s="25">
        <f>IF(OR($A1136="",$H1136=""),"",IFERROR(ROUNDUP(INDEX('Cenários'!$F$6:$F$105,INT((ROW()-6)/12)+1)*$H1136,0),""))</f>
        <v/>
      </c>
      <c r="J1136" s="19" t="n"/>
      <c r="K1136" s="25">
        <f>IF($A1136="","",IF($E1136=-4,INDEX('Cenários'!$G$6:$G$105,INT((ROW()-6)/12)+1),$S1135))</f>
        <v/>
      </c>
      <c r="L1136" s="25">
        <f>IF($A1136="","",$K1136+IF($J1136="",0,$J1136)-IF($I1136="",0,$I1136))</f>
        <v/>
      </c>
      <c r="M1136" s="25">
        <f>IF($A1136="","",IF($E1136&lt;=0,INDEX('Cenários'!$H$6:$H$105,INT((ROW()-6)/12)+1)+SUMIFS($I$6:$I$1205,$A$6:$A$1205,$A1136,$E$6:$E$1205,"&gt;"&amp;$E1136,$E$6:$E$1205,"&lt;="&amp;($E1136+INDEX('Cenários'!$J$6:$J$105,INT((ROW()-6)/12)+1))),INDEX('Cenários'!$L$6:$L$105,INT((ROW()-6)/12)+1)+SUMIFS($I$6:$I$1205,$A$6:$A$1205,$A1136,$E$6:$E$1205,"&gt;"&amp;$E1136,$E$6:$E$1205,"&lt;=7")))</f>
        <v/>
      </c>
      <c r="N1136" s="25">
        <f>IF($A1136="","",MIN(INDEX('Cenários'!$K$6:$K$105,INT((ROW()-6)/12)+1),MAX(0,$M1136)))</f>
        <v/>
      </c>
      <c r="O1136" s="25">
        <f>IF($A1136="","",IFERROR(IF($L1136&gt;=$N1136,0,MIN(CEILING(MAX(0,$N1136-$L1136),INDEX('Cenários'!$I$6:$I$105,INT((ROW()-6)/12)+1)),FLOOR(MAX(0,INDEX('Cenários'!$K$6:$K$105,INT((ROW()-6)/12)+1)-$L1136),INDEX('Cenários'!$I$6:$I$105,INT((ROW()-6)/12)+1)))),0))</f>
        <v/>
      </c>
      <c r="P1136" s="25">
        <f>IF($A1136="","",IFERROR(IF($E1136+INDEX('Cenários'!$J$6:$J$105,INT((ROW()-6)/12)+1)&gt;7,0,SUMIFS($O$6:$O$1205,$A$6:$A$1205,$A1136,$E$6:$E$1205,$E1136+INDEX('Cenários'!$J$6:$J$105,INT((ROW()-6)/12)+1))),0))</f>
        <v/>
      </c>
      <c r="Q1136" s="25">
        <f>IF($A1136="","",$L1136+$O1136)</f>
        <v/>
      </c>
      <c r="R1136" s="25">
        <f>IF($A1136="","",IF($E1136&gt;0,MAX(0,$Q1136-$N1136),0))</f>
        <v/>
      </c>
      <c r="S1136" s="25">
        <f>IF($A1136="","",$Q1136-$R1136)</f>
        <v/>
      </c>
      <c r="T1136" s="25">
        <f>IF($A1136="","",MAX(0,-$S1136))</f>
        <v/>
      </c>
      <c r="U1136" s="25">
        <f>IF($A1136="","",MAX(0,$Q1136-INDEX('Cenários'!$K$6:$K$105,INT((ROW()-6)/12)+1)))</f>
        <v/>
      </c>
      <c r="V1136" s="24">
        <f>IF($A1136="","",IF($Y1136&lt;&gt;"OK","Dados inválidos",IF($X1136="Pausado","Pausado",IF($T1136&gt;0,"Ruptura",IF($U1136&gt;0,"Excesso de capacidade",IF($M1136&gt;INDEX('Cenários'!$K$6:$K$105,INT((ROW()-6)/12)+1),"Capacidade insuficiente",IF(AND($E1136&lt;=0,$S1136&lt;INDEX('Cenários'!$H$6:$H$105,INT((ROW()-6)/12)+1)),"Atenção",IF($R1136&gt;0,"Desmobilizar","Adequado"))))))))</f>
        <v/>
      </c>
      <c r="W1136" s="24">
        <f>IF($A1136="","",IF($Y1136&lt;&gt;"OK","Corrigir cadastro do cenário",IF($X1136="Pausado","",IF($T1136&gt;0,"Ruptura projetada de "&amp;TEXT($T1136,"0")&amp;" un.",IF($U1136&gt;0,"Reduzir entrada ou transferir "&amp;TEXT($U1136,"0")&amp;" un.",IF($M1136&gt;INDEX('Cenários'!$K$6:$K$105,INT((ROW()-6)/12)+1),"Capacidade abaixo do saldo-alvo em "&amp;TEXT($M1136-INDEX('Cenários'!$K$6:$K$105,INT((ROW()-6)/12)+1),"0")&amp;" un.",IF(AND($O1136&gt;0,$E1136-INDEX('Cenários'!$J$6:$J$105,INT((ROW()-6)/12)+1)&lt;-4),"Recebimento depende de pedido anterior ao horizonte",IF($R1136&gt;0,"Desmobilizar "&amp;TEXT($R1136,"0")&amp;" un. nesta semana",IF($P1136&gt;0,"Emitir pedido de "&amp;TEXT($P1136,"0")&amp;" un. nesta semana",IF($O1136&gt;0,"Programar recebimento de "&amp;TEXT($O1136,"0")&amp;" un.","Sem ação imediata")))))))))</f>
        <v/>
      </c>
      <c r="X1136" s="24">
        <f>IF($A1136="","",INDEX('Cenários'!$M$6:$M$105,INT((ROW()-6)/12)+1))</f>
        <v/>
      </c>
      <c r="Y1136" s="24">
        <f>IF($A1136="","",INDEX('Cenários'!$Z$6:$Z$105,INT((ROW()-6)/12)+1))</f>
        <v/>
      </c>
    </row>
    <row r="1137" ht="19" customHeight="1">
      <c r="A1137" s="24">
        <f>IF(INDEX('Cenários'!$A$6:$A$105,INT((ROW()-6)/12)+1)="","",INDEX('Cenários'!$A$6:$A$105,INT((ROW()-6)/12)+1))</f>
        <v/>
      </c>
      <c r="B1137" s="24">
        <f>IF($A1137="","",INDEX('Cenários'!$B$6:$B$105,INT((ROW()-6)/12)+1))</f>
        <v/>
      </c>
      <c r="C1137" s="24">
        <f>IF($A1137="","",INDEX('Cenários'!$C$6:$C$105,INT((ROW()-6)/12)+1))</f>
        <v/>
      </c>
      <c r="D1137" s="24">
        <f>IF($A1137="","",INDEX('Cenários'!$D$6:$D$105,INT((ROW()-6)/12)+1))</f>
        <v/>
      </c>
      <c r="E1137" s="25">
        <f>IF($A1137="","",MOD(ROW()-6,12)-4)</f>
        <v/>
      </c>
      <c r="F1137" s="24">
        <f>IF($A1137="","",IF($E1137&lt;0,"Antes do pico",IF($E1137=0,"Semana de pico","Depois do pico")))</f>
        <v/>
      </c>
      <c r="G1137" s="36">
        <f>IF($A1137="","",IFERROR(IF(INDEX('Cenários'!$E$6:$E$105,INT((ROW()-6)/12)+1)="","",INDEX('Cenários'!$E$6:$E$105,INT((ROW()-6)/12)+1)+7*$E1137),""))</f>
        <v/>
      </c>
      <c r="H1137" s="37">
        <f>IF($A1137="","",INDEX('Cenários'!$N$6:$Y$105,INT((ROW()-6)/12)+1,$E1137+5))</f>
        <v/>
      </c>
      <c r="I1137" s="25">
        <f>IF(OR($A1137="",$H1137=""),"",IFERROR(ROUNDUP(INDEX('Cenários'!$F$6:$F$105,INT((ROW()-6)/12)+1)*$H1137,0),""))</f>
        <v/>
      </c>
      <c r="J1137" s="19" t="n"/>
      <c r="K1137" s="25">
        <f>IF($A1137="","",IF($E1137=-4,INDEX('Cenários'!$G$6:$G$105,INT((ROW()-6)/12)+1),$S1136))</f>
        <v/>
      </c>
      <c r="L1137" s="25">
        <f>IF($A1137="","",$K1137+IF($J1137="",0,$J1137)-IF($I1137="",0,$I1137))</f>
        <v/>
      </c>
      <c r="M1137" s="25">
        <f>IF($A1137="","",IF($E1137&lt;=0,INDEX('Cenários'!$H$6:$H$105,INT((ROW()-6)/12)+1)+SUMIFS($I$6:$I$1205,$A$6:$A$1205,$A1137,$E$6:$E$1205,"&gt;"&amp;$E1137,$E$6:$E$1205,"&lt;="&amp;($E1137+INDEX('Cenários'!$J$6:$J$105,INT((ROW()-6)/12)+1))),INDEX('Cenários'!$L$6:$L$105,INT((ROW()-6)/12)+1)+SUMIFS($I$6:$I$1205,$A$6:$A$1205,$A1137,$E$6:$E$1205,"&gt;"&amp;$E1137,$E$6:$E$1205,"&lt;=7")))</f>
        <v/>
      </c>
      <c r="N1137" s="25">
        <f>IF($A1137="","",MIN(INDEX('Cenários'!$K$6:$K$105,INT((ROW()-6)/12)+1),MAX(0,$M1137)))</f>
        <v/>
      </c>
      <c r="O1137" s="25">
        <f>IF($A1137="","",IFERROR(IF($L1137&gt;=$N1137,0,MIN(CEILING(MAX(0,$N1137-$L1137),INDEX('Cenários'!$I$6:$I$105,INT((ROW()-6)/12)+1)),FLOOR(MAX(0,INDEX('Cenários'!$K$6:$K$105,INT((ROW()-6)/12)+1)-$L1137),INDEX('Cenários'!$I$6:$I$105,INT((ROW()-6)/12)+1)))),0))</f>
        <v/>
      </c>
      <c r="P1137" s="25">
        <f>IF($A1137="","",IFERROR(IF($E1137+INDEX('Cenários'!$J$6:$J$105,INT((ROW()-6)/12)+1)&gt;7,0,SUMIFS($O$6:$O$1205,$A$6:$A$1205,$A1137,$E$6:$E$1205,$E1137+INDEX('Cenários'!$J$6:$J$105,INT((ROW()-6)/12)+1))),0))</f>
        <v/>
      </c>
      <c r="Q1137" s="25">
        <f>IF($A1137="","",$L1137+$O1137)</f>
        <v/>
      </c>
      <c r="R1137" s="25">
        <f>IF($A1137="","",IF($E1137&gt;0,MAX(0,$Q1137-$N1137),0))</f>
        <v/>
      </c>
      <c r="S1137" s="25">
        <f>IF($A1137="","",$Q1137-$R1137)</f>
        <v/>
      </c>
      <c r="T1137" s="25">
        <f>IF($A1137="","",MAX(0,-$S1137))</f>
        <v/>
      </c>
      <c r="U1137" s="25">
        <f>IF($A1137="","",MAX(0,$Q1137-INDEX('Cenários'!$K$6:$K$105,INT((ROW()-6)/12)+1)))</f>
        <v/>
      </c>
      <c r="V1137" s="24">
        <f>IF($A1137="","",IF($Y1137&lt;&gt;"OK","Dados inválidos",IF($X1137="Pausado","Pausado",IF($T1137&gt;0,"Ruptura",IF($U1137&gt;0,"Excesso de capacidade",IF($M1137&gt;INDEX('Cenários'!$K$6:$K$105,INT((ROW()-6)/12)+1),"Capacidade insuficiente",IF(AND($E1137&lt;=0,$S1137&lt;INDEX('Cenários'!$H$6:$H$105,INT((ROW()-6)/12)+1)),"Atenção",IF($R1137&gt;0,"Desmobilizar","Adequado"))))))))</f>
        <v/>
      </c>
      <c r="W1137" s="24">
        <f>IF($A1137="","",IF($Y1137&lt;&gt;"OK","Corrigir cadastro do cenário",IF($X1137="Pausado","",IF($T1137&gt;0,"Ruptura projetada de "&amp;TEXT($T1137,"0")&amp;" un.",IF($U1137&gt;0,"Reduzir entrada ou transferir "&amp;TEXT($U1137,"0")&amp;" un.",IF($M1137&gt;INDEX('Cenários'!$K$6:$K$105,INT((ROW()-6)/12)+1),"Capacidade abaixo do saldo-alvo em "&amp;TEXT($M1137-INDEX('Cenários'!$K$6:$K$105,INT((ROW()-6)/12)+1),"0")&amp;" un.",IF(AND($O1137&gt;0,$E1137-INDEX('Cenários'!$J$6:$J$105,INT((ROW()-6)/12)+1)&lt;-4),"Recebimento depende de pedido anterior ao horizonte",IF($R1137&gt;0,"Desmobilizar "&amp;TEXT($R1137,"0")&amp;" un. nesta semana",IF($P1137&gt;0,"Emitir pedido de "&amp;TEXT($P1137,"0")&amp;" un. nesta semana",IF($O1137&gt;0,"Programar recebimento de "&amp;TEXT($O1137,"0")&amp;" un.","Sem ação imediata")))))))))</f>
        <v/>
      </c>
      <c r="X1137" s="24">
        <f>IF($A1137="","",INDEX('Cenários'!$M$6:$M$105,INT((ROW()-6)/12)+1))</f>
        <v/>
      </c>
      <c r="Y1137" s="24">
        <f>IF($A1137="","",INDEX('Cenários'!$Z$6:$Z$105,INT((ROW()-6)/12)+1))</f>
        <v/>
      </c>
    </row>
    <row r="1138" ht="19" customHeight="1">
      <c r="A1138" s="24">
        <f>IF(INDEX('Cenários'!$A$6:$A$105,INT((ROW()-6)/12)+1)="","",INDEX('Cenários'!$A$6:$A$105,INT((ROW()-6)/12)+1))</f>
        <v/>
      </c>
      <c r="B1138" s="24">
        <f>IF($A1138="","",INDEX('Cenários'!$B$6:$B$105,INT((ROW()-6)/12)+1))</f>
        <v/>
      </c>
      <c r="C1138" s="24">
        <f>IF($A1138="","",INDEX('Cenários'!$C$6:$C$105,INT((ROW()-6)/12)+1))</f>
        <v/>
      </c>
      <c r="D1138" s="24">
        <f>IF($A1138="","",INDEX('Cenários'!$D$6:$D$105,INT((ROW()-6)/12)+1))</f>
        <v/>
      </c>
      <c r="E1138" s="25">
        <f>IF($A1138="","",MOD(ROW()-6,12)-4)</f>
        <v/>
      </c>
      <c r="F1138" s="24">
        <f>IF($A1138="","",IF($E1138&lt;0,"Antes do pico",IF($E1138=0,"Semana de pico","Depois do pico")))</f>
        <v/>
      </c>
      <c r="G1138" s="36">
        <f>IF($A1138="","",IFERROR(IF(INDEX('Cenários'!$E$6:$E$105,INT((ROW()-6)/12)+1)="","",INDEX('Cenários'!$E$6:$E$105,INT((ROW()-6)/12)+1)+7*$E1138),""))</f>
        <v/>
      </c>
      <c r="H1138" s="37">
        <f>IF($A1138="","",INDEX('Cenários'!$N$6:$Y$105,INT((ROW()-6)/12)+1,$E1138+5))</f>
        <v/>
      </c>
      <c r="I1138" s="25">
        <f>IF(OR($A1138="",$H1138=""),"",IFERROR(ROUNDUP(INDEX('Cenários'!$F$6:$F$105,INT((ROW()-6)/12)+1)*$H1138,0),""))</f>
        <v/>
      </c>
      <c r="J1138" s="19" t="n"/>
      <c r="K1138" s="25">
        <f>IF($A1138="","",IF($E1138=-4,INDEX('Cenários'!$G$6:$G$105,INT((ROW()-6)/12)+1),$S1137))</f>
        <v/>
      </c>
      <c r="L1138" s="25">
        <f>IF($A1138="","",$K1138+IF($J1138="",0,$J1138)-IF($I1138="",0,$I1138))</f>
        <v/>
      </c>
      <c r="M1138" s="25">
        <f>IF($A1138="","",IF($E1138&lt;=0,INDEX('Cenários'!$H$6:$H$105,INT((ROW()-6)/12)+1)+SUMIFS($I$6:$I$1205,$A$6:$A$1205,$A1138,$E$6:$E$1205,"&gt;"&amp;$E1138,$E$6:$E$1205,"&lt;="&amp;($E1138+INDEX('Cenários'!$J$6:$J$105,INT((ROW()-6)/12)+1))),INDEX('Cenários'!$L$6:$L$105,INT((ROW()-6)/12)+1)+SUMIFS($I$6:$I$1205,$A$6:$A$1205,$A1138,$E$6:$E$1205,"&gt;"&amp;$E1138,$E$6:$E$1205,"&lt;=7")))</f>
        <v/>
      </c>
      <c r="N1138" s="25">
        <f>IF($A1138="","",MIN(INDEX('Cenários'!$K$6:$K$105,INT((ROW()-6)/12)+1),MAX(0,$M1138)))</f>
        <v/>
      </c>
      <c r="O1138" s="25">
        <f>IF($A1138="","",IFERROR(IF($L1138&gt;=$N1138,0,MIN(CEILING(MAX(0,$N1138-$L1138),INDEX('Cenários'!$I$6:$I$105,INT((ROW()-6)/12)+1)),FLOOR(MAX(0,INDEX('Cenários'!$K$6:$K$105,INT((ROW()-6)/12)+1)-$L1138),INDEX('Cenários'!$I$6:$I$105,INT((ROW()-6)/12)+1)))),0))</f>
        <v/>
      </c>
      <c r="P1138" s="25">
        <f>IF($A1138="","",IFERROR(IF($E1138+INDEX('Cenários'!$J$6:$J$105,INT((ROW()-6)/12)+1)&gt;7,0,SUMIFS($O$6:$O$1205,$A$6:$A$1205,$A1138,$E$6:$E$1205,$E1138+INDEX('Cenários'!$J$6:$J$105,INT((ROW()-6)/12)+1))),0))</f>
        <v/>
      </c>
      <c r="Q1138" s="25">
        <f>IF($A1138="","",$L1138+$O1138)</f>
        <v/>
      </c>
      <c r="R1138" s="25">
        <f>IF($A1138="","",IF($E1138&gt;0,MAX(0,$Q1138-$N1138),0))</f>
        <v/>
      </c>
      <c r="S1138" s="25">
        <f>IF($A1138="","",$Q1138-$R1138)</f>
        <v/>
      </c>
      <c r="T1138" s="25">
        <f>IF($A1138="","",MAX(0,-$S1138))</f>
        <v/>
      </c>
      <c r="U1138" s="25">
        <f>IF($A1138="","",MAX(0,$Q1138-INDEX('Cenários'!$K$6:$K$105,INT((ROW()-6)/12)+1)))</f>
        <v/>
      </c>
      <c r="V1138" s="24">
        <f>IF($A1138="","",IF($Y1138&lt;&gt;"OK","Dados inválidos",IF($X1138="Pausado","Pausado",IF($T1138&gt;0,"Ruptura",IF($U1138&gt;0,"Excesso de capacidade",IF($M1138&gt;INDEX('Cenários'!$K$6:$K$105,INT((ROW()-6)/12)+1),"Capacidade insuficiente",IF(AND($E1138&lt;=0,$S1138&lt;INDEX('Cenários'!$H$6:$H$105,INT((ROW()-6)/12)+1)),"Atenção",IF($R1138&gt;0,"Desmobilizar","Adequado"))))))))</f>
        <v/>
      </c>
      <c r="W1138" s="24">
        <f>IF($A1138="","",IF($Y1138&lt;&gt;"OK","Corrigir cadastro do cenário",IF($X1138="Pausado","",IF($T1138&gt;0,"Ruptura projetada de "&amp;TEXT($T1138,"0")&amp;" un.",IF($U1138&gt;0,"Reduzir entrada ou transferir "&amp;TEXT($U1138,"0")&amp;" un.",IF($M1138&gt;INDEX('Cenários'!$K$6:$K$105,INT((ROW()-6)/12)+1),"Capacidade abaixo do saldo-alvo em "&amp;TEXT($M1138-INDEX('Cenários'!$K$6:$K$105,INT((ROW()-6)/12)+1),"0")&amp;" un.",IF(AND($O1138&gt;0,$E1138-INDEX('Cenários'!$J$6:$J$105,INT((ROW()-6)/12)+1)&lt;-4),"Recebimento depende de pedido anterior ao horizonte",IF($R1138&gt;0,"Desmobilizar "&amp;TEXT($R1138,"0")&amp;" un. nesta semana",IF($P1138&gt;0,"Emitir pedido de "&amp;TEXT($P1138,"0")&amp;" un. nesta semana",IF($O1138&gt;0,"Programar recebimento de "&amp;TEXT($O1138,"0")&amp;" un.","Sem ação imediata")))))))))</f>
        <v/>
      </c>
      <c r="X1138" s="24">
        <f>IF($A1138="","",INDEX('Cenários'!$M$6:$M$105,INT((ROW()-6)/12)+1))</f>
        <v/>
      </c>
      <c r="Y1138" s="24">
        <f>IF($A1138="","",INDEX('Cenários'!$Z$6:$Z$105,INT((ROW()-6)/12)+1))</f>
        <v/>
      </c>
    </row>
    <row r="1139" ht="19" customHeight="1">
      <c r="A1139" s="24">
        <f>IF(INDEX('Cenários'!$A$6:$A$105,INT((ROW()-6)/12)+1)="","",INDEX('Cenários'!$A$6:$A$105,INT((ROW()-6)/12)+1))</f>
        <v/>
      </c>
      <c r="B1139" s="24">
        <f>IF($A1139="","",INDEX('Cenários'!$B$6:$B$105,INT((ROW()-6)/12)+1))</f>
        <v/>
      </c>
      <c r="C1139" s="24">
        <f>IF($A1139="","",INDEX('Cenários'!$C$6:$C$105,INT((ROW()-6)/12)+1))</f>
        <v/>
      </c>
      <c r="D1139" s="24">
        <f>IF($A1139="","",INDEX('Cenários'!$D$6:$D$105,INT((ROW()-6)/12)+1))</f>
        <v/>
      </c>
      <c r="E1139" s="25">
        <f>IF($A1139="","",MOD(ROW()-6,12)-4)</f>
        <v/>
      </c>
      <c r="F1139" s="24">
        <f>IF($A1139="","",IF($E1139&lt;0,"Antes do pico",IF($E1139=0,"Semana de pico","Depois do pico")))</f>
        <v/>
      </c>
      <c r="G1139" s="36">
        <f>IF($A1139="","",IFERROR(IF(INDEX('Cenários'!$E$6:$E$105,INT((ROW()-6)/12)+1)="","",INDEX('Cenários'!$E$6:$E$105,INT((ROW()-6)/12)+1)+7*$E1139),""))</f>
        <v/>
      </c>
      <c r="H1139" s="37">
        <f>IF($A1139="","",INDEX('Cenários'!$N$6:$Y$105,INT((ROW()-6)/12)+1,$E1139+5))</f>
        <v/>
      </c>
      <c r="I1139" s="25">
        <f>IF(OR($A1139="",$H1139=""),"",IFERROR(ROUNDUP(INDEX('Cenários'!$F$6:$F$105,INT((ROW()-6)/12)+1)*$H1139,0),""))</f>
        <v/>
      </c>
      <c r="J1139" s="19" t="n"/>
      <c r="K1139" s="25">
        <f>IF($A1139="","",IF($E1139=-4,INDEX('Cenários'!$G$6:$G$105,INT((ROW()-6)/12)+1),$S1138))</f>
        <v/>
      </c>
      <c r="L1139" s="25">
        <f>IF($A1139="","",$K1139+IF($J1139="",0,$J1139)-IF($I1139="",0,$I1139))</f>
        <v/>
      </c>
      <c r="M1139" s="25">
        <f>IF($A1139="","",IF($E1139&lt;=0,INDEX('Cenários'!$H$6:$H$105,INT((ROW()-6)/12)+1)+SUMIFS($I$6:$I$1205,$A$6:$A$1205,$A1139,$E$6:$E$1205,"&gt;"&amp;$E1139,$E$6:$E$1205,"&lt;="&amp;($E1139+INDEX('Cenários'!$J$6:$J$105,INT((ROW()-6)/12)+1))),INDEX('Cenários'!$L$6:$L$105,INT((ROW()-6)/12)+1)+SUMIFS($I$6:$I$1205,$A$6:$A$1205,$A1139,$E$6:$E$1205,"&gt;"&amp;$E1139,$E$6:$E$1205,"&lt;=7")))</f>
        <v/>
      </c>
      <c r="N1139" s="25">
        <f>IF($A1139="","",MIN(INDEX('Cenários'!$K$6:$K$105,INT((ROW()-6)/12)+1),MAX(0,$M1139)))</f>
        <v/>
      </c>
      <c r="O1139" s="25">
        <f>IF($A1139="","",IFERROR(IF($L1139&gt;=$N1139,0,MIN(CEILING(MAX(0,$N1139-$L1139),INDEX('Cenários'!$I$6:$I$105,INT((ROW()-6)/12)+1)),FLOOR(MAX(0,INDEX('Cenários'!$K$6:$K$105,INT((ROW()-6)/12)+1)-$L1139),INDEX('Cenários'!$I$6:$I$105,INT((ROW()-6)/12)+1)))),0))</f>
        <v/>
      </c>
      <c r="P1139" s="25">
        <f>IF($A1139="","",IFERROR(IF($E1139+INDEX('Cenários'!$J$6:$J$105,INT((ROW()-6)/12)+1)&gt;7,0,SUMIFS($O$6:$O$1205,$A$6:$A$1205,$A1139,$E$6:$E$1205,$E1139+INDEX('Cenários'!$J$6:$J$105,INT((ROW()-6)/12)+1))),0))</f>
        <v/>
      </c>
      <c r="Q1139" s="25">
        <f>IF($A1139="","",$L1139+$O1139)</f>
        <v/>
      </c>
      <c r="R1139" s="25">
        <f>IF($A1139="","",IF($E1139&gt;0,MAX(0,$Q1139-$N1139),0))</f>
        <v/>
      </c>
      <c r="S1139" s="25">
        <f>IF($A1139="","",$Q1139-$R1139)</f>
        <v/>
      </c>
      <c r="T1139" s="25">
        <f>IF($A1139="","",MAX(0,-$S1139))</f>
        <v/>
      </c>
      <c r="U1139" s="25">
        <f>IF($A1139="","",MAX(0,$Q1139-INDEX('Cenários'!$K$6:$K$105,INT((ROW()-6)/12)+1)))</f>
        <v/>
      </c>
      <c r="V1139" s="24">
        <f>IF($A1139="","",IF($Y1139&lt;&gt;"OK","Dados inválidos",IF($X1139="Pausado","Pausado",IF($T1139&gt;0,"Ruptura",IF($U1139&gt;0,"Excesso de capacidade",IF($M1139&gt;INDEX('Cenários'!$K$6:$K$105,INT((ROW()-6)/12)+1),"Capacidade insuficiente",IF(AND($E1139&lt;=0,$S1139&lt;INDEX('Cenários'!$H$6:$H$105,INT((ROW()-6)/12)+1)),"Atenção",IF($R1139&gt;0,"Desmobilizar","Adequado"))))))))</f>
        <v/>
      </c>
      <c r="W1139" s="24">
        <f>IF($A1139="","",IF($Y1139&lt;&gt;"OK","Corrigir cadastro do cenário",IF($X1139="Pausado","",IF($T1139&gt;0,"Ruptura projetada de "&amp;TEXT($T1139,"0")&amp;" un.",IF($U1139&gt;0,"Reduzir entrada ou transferir "&amp;TEXT($U1139,"0")&amp;" un.",IF($M1139&gt;INDEX('Cenários'!$K$6:$K$105,INT((ROW()-6)/12)+1),"Capacidade abaixo do saldo-alvo em "&amp;TEXT($M1139-INDEX('Cenários'!$K$6:$K$105,INT((ROW()-6)/12)+1),"0")&amp;" un.",IF(AND($O1139&gt;0,$E1139-INDEX('Cenários'!$J$6:$J$105,INT((ROW()-6)/12)+1)&lt;-4),"Recebimento depende de pedido anterior ao horizonte",IF($R1139&gt;0,"Desmobilizar "&amp;TEXT($R1139,"0")&amp;" un. nesta semana",IF($P1139&gt;0,"Emitir pedido de "&amp;TEXT($P1139,"0")&amp;" un. nesta semana",IF($O1139&gt;0,"Programar recebimento de "&amp;TEXT($O1139,"0")&amp;" un.","Sem ação imediata")))))))))</f>
        <v/>
      </c>
      <c r="X1139" s="24">
        <f>IF($A1139="","",INDEX('Cenários'!$M$6:$M$105,INT((ROW()-6)/12)+1))</f>
        <v/>
      </c>
      <c r="Y1139" s="24">
        <f>IF($A1139="","",INDEX('Cenários'!$Z$6:$Z$105,INT((ROW()-6)/12)+1))</f>
        <v/>
      </c>
    </row>
    <row r="1140" ht="19" customHeight="1">
      <c r="A1140" s="24">
        <f>IF(INDEX('Cenários'!$A$6:$A$105,INT((ROW()-6)/12)+1)="","",INDEX('Cenários'!$A$6:$A$105,INT((ROW()-6)/12)+1))</f>
        <v/>
      </c>
      <c r="B1140" s="24">
        <f>IF($A1140="","",INDEX('Cenários'!$B$6:$B$105,INT((ROW()-6)/12)+1))</f>
        <v/>
      </c>
      <c r="C1140" s="24">
        <f>IF($A1140="","",INDEX('Cenários'!$C$6:$C$105,INT((ROW()-6)/12)+1))</f>
        <v/>
      </c>
      <c r="D1140" s="24">
        <f>IF($A1140="","",INDEX('Cenários'!$D$6:$D$105,INT((ROW()-6)/12)+1))</f>
        <v/>
      </c>
      <c r="E1140" s="25">
        <f>IF($A1140="","",MOD(ROW()-6,12)-4)</f>
        <v/>
      </c>
      <c r="F1140" s="24">
        <f>IF($A1140="","",IF($E1140&lt;0,"Antes do pico",IF($E1140=0,"Semana de pico","Depois do pico")))</f>
        <v/>
      </c>
      <c r="G1140" s="36">
        <f>IF($A1140="","",IFERROR(IF(INDEX('Cenários'!$E$6:$E$105,INT((ROW()-6)/12)+1)="","",INDEX('Cenários'!$E$6:$E$105,INT((ROW()-6)/12)+1)+7*$E1140),""))</f>
        <v/>
      </c>
      <c r="H1140" s="37">
        <f>IF($A1140="","",INDEX('Cenários'!$N$6:$Y$105,INT((ROW()-6)/12)+1,$E1140+5))</f>
        <v/>
      </c>
      <c r="I1140" s="25">
        <f>IF(OR($A1140="",$H1140=""),"",IFERROR(ROUNDUP(INDEX('Cenários'!$F$6:$F$105,INT((ROW()-6)/12)+1)*$H1140,0),""))</f>
        <v/>
      </c>
      <c r="J1140" s="19" t="n"/>
      <c r="K1140" s="25">
        <f>IF($A1140="","",IF($E1140=-4,INDEX('Cenários'!$G$6:$G$105,INT((ROW()-6)/12)+1),$S1139))</f>
        <v/>
      </c>
      <c r="L1140" s="25">
        <f>IF($A1140="","",$K1140+IF($J1140="",0,$J1140)-IF($I1140="",0,$I1140))</f>
        <v/>
      </c>
      <c r="M1140" s="25">
        <f>IF($A1140="","",IF($E1140&lt;=0,INDEX('Cenários'!$H$6:$H$105,INT((ROW()-6)/12)+1)+SUMIFS($I$6:$I$1205,$A$6:$A$1205,$A1140,$E$6:$E$1205,"&gt;"&amp;$E1140,$E$6:$E$1205,"&lt;="&amp;($E1140+INDEX('Cenários'!$J$6:$J$105,INT((ROW()-6)/12)+1))),INDEX('Cenários'!$L$6:$L$105,INT((ROW()-6)/12)+1)+SUMIFS($I$6:$I$1205,$A$6:$A$1205,$A1140,$E$6:$E$1205,"&gt;"&amp;$E1140,$E$6:$E$1205,"&lt;=7")))</f>
        <v/>
      </c>
      <c r="N1140" s="25">
        <f>IF($A1140="","",MIN(INDEX('Cenários'!$K$6:$K$105,INT((ROW()-6)/12)+1),MAX(0,$M1140)))</f>
        <v/>
      </c>
      <c r="O1140" s="25">
        <f>IF($A1140="","",IFERROR(IF($L1140&gt;=$N1140,0,MIN(CEILING(MAX(0,$N1140-$L1140),INDEX('Cenários'!$I$6:$I$105,INT((ROW()-6)/12)+1)),FLOOR(MAX(0,INDEX('Cenários'!$K$6:$K$105,INT((ROW()-6)/12)+1)-$L1140),INDEX('Cenários'!$I$6:$I$105,INT((ROW()-6)/12)+1)))),0))</f>
        <v/>
      </c>
      <c r="P1140" s="25">
        <f>IF($A1140="","",IFERROR(IF($E1140+INDEX('Cenários'!$J$6:$J$105,INT((ROW()-6)/12)+1)&gt;7,0,SUMIFS($O$6:$O$1205,$A$6:$A$1205,$A1140,$E$6:$E$1205,$E1140+INDEX('Cenários'!$J$6:$J$105,INT((ROW()-6)/12)+1))),0))</f>
        <v/>
      </c>
      <c r="Q1140" s="25">
        <f>IF($A1140="","",$L1140+$O1140)</f>
        <v/>
      </c>
      <c r="R1140" s="25">
        <f>IF($A1140="","",IF($E1140&gt;0,MAX(0,$Q1140-$N1140),0))</f>
        <v/>
      </c>
      <c r="S1140" s="25">
        <f>IF($A1140="","",$Q1140-$R1140)</f>
        <v/>
      </c>
      <c r="T1140" s="25">
        <f>IF($A1140="","",MAX(0,-$S1140))</f>
        <v/>
      </c>
      <c r="U1140" s="25">
        <f>IF($A1140="","",MAX(0,$Q1140-INDEX('Cenários'!$K$6:$K$105,INT((ROW()-6)/12)+1)))</f>
        <v/>
      </c>
      <c r="V1140" s="24">
        <f>IF($A1140="","",IF($Y1140&lt;&gt;"OK","Dados inválidos",IF($X1140="Pausado","Pausado",IF($T1140&gt;0,"Ruptura",IF($U1140&gt;0,"Excesso de capacidade",IF($M1140&gt;INDEX('Cenários'!$K$6:$K$105,INT((ROW()-6)/12)+1),"Capacidade insuficiente",IF(AND($E1140&lt;=0,$S1140&lt;INDEX('Cenários'!$H$6:$H$105,INT((ROW()-6)/12)+1)),"Atenção",IF($R1140&gt;0,"Desmobilizar","Adequado"))))))))</f>
        <v/>
      </c>
      <c r="W1140" s="24">
        <f>IF($A1140="","",IF($Y1140&lt;&gt;"OK","Corrigir cadastro do cenário",IF($X1140="Pausado","",IF($T1140&gt;0,"Ruptura projetada de "&amp;TEXT($T1140,"0")&amp;" un.",IF($U1140&gt;0,"Reduzir entrada ou transferir "&amp;TEXT($U1140,"0")&amp;" un.",IF($M1140&gt;INDEX('Cenários'!$K$6:$K$105,INT((ROW()-6)/12)+1),"Capacidade abaixo do saldo-alvo em "&amp;TEXT($M1140-INDEX('Cenários'!$K$6:$K$105,INT((ROW()-6)/12)+1),"0")&amp;" un.",IF(AND($O1140&gt;0,$E1140-INDEX('Cenários'!$J$6:$J$105,INT((ROW()-6)/12)+1)&lt;-4),"Recebimento depende de pedido anterior ao horizonte",IF($R1140&gt;0,"Desmobilizar "&amp;TEXT($R1140,"0")&amp;" un. nesta semana",IF($P1140&gt;0,"Emitir pedido de "&amp;TEXT($P1140,"0")&amp;" un. nesta semana",IF($O1140&gt;0,"Programar recebimento de "&amp;TEXT($O1140,"0")&amp;" un.","Sem ação imediata")))))))))</f>
        <v/>
      </c>
      <c r="X1140" s="24">
        <f>IF($A1140="","",INDEX('Cenários'!$M$6:$M$105,INT((ROW()-6)/12)+1))</f>
        <v/>
      </c>
      <c r="Y1140" s="24">
        <f>IF($A1140="","",INDEX('Cenários'!$Z$6:$Z$105,INT((ROW()-6)/12)+1))</f>
        <v/>
      </c>
    </row>
    <row r="1141" ht="19" customHeight="1">
      <c r="A1141" s="24">
        <f>IF(INDEX('Cenários'!$A$6:$A$105,INT((ROW()-6)/12)+1)="","",INDEX('Cenários'!$A$6:$A$105,INT((ROW()-6)/12)+1))</f>
        <v/>
      </c>
      <c r="B1141" s="24">
        <f>IF($A1141="","",INDEX('Cenários'!$B$6:$B$105,INT((ROW()-6)/12)+1))</f>
        <v/>
      </c>
      <c r="C1141" s="24">
        <f>IF($A1141="","",INDEX('Cenários'!$C$6:$C$105,INT((ROW()-6)/12)+1))</f>
        <v/>
      </c>
      <c r="D1141" s="24">
        <f>IF($A1141="","",INDEX('Cenários'!$D$6:$D$105,INT((ROW()-6)/12)+1))</f>
        <v/>
      </c>
      <c r="E1141" s="25">
        <f>IF($A1141="","",MOD(ROW()-6,12)-4)</f>
        <v/>
      </c>
      <c r="F1141" s="24">
        <f>IF($A1141="","",IF($E1141&lt;0,"Antes do pico",IF($E1141=0,"Semana de pico","Depois do pico")))</f>
        <v/>
      </c>
      <c r="G1141" s="36">
        <f>IF($A1141="","",IFERROR(IF(INDEX('Cenários'!$E$6:$E$105,INT((ROW()-6)/12)+1)="","",INDEX('Cenários'!$E$6:$E$105,INT((ROW()-6)/12)+1)+7*$E1141),""))</f>
        <v/>
      </c>
      <c r="H1141" s="37">
        <f>IF($A1141="","",INDEX('Cenários'!$N$6:$Y$105,INT((ROW()-6)/12)+1,$E1141+5))</f>
        <v/>
      </c>
      <c r="I1141" s="25">
        <f>IF(OR($A1141="",$H1141=""),"",IFERROR(ROUNDUP(INDEX('Cenários'!$F$6:$F$105,INT((ROW()-6)/12)+1)*$H1141,0),""))</f>
        <v/>
      </c>
      <c r="J1141" s="19" t="n"/>
      <c r="K1141" s="25">
        <f>IF($A1141="","",IF($E1141=-4,INDEX('Cenários'!$G$6:$G$105,INT((ROW()-6)/12)+1),$S1140))</f>
        <v/>
      </c>
      <c r="L1141" s="25">
        <f>IF($A1141="","",$K1141+IF($J1141="",0,$J1141)-IF($I1141="",0,$I1141))</f>
        <v/>
      </c>
      <c r="M1141" s="25">
        <f>IF($A1141="","",IF($E1141&lt;=0,INDEX('Cenários'!$H$6:$H$105,INT((ROW()-6)/12)+1)+SUMIFS($I$6:$I$1205,$A$6:$A$1205,$A1141,$E$6:$E$1205,"&gt;"&amp;$E1141,$E$6:$E$1205,"&lt;="&amp;($E1141+INDEX('Cenários'!$J$6:$J$105,INT((ROW()-6)/12)+1))),INDEX('Cenários'!$L$6:$L$105,INT((ROW()-6)/12)+1)+SUMIFS($I$6:$I$1205,$A$6:$A$1205,$A1141,$E$6:$E$1205,"&gt;"&amp;$E1141,$E$6:$E$1205,"&lt;=7")))</f>
        <v/>
      </c>
      <c r="N1141" s="25">
        <f>IF($A1141="","",MIN(INDEX('Cenários'!$K$6:$K$105,INT((ROW()-6)/12)+1),MAX(0,$M1141)))</f>
        <v/>
      </c>
      <c r="O1141" s="25">
        <f>IF($A1141="","",IFERROR(IF($L1141&gt;=$N1141,0,MIN(CEILING(MAX(0,$N1141-$L1141),INDEX('Cenários'!$I$6:$I$105,INT((ROW()-6)/12)+1)),FLOOR(MAX(0,INDEX('Cenários'!$K$6:$K$105,INT((ROW()-6)/12)+1)-$L1141),INDEX('Cenários'!$I$6:$I$105,INT((ROW()-6)/12)+1)))),0))</f>
        <v/>
      </c>
      <c r="P1141" s="25">
        <f>IF($A1141="","",IFERROR(IF($E1141+INDEX('Cenários'!$J$6:$J$105,INT((ROW()-6)/12)+1)&gt;7,0,SUMIFS($O$6:$O$1205,$A$6:$A$1205,$A1141,$E$6:$E$1205,$E1141+INDEX('Cenários'!$J$6:$J$105,INT((ROW()-6)/12)+1))),0))</f>
        <v/>
      </c>
      <c r="Q1141" s="25">
        <f>IF($A1141="","",$L1141+$O1141)</f>
        <v/>
      </c>
      <c r="R1141" s="25">
        <f>IF($A1141="","",IF($E1141&gt;0,MAX(0,$Q1141-$N1141),0))</f>
        <v/>
      </c>
      <c r="S1141" s="25">
        <f>IF($A1141="","",$Q1141-$R1141)</f>
        <v/>
      </c>
      <c r="T1141" s="25">
        <f>IF($A1141="","",MAX(0,-$S1141))</f>
        <v/>
      </c>
      <c r="U1141" s="25">
        <f>IF($A1141="","",MAX(0,$Q1141-INDEX('Cenários'!$K$6:$K$105,INT((ROW()-6)/12)+1)))</f>
        <v/>
      </c>
      <c r="V1141" s="24">
        <f>IF($A1141="","",IF($Y1141&lt;&gt;"OK","Dados inválidos",IF($X1141="Pausado","Pausado",IF($T1141&gt;0,"Ruptura",IF($U1141&gt;0,"Excesso de capacidade",IF($M1141&gt;INDEX('Cenários'!$K$6:$K$105,INT((ROW()-6)/12)+1),"Capacidade insuficiente",IF(AND($E1141&lt;=0,$S1141&lt;INDEX('Cenários'!$H$6:$H$105,INT((ROW()-6)/12)+1)),"Atenção",IF($R1141&gt;0,"Desmobilizar","Adequado"))))))))</f>
        <v/>
      </c>
      <c r="W1141" s="24">
        <f>IF($A1141="","",IF($Y1141&lt;&gt;"OK","Corrigir cadastro do cenário",IF($X1141="Pausado","",IF($T1141&gt;0,"Ruptura projetada de "&amp;TEXT($T1141,"0")&amp;" un.",IF($U1141&gt;0,"Reduzir entrada ou transferir "&amp;TEXT($U1141,"0")&amp;" un.",IF($M1141&gt;INDEX('Cenários'!$K$6:$K$105,INT((ROW()-6)/12)+1),"Capacidade abaixo do saldo-alvo em "&amp;TEXT($M1141-INDEX('Cenários'!$K$6:$K$105,INT((ROW()-6)/12)+1),"0")&amp;" un.",IF(AND($O1141&gt;0,$E1141-INDEX('Cenários'!$J$6:$J$105,INT((ROW()-6)/12)+1)&lt;-4),"Recebimento depende de pedido anterior ao horizonte",IF($R1141&gt;0,"Desmobilizar "&amp;TEXT($R1141,"0")&amp;" un. nesta semana",IF($P1141&gt;0,"Emitir pedido de "&amp;TEXT($P1141,"0")&amp;" un. nesta semana",IF($O1141&gt;0,"Programar recebimento de "&amp;TEXT($O1141,"0")&amp;" un.","Sem ação imediata")))))))))</f>
        <v/>
      </c>
      <c r="X1141" s="24">
        <f>IF($A1141="","",INDEX('Cenários'!$M$6:$M$105,INT((ROW()-6)/12)+1))</f>
        <v/>
      </c>
      <c r="Y1141" s="24">
        <f>IF($A1141="","",INDEX('Cenários'!$Z$6:$Z$105,INT((ROW()-6)/12)+1))</f>
        <v/>
      </c>
    </row>
    <row r="1142" ht="19" customHeight="1">
      <c r="A1142" s="24">
        <f>IF(INDEX('Cenários'!$A$6:$A$105,INT((ROW()-6)/12)+1)="","",INDEX('Cenários'!$A$6:$A$105,INT((ROW()-6)/12)+1))</f>
        <v/>
      </c>
      <c r="B1142" s="24">
        <f>IF($A1142="","",INDEX('Cenários'!$B$6:$B$105,INT((ROW()-6)/12)+1))</f>
        <v/>
      </c>
      <c r="C1142" s="24">
        <f>IF($A1142="","",INDEX('Cenários'!$C$6:$C$105,INT((ROW()-6)/12)+1))</f>
        <v/>
      </c>
      <c r="D1142" s="24">
        <f>IF($A1142="","",INDEX('Cenários'!$D$6:$D$105,INT((ROW()-6)/12)+1))</f>
        <v/>
      </c>
      <c r="E1142" s="25">
        <f>IF($A1142="","",MOD(ROW()-6,12)-4)</f>
        <v/>
      </c>
      <c r="F1142" s="24">
        <f>IF($A1142="","",IF($E1142&lt;0,"Antes do pico",IF($E1142=0,"Semana de pico","Depois do pico")))</f>
        <v/>
      </c>
      <c r="G1142" s="36">
        <f>IF($A1142="","",IFERROR(IF(INDEX('Cenários'!$E$6:$E$105,INT((ROW()-6)/12)+1)="","",INDEX('Cenários'!$E$6:$E$105,INT((ROW()-6)/12)+1)+7*$E1142),""))</f>
        <v/>
      </c>
      <c r="H1142" s="37">
        <f>IF($A1142="","",INDEX('Cenários'!$N$6:$Y$105,INT((ROW()-6)/12)+1,$E1142+5))</f>
        <v/>
      </c>
      <c r="I1142" s="25">
        <f>IF(OR($A1142="",$H1142=""),"",IFERROR(ROUNDUP(INDEX('Cenários'!$F$6:$F$105,INT((ROW()-6)/12)+1)*$H1142,0),""))</f>
        <v/>
      </c>
      <c r="J1142" s="19" t="n"/>
      <c r="K1142" s="25">
        <f>IF($A1142="","",IF($E1142=-4,INDEX('Cenários'!$G$6:$G$105,INT((ROW()-6)/12)+1),$S1141))</f>
        <v/>
      </c>
      <c r="L1142" s="25">
        <f>IF($A1142="","",$K1142+IF($J1142="",0,$J1142)-IF($I1142="",0,$I1142))</f>
        <v/>
      </c>
      <c r="M1142" s="25">
        <f>IF($A1142="","",IF($E1142&lt;=0,INDEX('Cenários'!$H$6:$H$105,INT((ROW()-6)/12)+1)+SUMIFS($I$6:$I$1205,$A$6:$A$1205,$A1142,$E$6:$E$1205,"&gt;"&amp;$E1142,$E$6:$E$1205,"&lt;="&amp;($E1142+INDEX('Cenários'!$J$6:$J$105,INT((ROW()-6)/12)+1))),INDEX('Cenários'!$L$6:$L$105,INT((ROW()-6)/12)+1)+SUMIFS($I$6:$I$1205,$A$6:$A$1205,$A1142,$E$6:$E$1205,"&gt;"&amp;$E1142,$E$6:$E$1205,"&lt;=7")))</f>
        <v/>
      </c>
      <c r="N1142" s="25">
        <f>IF($A1142="","",MIN(INDEX('Cenários'!$K$6:$K$105,INT((ROW()-6)/12)+1),MAX(0,$M1142)))</f>
        <v/>
      </c>
      <c r="O1142" s="25">
        <f>IF($A1142="","",IFERROR(IF($L1142&gt;=$N1142,0,MIN(CEILING(MAX(0,$N1142-$L1142),INDEX('Cenários'!$I$6:$I$105,INT((ROW()-6)/12)+1)),FLOOR(MAX(0,INDEX('Cenários'!$K$6:$K$105,INT((ROW()-6)/12)+1)-$L1142),INDEX('Cenários'!$I$6:$I$105,INT((ROW()-6)/12)+1)))),0))</f>
        <v/>
      </c>
      <c r="P1142" s="25">
        <f>IF($A1142="","",IFERROR(IF($E1142+INDEX('Cenários'!$J$6:$J$105,INT((ROW()-6)/12)+1)&gt;7,0,SUMIFS($O$6:$O$1205,$A$6:$A$1205,$A1142,$E$6:$E$1205,$E1142+INDEX('Cenários'!$J$6:$J$105,INT((ROW()-6)/12)+1))),0))</f>
        <v/>
      </c>
      <c r="Q1142" s="25">
        <f>IF($A1142="","",$L1142+$O1142)</f>
        <v/>
      </c>
      <c r="R1142" s="25">
        <f>IF($A1142="","",IF($E1142&gt;0,MAX(0,$Q1142-$N1142),0))</f>
        <v/>
      </c>
      <c r="S1142" s="25">
        <f>IF($A1142="","",$Q1142-$R1142)</f>
        <v/>
      </c>
      <c r="T1142" s="25">
        <f>IF($A1142="","",MAX(0,-$S1142))</f>
        <v/>
      </c>
      <c r="U1142" s="25">
        <f>IF($A1142="","",MAX(0,$Q1142-INDEX('Cenários'!$K$6:$K$105,INT((ROW()-6)/12)+1)))</f>
        <v/>
      </c>
      <c r="V1142" s="24">
        <f>IF($A1142="","",IF($Y1142&lt;&gt;"OK","Dados inválidos",IF($X1142="Pausado","Pausado",IF($T1142&gt;0,"Ruptura",IF($U1142&gt;0,"Excesso de capacidade",IF($M1142&gt;INDEX('Cenários'!$K$6:$K$105,INT((ROW()-6)/12)+1),"Capacidade insuficiente",IF(AND($E1142&lt;=0,$S1142&lt;INDEX('Cenários'!$H$6:$H$105,INT((ROW()-6)/12)+1)),"Atenção",IF($R1142&gt;0,"Desmobilizar","Adequado"))))))))</f>
        <v/>
      </c>
      <c r="W1142" s="24">
        <f>IF($A1142="","",IF($Y1142&lt;&gt;"OK","Corrigir cadastro do cenário",IF($X1142="Pausado","",IF($T1142&gt;0,"Ruptura projetada de "&amp;TEXT($T1142,"0")&amp;" un.",IF($U1142&gt;0,"Reduzir entrada ou transferir "&amp;TEXT($U1142,"0")&amp;" un.",IF($M1142&gt;INDEX('Cenários'!$K$6:$K$105,INT((ROW()-6)/12)+1),"Capacidade abaixo do saldo-alvo em "&amp;TEXT($M1142-INDEX('Cenários'!$K$6:$K$105,INT((ROW()-6)/12)+1),"0")&amp;" un.",IF(AND($O1142&gt;0,$E1142-INDEX('Cenários'!$J$6:$J$105,INT((ROW()-6)/12)+1)&lt;-4),"Recebimento depende de pedido anterior ao horizonte",IF($R1142&gt;0,"Desmobilizar "&amp;TEXT($R1142,"0")&amp;" un. nesta semana",IF($P1142&gt;0,"Emitir pedido de "&amp;TEXT($P1142,"0")&amp;" un. nesta semana",IF($O1142&gt;0,"Programar recebimento de "&amp;TEXT($O1142,"0")&amp;" un.","Sem ação imediata")))))))))</f>
        <v/>
      </c>
      <c r="X1142" s="24">
        <f>IF($A1142="","",INDEX('Cenários'!$M$6:$M$105,INT((ROW()-6)/12)+1))</f>
        <v/>
      </c>
      <c r="Y1142" s="24">
        <f>IF($A1142="","",INDEX('Cenários'!$Z$6:$Z$105,INT((ROW()-6)/12)+1))</f>
        <v/>
      </c>
    </row>
    <row r="1143" ht="19" customHeight="1">
      <c r="A1143" s="24">
        <f>IF(INDEX('Cenários'!$A$6:$A$105,INT((ROW()-6)/12)+1)="","",INDEX('Cenários'!$A$6:$A$105,INT((ROW()-6)/12)+1))</f>
        <v/>
      </c>
      <c r="B1143" s="24">
        <f>IF($A1143="","",INDEX('Cenários'!$B$6:$B$105,INT((ROW()-6)/12)+1))</f>
        <v/>
      </c>
      <c r="C1143" s="24">
        <f>IF($A1143="","",INDEX('Cenários'!$C$6:$C$105,INT((ROW()-6)/12)+1))</f>
        <v/>
      </c>
      <c r="D1143" s="24">
        <f>IF($A1143="","",INDEX('Cenários'!$D$6:$D$105,INT((ROW()-6)/12)+1))</f>
        <v/>
      </c>
      <c r="E1143" s="25">
        <f>IF($A1143="","",MOD(ROW()-6,12)-4)</f>
        <v/>
      </c>
      <c r="F1143" s="24">
        <f>IF($A1143="","",IF($E1143&lt;0,"Antes do pico",IF($E1143=0,"Semana de pico","Depois do pico")))</f>
        <v/>
      </c>
      <c r="G1143" s="36">
        <f>IF($A1143="","",IFERROR(IF(INDEX('Cenários'!$E$6:$E$105,INT((ROW()-6)/12)+1)="","",INDEX('Cenários'!$E$6:$E$105,INT((ROW()-6)/12)+1)+7*$E1143),""))</f>
        <v/>
      </c>
      <c r="H1143" s="37">
        <f>IF($A1143="","",INDEX('Cenários'!$N$6:$Y$105,INT((ROW()-6)/12)+1,$E1143+5))</f>
        <v/>
      </c>
      <c r="I1143" s="25">
        <f>IF(OR($A1143="",$H1143=""),"",IFERROR(ROUNDUP(INDEX('Cenários'!$F$6:$F$105,INT((ROW()-6)/12)+1)*$H1143,0),""))</f>
        <v/>
      </c>
      <c r="J1143" s="19" t="n"/>
      <c r="K1143" s="25">
        <f>IF($A1143="","",IF($E1143=-4,INDEX('Cenários'!$G$6:$G$105,INT((ROW()-6)/12)+1),$S1142))</f>
        <v/>
      </c>
      <c r="L1143" s="25">
        <f>IF($A1143="","",$K1143+IF($J1143="",0,$J1143)-IF($I1143="",0,$I1143))</f>
        <v/>
      </c>
      <c r="M1143" s="25">
        <f>IF($A1143="","",IF($E1143&lt;=0,INDEX('Cenários'!$H$6:$H$105,INT((ROW()-6)/12)+1)+SUMIFS($I$6:$I$1205,$A$6:$A$1205,$A1143,$E$6:$E$1205,"&gt;"&amp;$E1143,$E$6:$E$1205,"&lt;="&amp;($E1143+INDEX('Cenários'!$J$6:$J$105,INT((ROW()-6)/12)+1))),INDEX('Cenários'!$L$6:$L$105,INT((ROW()-6)/12)+1)+SUMIFS($I$6:$I$1205,$A$6:$A$1205,$A1143,$E$6:$E$1205,"&gt;"&amp;$E1143,$E$6:$E$1205,"&lt;=7")))</f>
        <v/>
      </c>
      <c r="N1143" s="25">
        <f>IF($A1143="","",MIN(INDEX('Cenários'!$K$6:$K$105,INT((ROW()-6)/12)+1),MAX(0,$M1143)))</f>
        <v/>
      </c>
      <c r="O1143" s="25">
        <f>IF($A1143="","",IFERROR(IF($L1143&gt;=$N1143,0,MIN(CEILING(MAX(0,$N1143-$L1143),INDEX('Cenários'!$I$6:$I$105,INT((ROW()-6)/12)+1)),FLOOR(MAX(0,INDEX('Cenários'!$K$6:$K$105,INT((ROW()-6)/12)+1)-$L1143),INDEX('Cenários'!$I$6:$I$105,INT((ROW()-6)/12)+1)))),0))</f>
        <v/>
      </c>
      <c r="P1143" s="25">
        <f>IF($A1143="","",IFERROR(IF($E1143+INDEX('Cenários'!$J$6:$J$105,INT((ROW()-6)/12)+1)&gt;7,0,SUMIFS($O$6:$O$1205,$A$6:$A$1205,$A1143,$E$6:$E$1205,$E1143+INDEX('Cenários'!$J$6:$J$105,INT((ROW()-6)/12)+1))),0))</f>
        <v/>
      </c>
      <c r="Q1143" s="25">
        <f>IF($A1143="","",$L1143+$O1143)</f>
        <v/>
      </c>
      <c r="R1143" s="25">
        <f>IF($A1143="","",IF($E1143&gt;0,MAX(0,$Q1143-$N1143),0))</f>
        <v/>
      </c>
      <c r="S1143" s="25">
        <f>IF($A1143="","",$Q1143-$R1143)</f>
        <v/>
      </c>
      <c r="T1143" s="25">
        <f>IF($A1143="","",MAX(0,-$S1143))</f>
        <v/>
      </c>
      <c r="U1143" s="25">
        <f>IF($A1143="","",MAX(0,$Q1143-INDEX('Cenários'!$K$6:$K$105,INT((ROW()-6)/12)+1)))</f>
        <v/>
      </c>
      <c r="V1143" s="24">
        <f>IF($A1143="","",IF($Y1143&lt;&gt;"OK","Dados inválidos",IF($X1143="Pausado","Pausado",IF($T1143&gt;0,"Ruptura",IF($U1143&gt;0,"Excesso de capacidade",IF($M1143&gt;INDEX('Cenários'!$K$6:$K$105,INT((ROW()-6)/12)+1),"Capacidade insuficiente",IF(AND($E1143&lt;=0,$S1143&lt;INDEX('Cenários'!$H$6:$H$105,INT((ROW()-6)/12)+1)),"Atenção",IF($R1143&gt;0,"Desmobilizar","Adequado"))))))))</f>
        <v/>
      </c>
      <c r="W1143" s="24">
        <f>IF($A1143="","",IF($Y1143&lt;&gt;"OK","Corrigir cadastro do cenário",IF($X1143="Pausado","",IF($T1143&gt;0,"Ruptura projetada de "&amp;TEXT($T1143,"0")&amp;" un.",IF($U1143&gt;0,"Reduzir entrada ou transferir "&amp;TEXT($U1143,"0")&amp;" un.",IF($M1143&gt;INDEX('Cenários'!$K$6:$K$105,INT((ROW()-6)/12)+1),"Capacidade abaixo do saldo-alvo em "&amp;TEXT($M1143-INDEX('Cenários'!$K$6:$K$105,INT((ROW()-6)/12)+1),"0")&amp;" un.",IF(AND($O1143&gt;0,$E1143-INDEX('Cenários'!$J$6:$J$105,INT((ROW()-6)/12)+1)&lt;-4),"Recebimento depende de pedido anterior ao horizonte",IF($R1143&gt;0,"Desmobilizar "&amp;TEXT($R1143,"0")&amp;" un. nesta semana",IF($P1143&gt;0,"Emitir pedido de "&amp;TEXT($P1143,"0")&amp;" un. nesta semana",IF($O1143&gt;0,"Programar recebimento de "&amp;TEXT($O1143,"0")&amp;" un.","Sem ação imediata")))))))))</f>
        <v/>
      </c>
      <c r="X1143" s="24">
        <f>IF($A1143="","",INDEX('Cenários'!$M$6:$M$105,INT((ROW()-6)/12)+1))</f>
        <v/>
      </c>
      <c r="Y1143" s="24">
        <f>IF($A1143="","",INDEX('Cenários'!$Z$6:$Z$105,INT((ROW()-6)/12)+1))</f>
        <v/>
      </c>
    </row>
    <row r="1144" ht="19" customHeight="1">
      <c r="A1144" s="24">
        <f>IF(INDEX('Cenários'!$A$6:$A$105,INT((ROW()-6)/12)+1)="","",INDEX('Cenários'!$A$6:$A$105,INT((ROW()-6)/12)+1))</f>
        <v/>
      </c>
      <c r="B1144" s="24">
        <f>IF($A1144="","",INDEX('Cenários'!$B$6:$B$105,INT((ROW()-6)/12)+1))</f>
        <v/>
      </c>
      <c r="C1144" s="24">
        <f>IF($A1144="","",INDEX('Cenários'!$C$6:$C$105,INT((ROW()-6)/12)+1))</f>
        <v/>
      </c>
      <c r="D1144" s="24">
        <f>IF($A1144="","",INDEX('Cenários'!$D$6:$D$105,INT((ROW()-6)/12)+1))</f>
        <v/>
      </c>
      <c r="E1144" s="25">
        <f>IF($A1144="","",MOD(ROW()-6,12)-4)</f>
        <v/>
      </c>
      <c r="F1144" s="24">
        <f>IF($A1144="","",IF($E1144&lt;0,"Antes do pico",IF($E1144=0,"Semana de pico","Depois do pico")))</f>
        <v/>
      </c>
      <c r="G1144" s="36">
        <f>IF($A1144="","",IFERROR(IF(INDEX('Cenários'!$E$6:$E$105,INT((ROW()-6)/12)+1)="","",INDEX('Cenários'!$E$6:$E$105,INT((ROW()-6)/12)+1)+7*$E1144),""))</f>
        <v/>
      </c>
      <c r="H1144" s="37">
        <f>IF($A1144="","",INDEX('Cenários'!$N$6:$Y$105,INT((ROW()-6)/12)+1,$E1144+5))</f>
        <v/>
      </c>
      <c r="I1144" s="25">
        <f>IF(OR($A1144="",$H1144=""),"",IFERROR(ROUNDUP(INDEX('Cenários'!$F$6:$F$105,INT((ROW()-6)/12)+1)*$H1144,0),""))</f>
        <v/>
      </c>
      <c r="J1144" s="19" t="n"/>
      <c r="K1144" s="25">
        <f>IF($A1144="","",IF($E1144=-4,INDEX('Cenários'!$G$6:$G$105,INT((ROW()-6)/12)+1),$S1143))</f>
        <v/>
      </c>
      <c r="L1144" s="25">
        <f>IF($A1144="","",$K1144+IF($J1144="",0,$J1144)-IF($I1144="",0,$I1144))</f>
        <v/>
      </c>
      <c r="M1144" s="25">
        <f>IF($A1144="","",IF($E1144&lt;=0,INDEX('Cenários'!$H$6:$H$105,INT((ROW()-6)/12)+1)+SUMIFS($I$6:$I$1205,$A$6:$A$1205,$A1144,$E$6:$E$1205,"&gt;"&amp;$E1144,$E$6:$E$1205,"&lt;="&amp;($E1144+INDEX('Cenários'!$J$6:$J$105,INT((ROW()-6)/12)+1))),INDEX('Cenários'!$L$6:$L$105,INT((ROW()-6)/12)+1)+SUMIFS($I$6:$I$1205,$A$6:$A$1205,$A1144,$E$6:$E$1205,"&gt;"&amp;$E1144,$E$6:$E$1205,"&lt;=7")))</f>
        <v/>
      </c>
      <c r="N1144" s="25">
        <f>IF($A1144="","",MIN(INDEX('Cenários'!$K$6:$K$105,INT((ROW()-6)/12)+1),MAX(0,$M1144)))</f>
        <v/>
      </c>
      <c r="O1144" s="25">
        <f>IF($A1144="","",IFERROR(IF($L1144&gt;=$N1144,0,MIN(CEILING(MAX(0,$N1144-$L1144),INDEX('Cenários'!$I$6:$I$105,INT((ROW()-6)/12)+1)),FLOOR(MAX(0,INDEX('Cenários'!$K$6:$K$105,INT((ROW()-6)/12)+1)-$L1144),INDEX('Cenários'!$I$6:$I$105,INT((ROW()-6)/12)+1)))),0))</f>
        <v/>
      </c>
      <c r="P1144" s="25">
        <f>IF($A1144="","",IFERROR(IF($E1144+INDEX('Cenários'!$J$6:$J$105,INT((ROW()-6)/12)+1)&gt;7,0,SUMIFS($O$6:$O$1205,$A$6:$A$1205,$A1144,$E$6:$E$1205,$E1144+INDEX('Cenários'!$J$6:$J$105,INT((ROW()-6)/12)+1))),0))</f>
        <v/>
      </c>
      <c r="Q1144" s="25">
        <f>IF($A1144="","",$L1144+$O1144)</f>
        <v/>
      </c>
      <c r="R1144" s="25">
        <f>IF($A1144="","",IF($E1144&gt;0,MAX(0,$Q1144-$N1144),0))</f>
        <v/>
      </c>
      <c r="S1144" s="25">
        <f>IF($A1144="","",$Q1144-$R1144)</f>
        <v/>
      </c>
      <c r="T1144" s="25">
        <f>IF($A1144="","",MAX(0,-$S1144))</f>
        <v/>
      </c>
      <c r="U1144" s="25">
        <f>IF($A1144="","",MAX(0,$Q1144-INDEX('Cenários'!$K$6:$K$105,INT((ROW()-6)/12)+1)))</f>
        <v/>
      </c>
      <c r="V1144" s="24">
        <f>IF($A1144="","",IF($Y1144&lt;&gt;"OK","Dados inválidos",IF($X1144="Pausado","Pausado",IF($T1144&gt;0,"Ruptura",IF($U1144&gt;0,"Excesso de capacidade",IF($M1144&gt;INDEX('Cenários'!$K$6:$K$105,INT((ROW()-6)/12)+1),"Capacidade insuficiente",IF(AND($E1144&lt;=0,$S1144&lt;INDEX('Cenários'!$H$6:$H$105,INT((ROW()-6)/12)+1)),"Atenção",IF($R1144&gt;0,"Desmobilizar","Adequado"))))))))</f>
        <v/>
      </c>
      <c r="W1144" s="24">
        <f>IF($A1144="","",IF($Y1144&lt;&gt;"OK","Corrigir cadastro do cenário",IF($X1144="Pausado","",IF($T1144&gt;0,"Ruptura projetada de "&amp;TEXT($T1144,"0")&amp;" un.",IF($U1144&gt;0,"Reduzir entrada ou transferir "&amp;TEXT($U1144,"0")&amp;" un.",IF($M1144&gt;INDEX('Cenários'!$K$6:$K$105,INT((ROW()-6)/12)+1),"Capacidade abaixo do saldo-alvo em "&amp;TEXT($M1144-INDEX('Cenários'!$K$6:$K$105,INT((ROW()-6)/12)+1),"0")&amp;" un.",IF(AND($O1144&gt;0,$E1144-INDEX('Cenários'!$J$6:$J$105,INT((ROW()-6)/12)+1)&lt;-4),"Recebimento depende de pedido anterior ao horizonte",IF($R1144&gt;0,"Desmobilizar "&amp;TEXT($R1144,"0")&amp;" un. nesta semana",IF($P1144&gt;0,"Emitir pedido de "&amp;TEXT($P1144,"0")&amp;" un. nesta semana",IF($O1144&gt;0,"Programar recebimento de "&amp;TEXT($O1144,"0")&amp;" un.","Sem ação imediata")))))))))</f>
        <v/>
      </c>
      <c r="X1144" s="24">
        <f>IF($A1144="","",INDEX('Cenários'!$M$6:$M$105,INT((ROW()-6)/12)+1))</f>
        <v/>
      </c>
      <c r="Y1144" s="24">
        <f>IF($A1144="","",INDEX('Cenários'!$Z$6:$Z$105,INT((ROW()-6)/12)+1))</f>
        <v/>
      </c>
    </row>
    <row r="1145" ht="19" customHeight="1">
      <c r="A1145" s="24">
        <f>IF(INDEX('Cenários'!$A$6:$A$105,INT((ROW()-6)/12)+1)="","",INDEX('Cenários'!$A$6:$A$105,INT((ROW()-6)/12)+1))</f>
        <v/>
      </c>
      <c r="B1145" s="24">
        <f>IF($A1145="","",INDEX('Cenários'!$B$6:$B$105,INT((ROW()-6)/12)+1))</f>
        <v/>
      </c>
      <c r="C1145" s="24">
        <f>IF($A1145="","",INDEX('Cenários'!$C$6:$C$105,INT((ROW()-6)/12)+1))</f>
        <v/>
      </c>
      <c r="D1145" s="24">
        <f>IF($A1145="","",INDEX('Cenários'!$D$6:$D$105,INT((ROW()-6)/12)+1))</f>
        <v/>
      </c>
      <c r="E1145" s="25">
        <f>IF($A1145="","",MOD(ROW()-6,12)-4)</f>
        <v/>
      </c>
      <c r="F1145" s="24">
        <f>IF($A1145="","",IF($E1145&lt;0,"Antes do pico",IF($E1145=0,"Semana de pico","Depois do pico")))</f>
        <v/>
      </c>
      <c r="G1145" s="36">
        <f>IF($A1145="","",IFERROR(IF(INDEX('Cenários'!$E$6:$E$105,INT((ROW()-6)/12)+1)="","",INDEX('Cenários'!$E$6:$E$105,INT((ROW()-6)/12)+1)+7*$E1145),""))</f>
        <v/>
      </c>
      <c r="H1145" s="37">
        <f>IF($A1145="","",INDEX('Cenários'!$N$6:$Y$105,INT((ROW()-6)/12)+1,$E1145+5))</f>
        <v/>
      </c>
      <c r="I1145" s="25">
        <f>IF(OR($A1145="",$H1145=""),"",IFERROR(ROUNDUP(INDEX('Cenários'!$F$6:$F$105,INT((ROW()-6)/12)+1)*$H1145,0),""))</f>
        <v/>
      </c>
      <c r="J1145" s="19" t="n"/>
      <c r="K1145" s="25">
        <f>IF($A1145="","",IF($E1145=-4,INDEX('Cenários'!$G$6:$G$105,INT((ROW()-6)/12)+1),$S1144))</f>
        <v/>
      </c>
      <c r="L1145" s="25">
        <f>IF($A1145="","",$K1145+IF($J1145="",0,$J1145)-IF($I1145="",0,$I1145))</f>
        <v/>
      </c>
      <c r="M1145" s="25">
        <f>IF($A1145="","",IF($E1145&lt;=0,INDEX('Cenários'!$H$6:$H$105,INT((ROW()-6)/12)+1)+SUMIFS($I$6:$I$1205,$A$6:$A$1205,$A1145,$E$6:$E$1205,"&gt;"&amp;$E1145,$E$6:$E$1205,"&lt;="&amp;($E1145+INDEX('Cenários'!$J$6:$J$105,INT((ROW()-6)/12)+1))),INDEX('Cenários'!$L$6:$L$105,INT((ROW()-6)/12)+1)+SUMIFS($I$6:$I$1205,$A$6:$A$1205,$A1145,$E$6:$E$1205,"&gt;"&amp;$E1145,$E$6:$E$1205,"&lt;=7")))</f>
        <v/>
      </c>
      <c r="N1145" s="25">
        <f>IF($A1145="","",MIN(INDEX('Cenários'!$K$6:$K$105,INT((ROW()-6)/12)+1),MAX(0,$M1145)))</f>
        <v/>
      </c>
      <c r="O1145" s="25">
        <f>IF($A1145="","",IFERROR(IF($L1145&gt;=$N1145,0,MIN(CEILING(MAX(0,$N1145-$L1145),INDEX('Cenários'!$I$6:$I$105,INT((ROW()-6)/12)+1)),FLOOR(MAX(0,INDEX('Cenários'!$K$6:$K$105,INT((ROW()-6)/12)+1)-$L1145),INDEX('Cenários'!$I$6:$I$105,INT((ROW()-6)/12)+1)))),0))</f>
        <v/>
      </c>
      <c r="P1145" s="25">
        <f>IF($A1145="","",IFERROR(IF($E1145+INDEX('Cenários'!$J$6:$J$105,INT((ROW()-6)/12)+1)&gt;7,0,SUMIFS($O$6:$O$1205,$A$6:$A$1205,$A1145,$E$6:$E$1205,$E1145+INDEX('Cenários'!$J$6:$J$105,INT((ROW()-6)/12)+1))),0))</f>
        <v/>
      </c>
      <c r="Q1145" s="25">
        <f>IF($A1145="","",$L1145+$O1145)</f>
        <v/>
      </c>
      <c r="R1145" s="25">
        <f>IF($A1145="","",IF($E1145&gt;0,MAX(0,$Q1145-$N1145),0))</f>
        <v/>
      </c>
      <c r="S1145" s="25">
        <f>IF($A1145="","",$Q1145-$R1145)</f>
        <v/>
      </c>
      <c r="T1145" s="25">
        <f>IF($A1145="","",MAX(0,-$S1145))</f>
        <v/>
      </c>
      <c r="U1145" s="25">
        <f>IF($A1145="","",MAX(0,$Q1145-INDEX('Cenários'!$K$6:$K$105,INT((ROW()-6)/12)+1)))</f>
        <v/>
      </c>
      <c r="V1145" s="24">
        <f>IF($A1145="","",IF($Y1145&lt;&gt;"OK","Dados inválidos",IF($X1145="Pausado","Pausado",IF($T1145&gt;0,"Ruptura",IF($U1145&gt;0,"Excesso de capacidade",IF($M1145&gt;INDEX('Cenários'!$K$6:$K$105,INT((ROW()-6)/12)+1),"Capacidade insuficiente",IF(AND($E1145&lt;=0,$S1145&lt;INDEX('Cenários'!$H$6:$H$105,INT((ROW()-6)/12)+1)),"Atenção",IF($R1145&gt;0,"Desmobilizar","Adequado"))))))))</f>
        <v/>
      </c>
      <c r="W1145" s="24">
        <f>IF($A1145="","",IF($Y1145&lt;&gt;"OK","Corrigir cadastro do cenário",IF($X1145="Pausado","",IF($T1145&gt;0,"Ruptura projetada de "&amp;TEXT($T1145,"0")&amp;" un.",IF($U1145&gt;0,"Reduzir entrada ou transferir "&amp;TEXT($U1145,"0")&amp;" un.",IF($M1145&gt;INDEX('Cenários'!$K$6:$K$105,INT((ROW()-6)/12)+1),"Capacidade abaixo do saldo-alvo em "&amp;TEXT($M1145-INDEX('Cenários'!$K$6:$K$105,INT((ROW()-6)/12)+1),"0")&amp;" un.",IF(AND($O1145&gt;0,$E1145-INDEX('Cenários'!$J$6:$J$105,INT((ROW()-6)/12)+1)&lt;-4),"Recebimento depende de pedido anterior ao horizonte",IF($R1145&gt;0,"Desmobilizar "&amp;TEXT($R1145,"0")&amp;" un. nesta semana",IF($P1145&gt;0,"Emitir pedido de "&amp;TEXT($P1145,"0")&amp;" un. nesta semana",IF($O1145&gt;0,"Programar recebimento de "&amp;TEXT($O1145,"0")&amp;" un.","Sem ação imediata")))))))))</f>
        <v/>
      </c>
      <c r="X1145" s="24">
        <f>IF($A1145="","",INDEX('Cenários'!$M$6:$M$105,INT((ROW()-6)/12)+1))</f>
        <v/>
      </c>
      <c r="Y1145" s="24">
        <f>IF($A1145="","",INDEX('Cenários'!$Z$6:$Z$105,INT((ROW()-6)/12)+1))</f>
        <v/>
      </c>
    </row>
    <row r="1146" ht="19" customHeight="1">
      <c r="A1146" s="24">
        <f>IF(INDEX('Cenários'!$A$6:$A$105,INT((ROW()-6)/12)+1)="","",INDEX('Cenários'!$A$6:$A$105,INT((ROW()-6)/12)+1))</f>
        <v/>
      </c>
      <c r="B1146" s="24">
        <f>IF($A1146="","",INDEX('Cenários'!$B$6:$B$105,INT((ROW()-6)/12)+1))</f>
        <v/>
      </c>
      <c r="C1146" s="24">
        <f>IF($A1146="","",INDEX('Cenários'!$C$6:$C$105,INT((ROW()-6)/12)+1))</f>
        <v/>
      </c>
      <c r="D1146" s="24">
        <f>IF($A1146="","",INDEX('Cenários'!$D$6:$D$105,INT((ROW()-6)/12)+1))</f>
        <v/>
      </c>
      <c r="E1146" s="25">
        <f>IF($A1146="","",MOD(ROW()-6,12)-4)</f>
        <v/>
      </c>
      <c r="F1146" s="24">
        <f>IF($A1146="","",IF($E1146&lt;0,"Antes do pico",IF($E1146=0,"Semana de pico","Depois do pico")))</f>
        <v/>
      </c>
      <c r="G1146" s="36">
        <f>IF($A1146="","",IFERROR(IF(INDEX('Cenários'!$E$6:$E$105,INT((ROW()-6)/12)+1)="","",INDEX('Cenários'!$E$6:$E$105,INT((ROW()-6)/12)+1)+7*$E1146),""))</f>
        <v/>
      </c>
      <c r="H1146" s="37">
        <f>IF($A1146="","",INDEX('Cenários'!$N$6:$Y$105,INT((ROW()-6)/12)+1,$E1146+5))</f>
        <v/>
      </c>
      <c r="I1146" s="25">
        <f>IF(OR($A1146="",$H1146=""),"",IFERROR(ROUNDUP(INDEX('Cenários'!$F$6:$F$105,INT((ROW()-6)/12)+1)*$H1146,0),""))</f>
        <v/>
      </c>
      <c r="J1146" s="19" t="n"/>
      <c r="K1146" s="25">
        <f>IF($A1146="","",IF($E1146=-4,INDEX('Cenários'!$G$6:$G$105,INT((ROW()-6)/12)+1),$S1145))</f>
        <v/>
      </c>
      <c r="L1146" s="25">
        <f>IF($A1146="","",$K1146+IF($J1146="",0,$J1146)-IF($I1146="",0,$I1146))</f>
        <v/>
      </c>
      <c r="M1146" s="25">
        <f>IF($A1146="","",IF($E1146&lt;=0,INDEX('Cenários'!$H$6:$H$105,INT((ROW()-6)/12)+1)+SUMIFS($I$6:$I$1205,$A$6:$A$1205,$A1146,$E$6:$E$1205,"&gt;"&amp;$E1146,$E$6:$E$1205,"&lt;="&amp;($E1146+INDEX('Cenários'!$J$6:$J$105,INT((ROW()-6)/12)+1))),INDEX('Cenários'!$L$6:$L$105,INT((ROW()-6)/12)+1)+SUMIFS($I$6:$I$1205,$A$6:$A$1205,$A1146,$E$6:$E$1205,"&gt;"&amp;$E1146,$E$6:$E$1205,"&lt;=7")))</f>
        <v/>
      </c>
      <c r="N1146" s="25">
        <f>IF($A1146="","",MIN(INDEX('Cenários'!$K$6:$K$105,INT((ROW()-6)/12)+1),MAX(0,$M1146)))</f>
        <v/>
      </c>
      <c r="O1146" s="25">
        <f>IF($A1146="","",IFERROR(IF($L1146&gt;=$N1146,0,MIN(CEILING(MAX(0,$N1146-$L1146),INDEX('Cenários'!$I$6:$I$105,INT((ROW()-6)/12)+1)),FLOOR(MAX(0,INDEX('Cenários'!$K$6:$K$105,INT((ROW()-6)/12)+1)-$L1146),INDEX('Cenários'!$I$6:$I$105,INT((ROW()-6)/12)+1)))),0))</f>
        <v/>
      </c>
      <c r="P1146" s="25">
        <f>IF($A1146="","",IFERROR(IF($E1146+INDEX('Cenários'!$J$6:$J$105,INT((ROW()-6)/12)+1)&gt;7,0,SUMIFS($O$6:$O$1205,$A$6:$A$1205,$A1146,$E$6:$E$1205,$E1146+INDEX('Cenários'!$J$6:$J$105,INT((ROW()-6)/12)+1))),0))</f>
        <v/>
      </c>
      <c r="Q1146" s="25">
        <f>IF($A1146="","",$L1146+$O1146)</f>
        <v/>
      </c>
      <c r="R1146" s="25">
        <f>IF($A1146="","",IF($E1146&gt;0,MAX(0,$Q1146-$N1146),0))</f>
        <v/>
      </c>
      <c r="S1146" s="25">
        <f>IF($A1146="","",$Q1146-$R1146)</f>
        <v/>
      </c>
      <c r="T1146" s="25">
        <f>IF($A1146="","",MAX(0,-$S1146))</f>
        <v/>
      </c>
      <c r="U1146" s="25">
        <f>IF($A1146="","",MAX(0,$Q1146-INDEX('Cenários'!$K$6:$K$105,INT((ROW()-6)/12)+1)))</f>
        <v/>
      </c>
      <c r="V1146" s="24">
        <f>IF($A1146="","",IF($Y1146&lt;&gt;"OK","Dados inválidos",IF($X1146="Pausado","Pausado",IF($T1146&gt;0,"Ruptura",IF($U1146&gt;0,"Excesso de capacidade",IF($M1146&gt;INDEX('Cenários'!$K$6:$K$105,INT((ROW()-6)/12)+1),"Capacidade insuficiente",IF(AND($E1146&lt;=0,$S1146&lt;INDEX('Cenários'!$H$6:$H$105,INT((ROW()-6)/12)+1)),"Atenção",IF($R1146&gt;0,"Desmobilizar","Adequado"))))))))</f>
        <v/>
      </c>
      <c r="W1146" s="24">
        <f>IF($A1146="","",IF($Y1146&lt;&gt;"OK","Corrigir cadastro do cenário",IF($X1146="Pausado","",IF($T1146&gt;0,"Ruptura projetada de "&amp;TEXT($T1146,"0")&amp;" un.",IF($U1146&gt;0,"Reduzir entrada ou transferir "&amp;TEXT($U1146,"0")&amp;" un.",IF($M1146&gt;INDEX('Cenários'!$K$6:$K$105,INT((ROW()-6)/12)+1),"Capacidade abaixo do saldo-alvo em "&amp;TEXT($M1146-INDEX('Cenários'!$K$6:$K$105,INT((ROW()-6)/12)+1),"0")&amp;" un.",IF(AND($O1146&gt;0,$E1146-INDEX('Cenários'!$J$6:$J$105,INT((ROW()-6)/12)+1)&lt;-4),"Recebimento depende de pedido anterior ao horizonte",IF($R1146&gt;0,"Desmobilizar "&amp;TEXT($R1146,"0")&amp;" un. nesta semana",IF($P1146&gt;0,"Emitir pedido de "&amp;TEXT($P1146,"0")&amp;" un. nesta semana",IF($O1146&gt;0,"Programar recebimento de "&amp;TEXT($O1146,"0")&amp;" un.","Sem ação imediata")))))))))</f>
        <v/>
      </c>
      <c r="X1146" s="24">
        <f>IF($A1146="","",INDEX('Cenários'!$M$6:$M$105,INT((ROW()-6)/12)+1))</f>
        <v/>
      </c>
      <c r="Y1146" s="24">
        <f>IF($A1146="","",INDEX('Cenários'!$Z$6:$Z$105,INT((ROW()-6)/12)+1))</f>
        <v/>
      </c>
    </row>
    <row r="1147" ht="19" customHeight="1">
      <c r="A1147" s="24">
        <f>IF(INDEX('Cenários'!$A$6:$A$105,INT((ROW()-6)/12)+1)="","",INDEX('Cenários'!$A$6:$A$105,INT((ROW()-6)/12)+1))</f>
        <v/>
      </c>
      <c r="B1147" s="24">
        <f>IF($A1147="","",INDEX('Cenários'!$B$6:$B$105,INT((ROW()-6)/12)+1))</f>
        <v/>
      </c>
      <c r="C1147" s="24">
        <f>IF($A1147="","",INDEX('Cenários'!$C$6:$C$105,INT((ROW()-6)/12)+1))</f>
        <v/>
      </c>
      <c r="D1147" s="24">
        <f>IF($A1147="","",INDEX('Cenários'!$D$6:$D$105,INT((ROW()-6)/12)+1))</f>
        <v/>
      </c>
      <c r="E1147" s="25">
        <f>IF($A1147="","",MOD(ROW()-6,12)-4)</f>
        <v/>
      </c>
      <c r="F1147" s="24">
        <f>IF($A1147="","",IF($E1147&lt;0,"Antes do pico",IF($E1147=0,"Semana de pico","Depois do pico")))</f>
        <v/>
      </c>
      <c r="G1147" s="36">
        <f>IF($A1147="","",IFERROR(IF(INDEX('Cenários'!$E$6:$E$105,INT((ROW()-6)/12)+1)="","",INDEX('Cenários'!$E$6:$E$105,INT((ROW()-6)/12)+1)+7*$E1147),""))</f>
        <v/>
      </c>
      <c r="H1147" s="37">
        <f>IF($A1147="","",INDEX('Cenários'!$N$6:$Y$105,INT((ROW()-6)/12)+1,$E1147+5))</f>
        <v/>
      </c>
      <c r="I1147" s="25">
        <f>IF(OR($A1147="",$H1147=""),"",IFERROR(ROUNDUP(INDEX('Cenários'!$F$6:$F$105,INT((ROW()-6)/12)+1)*$H1147,0),""))</f>
        <v/>
      </c>
      <c r="J1147" s="19" t="n"/>
      <c r="K1147" s="25">
        <f>IF($A1147="","",IF($E1147=-4,INDEX('Cenários'!$G$6:$G$105,INT((ROW()-6)/12)+1),$S1146))</f>
        <v/>
      </c>
      <c r="L1147" s="25">
        <f>IF($A1147="","",$K1147+IF($J1147="",0,$J1147)-IF($I1147="",0,$I1147))</f>
        <v/>
      </c>
      <c r="M1147" s="25">
        <f>IF($A1147="","",IF($E1147&lt;=0,INDEX('Cenários'!$H$6:$H$105,INT((ROW()-6)/12)+1)+SUMIFS($I$6:$I$1205,$A$6:$A$1205,$A1147,$E$6:$E$1205,"&gt;"&amp;$E1147,$E$6:$E$1205,"&lt;="&amp;($E1147+INDEX('Cenários'!$J$6:$J$105,INT((ROW()-6)/12)+1))),INDEX('Cenários'!$L$6:$L$105,INT((ROW()-6)/12)+1)+SUMIFS($I$6:$I$1205,$A$6:$A$1205,$A1147,$E$6:$E$1205,"&gt;"&amp;$E1147,$E$6:$E$1205,"&lt;=7")))</f>
        <v/>
      </c>
      <c r="N1147" s="25">
        <f>IF($A1147="","",MIN(INDEX('Cenários'!$K$6:$K$105,INT((ROW()-6)/12)+1),MAX(0,$M1147)))</f>
        <v/>
      </c>
      <c r="O1147" s="25">
        <f>IF($A1147="","",IFERROR(IF($L1147&gt;=$N1147,0,MIN(CEILING(MAX(0,$N1147-$L1147),INDEX('Cenários'!$I$6:$I$105,INT((ROW()-6)/12)+1)),FLOOR(MAX(0,INDEX('Cenários'!$K$6:$K$105,INT((ROW()-6)/12)+1)-$L1147),INDEX('Cenários'!$I$6:$I$105,INT((ROW()-6)/12)+1)))),0))</f>
        <v/>
      </c>
      <c r="P1147" s="25">
        <f>IF($A1147="","",IFERROR(IF($E1147+INDEX('Cenários'!$J$6:$J$105,INT((ROW()-6)/12)+1)&gt;7,0,SUMIFS($O$6:$O$1205,$A$6:$A$1205,$A1147,$E$6:$E$1205,$E1147+INDEX('Cenários'!$J$6:$J$105,INT((ROW()-6)/12)+1))),0))</f>
        <v/>
      </c>
      <c r="Q1147" s="25">
        <f>IF($A1147="","",$L1147+$O1147)</f>
        <v/>
      </c>
      <c r="R1147" s="25">
        <f>IF($A1147="","",IF($E1147&gt;0,MAX(0,$Q1147-$N1147),0))</f>
        <v/>
      </c>
      <c r="S1147" s="25">
        <f>IF($A1147="","",$Q1147-$R1147)</f>
        <v/>
      </c>
      <c r="T1147" s="25">
        <f>IF($A1147="","",MAX(0,-$S1147))</f>
        <v/>
      </c>
      <c r="U1147" s="25">
        <f>IF($A1147="","",MAX(0,$Q1147-INDEX('Cenários'!$K$6:$K$105,INT((ROW()-6)/12)+1)))</f>
        <v/>
      </c>
      <c r="V1147" s="24">
        <f>IF($A1147="","",IF($Y1147&lt;&gt;"OK","Dados inválidos",IF($X1147="Pausado","Pausado",IF($T1147&gt;0,"Ruptura",IF($U1147&gt;0,"Excesso de capacidade",IF($M1147&gt;INDEX('Cenários'!$K$6:$K$105,INT((ROW()-6)/12)+1),"Capacidade insuficiente",IF(AND($E1147&lt;=0,$S1147&lt;INDEX('Cenários'!$H$6:$H$105,INT((ROW()-6)/12)+1)),"Atenção",IF($R1147&gt;0,"Desmobilizar","Adequado"))))))))</f>
        <v/>
      </c>
      <c r="W1147" s="24">
        <f>IF($A1147="","",IF($Y1147&lt;&gt;"OK","Corrigir cadastro do cenário",IF($X1147="Pausado","",IF($T1147&gt;0,"Ruptura projetada de "&amp;TEXT($T1147,"0")&amp;" un.",IF($U1147&gt;0,"Reduzir entrada ou transferir "&amp;TEXT($U1147,"0")&amp;" un.",IF($M1147&gt;INDEX('Cenários'!$K$6:$K$105,INT((ROW()-6)/12)+1),"Capacidade abaixo do saldo-alvo em "&amp;TEXT($M1147-INDEX('Cenários'!$K$6:$K$105,INT((ROW()-6)/12)+1),"0")&amp;" un.",IF(AND($O1147&gt;0,$E1147-INDEX('Cenários'!$J$6:$J$105,INT((ROW()-6)/12)+1)&lt;-4),"Recebimento depende de pedido anterior ao horizonte",IF($R1147&gt;0,"Desmobilizar "&amp;TEXT($R1147,"0")&amp;" un. nesta semana",IF($P1147&gt;0,"Emitir pedido de "&amp;TEXT($P1147,"0")&amp;" un. nesta semana",IF($O1147&gt;0,"Programar recebimento de "&amp;TEXT($O1147,"0")&amp;" un.","Sem ação imediata")))))))))</f>
        <v/>
      </c>
      <c r="X1147" s="24">
        <f>IF($A1147="","",INDEX('Cenários'!$M$6:$M$105,INT((ROW()-6)/12)+1))</f>
        <v/>
      </c>
      <c r="Y1147" s="24">
        <f>IF($A1147="","",INDEX('Cenários'!$Z$6:$Z$105,INT((ROW()-6)/12)+1))</f>
        <v/>
      </c>
    </row>
    <row r="1148" ht="19" customHeight="1">
      <c r="A1148" s="24">
        <f>IF(INDEX('Cenários'!$A$6:$A$105,INT((ROW()-6)/12)+1)="","",INDEX('Cenários'!$A$6:$A$105,INT((ROW()-6)/12)+1))</f>
        <v/>
      </c>
      <c r="B1148" s="24">
        <f>IF($A1148="","",INDEX('Cenários'!$B$6:$B$105,INT((ROW()-6)/12)+1))</f>
        <v/>
      </c>
      <c r="C1148" s="24">
        <f>IF($A1148="","",INDEX('Cenários'!$C$6:$C$105,INT((ROW()-6)/12)+1))</f>
        <v/>
      </c>
      <c r="D1148" s="24">
        <f>IF($A1148="","",INDEX('Cenários'!$D$6:$D$105,INT((ROW()-6)/12)+1))</f>
        <v/>
      </c>
      <c r="E1148" s="25">
        <f>IF($A1148="","",MOD(ROW()-6,12)-4)</f>
        <v/>
      </c>
      <c r="F1148" s="24">
        <f>IF($A1148="","",IF($E1148&lt;0,"Antes do pico",IF($E1148=0,"Semana de pico","Depois do pico")))</f>
        <v/>
      </c>
      <c r="G1148" s="36">
        <f>IF($A1148="","",IFERROR(IF(INDEX('Cenários'!$E$6:$E$105,INT((ROW()-6)/12)+1)="","",INDEX('Cenários'!$E$6:$E$105,INT((ROW()-6)/12)+1)+7*$E1148),""))</f>
        <v/>
      </c>
      <c r="H1148" s="37">
        <f>IF($A1148="","",INDEX('Cenários'!$N$6:$Y$105,INT((ROW()-6)/12)+1,$E1148+5))</f>
        <v/>
      </c>
      <c r="I1148" s="25">
        <f>IF(OR($A1148="",$H1148=""),"",IFERROR(ROUNDUP(INDEX('Cenários'!$F$6:$F$105,INT((ROW()-6)/12)+1)*$H1148,0),""))</f>
        <v/>
      </c>
      <c r="J1148" s="19" t="n"/>
      <c r="K1148" s="25">
        <f>IF($A1148="","",IF($E1148=-4,INDEX('Cenários'!$G$6:$G$105,INT((ROW()-6)/12)+1),$S1147))</f>
        <v/>
      </c>
      <c r="L1148" s="25">
        <f>IF($A1148="","",$K1148+IF($J1148="",0,$J1148)-IF($I1148="",0,$I1148))</f>
        <v/>
      </c>
      <c r="M1148" s="25">
        <f>IF($A1148="","",IF($E1148&lt;=0,INDEX('Cenários'!$H$6:$H$105,INT((ROW()-6)/12)+1)+SUMIFS($I$6:$I$1205,$A$6:$A$1205,$A1148,$E$6:$E$1205,"&gt;"&amp;$E1148,$E$6:$E$1205,"&lt;="&amp;($E1148+INDEX('Cenários'!$J$6:$J$105,INT((ROW()-6)/12)+1))),INDEX('Cenários'!$L$6:$L$105,INT((ROW()-6)/12)+1)+SUMIFS($I$6:$I$1205,$A$6:$A$1205,$A1148,$E$6:$E$1205,"&gt;"&amp;$E1148,$E$6:$E$1205,"&lt;=7")))</f>
        <v/>
      </c>
      <c r="N1148" s="25">
        <f>IF($A1148="","",MIN(INDEX('Cenários'!$K$6:$K$105,INT((ROW()-6)/12)+1),MAX(0,$M1148)))</f>
        <v/>
      </c>
      <c r="O1148" s="25">
        <f>IF($A1148="","",IFERROR(IF($L1148&gt;=$N1148,0,MIN(CEILING(MAX(0,$N1148-$L1148),INDEX('Cenários'!$I$6:$I$105,INT((ROW()-6)/12)+1)),FLOOR(MAX(0,INDEX('Cenários'!$K$6:$K$105,INT((ROW()-6)/12)+1)-$L1148),INDEX('Cenários'!$I$6:$I$105,INT((ROW()-6)/12)+1)))),0))</f>
        <v/>
      </c>
      <c r="P1148" s="25">
        <f>IF($A1148="","",IFERROR(IF($E1148+INDEX('Cenários'!$J$6:$J$105,INT((ROW()-6)/12)+1)&gt;7,0,SUMIFS($O$6:$O$1205,$A$6:$A$1205,$A1148,$E$6:$E$1205,$E1148+INDEX('Cenários'!$J$6:$J$105,INT((ROW()-6)/12)+1))),0))</f>
        <v/>
      </c>
      <c r="Q1148" s="25">
        <f>IF($A1148="","",$L1148+$O1148)</f>
        <v/>
      </c>
      <c r="R1148" s="25">
        <f>IF($A1148="","",IF($E1148&gt;0,MAX(0,$Q1148-$N1148),0))</f>
        <v/>
      </c>
      <c r="S1148" s="25">
        <f>IF($A1148="","",$Q1148-$R1148)</f>
        <v/>
      </c>
      <c r="T1148" s="25">
        <f>IF($A1148="","",MAX(0,-$S1148))</f>
        <v/>
      </c>
      <c r="U1148" s="25">
        <f>IF($A1148="","",MAX(0,$Q1148-INDEX('Cenários'!$K$6:$K$105,INT((ROW()-6)/12)+1)))</f>
        <v/>
      </c>
      <c r="V1148" s="24">
        <f>IF($A1148="","",IF($Y1148&lt;&gt;"OK","Dados inválidos",IF($X1148="Pausado","Pausado",IF($T1148&gt;0,"Ruptura",IF($U1148&gt;0,"Excesso de capacidade",IF($M1148&gt;INDEX('Cenários'!$K$6:$K$105,INT((ROW()-6)/12)+1),"Capacidade insuficiente",IF(AND($E1148&lt;=0,$S1148&lt;INDEX('Cenários'!$H$6:$H$105,INT((ROW()-6)/12)+1)),"Atenção",IF($R1148&gt;0,"Desmobilizar","Adequado"))))))))</f>
        <v/>
      </c>
      <c r="W1148" s="24">
        <f>IF($A1148="","",IF($Y1148&lt;&gt;"OK","Corrigir cadastro do cenário",IF($X1148="Pausado","",IF($T1148&gt;0,"Ruptura projetada de "&amp;TEXT($T1148,"0")&amp;" un.",IF($U1148&gt;0,"Reduzir entrada ou transferir "&amp;TEXT($U1148,"0")&amp;" un.",IF($M1148&gt;INDEX('Cenários'!$K$6:$K$105,INT((ROW()-6)/12)+1),"Capacidade abaixo do saldo-alvo em "&amp;TEXT($M1148-INDEX('Cenários'!$K$6:$K$105,INT((ROW()-6)/12)+1),"0")&amp;" un.",IF(AND($O1148&gt;0,$E1148-INDEX('Cenários'!$J$6:$J$105,INT((ROW()-6)/12)+1)&lt;-4),"Recebimento depende de pedido anterior ao horizonte",IF($R1148&gt;0,"Desmobilizar "&amp;TEXT($R1148,"0")&amp;" un. nesta semana",IF($P1148&gt;0,"Emitir pedido de "&amp;TEXT($P1148,"0")&amp;" un. nesta semana",IF($O1148&gt;0,"Programar recebimento de "&amp;TEXT($O1148,"0")&amp;" un.","Sem ação imediata")))))))))</f>
        <v/>
      </c>
      <c r="X1148" s="24">
        <f>IF($A1148="","",INDEX('Cenários'!$M$6:$M$105,INT((ROW()-6)/12)+1))</f>
        <v/>
      </c>
      <c r="Y1148" s="24">
        <f>IF($A1148="","",INDEX('Cenários'!$Z$6:$Z$105,INT((ROW()-6)/12)+1))</f>
        <v/>
      </c>
    </row>
    <row r="1149" ht="19" customHeight="1">
      <c r="A1149" s="24">
        <f>IF(INDEX('Cenários'!$A$6:$A$105,INT((ROW()-6)/12)+1)="","",INDEX('Cenários'!$A$6:$A$105,INT((ROW()-6)/12)+1))</f>
        <v/>
      </c>
      <c r="B1149" s="24">
        <f>IF($A1149="","",INDEX('Cenários'!$B$6:$B$105,INT((ROW()-6)/12)+1))</f>
        <v/>
      </c>
      <c r="C1149" s="24">
        <f>IF($A1149="","",INDEX('Cenários'!$C$6:$C$105,INT((ROW()-6)/12)+1))</f>
        <v/>
      </c>
      <c r="D1149" s="24">
        <f>IF($A1149="","",INDEX('Cenários'!$D$6:$D$105,INT((ROW()-6)/12)+1))</f>
        <v/>
      </c>
      <c r="E1149" s="25">
        <f>IF($A1149="","",MOD(ROW()-6,12)-4)</f>
        <v/>
      </c>
      <c r="F1149" s="24">
        <f>IF($A1149="","",IF($E1149&lt;0,"Antes do pico",IF($E1149=0,"Semana de pico","Depois do pico")))</f>
        <v/>
      </c>
      <c r="G1149" s="36">
        <f>IF($A1149="","",IFERROR(IF(INDEX('Cenários'!$E$6:$E$105,INT((ROW()-6)/12)+1)="","",INDEX('Cenários'!$E$6:$E$105,INT((ROW()-6)/12)+1)+7*$E1149),""))</f>
        <v/>
      </c>
      <c r="H1149" s="37">
        <f>IF($A1149="","",INDEX('Cenários'!$N$6:$Y$105,INT((ROW()-6)/12)+1,$E1149+5))</f>
        <v/>
      </c>
      <c r="I1149" s="25">
        <f>IF(OR($A1149="",$H1149=""),"",IFERROR(ROUNDUP(INDEX('Cenários'!$F$6:$F$105,INT((ROW()-6)/12)+1)*$H1149,0),""))</f>
        <v/>
      </c>
      <c r="J1149" s="19" t="n"/>
      <c r="K1149" s="25">
        <f>IF($A1149="","",IF($E1149=-4,INDEX('Cenários'!$G$6:$G$105,INT((ROW()-6)/12)+1),$S1148))</f>
        <v/>
      </c>
      <c r="L1149" s="25">
        <f>IF($A1149="","",$K1149+IF($J1149="",0,$J1149)-IF($I1149="",0,$I1149))</f>
        <v/>
      </c>
      <c r="M1149" s="25">
        <f>IF($A1149="","",IF($E1149&lt;=0,INDEX('Cenários'!$H$6:$H$105,INT((ROW()-6)/12)+1)+SUMIFS($I$6:$I$1205,$A$6:$A$1205,$A1149,$E$6:$E$1205,"&gt;"&amp;$E1149,$E$6:$E$1205,"&lt;="&amp;($E1149+INDEX('Cenários'!$J$6:$J$105,INT((ROW()-6)/12)+1))),INDEX('Cenários'!$L$6:$L$105,INT((ROW()-6)/12)+1)+SUMIFS($I$6:$I$1205,$A$6:$A$1205,$A1149,$E$6:$E$1205,"&gt;"&amp;$E1149,$E$6:$E$1205,"&lt;=7")))</f>
        <v/>
      </c>
      <c r="N1149" s="25">
        <f>IF($A1149="","",MIN(INDEX('Cenários'!$K$6:$K$105,INT((ROW()-6)/12)+1),MAX(0,$M1149)))</f>
        <v/>
      </c>
      <c r="O1149" s="25">
        <f>IF($A1149="","",IFERROR(IF($L1149&gt;=$N1149,0,MIN(CEILING(MAX(0,$N1149-$L1149),INDEX('Cenários'!$I$6:$I$105,INT((ROW()-6)/12)+1)),FLOOR(MAX(0,INDEX('Cenários'!$K$6:$K$105,INT((ROW()-6)/12)+1)-$L1149),INDEX('Cenários'!$I$6:$I$105,INT((ROW()-6)/12)+1)))),0))</f>
        <v/>
      </c>
      <c r="P1149" s="25">
        <f>IF($A1149="","",IFERROR(IF($E1149+INDEX('Cenários'!$J$6:$J$105,INT((ROW()-6)/12)+1)&gt;7,0,SUMIFS($O$6:$O$1205,$A$6:$A$1205,$A1149,$E$6:$E$1205,$E1149+INDEX('Cenários'!$J$6:$J$105,INT((ROW()-6)/12)+1))),0))</f>
        <v/>
      </c>
      <c r="Q1149" s="25">
        <f>IF($A1149="","",$L1149+$O1149)</f>
        <v/>
      </c>
      <c r="R1149" s="25">
        <f>IF($A1149="","",IF($E1149&gt;0,MAX(0,$Q1149-$N1149),0))</f>
        <v/>
      </c>
      <c r="S1149" s="25">
        <f>IF($A1149="","",$Q1149-$R1149)</f>
        <v/>
      </c>
      <c r="T1149" s="25">
        <f>IF($A1149="","",MAX(0,-$S1149))</f>
        <v/>
      </c>
      <c r="U1149" s="25">
        <f>IF($A1149="","",MAX(0,$Q1149-INDEX('Cenários'!$K$6:$K$105,INT((ROW()-6)/12)+1)))</f>
        <v/>
      </c>
      <c r="V1149" s="24">
        <f>IF($A1149="","",IF($Y1149&lt;&gt;"OK","Dados inválidos",IF($X1149="Pausado","Pausado",IF($T1149&gt;0,"Ruptura",IF($U1149&gt;0,"Excesso de capacidade",IF($M1149&gt;INDEX('Cenários'!$K$6:$K$105,INT((ROW()-6)/12)+1),"Capacidade insuficiente",IF(AND($E1149&lt;=0,$S1149&lt;INDEX('Cenários'!$H$6:$H$105,INT((ROW()-6)/12)+1)),"Atenção",IF($R1149&gt;0,"Desmobilizar","Adequado"))))))))</f>
        <v/>
      </c>
      <c r="W1149" s="24">
        <f>IF($A1149="","",IF($Y1149&lt;&gt;"OK","Corrigir cadastro do cenário",IF($X1149="Pausado","",IF($T1149&gt;0,"Ruptura projetada de "&amp;TEXT($T1149,"0")&amp;" un.",IF($U1149&gt;0,"Reduzir entrada ou transferir "&amp;TEXT($U1149,"0")&amp;" un.",IF($M1149&gt;INDEX('Cenários'!$K$6:$K$105,INT((ROW()-6)/12)+1),"Capacidade abaixo do saldo-alvo em "&amp;TEXT($M1149-INDEX('Cenários'!$K$6:$K$105,INT((ROW()-6)/12)+1),"0")&amp;" un.",IF(AND($O1149&gt;0,$E1149-INDEX('Cenários'!$J$6:$J$105,INT((ROW()-6)/12)+1)&lt;-4),"Recebimento depende de pedido anterior ao horizonte",IF($R1149&gt;0,"Desmobilizar "&amp;TEXT($R1149,"0")&amp;" un. nesta semana",IF($P1149&gt;0,"Emitir pedido de "&amp;TEXT($P1149,"0")&amp;" un. nesta semana",IF($O1149&gt;0,"Programar recebimento de "&amp;TEXT($O1149,"0")&amp;" un.","Sem ação imediata")))))))))</f>
        <v/>
      </c>
      <c r="X1149" s="24">
        <f>IF($A1149="","",INDEX('Cenários'!$M$6:$M$105,INT((ROW()-6)/12)+1))</f>
        <v/>
      </c>
      <c r="Y1149" s="24">
        <f>IF($A1149="","",INDEX('Cenários'!$Z$6:$Z$105,INT((ROW()-6)/12)+1))</f>
        <v/>
      </c>
    </row>
    <row r="1150" ht="19" customHeight="1">
      <c r="A1150" s="24">
        <f>IF(INDEX('Cenários'!$A$6:$A$105,INT((ROW()-6)/12)+1)="","",INDEX('Cenários'!$A$6:$A$105,INT((ROW()-6)/12)+1))</f>
        <v/>
      </c>
      <c r="B1150" s="24">
        <f>IF($A1150="","",INDEX('Cenários'!$B$6:$B$105,INT((ROW()-6)/12)+1))</f>
        <v/>
      </c>
      <c r="C1150" s="24">
        <f>IF($A1150="","",INDEX('Cenários'!$C$6:$C$105,INT((ROW()-6)/12)+1))</f>
        <v/>
      </c>
      <c r="D1150" s="24">
        <f>IF($A1150="","",INDEX('Cenários'!$D$6:$D$105,INT((ROW()-6)/12)+1))</f>
        <v/>
      </c>
      <c r="E1150" s="25">
        <f>IF($A1150="","",MOD(ROW()-6,12)-4)</f>
        <v/>
      </c>
      <c r="F1150" s="24">
        <f>IF($A1150="","",IF($E1150&lt;0,"Antes do pico",IF($E1150=0,"Semana de pico","Depois do pico")))</f>
        <v/>
      </c>
      <c r="G1150" s="36">
        <f>IF($A1150="","",IFERROR(IF(INDEX('Cenários'!$E$6:$E$105,INT((ROW()-6)/12)+1)="","",INDEX('Cenários'!$E$6:$E$105,INT((ROW()-6)/12)+1)+7*$E1150),""))</f>
        <v/>
      </c>
      <c r="H1150" s="37">
        <f>IF($A1150="","",INDEX('Cenários'!$N$6:$Y$105,INT((ROW()-6)/12)+1,$E1150+5))</f>
        <v/>
      </c>
      <c r="I1150" s="25">
        <f>IF(OR($A1150="",$H1150=""),"",IFERROR(ROUNDUP(INDEX('Cenários'!$F$6:$F$105,INT((ROW()-6)/12)+1)*$H1150,0),""))</f>
        <v/>
      </c>
      <c r="J1150" s="19" t="n"/>
      <c r="K1150" s="25">
        <f>IF($A1150="","",IF($E1150=-4,INDEX('Cenários'!$G$6:$G$105,INT((ROW()-6)/12)+1),$S1149))</f>
        <v/>
      </c>
      <c r="L1150" s="25">
        <f>IF($A1150="","",$K1150+IF($J1150="",0,$J1150)-IF($I1150="",0,$I1150))</f>
        <v/>
      </c>
      <c r="M1150" s="25">
        <f>IF($A1150="","",IF($E1150&lt;=0,INDEX('Cenários'!$H$6:$H$105,INT((ROW()-6)/12)+1)+SUMIFS($I$6:$I$1205,$A$6:$A$1205,$A1150,$E$6:$E$1205,"&gt;"&amp;$E1150,$E$6:$E$1205,"&lt;="&amp;($E1150+INDEX('Cenários'!$J$6:$J$105,INT((ROW()-6)/12)+1))),INDEX('Cenários'!$L$6:$L$105,INT((ROW()-6)/12)+1)+SUMIFS($I$6:$I$1205,$A$6:$A$1205,$A1150,$E$6:$E$1205,"&gt;"&amp;$E1150,$E$6:$E$1205,"&lt;=7")))</f>
        <v/>
      </c>
      <c r="N1150" s="25">
        <f>IF($A1150="","",MIN(INDEX('Cenários'!$K$6:$K$105,INT((ROW()-6)/12)+1),MAX(0,$M1150)))</f>
        <v/>
      </c>
      <c r="O1150" s="25">
        <f>IF($A1150="","",IFERROR(IF($L1150&gt;=$N1150,0,MIN(CEILING(MAX(0,$N1150-$L1150),INDEX('Cenários'!$I$6:$I$105,INT((ROW()-6)/12)+1)),FLOOR(MAX(0,INDEX('Cenários'!$K$6:$K$105,INT((ROW()-6)/12)+1)-$L1150),INDEX('Cenários'!$I$6:$I$105,INT((ROW()-6)/12)+1)))),0))</f>
        <v/>
      </c>
      <c r="P1150" s="25">
        <f>IF($A1150="","",IFERROR(IF($E1150+INDEX('Cenários'!$J$6:$J$105,INT((ROW()-6)/12)+1)&gt;7,0,SUMIFS($O$6:$O$1205,$A$6:$A$1205,$A1150,$E$6:$E$1205,$E1150+INDEX('Cenários'!$J$6:$J$105,INT((ROW()-6)/12)+1))),0))</f>
        <v/>
      </c>
      <c r="Q1150" s="25">
        <f>IF($A1150="","",$L1150+$O1150)</f>
        <v/>
      </c>
      <c r="R1150" s="25">
        <f>IF($A1150="","",IF($E1150&gt;0,MAX(0,$Q1150-$N1150),0))</f>
        <v/>
      </c>
      <c r="S1150" s="25">
        <f>IF($A1150="","",$Q1150-$R1150)</f>
        <v/>
      </c>
      <c r="T1150" s="25">
        <f>IF($A1150="","",MAX(0,-$S1150))</f>
        <v/>
      </c>
      <c r="U1150" s="25">
        <f>IF($A1150="","",MAX(0,$Q1150-INDEX('Cenários'!$K$6:$K$105,INT((ROW()-6)/12)+1)))</f>
        <v/>
      </c>
      <c r="V1150" s="24">
        <f>IF($A1150="","",IF($Y1150&lt;&gt;"OK","Dados inválidos",IF($X1150="Pausado","Pausado",IF($T1150&gt;0,"Ruptura",IF($U1150&gt;0,"Excesso de capacidade",IF($M1150&gt;INDEX('Cenários'!$K$6:$K$105,INT((ROW()-6)/12)+1),"Capacidade insuficiente",IF(AND($E1150&lt;=0,$S1150&lt;INDEX('Cenários'!$H$6:$H$105,INT((ROW()-6)/12)+1)),"Atenção",IF($R1150&gt;0,"Desmobilizar","Adequado"))))))))</f>
        <v/>
      </c>
      <c r="W1150" s="24">
        <f>IF($A1150="","",IF($Y1150&lt;&gt;"OK","Corrigir cadastro do cenário",IF($X1150="Pausado","",IF($T1150&gt;0,"Ruptura projetada de "&amp;TEXT($T1150,"0")&amp;" un.",IF($U1150&gt;0,"Reduzir entrada ou transferir "&amp;TEXT($U1150,"0")&amp;" un.",IF($M1150&gt;INDEX('Cenários'!$K$6:$K$105,INT((ROW()-6)/12)+1),"Capacidade abaixo do saldo-alvo em "&amp;TEXT($M1150-INDEX('Cenários'!$K$6:$K$105,INT((ROW()-6)/12)+1),"0")&amp;" un.",IF(AND($O1150&gt;0,$E1150-INDEX('Cenários'!$J$6:$J$105,INT((ROW()-6)/12)+1)&lt;-4),"Recebimento depende de pedido anterior ao horizonte",IF($R1150&gt;0,"Desmobilizar "&amp;TEXT($R1150,"0")&amp;" un. nesta semana",IF($P1150&gt;0,"Emitir pedido de "&amp;TEXT($P1150,"0")&amp;" un. nesta semana",IF($O1150&gt;0,"Programar recebimento de "&amp;TEXT($O1150,"0")&amp;" un.","Sem ação imediata")))))))))</f>
        <v/>
      </c>
      <c r="X1150" s="24">
        <f>IF($A1150="","",INDEX('Cenários'!$M$6:$M$105,INT((ROW()-6)/12)+1))</f>
        <v/>
      </c>
      <c r="Y1150" s="24">
        <f>IF($A1150="","",INDEX('Cenários'!$Z$6:$Z$105,INT((ROW()-6)/12)+1))</f>
        <v/>
      </c>
    </row>
    <row r="1151" ht="19" customHeight="1">
      <c r="A1151" s="24">
        <f>IF(INDEX('Cenários'!$A$6:$A$105,INT((ROW()-6)/12)+1)="","",INDEX('Cenários'!$A$6:$A$105,INT((ROW()-6)/12)+1))</f>
        <v/>
      </c>
      <c r="B1151" s="24">
        <f>IF($A1151="","",INDEX('Cenários'!$B$6:$B$105,INT((ROW()-6)/12)+1))</f>
        <v/>
      </c>
      <c r="C1151" s="24">
        <f>IF($A1151="","",INDEX('Cenários'!$C$6:$C$105,INT((ROW()-6)/12)+1))</f>
        <v/>
      </c>
      <c r="D1151" s="24">
        <f>IF($A1151="","",INDEX('Cenários'!$D$6:$D$105,INT((ROW()-6)/12)+1))</f>
        <v/>
      </c>
      <c r="E1151" s="25">
        <f>IF($A1151="","",MOD(ROW()-6,12)-4)</f>
        <v/>
      </c>
      <c r="F1151" s="24">
        <f>IF($A1151="","",IF($E1151&lt;0,"Antes do pico",IF($E1151=0,"Semana de pico","Depois do pico")))</f>
        <v/>
      </c>
      <c r="G1151" s="36">
        <f>IF($A1151="","",IFERROR(IF(INDEX('Cenários'!$E$6:$E$105,INT((ROW()-6)/12)+1)="","",INDEX('Cenários'!$E$6:$E$105,INT((ROW()-6)/12)+1)+7*$E1151),""))</f>
        <v/>
      </c>
      <c r="H1151" s="37">
        <f>IF($A1151="","",INDEX('Cenários'!$N$6:$Y$105,INT((ROW()-6)/12)+1,$E1151+5))</f>
        <v/>
      </c>
      <c r="I1151" s="25">
        <f>IF(OR($A1151="",$H1151=""),"",IFERROR(ROUNDUP(INDEX('Cenários'!$F$6:$F$105,INT((ROW()-6)/12)+1)*$H1151,0),""))</f>
        <v/>
      </c>
      <c r="J1151" s="19" t="n"/>
      <c r="K1151" s="25">
        <f>IF($A1151="","",IF($E1151=-4,INDEX('Cenários'!$G$6:$G$105,INT((ROW()-6)/12)+1),$S1150))</f>
        <v/>
      </c>
      <c r="L1151" s="25">
        <f>IF($A1151="","",$K1151+IF($J1151="",0,$J1151)-IF($I1151="",0,$I1151))</f>
        <v/>
      </c>
      <c r="M1151" s="25">
        <f>IF($A1151="","",IF($E1151&lt;=0,INDEX('Cenários'!$H$6:$H$105,INT((ROW()-6)/12)+1)+SUMIFS($I$6:$I$1205,$A$6:$A$1205,$A1151,$E$6:$E$1205,"&gt;"&amp;$E1151,$E$6:$E$1205,"&lt;="&amp;($E1151+INDEX('Cenários'!$J$6:$J$105,INT((ROW()-6)/12)+1))),INDEX('Cenários'!$L$6:$L$105,INT((ROW()-6)/12)+1)+SUMIFS($I$6:$I$1205,$A$6:$A$1205,$A1151,$E$6:$E$1205,"&gt;"&amp;$E1151,$E$6:$E$1205,"&lt;=7")))</f>
        <v/>
      </c>
      <c r="N1151" s="25">
        <f>IF($A1151="","",MIN(INDEX('Cenários'!$K$6:$K$105,INT((ROW()-6)/12)+1),MAX(0,$M1151)))</f>
        <v/>
      </c>
      <c r="O1151" s="25">
        <f>IF($A1151="","",IFERROR(IF($L1151&gt;=$N1151,0,MIN(CEILING(MAX(0,$N1151-$L1151),INDEX('Cenários'!$I$6:$I$105,INT((ROW()-6)/12)+1)),FLOOR(MAX(0,INDEX('Cenários'!$K$6:$K$105,INT((ROW()-6)/12)+1)-$L1151),INDEX('Cenários'!$I$6:$I$105,INT((ROW()-6)/12)+1)))),0))</f>
        <v/>
      </c>
      <c r="P1151" s="25">
        <f>IF($A1151="","",IFERROR(IF($E1151+INDEX('Cenários'!$J$6:$J$105,INT((ROW()-6)/12)+1)&gt;7,0,SUMIFS($O$6:$O$1205,$A$6:$A$1205,$A1151,$E$6:$E$1205,$E1151+INDEX('Cenários'!$J$6:$J$105,INT((ROW()-6)/12)+1))),0))</f>
        <v/>
      </c>
      <c r="Q1151" s="25">
        <f>IF($A1151="","",$L1151+$O1151)</f>
        <v/>
      </c>
      <c r="R1151" s="25">
        <f>IF($A1151="","",IF($E1151&gt;0,MAX(0,$Q1151-$N1151),0))</f>
        <v/>
      </c>
      <c r="S1151" s="25">
        <f>IF($A1151="","",$Q1151-$R1151)</f>
        <v/>
      </c>
      <c r="T1151" s="25">
        <f>IF($A1151="","",MAX(0,-$S1151))</f>
        <v/>
      </c>
      <c r="U1151" s="25">
        <f>IF($A1151="","",MAX(0,$Q1151-INDEX('Cenários'!$K$6:$K$105,INT((ROW()-6)/12)+1)))</f>
        <v/>
      </c>
      <c r="V1151" s="24">
        <f>IF($A1151="","",IF($Y1151&lt;&gt;"OK","Dados inválidos",IF($X1151="Pausado","Pausado",IF($T1151&gt;0,"Ruptura",IF($U1151&gt;0,"Excesso de capacidade",IF($M1151&gt;INDEX('Cenários'!$K$6:$K$105,INT((ROW()-6)/12)+1),"Capacidade insuficiente",IF(AND($E1151&lt;=0,$S1151&lt;INDEX('Cenários'!$H$6:$H$105,INT((ROW()-6)/12)+1)),"Atenção",IF($R1151&gt;0,"Desmobilizar","Adequado"))))))))</f>
        <v/>
      </c>
      <c r="W1151" s="24">
        <f>IF($A1151="","",IF($Y1151&lt;&gt;"OK","Corrigir cadastro do cenário",IF($X1151="Pausado","",IF($T1151&gt;0,"Ruptura projetada de "&amp;TEXT($T1151,"0")&amp;" un.",IF($U1151&gt;0,"Reduzir entrada ou transferir "&amp;TEXT($U1151,"0")&amp;" un.",IF($M1151&gt;INDEX('Cenários'!$K$6:$K$105,INT((ROW()-6)/12)+1),"Capacidade abaixo do saldo-alvo em "&amp;TEXT($M1151-INDEX('Cenários'!$K$6:$K$105,INT((ROW()-6)/12)+1),"0")&amp;" un.",IF(AND($O1151&gt;0,$E1151-INDEX('Cenários'!$J$6:$J$105,INT((ROW()-6)/12)+1)&lt;-4),"Recebimento depende de pedido anterior ao horizonte",IF($R1151&gt;0,"Desmobilizar "&amp;TEXT($R1151,"0")&amp;" un. nesta semana",IF($P1151&gt;0,"Emitir pedido de "&amp;TEXT($P1151,"0")&amp;" un. nesta semana",IF($O1151&gt;0,"Programar recebimento de "&amp;TEXT($O1151,"0")&amp;" un.","Sem ação imediata")))))))))</f>
        <v/>
      </c>
      <c r="X1151" s="24">
        <f>IF($A1151="","",INDEX('Cenários'!$M$6:$M$105,INT((ROW()-6)/12)+1))</f>
        <v/>
      </c>
      <c r="Y1151" s="24">
        <f>IF($A1151="","",INDEX('Cenários'!$Z$6:$Z$105,INT((ROW()-6)/12)+1))</f>
        <v/>
      </c>
    </row>
    <row r="1152" ht="19" customHeight="1">
      <c r="A1152" s="24">
        <f>IF(INDEX('Cenários'!$A$6:$A$105,INT((ROW()-6)/12)+1)="","",INDEX('Cenários'!$A$6:$A$105,INT((ROW()-6)/12)+1))</f>
        <v/>
      </c>
      <c r="B1152" s="24">
        <f>IF($A1152="","",INDEX('Cenários'!$B$6:$B$105,INT((ROW()-6)/12)+1))</f>
        <v/>
      </c>
      <c r="C1152" s="24">
        <f>IF($A1152="","",INDEX('Cenários'!$C$6:$C$105,INT((ROW()-6)/12)+1))</f>
        <v/>
      </c>
      <c r="D1152" s="24">
        <f>IF($A1152="","",INDEX('Cenários'!$D$6:$D$105,INT((ROW()-6)/12)+1))</f>
        <v/>
      </c>
      <c r="E1152" s="25">
        <f>IF($A1152="","",MOD(ROW()-6,12)-4)</f>
        <v/>
      </c>
      <c r="F1152" s="24">
        <f>IF($A1152="","",IF($E1152&lt;0,"Antes do pico",IF($E1152=0,"Semana de pico","Depois do pico")))</f>
        <v/>
      </c>
      <c r="G1152" s="36">
        <f>IF($A1152="","",IFERROR(IF(INDEX('Cenários'!$E$6:$E$105,INT((ROW()-6)/12)+1)="","",INDEX('Cenários'!$E$6:$E$105,INT((ROW()-6)/12)+1)+7*$E1152),""))</f>
        <v/>
      </c>
      <c r="H1152" s="37">
        <f>IF($A1152="","",INDEX('Cenários'!$N$6:$Y$105,INT((ROW()-6)/12)+1,$E1152+5))</f>
        <v/>
      </c>
      <c r="I1152" s="25">
        <f>IF(OR($A1152="",$H1152=""),"",IFERROR(ROUNDUP(INDEX('Cenários'!$F$6:$F$105,INT((ROW()-6)/12)+1)*$H1152,0),""))</f>
        <v/>
      </c>
      <c r="J1152" s="19" t="n"/>
      <c r="K1152" s="25">
        <f>IF($A1152="","",IF($E1152=-4,INDEX('Cenários'!$G$6:$G$105,INT((ROW()-6)/12)+1),$S1151))</f>
        <v/>
      </c>
      <c r="L1152" s="25">
        <f>IF($A1152="","",$K1152+IF($J1152="",0,$J1152)-IF($I1152="",0,$I1152))</f>
        <v/>
      </c>
      <c r="M1152" s="25">
        <f>IF($A1152="","",IF($E1152&lt;=0,INDEX('Cenários'!$H$6:$H$105,INT((ROW()-6)/12)+1)+SUMIFS($I$6:$I$1205,$A$6:$A$1205,$A1152,$E$6:$E$1205,"&gt;"&amp;$E1152,$E$6:$E$1205,"&lt;="&amp;($E1152+INDEX('Cenários'!$J$6:$J$105,INT((ROW()-6)/12)+1))),INDEX('Cenários'!$L$6:$L$105,INT((ROW()-6)/12)+1)+SUMIFS($I$6:$I$1205,$A$6:$A$1205,$A1152,$E$6:$E$1205,"&gt;"&amp;$E1152,$E$6:$E$1205,"&lt;=7")))</f>
        <v/>
      </c>
      <c r="N1152" s="25">
        <f>IF($A1152="","",MIN(INDEX('Cenários'!$K$6:$K$105,INT((ROW()-6)/12)+1),MAX(0,$M1152)))</f>
        <v/>
      </c>
      <c r="O1152" s="25">
        <f>IF($A1152="","",IFERROR(IF($L1152&gt;=$N1152,0,MIN(CEILING(MAX(0,$N1152-$L1152),INDEX('Cenários'!$I$6:$I$105,INT((ROW()-6)/12)+1)),FLOOR(MAX(0,INDEX('Cenários'!$K$6:$K$105,INT((ROW()-6)/12)+1)-$L1152),INDEX('Cenários'!$I$6:$I$105,INT((ROW()-6)/12)+1)))),0))</f>
        <v/>
      </c>
      <c r="P1152" s="25">
        <f>IF($A1152="","",IFERROR(IF($E1152+INDEX('Cenários'!$J$6:$J$105,INT((ROW()-6)/12)+1)&gt;7,0,SUMIFS($O$6:$O$1205,$A$6:$A$1205,$A1152,$E$6:$E$1205,$E1152+INDEX('Cenários'!$J$6:$J$105,INT((ROW()-6)/12)+1))),0))</f>
        <v/>
      </c>
      <c r="Q1152" s="25">
        <f>IF($A1152="","",$L1152+$O1152)</f>
        <v/>
      </c>
      <c r="R1152" s="25">
        <f>IF($A1152="","",IF($E1152&gt;0,MAX(0,$Q1152-$N1152),0))</f>
        <v/>
      </c>
      <c r="S1152" s="25">
        <f>IF($A1152="","",$Q1152-$R1152)</f>
        <v/>
      </c>
      <c r="T1152" s="25">
        <f>IF($A1152="","",MAX(0,-$S1152))</f>
        <v/>
      </c>
      <c r="U1152" s="25">
        <f>IF($A1152="","",MAX(0,$Q1152-INDEX('Cenários'!$K$6:$K$105,INT((ROW()-6)/12)+1)))</f>
        <v/>
      </c>
      <c r="V1152" s="24">
        <f>IF($A1152="","",IF($Y1152&lt;&gt;"OK","Dados inválidos",IF($X1152="Pausado","Pausado",IF($T1152&gt;0,"Ruptura",IF($U1152&gt;0,"Excesso de capacidade",IF($M1152&gt;INDEX('Cenários'!$K$6:$K$105,INT((ROW()-6)/12)+1),"Capacidade insuficiente",IF(AND($E1152&lt;=0,$S1152&lt;INDEX('Cenários'!$H$6:$H$105,INT((ROW()-6)/12)+1)),"Atenção",IF($R1152&gt;0,"Desmobilizar","Adequado"))))))))</f>
        <v/>
      </c>
      <c r="W1152" s="24">
        <f>IF($A1152="","",IF($Y1152&lt;&gt;"OK","Corrigir cadastro do cenário",IF($X1152="Pausado","",IF($T1152&gt;0,"Ruptura projetada de "&amp;TEXT($T1152,"0")&amp;" un.",IF($U1152&gt;0,"Reduzir entrada ou transferir "&amp;TEXT($U1152,"0")&amp;" un.",IF($M1152&gt;INDEX('Cenários'!$K$6:$K$105,INT((ROW()-6)/12)+1),"Capacidade abaixo do saldo-alvo em "&amp;TEXT($M1152-INDEX('Cenários'!$K$6:$K$105,INT((ROW()-6)/12)+1),"0")&amp;" un.",IF(AND($O1152&gt;0,$E1152-INDEX('Cenários'!$J$6:$J$105,INT((ROW()-6)/12)+1)&lt;-4),"Recebimento depende de pedido anterior ao horizonte",IF($R1152&gt;0,"Desmobilizar "&amp;TEXT($R1152,"0")&amp;" un. nesta semana",IF($P1152&gt;0,"Emitir pedido de "&amp;TEXT($P1152,"0")&amp;" un. nesta semana",IF($O1152&gt;0,"Programar recebimento de "&amp;TEXT($O1152,"0")&amp;" un.","Sem ação imediata")))))))))</f>
        <v/>
      </c>
      <c r="X1152" s="24">
        <f>IF($A1152="","",INDEX('Cenários'!$M$6:$M$105,INT((ROW()-6)/12)+1))</f>
        <v/>
      </c>
      <c r="Y1152" s="24">
        <f>IF($A1152="","",INDEX('Cenários'!$Z$6:$Z$105,INT((ROW()-6)/12)+1))</f>
        <v/>
      </c>
    </row>
    <row r="1153" ht="19" customHeight="1">
      <c r="A1153" s="24">
        <f>IF(INDEX('Cenários'!$A$6:$A$105,INT((ROW()-6)/12)+1)="","",INDEX('Cenários'!$A$6:$A$105,INT((ROW()-6)/12)+1))</f>
        <v/>
      </c>
      <c r="B1153" s="24">
        <f>IF($A1153="","",INDEX('Cenários'!$B$6:$B$105,INT((ROW()-6)/12)+1))</f>
        <v/>
      </c>
      <c r="C1153" s="24">
        <f>IF($A1153="","",INDEX('Cenários'!$C$6:$C$105,INT((ROW()-6)/12)+1))</f>
        <v/>
      </c>
      <c r="D1153" s="24">
        <f>IF($A1153="","",INDEX('Cenários'!$D$6:$D$105,INT((ROW()-6)/12)+1))</f>
        <v/>
      </c>
      <c r="E1153" s="25">
        <f>IF($A1153="","",MOD(ROW()-6,12)-4)</f>
        <v/>
      </c>
      <c r="F1153" s="24">
        <f>IF($A1153="","",IF($E1153&lt;0,"Antes do pico",IF($E1153=0,"Semana de pico","Depois do pico")))</f>
        <v/>
      </c>
      <c r="G1153" s="36">
        <f>IF($A1153="","",IFERROR(IF(INDEX('Cenários'!$E$6:$E$105,INT((ROW()-6)/12)+1)="","",INDEX('Cenários'!$E$6:$E$105,INT((ROW()-6)/12)+1)+7*$E1153),""))</f>
        <v/>
      </c>
      <c r="H1153" s="37">
        <f>IF($A1153="","",INDEX('Cenários'!$N$6:$Y$105,INT((ROW()-6)/12)+1,$E1153+5))</f>
        <v/>
      </c>
      <c r="I1153" s="25">
        <f>IF(OR($A1153="",$H1153=""),"",IFERROR(ROUNDUP(INDEX('Cenários'!$F$6:$F$105,INT((ROW()-6)/12)+1)*$H1153,0),""))</f>
        <v/>
      </c>
      <c r="J1153" s="19" t="n"/>
      <c r="K1153" s="25">
        <f>IF($A1153="","",IF($E1153=-4,INDEX('Cenários'!$G$6:$G$105,INT((ROW()-6)/12)+1),$S1152))</f>
        <v/>
      </c>
      <c r="L1153" s="25">
        <f>IF($A1153="","",$K1153+IF($J1153="",0,$J1153)-IF($I1153="",0,$I1153))</f>
        <v/>
      </c>
      <c r="M1153" s="25">
        <f>IF($A1153="","",IF($E1153&lt;=0,INDEX('Cenários'!$H$6:$H$105,INT((ROW()-6)/12)+1)+SUMIFS($I$6:$I$1205,$A$6:$A$1205,$A1153,$E$6:$E$1205,"&gt;"&amp;$E1153,$E$6:$E$1205,"&lt;="&amp;($E1153+INDEX('Cenários'!$J$6:$J$105,INT((ROW()-6)/12)+1))),INDEX('Cenários'!$L$6:$L$105,INT((ROW()-6)/12)+1)+SUMIFS($I$6:$I$1205,$A$6:$A$1205,$A1153,$E$6:$E$1205,"&gt;"&amp;$E1153,$E$6:$E$1205,"&lt;=7")))</f>
        <v/>
      </c>
      <c r="N1153" s="25">
        <f>IF($A1153="","",MIN(INDEX('Cenários'!$K$6:$K$105,INT((ROW()-6)/12)+1),MAX(0,$M1153)))</f>
        <v/>
      </c>
      <c r="O1153" s="25">
        <f>IF($A1153="","",IFERROR(IF($L1153&gt;=$N1153,0,MIN(CEILING(MAX(0,$N1153-$L1153),INDEX('Cenários'!$I$6:$I$105,INT((ROW()-6)/12)+1)),FLOOR(MAX(0,INDEX('Cenários'!$K$6:$K$105,INT((ROW()-6)/12)+1)-$L1153),INDEX('Cenários'!$I$6:$I$105,INT((ROW()-6)/12)+1)))),0))</f>
        <v/>
      </c>
      <c r="P1153" s="25">
        <f>IF($A1153="","",IFERROR(IF($E1153+INDEX('Cenários'!$J$6:$J$105,INT((ROW()-6)/12)+1)&gt;7,0,SUMIFS($O$6:$O$1205,$A$6:$A$1205,$A1153,$E$6:$E$1205,$E1153+INDEX('Cenários'!$J$6:$J$105,INT((ROW()-6)/12)+1))),0))</f>
        <v/>
      </c>
      <c r="Q1153" s="25">
        <f>IF($A1153="","",$L1153+$O1153)</f>
        <v/>
      </c>
      <c r="R1153" s="25">
        <f>IF($A1153="","",IF($E1153&gt;0,MAX(0,$Q1153-$N1153),0))</f>
        <v/>
      </c>
      <c r="S1153" s="25">
        <f>IF($A1153="","",$Q1153-$R1153)</f>
        <v/>
      </c>
      <c r="T1153" s="25">
        <f>IF($A1153="","",MAX(0,-$S1153))</f>
        <v/>
      </c>
      <c r="U1153" s="25">
        <f>IF($A1153="","",MAX(0,$Q1153-INDEX('Cenários'!$K$6:$K$105,INT((ROW()-6)/12)+1)))</f>
        <v/>
      </c>
      <c r="V1153" s="24">
        <f>IF($A1153="","",IF($Y1153&lt;&gt;"OK","Dados inválidos",IF($X1153="Pausado","Pausado",IF($T1153&gt;0,"Ruptura",IF($U1153&gt;0,"Excesso de capacidade",IF($M1153&gt;INDEX('Cenários'!$K$6:$K$105,INT((ROW()-6)/12)+1),"Capacidade insuficiente",IF(AND($E1153&lt;=0,$S1153&lt;INDEX('Cenários'!$H$6:$H$105,INT((ROW()-6)/12)+1)),"Atenção",IF($R1153&gt;0,"Desmobilizar","Adequado"))))))))</f>
        <v/>
      </c>
      <c r="W1153" s="24">
        <f>IF($A1153="","",IF($Y1153&lt;&gt;"OK","Corrigir cadastro do cenário",IF($X1153="Pausado","",IF($T1153&gt;0,"Ruptura projetada de "&amp;TEXT($T1153,"0")&amp;" un.",IF($U1153&gt;0,"Reduzir entrada ou transferir "&amp;TEXT($U1153,"0")&amp;" un.",IF($M1153&gt;INDEX('Cenários'!$K$6:$K$105,INT((ROW()-6)/12)+1),"Capacidade abaixo do saldo-alvo em "&amp;TEXT($M1153-INDEX('Cenários'!$K$6:$K$105,INT((ROW()-6)/12)+1),"0")&amp;" un.",IF(AND($O1153&gt;0,$E1153-INDEX('Cenários'!$J$6:$J$105,INT((ROW()-6)/12)+1)&lt;-4),"Recebimento depende de pedido anterior ao horizonte",IF($R1153&gt;0,"Desmobilizar "&amp;TEXT($R1153,"0")&amp;" un. nesta semana",IF($P1153&gt;0,"Emitir pedido de "&amp;TEXT($P1153,"0")&amp;" un. nesta semana",IF($O1153&gt;0,"Programar recebimento de "&amp;TEXT($O1153,"0")&amp;" un.","Sem ação imediata")))))))))</f>
        <v/>
      </c>
      <c r="X1153" s="24">
        <f>IF($A1153="","",INDEX('Cenários'!$M$6:$M$105,INT((ROW()-6)/12)+1))</f>
        <v/>
      </c>
      <c r="Y1153" s="24">
        <f>IF($A1153="","",INDEX('Cenários'!$Z$6:$Z$105,INT((ROW()-6)/12)+1))</f>
        <v/>
      </c>
    </row>
    <row r="1154" ht="19" customHeight="1">
      <c r="A1154" s="24">
        <f>IF(INDEX('Cenários'!$A$6:$A$105,INT((ROW()-6)/12)+1)="","",INDEX('Cenários'!$A$6:$A$105,INT((ROW()-6)/12)+1))</f>
        <v/>
      </c>
      <c r="B1154" s="24">
        <f>IF($A1154="","",INDEX('Cenários'!$B$6:$B$105,INT((ROW()-6)/12)+1))</f>
        <v/>
      </c>
      <c r="C1154" s="24">
        <f>IF($A1154="","",INDEX('Cenários'!$C$6:$C$105,INT((ROW()-6)/12)+1))</f>
        <v/>
      </c>
      <c r="D1154" s="24">
        <f>IF($A1154="","",INDEX('Cenários'!$D$6:$D$105,INT((ROW()-6)/12)+1))</f>
        <v/>
      </c>
      <c r="E1154" s="25">
        <f>IF($A1154="","",MOD(ROW()-6,12)-4)</f>
        <v/>
      </c>
      <c r="F1154" s="24">
        <f>IF($A1154="","",IF($E1154&lt;0,"Antes do pico",IF($E1154=0,"Semana de pico","Depois do pico")))</f>
        <v/>
      </c>
      <c r="G1154" s="36">
        <f>IF($A1154="","",IFERROR(IF(INDEX('Cenários'!$E$6:$E$105,INT((ROW()-6)/12)+1)="","",INDEX('Cenários'!$E$6:$E$105,INT((ROW()-6)/12)+1)+7*$E1154),""))</f>
        <v/>
      </c>
      <c r="H1154" s="37">
        <f>IF($A1154="","",INDEX('Cenários'!$N$6:$Y$105,INT((ROW()-6)/12)+1,$E1154+5))</f>
        <v/>
      </c>
      <c r="I1154" s="25">
        <f>IF(OR($A1154="",$H1154=""),"",IFERROR(ROUNDUP(INDEX('Cenários'!$F$6:$F$105,INT((ROW()-6)/12)+1)*$H1154,0),""))</f>
        <v/>
      </c>
      <c r="J1154" s="19" t="n"/>
      <c r="K1154" s="25">
        <f>IF($A1154="","",IF($E1154=-4,INDEX('Cenários'!$G$6:$G$105,INT((ROW()-6)/12)+1),$S1153))</f>
        <v/>
      </c>
      <c r="L1154" s="25">
        <f>IF($A1154="","",$K1154+IF($J1154="",0,$J1154)-IF($I1154="",0,$I1154))</f>
        <v/>
      </c>
      <c r="M1154" s="25">
        <f>IF($A1154="","",IF($E1154&lt;=0,INDEX('Cenários'!$H$6:$H$105,INT((ROW()-6)/12)+1)+SUMIFS($I$6:$I$1205,$A$6:$A$1205,$A1154,$E$6:$E$1205,"&gt;"&amp;$E1154,$E$6:$E$1205,"&lt;="&amp;($E1154+INDEX('Cenários'!$J$6:$J$105,INT((ROW()-6)/12)+1))),INDEX('Cenários'!$L$6:$L$105,INT((ROW()-6)/12)+1)+SUMIFS($I$6:$I$1205,$A$6:$A$1205,$A1154,$E$6:$E$1205,"&gt;"&amp;$E1154,$E$6:$E$1205,"&lt;=7")))</f>
        <v/>
      </c>
      <c r="N1154" s="25">
        <f>IF($A1154="","",MIN(INDEX('Cenários'!$K$6:$K$105,INT((ROW()-6)/12)+1),MAX(0,$M1154)))</f>
        <v/>
      </c>
      <c r="O1154" s="25">
        <f>IF($A1154="","",IFERROR(IF($L1154&gt;=$N1154,0,MIN(CEILING(MAX(0,$N1154-$L1154),INDEX('Cenários'!$I$6:$I$105,INT((ROW()-6)/12)+1)),FLOOR(MAX(0,INDEX('Cenários'!$K$6:$K$105,INT((ROW()-6)/12)+1)-$L1154),INDEX('Cenários'!$I$6:$I$105,INT((ROW()-6)/12)+1)))),0))</f>
        <v/>
      </c>
      <c r="P1154" s="25">
        <f>IF($A1154="","",IFERROR(IF($E1154+INDEX('Cenários'!$J$6:$J$105,INT((ROW()-6)/12)+1)&gt;7,0,SUMIFS($O$6:$O$1205,$A$6:$A$1205,$A1154,$E$6:$E$1205,$E1154+INDEX('Cenários'!$J$6:$J$105,INT((ROW()-6)/12)+1))),0))</f>
        <v/>
      </c>
      <c r="Q1154" s="25">
        <f>IF($A1154="","",$L1154+$O1154)</f>
        <v/>
      </c>
      <c r="R1154" s="25">
        <f>IF($A1154="","",IF($E1154&gt;0,MAX(0,$Q1154-$N1154),0))</f>
        <v/>
      </c>
      <c r="S1154" s="25">
        <f>IF($A1154="","",$Q1154-$R1154)</f>
        <v/>
      </c>
      <c r="T1154" s="25">
        <f>IF($A1154="","",MAX(0,-$S1154))</f>
        <v/>
      </c>
      <c r="U1154" s="25">
        <f>IF($A1154="","",MAX(0,$Q1154-INDEX('Cenários'!$K$6:$K$105,INT((ROW()-6)/12)+1)))</f>
        <v/>
      </c>
      <c r="V1154" s="24">
        <f>IF($A1154="","",IF($Y1154&lt;&gt;"OK","Dados inválidos",IF($X1154="Pausado","Pausado",IF($T1154&gt;0,"Ruptura",IF($U1154&gt;0,"Excesso de capacidade",IF($M1154&gt;INDEX('Cenários'!$K$6:$K$105,INT((ROW()-6)/12)+1),"Capacidade insuficiente",IF(AND($E1154&lt;=0,$S1154&lt;INDEX('Cenários'!$H$6:$H$105,INT((ROW()-6)/12)+1)),"Atenção",IF($R1154&gt;0,"Desmobilizar","Adequado"))))))))</f>
        <v/>
      </c>
      <c r="W1154" s="24">
        <f>IF($A1154="","",IF($Y1154&lt;&gt;"OK","Corrigir cadastro do cenário",IF($X1154="Pausado","",IF($T1154&gt;0,"Ruptura projetada de "&amp;TEXT($T1154,"0")&amp;" un.",IF($U1154&gt;0,"Reduzir entrada ou transferir "&amp;TEXT($U1154,"0")&amp;" un.",IF($M1154&gt;INDEX('Cenários'!$K$6:$K$105,INT((ROW()-6)/12)+1),"Capacidade abaixo do saldo-alvo em "&amp;TEXT($M1154-INDEX('Cenários'!$K$6:$K$105,INT((ROW()-6)/12)+1),"0")&amp;" un.",IF(AND($O1154&gt;0,$E1154-INDEX('Cenários'!$J$6:$J$105,INT((ROW()-6)/12)+1)&lt;-4),"Recebimento depende de pedido anterior ao horizonte",IF($R1154&gt;0,"Desmobilizar "&amp;TEXT($R1154,"0")&amp;" un. nesta semana",IF($P1154&gt;0,"Emitir pedido de "&amp;TEXT($P1154,"0")&amp;" un. nesta semana",IF($O1154&gt;0,"Programar recebimento de "&amp;TEXT($O1154,"0")&amp;" un.","Sem ação imediata")))))))))</f>
        <v/>
      </c>
      <c r="X1154" s="24">
        <f>IF($A1154="","",INDEX('Cenários'!$M$6:$M$105,INT((ROW()-6)/12)+1))</f>
        <v/>
      </c>
      <c r="Y1154" s="24">
        <f>IF($A1154="","",INDEX('Cenários'!$Z$6:$Z$105,INT((ROW()-6)/12)+1))</f>
        <v/>
      </c>
    </row>
    <row r="1155" ht="19" customHeight="1">
      <c r="A1155" s="24">
        <f>IF(INDEX('Cenários'!$A$6:$A$105,INT((ROW()-6)/12)+1)="","",INDEX('Cenários'!$A$6:$A$105,INT((ROW()-6)/12)+1))</f>
        <v/>
      </c>
      <c r="B1155" s="24">
        <f>IF($A1155="","",INDEX('Cenários'!$B$6:$B$105,INT((ROW()-6)/12)+1))</f>
        <v/>
      </c>
      <c r="C1155" s="24">
        <f>IF($A1155="","",INDEX('Cenários'!$C$6:$C$105,INT((ROW()-6)/12)+1))</f>
        <v/>
      </c>
      <c r="D1155" s="24">
        <f>IF($A1155="","",INDEX('Cenários'!$D$6:$D$105,INT((ROW()-6)/12)+1))</f>
        <v/>
      </c>
      <c r="E1155" s="25">
        <f>IF($A1155="","",MOD(ROW()-6,12)-4)</f>
        <v/>
      </c>
      <c r="F1155" s="24">
        <f>IF($A1155="","",IF($E1155&lt;0,"Antes do pico",IF($E1155=0,"Semana de pico","Depois do pico")))</f>
        <v/>
      </c>
      <c r="G1155" s="36">
        <f>IF($A1155="","",IFERROR(IF(INDEX('Cenários'!$E$6:$E$105,INT((ROW()-6)/12)+1)="","",INDEX('Cenários'!$E$6:$E$105,INT((ROW()-6)/12)+1)+7*$E1155),""))</f>
        <v/>
      </c>
      <c r="H1155" s="37">
        <f>IF($A1155="","",INDEX('Cenários'!$N$6:$Y$105,INT((ROW()-6)/12)+1,$E1155+5))</f>
        <v/>
      </c>
      <c r="I1155" s="25">
        <f>IF(OR($A1155="",$H1155=""),"",IFERROR(ROUNDUP(INDEX('Cenários'!$F$6:$F$105,INT((ROW()-6)/12)+1)*$H1155,0),""))</f>
        <v/>
      </c>
      <c r="J1155" s="19" t="n"/>
      <c r="K1155" s="25">
        <f>IF($A1155="","",IF($E1155=-4,INDEX('Cenários'!$G$6:$G$105,INT((ROW()-6)/12)+1),$S1154))</f>
        <v/>
      </c>
      <c r="L1155" s="25">
        <f>IF($A1155="","",$K1155+IF($J1155="",0,$J1155)-IF($I1155="",0,$I1155))</f>
        <v/>
      </c>
      <c r="M1155" s="25">
        <f>IF($A1155="","",IF($E1155&lt;=0,INDEX('Cenários'!$H$6:$H$105,INT((ROW()-6)/12)+1)+SUMIFS($I$6:$I$1205,$A$6:$A$1205,$A1155,$E$6:$E$1205,"&gt;"&amp;$E1155,$E$6:$E$1205,"&lt;="&amp;($E1155+INDEX('Cenários'!$J$6:$J$105,INT((ROW()-6)/12)+1))),INDEX('Cenários'!$L$6:$L$105,INT((ROW()-6)/12)+1)+SUMIFS($I$6:$I$1205,$A$6:$A$1205,$A1155,$E$6:$E$1205,"&gt;"&amp;$E1155,$E$6:$E$1205,"&lt;=7")))</f>
        <v/>
      </c>
      <c r="N1155" s="25">
        <f>IF($A1155="","",MIN(INDEX('Cenários'!$K$6:$K$105,INT((ROW()-6)/12)+1),MAX(0,$M1155)))</f>
        <v/>
      </c>
      <c r="O1155" s="25">
        <f>IF($A1155="","",IFERROR(IF($L1155&gt;=$N1155,0,MIN(CEILING(MAX(0,$N1155-$L1155),INDEX('Cenários'!$I$6:$I$105,INT((ROW()-6)/12)+1)),FLOOR(MAX(0,INDEX('Cenários'!$K$6:$K$105,INT((ROW()-6)/12)+1)-$L1155),INDEX('Cenários'!$I$6:$I$105,INT((ROW()-6)/12)+1)))),0))</f>
        <v/>
      </c>
      <c r="P1155" s="25">
        <f>IF($A1155="","",IFERROR(IF($E1155+INDEX('Cenários'!$J$6:$J$105,INT((ROW()-6)/12)+1)&gt;7,0,SUMIFS($O$6:$O$1205,$A$6:$A$1205,$A1155,$E$6:$E$1205,$E1155+INDEX('Cenários'!$J$6:$J$105,INT((ROW()-6)/12)+1))),0))</f>
        <v/>
      </c>
      <c r="Q1155" s="25">
        <f>IF($A1155="","",$L1155+$O1155)</f>
        <v/>
      </c>
      <c r="R1155" s="25">
        <f>IF($A1155="","",IF($E1155&gt;0,MAX(0,$Q1155-$N1155),0))</f>
        <v/>
      </c>
      <c r="S1155" s="25">
        <f>IF($A1155="","",$Q1155-$R1155)</f>
        <v/>
      </c>
      <c r="T1155" s="25">
        <f>IF($A1155="","",MAX(0,-$S1155))</f>
        <v/>
      </c>
      <c r="U1155" s="25">
        <f>IF($A1155="","",MAX(0,$Q1155-INDEX('Cenários'!$K$6:$K$105,INT((ROW()-6)/12)+1)))</f>
        <v/>
      </c>
      <c r="V1155" s="24">
        <f>IF($A1155="","",IF($Y1155&lt;&gt;"OK","Dados inválidos",IF($X1155="Pausado","Pausado",IF($T1155&gt;0,"Ruptura",IF($U1155&gt;0,"Excesso de capacidade",IF($M1155&gt;INDEX('Cenários'!$K$6:$K$105,INT((ROW()-6)/12)+1),"Capacidade insuficiente",IF(AND($E1155&lt;=0,$S1155&lt;INDEX('Cenários'!$H$6:$H$105,INT((ROW()-6)/12)+1)),"Atenção",IF($R1155&gt;0,"Desmobilizar","Adequado"))))))))</f>
        <v/>
      </c>
      <c r="W1155" s="24">
        <f>IF($A1155="","",IF($Y1155&lt;&gt;"OK","Corrigir cadastro do cenário",IF($X1155="Pausado","",IF($T1155&gt;0,"Ruptura projetada de "&amp;TEXT($T1155,"0")&amp;" un.",IF($U1155&gt;0,"Reduzir entrada ou transferir "&amp;TEXT($U1155,"0")&amp;" un.",IF($M1155&gt;INDEX('Cenários'!$K$6:$K$105,INT((ROW()-6)/12)+1),"Capacidade abaixo do saldo-alvo em "&amp;TEXT($M1155-INDEX('Cenários'!$K$6:$K$105,INT((ROW()-6)/12)+1),"0")&amp;" un.",IF(AND($O1155&gt;0,$E1155-INDEX('Cenários'!$J$6:$J$105,INT((ROW()-6)/12)+1)&lt;-4),"Recebimento depende de pedido anterior ao horizonte",IF($R1155&gt;0,"Desmobilizar "&amp;TEXT($R1155,"0")&amp;" un. nesta semana",IF($P1155&gt;0,"Emitir pedido de "&amp;TEXT($P1155,"0")&amp;" un. nesta semana",IF($O1155&gt;0,"Programar recebimento de "&amp;TEXT($O1155,"0")&amp;" un.","Sem ação imediata")))))))))</f>
        <v/>
      </c>
      <c r="X1155" s="24">
        <f>IF($A1155="","",INDEX('Cenários'!$M$6:$M$105,INT((ROW()-6)/12)+1))</f>
        <v/>
      </c>
      <c r="Y1155" s="24">
        <f>IF($A1155="","",INDEX('Cenários'!$Z$6:$Z$105,INT((ROW()-6)/12)+1))</f>
        <v/>
      </c>
    </row>
    <row r="1156" ht="19" customHeight="1">
      <c r="A1156" s="24">
        <f>IF(INDEX('Cenários'!$A$6:$A$105,INT((ROW()-6)/12)+1)="","",INDEX('Cenários'!$A$6:$A$105,INT((ROW()-6)/12)+1))</f>
        <v/>
      </c>
      <c r="B1156" s="24">
        <f>IF($A1156="","",INDEX('Cenários'!$B$6:$B$105,INT((ROW()-6)/12)+1))</f>
        <v/>
      </c>
      <c r="C1156" s="24">
        <f>IF($A1156="","",INDEX('Cenários'!$C$6:$C$105,INT((ROW()-6)/12)+1))</f>
        <v/>
      </c>
      <c r="D1156" s="24">
        <f>IF($A1156="","",INDEX('Cenários'!$D$6:$D$105,INT((ROW()-6)/12)+1))</f>
        <v/>
      </c>
      <c r="E1156" s="25">
        <f>IF($A1156="","",MOD(ROW()-6,12)-4)</f>
        <v/>
      </c>
      <c r="F1156" s="24">
        <f>IF($A1156="","",IF($E1156&lt;0,"Antes do pico",IF($E1156=0,"Semana de pico","Depois do pico")))</f>
        <v/>
      </c>
      <c r="G1156" s="36">
        <f>IF($A1156="","",IFERROR(IF(INDEX('Cenários'!$E$6:$E$105,INT((ROW()-6)/12)+1)="","",INDEX('Cenários'!$E$6:$E$105,INT((ROW()-6)/12)+1)+7*$E1156),""))</f>
        <v/>
      </c>
      <c r="H1156" s="37">
        <f>IF($A1156="","",INDEX('Cenários'!$N$6:$Y$105,INT((ROW()-6)/12)+1,$E1156+5))</f>
        <v/>
      </c>
      <c r="I1156" s="25">
        <f>IF(OR($A1156="",$H1156=""),"",IFERROR(ROUNDUP(INDEX('Cenários'!$F$6:$F$105,INT((ROW()-6)/12)+1)*$H1156,0),""))</f>
        <v/>
      </c>
      <c r="J1156" s="19" t="n"/>
      <c r="K1156" s="25">
        <f>IF($A1156="","",IF($E1156=-4,INDEX('Cenários'!$G$6:$G$105,INT((ROW()-6)/12)+1),$S1155))</f>
        <v/>
      </c>
      <c r="L1156" s="25">
        <f>IF($A1156="","",$K1156+IF($J1156="",0,$J1156)-IF($I1156="",0,$I1156))</f>
        <v/>
      </c>
      <c r="M1156" s="25">
        <f>IF($A1156="","",IF($E1156&lt;=0,INDEX('Cenários'!$H$6:$H$105,INT((ROW()-6)/12)+1)+SUMIFS($I$6:$I$1205,$A$6:$A$1205,$A1156,$E$6:$E$1205,"&gt;"&amp;$E1156,$E$6:$E$1205,"&lt;="&amp;($E1156+INDEX('Cenários'!$J$6:$J$105,INT((ROW()-6)/12)+1))),INDEX('Cenários'!$L$6:$L$105,INT((ROW()-6)/12)+1)+SUMIFS($I$6:$I$1205,$A$6:$A$1205,$A1156,$E$6:$E$1205,"&gt;"&amp;$E1156,$E$6:$E$1205,"&lt;=7")))</f>
        <v/>
      </c>
      <c r="N1156" s="25">
        <f>IF($A1156="","",MIN(INDEX('Cenários'!$K$6:$K$105,INT((ROW()-6)/12)+1),MAX(0,$M1156)))</f>
        <v/>
      </c>
      <c r="O1156" s="25">
        <f>IF($A1156="","",IFERROR(IF($L1156&gt;=$N1156,0,MIN(CEILING(MAX(0,$N1156-$L1156),INDEX('Cenários'!$I$6:$I$105,INT((ROW()-6)/12)+1)),FLOOR(MAX(0,INDEX('Cenários'!$K$6:$K$105,INT((ROW()-6)/12)+1)-$L1156),INDEX('Cenários'!$I$6:$I$105,INT((ROW()-6)/12)+1)))),0))</f>
        <v/>
      </c>
      <c r="P1156" s="25">
        <f>IF($A1156="","",IFERROR(IF($E1156+INDEX('Cenários'!$J$6:$J$105,INT((ROW()-6)/12)+1)&gt;7,0,SUMIFS($O$6:$O$1205,$A$6:$A$1205,$A1156,$E$6:$E$1205,$E1156+INDEX('Cenários'!$J$6:$J$105,INT((ROW()-6)/12)+1))),0))</f>
        <v/>
      </c>
      <c r="Q1156" s="25">
        <f>IF($A1156="","",$L1156+$O1156)</f>
        <v/>
      </c>
      <c r="R1156" s="25">
        <f>IF($A1156="","",IF($E1156&gt;0,MAX(0,$Q1156-$N1156),0))</f>
        <v/>
      </c>
      <c r="S1156" s="25">
        <f>IF($A1156="","",$Q1156-$R1156)</f>
        <v/>
      </c>
      <c r="T1156" s="25">
        <f>IF($A1156="","",MAX(0,-$S1156))</f>
        <v/>
      </c>
      <c r="U1156" s="25">
        <f>IF($A1156="","",MAX(0,$Q1156-INDEX('Cenários'!$K$6:$K$105,INT((ROW()-6)/12)+1)))</f>
        <v/>
      </c>
      <c r="V1156" s="24">
        <f>IF($A1156="","",IF($Y1156&lt;&gt;"OK","Dados inválidos",IF($X1156="Pausado","Pausado",IF($T1156&gt;0,"Ruptura",IF($U1156&gt;0,"Excesso de capacidade",IF($M1156&gt;INDEX('Cenários'!$K$6:$K$105,INT((ROW()-6)/12)+1),"Capacidade insuficiente",IF(AND($E1156&lt;=0,$S1156&lt;INDEX('Cenários'!$H$6:$H$105,INT((ROW()-6)/12)+1)),"Atenção",IF($R1156&gt;0,"Desmobilizar","Adequado"))))))))</f>
        <v/>
      </c>
      <c r="W1156" s="24">
        <f>IF($A1156="","",IF($Y1156&lt;&gt;"OK","Corrigir cadastro do cenário",IF($X1156="Pausado","",IF($T1156&gt;0,"Ruptura projetada de "&amp;TEXT($T1156,"0")&amp;" un.",IF($U1156&gt;0,"Reduzir entrada ou transferir "&amp;TEXT($U1156,"0")&amp;" un.",IF($M1156&gt;INDEX('Cenários'!$K$6:$K$105,INT((ROW()-6)/12)+1),"Capacidade abaixo do saldo-alvo em "&amp;TEXT($M1156-INDEX('Cenários'!$K$6:$K$105,INT((ROW()-6)/12)+1),"0")&amp;" un.",IF(AND($O1156&gt;0,$E1156-INDEX('Cenários'!$J$6:$J$105,INT((ROW()-6)/12)+1)&lt;-4),"Recebimento depende de pedido anterior ao horizonte",IF($R1156&gt;0,"Desmobilizar "&amp;TEXT($R1156,"0")&amp;" un. nesta semana",IF($P1156&gt;0,"Emitir pedido de "&amp;TEXT($P1156,"0")&amp;" un. nesta semana",IF($O1156&gt;0,"Programar recebimento de "&amp;TEXT($O1156,"0")&amp;" un.","Sem ação imediata")))))))))</f>
        <v/>
      </c>
      <c r="X1156" s="24">
        <f>IF($A1156="","",INDEX('Cenários'!$M$6:$M$105,INT((ROW()-6)/12)+1))</f>
        <v/>
      </c>
      <c r="Y1156" s="24">
        <f>IF($A1156="","",INDEX('Cenários'!$Z$6:$Z$105,INT((ROW()-6)/12)+1))</f>
        <v/>
      </c>
    </row>
    <row r="1157" ht="19" customHeight="1">
      <c r="A1157" s="24">
        <f>IF(INDEX('Cenários'!$A$6:$A$105,INT((ROW()-6)/12)+1)="","",INDEX('Cenários'!$A$6:$A$105,INT((ROW()-6)/12)+1))</f>
        <v/>
      </c>
      <c r="B1157" s="24">
        <f>IF($A1157="","",INDEX('Cenários'!$B$6:$B$105,INT((ROW()-6)/12)+1))</f>
        <v/>
      </c>
      <c r="C1157" s="24">
        <f>IF($A1157="","",INDEX('Cenários'!$C$6:$C$105,INT((ROW()-6)/12)+1))</f>
        <v/>
      </c>
      <c r="D1157" s="24">
        <f>IF($A1157="","",INDEX('Cenários'!$D$6:$D$105,INT((ROW()-6)/12)+1))</f>
        <v/>
      </c>
      <c r="E1157" s="25">
        <f>IF($A1157="","",MOD(ROW()-6,12)-4)</f>
        <v/>
      </c>
      <c r="F1157" s="24">
        <f>IF($A1157="","",IF($E1157&lt;0,"Antes do pico",IF($E1157=0,"Semana de pico","Depois do pico")))</f>
        <v/>
      </c>
      <c r="G1157" s="36">
        <f>IF($A1157="","",IFERROR(IF(INDEX('Cenários'!$E$6:$E$105,INT((ROW()-6)/12)+1)="","",INDEX('Cenários'!$E$6:$E$105,INT((ROW()-6)/12)+1)+7*$E1157),""))</f>
        <v/>
      </c>
      <c r="H1157" s="37">
        <f>IF($A1157="","",INDEX('Cenários'!$N$6:$Y$105,INT((ROW()-6)/12)+1,$E1157+5))</f>
        <v/>
      </c>
      <c r="I1157" s="25">
        <f>IF(OR($A1157="",$H1157=""),"",IFERROR(ROUNDUP(INDEX('Cenários'!$F$6:$F$105,INT((ROW()-6)/12)+1)*$H1157,0),""))</f>
        <v/>
      </c>
      <c r="J1157" s="19" t="n"/>
      <c r="K1157" s="25">
        <f>IF($A1157="","",IF($E1157=-4,INDEX('Cenários'!$G$6:$G$105,INT((ROW()-6)/12)+1),$S1156))</f>
        <v/>
      </c>
      <c r="L1157" s="25">
        <f>IF($A1157="","",$K1157+IF($J1157="",0,$J1157)-IF($I1157="",0,$I1157))</f>
        <v/>
      </c>
      <c r="M1157" s="25">
        <f>IF($A1157="","",IF($E1157&lt;=0,INDEX('Cenários'!$H$6:$H$105,INT((ROW()-6)/12)+1)+SUMIFS($I$6:$I$1205,$A$6:$A$1205,$A1157,$E$6:$E$1205,"&gt;"&amp;$E1157,$E$6:$E$1205,"&lt;="&amp;($E1157+INDEX('Cenários'!$J$6:$J$105,INT((ROW()-6)/12)+1))),INDEX('Cenários'!$L$6:$L$105,INT((ROW()-6)/12)+1)+SUMIFS($I$6:$I$1205,$A$6:$A$1205,$A1157,$E$6:$E$1205,"&gt;"&amp;$E1157,$E$6:$E$1205,"&lt;=7")))</f>
        <v/>
      </c>
      <c r="N1157" s="25">
        <f>IF($A1157="","",MIN(INDEX('Cenários'!$K$6:$K$105,INT((ROW()-6)/12)+1),MAX(0,$M1157)))</f>
        <v/>
      </c>
      <c r="O1157" s="25">
        <f>IF($A1157="","",IFERROR(IF($L1157&gt;=$N1157,0,MIN(CEILING(MAX(0,$N1157-$L1157),INDEX('Cenários'!$I$6:$I$105,INT((ROW()-6)/12)+1)),FLOOR(MAX(0,INDEX('Cenários'!$K$6:$K$105,INT((ROW()-6)/12)+1)-$L1157),INDEX('Cenários'!$I$6:$I$105,INT((ROW()-6)/12)+1)))),0))</f>
        <v/>
      </c>
      <c r="P1157" s="25">
        <f>IF($A1157="","",IFERROR(IF($E1157+INDEX('Cenários'!$J$6:$J$105,INT((ROW()-6)/12)+1)&gt;7,0,SUMIFS($O$6:$O$1205,$A$6:$A$1205,$A1157,$E$6:$E$1205,$E1157+INDEX('Cenários'!$J$6:$J$105,INT((ROW()-6)/12)+1))),0))</f>
        <v/>
      </c>
      <c r="Q1157" s="25">
        <f>IF($A1157="","",$L1157+$O1157)</f>
        <v/>
      </c>
      <c r="R1157" s="25">
        <f>IF($A1157="","",IF($E1157&gt;0,MAX(0,$Q1157-$N1157),0))</f>
        <v/>
      </c>
      <c r="S1157" s="25">
        <f>IF($A1157="","",$Q1157-$R1157)</f>
        <v/>
      </c>
      <c r="T1157" s="25">
        <f>IF($A1157="","",MAX(0,-$S1157))</f>
        <v/>
      </c>
      <c r="U1157" s="25">
        <f>IF($A1157="","",MAX(0,$Q1157-INDEX('Cenários'!$K$6:$K$105,INT((ROW()-6)/12)+1)))</f>
        <v/>
      </c>
      <c r="V1157" s="24">
        <f>IF($A1157="","",IF($Y1157&lt;&gt;"OK","Dados inválidos",IF($X1157="Pausado","Pausado",IF($T1157&gt;0,"Ruptura",IF($U1157&gt;0,"Excesso de capacidade",IF($M1157&gt;INDEX('Cenários'!$K$6:$K$105,INT((ROW()-6)/12)+1),"Capacidade insuficiente",IF(AND($E1157&lt;=0,$S1157&lt;INDEX('Cenários'!$H$6:$H$105,INT((ROW()-6)/12)+1)),"Atenção",IF($R1157&gt;0,"Desmobilizar","Adequado"))))))))</f>
        <v/>
      </c>
      <c r="W1157" s="24">
        <f>IF($A1157="","",IF($Y1157&lt;&gt;"OK","Corrigir cadastro do cenário",IF($X1157="Pausado","",IF($T1157&gt;0,"Ruptura projetada de "&amp;TEXT($T1157,"0")&amp;" un.",IF($U1157&gt;0,"Reduzir entrada ou transferir "&amp;TEXT($U1157,"0")&amp;" un.",IF($M1157&gt;INDEX('Cenários'!$K$6:$K$105,INT((ROW()-6)/12)+1),"Capacidade abaixo do saldo-alvo em "&amp;TEXT($M1157-INDEX('Cenários'!$K$6:$K$105,INT((ROW()-6)/12)+1),"0")&amp;" un.",IF(AND($O1157&gt;0,$E1157-INDEX('Cenários'!$J$6:$J$105,INT((ROW()-6)/12)+1)&lt;-4),"Recebimento depende de pedido anterior ao horizonte",IF($R1157&gt;0,"Desmobilizar "&amp;TEXT($R1157,"0")&amp;" un. nesta semana",IF($P1157&gt;0,"Emitir pedido de "&amp;TEXT($P1157,"0")&amp;" un. nesta semana",IF($O1157&gt;0,"Programar recebimento de "&amp;TEXT($O1157,"0")&amp;" un.","Sem ação imediata")))))))))</f>
        <v/>
      </c>
      <c r="X1157" s="24">
        <f>IF($A1157="","",INDEX('Cenários'!$M$6:$M$105,INT((ROW()-6)/12)+1))</f>
        <v/>
      </c>
      <c r="Y1157" s="24">
        <f>IF($A1157="","",INDEX('Cenários'!$Z$6:$Z$105,INT((ROW()-6)/12)+1))</f>
        <v/>
      </c>
    </row>
    <row r="1158" ht="19" customHeight="1">
      <c r="A1158" s="24">
        <f>IF(INDEX('Cenários'!$A$6:$A$105,INT((ROW()-6)/12)+1)="","",INDEX('Cenários'!$A$6:$A$105,INT((ROW()-6)/12)+1))</f>
        <v/>
      </c>
      <c r="B1158" s="24">
        <f>IF($A1158="","",INDEX('Cenários'!$B$6:$B$105,INT((ROW()-6)/12)+1))</f>
        <v/>
      </c>
      <c r="C1158" s="24">
        <f>IF($A1158="","",INDEX('Cenários'!$C$6:$C$105,INT((ROW()-6)/12)+1))</f>
        <v/>
      </c>
      <c r="D1158" s="24">
        <f>IF($A1158="","",INDEX('Cenários'!$D$6:$D$105,INT((ROW()-6)/12)+1))</f>
        <v/>
      </c>
      <c r="E1158" s="25">
        <f>IF($A1158="","",MOD(ROW()-6,12)-4)</f>
        <v/>
      </c>
      <c r="F1158" s="24">
        <f>IF($A1158="","",IF($E1158&lt;0,"Antes do pico",IF($E1158=0,"Semana de pico","Depois do pico")))</f>
        <v/>
      </c>
      <c r="G1158" s="36">
        <f>IF($A1158="","",IFERROR(IF(INDEX('Cenários'!$E$6:$E$105,INT((ROW()-6)/12)+1)="","",INDEX('Cenários'!$E$6:$E$105,INT((ROW()-6)/12)+1)+7*$E1158),""))</f>
        <v/>
      </c>
      <c r="H1158" s="37">
        <f>IF($A1158="","",INDEX('Cenários'!$N$6:$Y$105,INT((ROW()-6)/12)+1,$E1158+5))</f>
        <v/>
      </c>
      <c r="I1158" s="25">
        <f>IF(OR($A1158="",$H1158=""),"",IFERROR(ROUNDUP(INDEX('Cenários'!$F$6:$F$105,INT((ROW()-6)/12)+1)*$H1158,0),""))</f>
        <v/>
      </c>
      <c r="J1158" s="19" t="n"/>
      <c r="K1158" s="25">
        <f>IF($A1158="","",IF($E1158=-4,INDEX('Cenários'!$G$6:$G$105,INT((ROW()-6)/12)+1),$S1157))</f>
        <v/>
      </c>
      <c r="L1158" s="25">
        <f>IF($A1158="","",$K1158+IF($J1158="",0,$J1158)-IF($I1158="",0,$I1158))</f>
        <v/>
      </c>
      <c r="M1158" s="25">
        <f>IF($A1158="","",IF($E1158&lt;=0,INDEX('Cenários'!$H$6:$H$105,INT((ROW()-6)/12)+1)+SUMIFS($I$6:$I$1205,$A$6:$A$1205,$A1158,$E$6:$E$1205,"&gt;"&amp;$E1158,$E$6:$E$1205,"&lt;="&amp;($E1158+INDEX('Cenários'!$J$6:$J$105,INT((ROW()-6)/12)+1))),INDEX('Cenários'!$L$6:$L$105,INT((ROW()-6)/12)+1)+SUMIFS($I$6:$I$1205,$A$6:$A$1205,$A1158,$E$6:$E$1205,"&gt;"&amp;$E1158,$E$6:$E$1205,"&lt;=7")))</f>
        <v/>
      </c>
      <c r="N1158" s="25">
        <f>IF($A1158="","",MIN(INDEX('Cenários'!$K$6:$K$105,INT((ROW()-6)/12)+1),MAX(0,$M1158)))</f>
        <v/>
      </c>
      <c r="O1158" s="25">
        <f>IF($A1158="","",IFERROR(IF($L1158&gt;=$N1158,0,MIN(CEILING(MAX(0,$N1158-$L1158),INDEX('Cenários'!$I$6:$I$105,INT((ROW()-6)/12)+1)),FLOOR(MAX(0,INDEX('Cenários'!$K$6:$K$105,INT((ROW()-6)/12)+1)-$L1158),INDEX('Cenários'!$I$6:$I$105,INT((ROW()-6)/12)+1)))),0))</f>
        <v/>
      </c>
      <c r="P1158" s="25">
        <f>IF($A1158="","",IFERROR(IF($E1158+INDEX('Cenários'!$J$6:$J$105,INT((ROW()-6)/12)+1)&gt;7,0,SUMIFS($O$6:$O$1205,$A$6:$A$1205,$A1158,$E$6:$E$1205,$E1158+INDEX('Cenários'!$J$6:$J$105,INT((ROW()-6)/12)+1))),0))</f>
        <v/>
      </c>
      <c r="Q1158" s="25">
        <f>IF($A1158="","",$L1158+$O1158)</f>
        <v/>
      </c>
      <c r="R1158" s="25">
        <f>IF($A1158="","",IF($E1158&gt;0,MAX(0,$Q1158-$N1158),0))</f>
        <v/>
      </c>
      <c r="S1158" s="25">
        <f>IF($A1158="","",$Q1158-$R1158)</f>
        <v/>
      </c>
      <c r="T1158" s="25">
        <f>IF($A1158="","",MAX(0,-$S1158))</f>
        <v/>
      </c>
      <c r="U1158" s="25">
        <f>IF($A1158="","",MAX(0,$Q1158-INDEX('Cenários'!$K$6:$K$105,INT((ROW()-6)/12)+1)))</f>
        <v/>
      </c>
      <c r="V1158" s="24">
        <f>IF($A1158="","",IF($Y1158&lt;&gt;"OK","Dados inválidos",IF($X1158="Pausado","Pausado",IF($T1158&gt;0,"Ruptura",IF($U1158&gt;0,"Excesso de capacidade",IF($M1158&gt;INDEX('Cenários'!$K$6:$K$105,INT((ROW()-6)/12)+1),"Capacidade insuficiente",IF(AND($E1158&lt;=0,$S1158&lt;INDEX('Cenários'!$H$6:$H$105,INT((ROW()-6)/12)+1)),"Atenção",IF($R1158&gt;0,"Desmobilizar","Adequado"))))))))</f>
        <v/>
      </c>
      <c r="W1158" s="24">
        <f>IF($A1158="","",IF($Y1158&lt;&gt;"OK","Corrigir cadastro do cenário",IF($X1158="Pausado","",IF($T1158&gt;0,"Ruptura projetada de "&amp;TEXT($T1158,"0")&amp;" un.",IF($U1158&gt;0,"Reduzir entrada ou transferir "&amp;TEXT($U1158,"0")&amp;" un.",IF($M1158&gt;INDEX('Cenários'!$K$6:$K$105,INT((ROW()-6)/12)+1),"Capacidade abaixo do saldo-alvo em "&amp;TEXT($M1158-INDEX('Cenários'!$K$6:$K$105,INT((ROW()-6)/12)+1),"0")&amp;" un.",IF(AND($O1158&gt;0,$E1158-INDEX('Cenários'!$J$6:$J$105,INT((ROW()-6)/12)+1)&lt;-4),"Recebimento depende de pedido anterior ao horizonte",IF($R1158&gt;0,"Desmobilizar "&amp;TEXT($R1158,"0")&amp;" un. nesta semana",IF($P1158&gt;0,"Emitir pedido de "&amp;TEXT($P1158,"0")&amp;" un. nesta semana",IF($O1158&gt;0,"Programar recebimento de "&amp;TEXT($O1158,"0")&amp;" un.","Sem ação imediata")))))))))</f>
        <v/>
      </c>
      <c r="X1158" s="24">
        <f>IF($A1158="","",INDEX('Cenários'!$M$6:$M$105,INT((ROW()-6)/12)+1))</f>
        <v/>
      </c>
      <c r="Y1158" s="24">
        <f>IF($A1158="","",INDEX('Cenários'!$Z$6:$Z$105,INT((ROW()-6)/12)+1))</f>
        <v/>
      </c>
    </row>
    <row r="1159" ht="19" customHeight="1">
      <c r="A1159" s="24">
        <f>IF(INDEX('Cenários'!$A$6:$A$105,INT((ROW()-6)/12)+1)="","",INDEX('Cenários'!$A$6:$A$105,INT((ROW()-6)/12)+1))</f>
        <v/>
      </c>
      <c r="B1159" s="24">
        <f>IF($A1159="","",INDEX('Cenários'!$B$6:$B$105,INT((ROW()-6)/12)+1))</f>
        <v/>
      </c>
      <c r="C1159" s="24">
        <f>IF($A1159="","",INDEX('Cenários'!$C$6:$C$105,INT((ROW()-6)/12)+1))</f>
        <v/>
      </c>
      <c r="D1159" s="24">
        <f>IF($A1159="","",INDEX('Cenários'!$D$6:$D$105,INT((ROW()-6)/12)+1))</f>
        <v/>
      </c>
      <c r="E1159" s="25">
        <f>IF($A1159="","",MOD(ROW()-6,12)-4)</f>
        <v/>
      </c>
      <c r="F1159" s="24">
        <f>IF($A1159="","",IF($E1159&lt;0,"Antes do pico",IF($E1159=0,"Semana de pico","Depois do pico")))</f>
        <v/>
      </c>
      <c r="G1159" s="36">
        <f>IF($A1159="","",IFERROR(IF(INDEX('Cenários'!$E$6:$E$105,INT((ROW()-6)/12)+1)="","",INDEX('Cenários'!$E$6:$E$105,INT((ROW()-6)/12)+1)+7*$E1159),""))</f>
        <v/>
      </c>
      <c r="H1159" s="37">
        <f>IF($A1159="","",INDEX('Cenários'!$N$6:$Y$105,INT((ROW()-6)/12)+1,$E1159+5))</f>
        <v/>
      </c>
      <c r="I1159" s="25">
        <f>IF(OR($A1159="",$H1159=""),"",IFERROR(ROUNDUP(INDEX('Cenários'!$F$6:$F$105,INT((ROW()-6)/12)+1)*$H1159,0),""))</f>
        <v/>
      </c>
      <c r="J1159" s="19" t="n"/>
      <c r="K1159" s="25">
        <f>IF($A1159="","",IF($E1159=-4,INDEX('Cenários'!$G$6:$G$105,INT((ROW()-6)/12)+1),$S1158))</f>
        <v/>
      </c>
      <c r="L1159" s="25">
        <f>IF($A1159="","",$K1159+IF($J1159="",0,$J1159)-IF($I1159="",0,$I1159))</f>
        <v/>
      </c>
      <c r="M1159" s="25">
        <f>IF($A1159="","",IF($E1159&lt;=0,INDEX('Cenários'!$H$6:$H$105,INT((ROW()-6)/12)+1)+SUMIFS($I$6:$I$1205,$A$6:$A$1205,$A1159,$E$6:$E$1205,"&gt;"&amp;$E1159,$E$6:$E$1205,"&lt;="&amp;($E1159+INDEX('Cenários'!$J$6:$J$105,INT((ROW()-6)/12)+1))),INDEX('Cenários'!$L$6:$L$105,INT((ROW()-6)/12)+1)+SUMIFS($I$6:$I$1205,$A$6:$A$1205,$A1159,$E$6:$E$1205,"&gt;"&amp;$E1159,$E$6:$E$1205,"&lt;=7")))</f>
        <v/>
      </c>
      <c r="N1159" s="25">
        <f>IF($A1159="","",MIN(INDEX('Cenários'!$K$6:$K$105,INT((ROW()-6)/12)+1),MAX(0,$M1159)))</f>
        <v/>
      </c>
      <c r="O1159" s="25">
        <f>IF($A1159="","",IFERROR(IF($L1159&gt;=$N1159,0,MIN(CEILING(MAX(0,$N1159-$L1159),INDEX('Cenários'!$I$6:$I$105,INT((ROW()-6)/12)+1)),FLOOR(MAX(0,INDEX('Cenários'!$K$6:$K$105,INT((ROW()-6)/12)+1)-$L1159),INDEX('Cenários'!$I$6:$I$105,INT((ROW()-6)/12)+1)))),0))</f>
        <v/>
      </c>
      <c r="P1159" s="25">
        <f>IF($A1159="","",IFERROR(IF($E1159+INDEX('Cenários'!$J$6:$J$105,INT((ROW()-6)/12)+1)&gt;7,0,SUMIFS($O$6:$O$1205,$A$6:$A$1205,$A1159,$E$6:$E$1205,$E1159+INDEX('Cenários'!$J$6:$J$105,INT((ROW()-6)/12)+1))),0))</f>
        <v/>
      </c>
      <c r="Q1159" s="25">
        <f>IF($A1159="","",$L1159+$O1159)</f>
        <v/>
      </c>
      <c r="R1159" s="25">
        <f>IF($A1159="","",IF($E1159&gt;0,MAX(0,$Q1159-$N1159),0))</f>
        <v/>
      </c>
      <c r="S1159" s="25">
        <f>IF($A1159="","",$Q1159-$R1159)</f>
        <v/>
      </c>
      <c r="T1159" s="25">
        <f>IF($A1159="","",MAX(0,-$S1159))</f>
        <v/>
      </c>
      <c r="U1159" s="25">
        <f>IF($A1159="","",MAX(0,$Q1159-INDEX('Cenários'!$K$6:$K$105,INT((ROW()-6)/12)+1)))</f>
        <v/>
      </c>
      <c r="V1159" s="24">
        <f>IF($A1159="","",IF($Y1159&lt;&gt;"OK","Dados inválidos",IF($X1159="Pausado","Pausado",IF($T1159&gt;0,"Ruptura",IF($U1159&gt;0,"Excesso de capacidade",IF($M1159&gt;INDEX('Cenários'!$K$6:$K$105,INT((ROW()-6)/12)+1),"Capacidade insuficiente",IF(AND($E1159&lt;=0,$S1159&lt;INDEX('Cenários'!$H$6:$H$105,INT((ROW()-6)/12)+1)),"Atenção",IF($R1159&gt;0,"Desmobilizar","Adequado"))))))))</f>
        <v/>
      </c>
      <c r="W1159" s="24">
        <f>IF($A1159="","",IF($Y1159&lt;&gt;"OK","Corrigir cadastro do cenário",IF($X1159="Pausado","",IF($T1159&gt;0,"Ruptura projetada de "&amp;TEXT($T1159,"0")&amp;" un.",IF($U1159&gt;0,"Reduzir entrada ou transferir "&amp;TEXT($U1159,"0")&amp;" un.",IF($M1159&gt;INDEX('Cenários'!$K$6:$K$105,INT((ROW()-6)/12)+1),"Capacidade abaixo do saldo-alvo em "&amp;TEXT($M1159-INDEX('Cenários'!$K$6:$K$105,INT((ROW()-6)/12)+1),"0")&amp;" un.",IF(AND($O1159&gt;0,$E1159-INDEX('Cenários'!$J$6:$J$105,INT((ROW()-6)/12)+1)&lt;-4),"Recebimento depende de pedido anterior ao horizonte",IF($R1159&gt;0,"Desmobilizar "&amp;TEXT($R1159,"0")&amp;" un. nesta semana",IF($P1159&gt;0,"Emitir pedido de "&amp;TEXT($P1159,"0")&amp;" un. nesta semana",IF($O1159&gt;0,"Programar recebimento de "&amp;TEXT($O1159,"0")&amp;" un.","Sem ação imediata")))))))))</f>
        <v/>
      </c>
      <c r="X1159" s="24">
        <f>IF($A1159="","",INDEX('Cenários'!$M$6:$M$105,INT((ROW()-6)/12)+1))</f>
        <v/>
      </c>
      <c r="Y1159" s="24">
        <f>IF($A1159="","",INDEX('Cenários'!$Z$6:$Z$105,INT((ROW()-6)/12)+1))</f>
        <v/>
      </c>
    </row>
    <row r="1160" ht="19" customHeight="1">
      <c r="A1160" s="24">
        <f>IF(INDEX('Cenários'!$A$6:$A$105,INT((ROW()-6)/12)+1)="","",INDEX('Cenários'!$A$6:$A$105,INT((ROW()-6)/12)+1))</f>
        <v/>
      </c>
      <c r="B1160" s="24">
        <f>IF($A1160="","",INDEX('Cenários'!$B$6:$B$105,INT((ROW()-6)/12)+1))</f>
        <v/>
      </c>
      <c r="C1160" s="24">
        <f>IF($A1160="","",INDEX('Cenários'!$C$6:$C$105,INT((ROW()-6)/12)+1))</f>
        <v/>
      </c>
      <c r="D1160" s="24">
        <f>IF($A1160="","",INDEX('Cenários'!$D$6:$D$105,INT((ROW()-6)/12)+1))</f>
        <v/>
      </c>
      <c r="E1160" s="25">
        <f>IF($A1160="","",MOD(ROW()-6,12)-4)</f>
        <v/>
      </c>
      <c r="F1160" s="24">
        <f>IF($A1160="","",IF($E1160&lt;0,"Antes do pico",IF($E1160=0,"Semana de pico","Depois do pico")))</f>
        <v/>
      </c>
      <c r="G1160" s="36">
        <f>IF($A1160="","",IFERROR(IF(INDEX('Cenários'!$E$6:$E$105,INT((ROW()-6)/12)+1)="","",INDEX('Cenários'!$E$6:$E$105,INT((ROW()-6)/12)+1)+7*$E1160),""))</f>
        <v/>
      </c>
      <c r="H1160" s="37">
        <f>IF($A1160="","",INDEX('Cenários'!$N$6:$Y$105,INT((ROW()-6)/12)+1,$E1160+5))</f>
        <v/>
      </c>
      <c r="I1160" s="25">
        <f>IF(OR($A1160="",$H1160=""),"",IFERROR(ROUNDUP(INDEX('Cenários'!$F$6:$F$105,INT((ROW()-6)/12)+1)*$H1160,0),""))</f>
        <v/>
      </c>
      <c r="J1160" s="19" t="n"/>
      <c r="K1160" s="25">
        <f>IF($A1160="","",IF($E1160=-4,INDEX('Cenários'!$G$6:$G$105,INT((ROW()-6)/12)+1),$S1159))</f>
        <v/>
      </c>
      <c r="L1160" s="25">
        <f>IF($A1160="","",$K1160+IF($J1160="",0,$J1160)-IF($I1160="",0,$I1160))</f>
        <v/>
      </c>
      <c r="M1160" s="25">
        <f>IF($A1160="","",IF($E1160&lt;=0,INDEX('Cenários'!$H$6:$H$105,INT((ROW()-6)/12)+1)+SUMIFS($I$6:$I$1205,$A$6:$A$1205,$A1160,$E$6:$E$1205,"&gt;"&amp;$E1160,$E$6:$E$1205,"&lt;="&amp;($E1160+INDEX('Cenários'!$J$6:$J$105,INT((ROW()-6)/12)+1))),INDEX('Cenários'!$L$6:$L$105,INT((ROW()-6)/12)+1)+SUMIFS($I$6:$I$1205,$A$6:$A$1205,$A1160,$E$6:$E$1205,"&gt;"&amp;$E1160,$E$6:$E$1205,"&lt;=7")))</f>
        <v/>
      </c>
      <c r="N1160" s="25">
        <f>IF($A1160="","",MIN(INDEX('Cenários'!$K$6:$K$105,INT((ROW()-6)/12)+1),MAX(0,$M1160)))</f>
        <v/>
      </c>
      <c r="O1160" s="25">
        <f>IF($A1160="","",IFERROR(IF($L1160&gt;=$N1160,0,MIN(CEILING(MAX(0,$N1160-$L1160),INDEX('Cenários'!$I$6:$I$105,INT((ROW()-6)/12)+1)),FLOOR(MAX(0,INDEX('Cenários'!$K$6:$K$105,INT((ROW()-6)/12)+1)-$L1160),INDEX('Cenários'!$I$6:$I$105,INT((ROW()-6)/12)+1)))),0))</f>
        <v/>
      </c>
      <c r="P1160" s="25">
        <f>IF($A1160="","",IFERROR(IF($E1160+INDEX('Cenários'!$J$6:$J$105,INT((ROW()-6)/12)+1)&gt;7,0,SUMIFS($O$6:$O$1205,$A$6:$A$1205,$A1160,$E$6:$E$1205,$E1160+INDEX('Cenários'!$J$6:$J$105,INT((ROW()-6)/12)+1))),0))</f>
        <v/>
      </c>
      <c r="Q1160" s="25">
        <f>IF($A1160="","",$L1160+$O1160)</f>
        <v/>
      </c>
      <c r="R1160" s="25">
        <f>IF($A1160="","",IF($E1160&gt;0,MAX(0,$Q1160-$N1160),0))</f>
        <v/>
      </c>
      <c r="S1160" s="25">
        <f>IF($A1160="","",$Q1160-$R1160)</f>
        <v/>
      </c>
      <c r="T1160" s="25">
        <f>IF($A1160="","",MAX(0,-$S1160))</f>
        <v/>
      </c>
      <c r="U1160" s="25">
        <f>IF($A1160="","",MAX(0,$Q1160-INDEX('Cenários'!$K$6:$K$105,INT((ROW()-6)/12)+1)))</f>
        <v/>
      </c>
      <c r="V1160" s="24">
        <f>IF($A1160="","",IF($Y1160&lt;&gt;"OK","Dados inválidos",IF($X1160="Pausado","Pausado",IF($T1160&gt;0,"Ruptura",IF($U1160&gt;0,"Excesso de capacidade",IF($M1160&gt;INDEX('Cenários'!$K$6:$K$105,INT((ROW()-6)/12)+1),"Capacidade insuficiente",IF(AND($E1160&lt;=0,$S1160&lt;INDEX('Cenários'!$H$6:$H$105,INT((ROW()-6)/12)+1)),"Atenção",IF($R1160&gt;0,"Desmobilizar","Adequado"))))))))</f>
        <v/>
      </c>
      <c r="W1160" s="24">
        <f>IF($A1160="","",IF($Y1160&lt;&gt;"OK","Corrigir cadastro do cenário",IF($X1160="Pausado","",IF($T1160&gt;0,"Ruptura projetada de "&amp;TEXT($T1160,"0")&amp;" un.",IF($U1160&gt;0,"Reduzir entrada ou transferir "&amp;TEXT($U1160,"0")&amp;" un.",IF($M1160&gt;INDEX('Cenários'!$K$6:$K$105,INT((ROW()-6)/12)+1),"Capacidade abaixo do saldo-alvo em "&amp;TEXT($M1160-INDEX('Cenários'!$K$6:$K$105,INT((ROW()-6)/12)+1),"0")&amp;" un.",IF(AND($O1160&gt;0,$E1160-INDEX('Cenários'!$J$6:$J$105,INT((ROW()-6)/12)+1)&lt;-4),"Recebimento depende de pedido anterior ao horizonte",IF($R1160&gt;0,"Desmobilizar "&amp;TEXT($R1160,"0")&amp;" un. nesta semana",IF($P1160&gt;0,"Emitir pedido de "&amp;TEXT($P1160,"0")&amp;" un. nesta semana",IF($O1160&gt;0,"Programar recebimento de "&amp;TEXT($O1160,"0")&amp;" un.","Sem ação imediata")))))))))</f>
        <v/>
      </c>
      <c r="X1160" s="24">
        <f>IF($A1160="","",INDEX('Cenários'!$M$6:$M$105,INT((ROW()-6)/12)+1))</f>
        <v/>
      </c>
      <c r="Y1160" s="24">
        <f>IF($A1160="","",INDEX('Cenários'!$Z$6:$Z$105,INT((ROW()-6)/12)+1))</f>
        <v/>
      </c>
    </row>
    <row r="1161" ht="19" customHeight="1">
      <c r="A1161" s="24">
        <f>IF(INDEX('Cenários'!$A$6:$A$105,INT((ROW()-6)/12)+1)="","",INDEX('Cenários'!$A$6:$A$105,INT((ROW()-6)/12)+1))</f>
        <v/>
      </c>
      <c r="B1161" s="24">
        <f>IF($A1161="","",INDEX('Cenários'!$B$6:$B$105,INT((ROW()-6)/12)+1))</f>
        <v/>
      </c>
      <c r="C1161" s="24">
        <f>IF($A1161="","",INDEX('Cenários'!$C$6:$C$105,INT((ROW()-6)/12)+1))</f>
        <v/>
      </c>
      <c r="D1161" s="24">
        <f>IF($A1161="","",INDEX('Cenários'!$D$6:$D$105,INT((ROW()-6)/12)+1))</f>
        <v/>
      </c>
      <c r="E1161" s="25">
        <f>IF($A1161="","",MOD(ROW()-6,12)-4)</f>
        <v/>
      </c>
      <c r="F1161" s="24">
        <f>IF($A1161="","",IF($E1161&lt;0,"Antes do pico",IF($E1161=0,"Semana de pico","Depois do pico")))</f>
        <v/>
      </c>
      <c r="G1161" s="36">
        <f>IF($A1161="","",IFERROR(IF(INDEX('Cenários'!$E$6:$E$105,INT((ROW()-6)/12)+1)="","",INDEX('Cenários'!$E$6:$E$105,INT((ROW()-6)/12)+1)+7*$E1161),""))</f>
        <v/>
      </c>
      <c r="H1161" s="37">
        <f>IF($A1161="","",INDEX('Cenários'!$N$6:$Y$105,INT((ROW()-6)/12)+1,$E1161+5))</f>
        <v/>
      </c>
      <c r="I1161" s="25">
        <f>IF(OR($A1161="",$H1161=""),"",IFERROR(ROUNDUP(INDEX('Cenários'!$F$6:$F$105,INT((ROW()-6)/12)+1)*$H1161,0),""))</f>
        <v/>
      </c>
      <c r="J1161" s="19" t="n"/>
      <c r="K1161" s="25">
        <f>IF($A1161="","",IF($E1161=-4,INDEX('Cenários'!$G$6:$G$105,INT((ROW()-6)/12)+1),$S1160))</f>
        <v/>
      </c>
      <c r="L1161" s="25">
        <f>IF($A1161="","",$K1161+IF($J1161="",0,$J1161)-IF($I1161="",0,$I1161))</f>
        <v/>
      </c>
      <c r="M1161" s="25">
        <f>IF($A1161="","",IF($E1161&lt;=0,INDEX('Cenários'!$H$6:$H$105,INT((ROW()-6)/12)+1)+SUMIFS($I$6:$I$1205,$A$6:$A$1205,$A1161,$E$6:$E$1205,"&gt;"&amp;$E1161,$E$6:$E$1205,"&lt;="&amp;($E1161+INDEX('Cenários'!$J$6:$J$105,INT((ROW()-6)/12)+1))),INDEX('Cenários'!$L$6:$L$105,INT((ROW()-6)/12)+1)+SUMIFS($I$6:$I$1205,$A$6:$A$1205,$A1161,$E$6:$E$1205,"&gt;"&amp;$E1161,$E$6:$E$1205,"&lt;=7")))</f>
        <v/>
      </c>
      <c r="N1161" s="25">
        <f>IF($A1161="","",MIN(INDEX('Cenários'!$K$6:$K$105,INT((ROW()-6)/12)+1),MAX(0,$M1161)))</f>
        <v/>
      </c>
      <c r="O1161" s="25">
        <f>IF($A1161="","",IFERROR(IF($L1161&gt;=$N1161,0,MIN(CEILING(MAX(0,$N1161-$L1161),INDEX('Cenários'!$I$6:$I$105,INT((ROW()-6)/12)+1)),FLOOR(MAX(0,INDEX('Cenários'!$K$6:$K$105,INT((ROW()-6)/12)+1)-$L1161),INDEX('Cenários'!$I$6:$I$105,INT((ROW()-6)/12)+1)))),0))</f>
        <v/>
      </c>
      <c r="P1161" s="25">
        <f>IF($A1161="","",IFERROR(IF($E1161+INDEX('Cenários'!$J$6:$J$105,INT((ROW()-6)/12)+1)&gt;7,0,SUMIFS($O$6:$O$1205,$A$6:$A$1205,$A1161,$E$6:$E$1205,$E1161+INDEX('Cenários'!$J$6:$J$105,INT((ROW()-6)/12)+1))),0))</f>
        <v/>
      </c>
      <c r="Q1161" s="25">
        <f>IF($A1161="","",$L1161+$O1161)</f>
        <v/>
      </c>
      <c r="R1161" s="25">
        <f>IF($A1161="","",IF($E1161&gt;0,MAX(0,$Q1161-$N1161),0))</f>
        <v/>
      </c>
      <c r="S1161" s="25">
        <f>IF($A1161="","",$Q1161-$R1161)</f>
        <v/>
      </c>
      <c r="T1161" s="25">
        <f>IF($A1161="","",MAX(0,-$S1161))</f>
        <v/>
      </c>
      <c r="U1161" s="25">
        <f>IF($A1161="","",MAX(0,$Q1161-INDEX('Cenários'!$K$6:$K$105,INT((ROW()-6)/12)+1)))</f>
        <v/>
      </c>
      <c r="V1161" s="24">
        <f>IF($A1161="","",IF($Y1161&lt;&gt;"OK","Dados inválidos",IF($X1161="Pausado","Pausado",IF($T1161&gt;0,"Ruptura",IF($U1161&gt;0,"Excesso de capacidade",IF($M1161&gt;INDEX('Cenários'!$K$6:$K$105,INT((ROW()-6)/12)+1),"Capacidade insuficiente",IF(AND($E1161&lt;=0,$S1161&lt;INDEX('Cenários'!$H$6:$H$105,INT((ROW()-6)/12)+1)),"Atenção",IF($R1161&gt;0,"Desmobilizar","Adequado"))))))))</f>
        <v/>
      </c>
      <c r="W1161" s="24">
        <f>IF($A1161="","",IF($Y1161&lt;&gt;"OK","Corrigir cadastro do cenário",IF($X1161="Pausado","",IF($T1161&gt;0,"Ruptura projetada de "&amp;TEXT($T1161,"0")&amp;" un.",IF($U1161&gt;0,"Reduzir entrada ou transferir "&amp;TEXT($U1161,"0")&amp;" un.",IF($M1161&gt;INDEX('Cenários'!$K$6:$K$105,INT((ROW()-6)/12)+1),"Capacidade abaixo do saldo-alvo em "&amp;TEXT($M1161-INDEX('Cenários'!$K$6:$K$105,INT((ROW()-6)/12)+1),"0")&amp;" un.",IF(AND($O1161&gt;0,$E1161-INDEX('Cenários'!$J$6:$J$105,INT((ROW()-6)/12)+1)&lt;-4),"Recebimento depende de pedido anterior ao horizonte",IF($R1161&gt;0,"Desmobilizar "&amp;TEXT($R1161,"0")&amp;" un. nesta semana",IF($P1161&gt;0,"Emitir pedido de "&amp;TEXT($P1161,"0")&amp;" un. nesta semana",IF($O1161&gt;0,"Programar recebimento de "&amp;TEXT($O1161,"0")&amp;" un.","Sem ação imediata")))))))))</f>
        <v/>
      </c>
      <c r="X1161" s="24">
        <f>IF($A1161="","",INDEX('Cenários'!$M$6:$M$105,INT((ROW()-6)/12)+1))</f>
        <v/>
      </c>
      <c r="Y1161" s="24">
        <f>IF($A1161="","",INDEX('Cenários'!$Z$6:$Z$105,INT((ROW()-6)/12)+1))</f>
        <v/>
      </c>
    </row>
    <row r="1162" ht="19" customHeight="1">
      <c r="A1162" s="24">
        <f>IF(INDEX('Cenários'!$A$6:$A$105,INT((ROW()-6)/12)+1)="","",INDEX('Cenários'!$A$6:$A$105,INT((ROW()-6)/12)+1))</f>
        <v/>
      </c>
      <c r="B1162" s="24">
        <f>IF($A1162="","",INDEX('Cenários'!$B$6:$B$105,INT((ROW()-6)/12)+1))</f>
        <v/>
      </c>
      <c r="C1162" s="24">
        <f>IF($A1162="","",INDEX('Cenários'!$C$6:$C$105,INT((ROW()-6)/12)+1))</f>
        <v/>
      </c>
      <c r="D1162" s="24">
        <f>IF($A1162="","",INDEX('Cenários'!$D$6:$D$105,INT((ROW()-6)/12)+1))</f>
        <v/>
      </c>
      <c r="E1162" s="25">
        <f>IF($A1162="","",MOD(ROW()-6,12)-4)</f>
        <v/>
      </c>
      <c r="F1162" s="24">
        <f>IF($A1162="","",IF($E1162&lt;0,"Antes do pico",IF($E1162=0,"Semana de pico","Depois do pico")))</f>
        <v/>
      </c>
      <c r="G1162" s="36">
        <f>IF($A1162="","",IFERROR(IF(INDEX('Cenários'!$E$6:$E$105,INT((ROW()-6)/12)+1)="","",INDEX('Cenários'!$E$6:$E$105,INT((ROW()-6)/12)+1)+7*$E1162),""))</f>
        <v/>
      </c>
      <c r="H1162" s="37">
        <f>IF($A1162="","",INDEX('Cenários'!$N$6:$Y$105,INT((ROW()-6)/12)+1,$E1162+5))</f>
        <v/>
      </c>
      <c r="I1162" s="25">
        <f>IF(OR($A1162="",$H1162=""),"",IFERROR(ROUNDUP(INDEX('Cenários'!$F$6:$F$105,INT((ROW()-6)/12)+1)*$H1162,0),""))</f>
        <v/>
      </c>
      <c r="J1162" s="19" t="n"/>
      <c r="K1162" s="25">
        <f>IF($A1162="","",IF($E1162=-4,INDEX('Cenários'!$G$6:$G$105,INT((ROW()-6)/12)+1),$S1161))</f>
        <v/>
      </c>
      <c r="L1162" s="25">
        <f>IF($A1162="","",$K1162+IF($J1162="",0,$J1162)-IF($I1162="",0,$I1162))</f>
        <v/>
      </c>
      <c r="M1162" s="25">
        <f>IF($A1162="","",IF($E1162&lt;=0,INDEX('Cenários'!$H$6:$H$105,INT((ROW()-6)/12)+1)+SUMIFS($I$6:$I$1205,$A$6:$A$1205,$A1162,$E$6:$E$1205,"&gt;"&amp;$E1162,$E$6:$E$1205,"&lt;="&amp;($E1162+INDEX('Cenários'!$J$6:$J$105,INT((ROW()-6)/12)+1))),INDEX('Cenários'!$L$6:$L$105,INT((ROW()-6)/12)+1)+SUMIFS($I$6:$I$1205,$A$6:$A$1205,$A1162,$E$6:$E$1205,"&gt;"&amp;$E1162,$E$6:$E$1205,"&lt;=7")))</f>
        <v/>
      </c>
      <c r="N1162" s="25">
        <f>IF($A1162="","",MIN(INDEX('Cenários'!$K$6:$K$105,INT((ROW()-6)/12)+1),MAX(0,$M1162)))</f>
        <v/>
      </c>
      <c r="O1162" s="25">
        <f>IF($A1162="","",IFERROR(IF($L1162&gt;=$N1162,0,MIN(CEILING(MAX(0,$N1162-$L1162),INDEX('Cenários'!$I$6:$I$105,INT((ROW()-6)/12)+1)),FLOOR(MAX(0,INDEX('Cenários'!$K$6:$K$105,INT((ROW()-6)/12)+1)-$L1162),INDEX('Cenários'!$I$6:$I$105,INT((ROW()-6)/12)+1)))),0))</f>
        <v/>
      </c>
      <c r="P1162" s="25">
        <f>IF($A1162="","",IFERROR(IF($E1162+INDEX('Cenários'!$J$6:$J$105,INT((ROW()-6)/12)+1)&gt;7,0,SUMIFS($O$6:$O$1205,$A$6:$A$1205,$A1162,$E$6:$E$1205,$E1162+INDEX('Cenários'!$J$6:$J$105,INT((ROW()-6)/12)+1))),0))</f>
        <v/>
      </c>
      <c r="Q1162" s="25">
        <f>IF($A1162="","",$L1162+$O1162)</f>
        <v/>
      </c>
      <c r="R1162" s="25">
        <f>IF($A1162="","",IF($E1162&gt;0,MAX(0,$Q1162-$N1162),0))</f>
        <v/>
      </c>
      <c r="S1162" s="25">
        <f>IF($A1162="","",$Q1162-$R1162)</f>
        <v/>
      </c>
      <c r="T1162" s="25">
        <f>IF($A1162="","",MAX(0,-$S1162))</f>
        <v/>
      </c>
      <c r="U1162" s="25">
        <f>IF($A1162="","",MAX(0,$Q1162-INDEX('Cenários'!$K$6:$K$105,INT((ROW()-6)/12)+1)))</f>
        <v/>
      </c>
      <c r="V1162" s="24">
        <f>IF($A1162="","",IF($Y1162&lt;&gt;"OK","Dados inválidos",IF($X1162="Pausado","Pausado",IF($T1162&gt;0,"Ruptura",IF($U1162&gt;0,"Excesso de capacidade",IF($M1162&gt;INDEX('Cenários'!$K$6:$K$105,INT((ROW()-6)/12)+1),"Capacidade insuficiente",IF(AND($E1162&lt;=0,$S1162&lt;INDEX('Cenários'!$H$6:$H$105,INT((ROW()-6)/12)+1)),"Atenção",IF($R1162&gt;0,"Desmobilizar","Adequado"))))))))</f>
        <v/>
      </c>
      <c r="W1162" s="24">
        <f>IF($A1162="","",IF($Y1162&lt;&gt;"OK","Corrigir cadastro do cenário",IF($X1162="Pausado","",IF($T1162&gt;0,"Ruptura projetada de "&amp;TEXT($T1162,"0")&amp;" un.",IF($U1162&gt;0,"Reduzir entrada ou transferir "&amp;TEXT($U1162,"0")&amp;" un.",IF($M1162&gt;INDEX('Cenários'!$K$6:$K$105,INT((ROW()-6)/12)+1),"Capacidade abaixo do saldo-alvo em "&amp;TEXT($M1162-INDEX('Cenários'!$K$6:$K$105,INT((ROW()-6)/12)+1),"0")&amp;" un.",IF(AND($O1162&gt;0,$E1162-INDEX('Cenários'!$J$6:$J$105,INT((ROW()-6)/12)+1)&lt;-4),"Recebimento depende de pedido anterior ao horizonte",IF($R1162&gt;0,"Desmobilizar "&amp;TEXT($R1162,"0")&amp;" un. nesta semana",IF($P1162&gt;0,"Emitir pedido de "&amp;TEXT($P1162,"0")&amp;" un. nesta semana",IF($O1162&gt;0,"Programar recebimento de "&amp;TEXT($O1162,"0")&amp;" un.","Sem ação imediata")))))))))</f>
        <v/>
      </c>
      <c r="X1162" s="24">
        <f>IF($A1162="","",INDEX('Cenários'!$M$6:$M$105,INT((ROW()-6)/12)+1))</f>
        <v/>
      </c>
      <c r="Y1162" s="24">
        <f>IF($A1162="","",INDEX('Cenários'!$Z$6:$Z$105,INT((ROW()-6)/12)+1))</f>
        <v/>
      </c>
    </row>
    <row r="1163" ht="19" customHeight="1">
      <c r="A1163" s="24">
        <f>IF(INDEX('Cenários'!$A$6:$A$105,INT((ROW()-6)/12)+1)="","",INDEX('Cenários'!$A$6:$A$105,INT((ROW()-6)/12)+1))</f>
        <v/>
      </c>
      <c r="B1163" s="24">
        <f>IF($A1163="","",INDEX('Cenários'!$B$6:$B$105,INT((ROW()-6)/12)+1))</f>
        <v/>
      </c>
      <c r="C1163" s="24">
        <f>IF($A1163="","",INDEX('Cenários'!$C$6:$C$105,INT((ROW()-6)/12)+1))</f>
        <v/>
      </c>
      <c r="D1163" s="24">
        <f>IF($A1163="","",INDEX('Cenários'!$D$6:$D$105,INT((ROW()-6)/12)+1))</f>
        <v/>
      </c>
      <c r="E1163" s="25">
        <f>IF($A1163="","",MOD(ROW()-6,12)-4)</f>
        <v/>
      </c>
      <c r="F1163" s="24">
        <f>IF($A1163="","",IF($E1163&lt;0,"Antes do pico",IF($E1163=0,"Semana de pico","Depois do pico")))</f>
        <v/>
      </c>
      <c r="G1163" s="36">
        <f>IF($A1163="","",IFERROR(IF(INDEX('Cenários'!$E$6:$E$105,INT((ROW()-6)/12)+1)="","",INDEX('Cenários'!$E$6:$E$105,INT((ROW()-6)/12)+1)+7*$E1163),""))</f>
        <v/>
      </c>
      <c r="H1163" s="37">
        <f>IF($A1163="","",INDEX('Cenários'!$N$6:$Y$105,INT((ROW()-6)/12)+1,$E1163+5))</f>
        <v/>
      </c>
      <c r="I1163" s="25">
        <f>IF(OR($A1163="",$H1163=""),"",IFERROR(ROUNDUP(INDEX('Cenários'!$F$6:$F$105,INT((ROW()-6)/12)+1)*$H1163,0),""))</f>
        <v/>
      </c>
      <c r="J1163" s="19" t="n"/>
      <c r="K1163" s="25">
        <f>IF($A1163="","",IF($E1163=-4,INDEX('Cenários'!$G$6:$G$105,INT((ROW()-6)/12)+1),$S1162))</f>
        <v/>
      </c>
      <c r="L1163" s="25">
        <f>IF($A1163="","",$K1163+IF($J1163="",0,$J1163)-IF($I1163="",0,$I1163))</f>
        <v/>
      </c>
      <c r="M1163" s="25">
        <f>IF($A1163="","",IF($E1163&lt;=0,INDEX('Cenários'!$H$6:$H$105,INT((ROW()-6)/12)+1)+SUMIFS($I$6:$I$1205,$A$6:$A$1205,$A1163,$E$6:$E$1205,"&gt;"&amp;$E1163,$E$6:$E$1205,"&lt;="&amp;($E1163+INDEX('Cenários'!$J$6:$J$105,INT((ROW()-6)/12)+1))),INDEX('Cenários'!$L$6:$L$105,INT((ROW()-6)/12)+1)+SUMIFS($I$6:$I$1205,$A$6:$A$1205,$A1163,$E$6:$E$1205,"&gt;"&amp;$E1163,$E$6:$E$1205,"&lt;=7")))</f>
        <v/>
      </c>
      <c r="N1163" s="25">
        <f>IF($A1163="","",MIN(INDEX('Cenários'!$K$6:$K$105,INT((ROW()-6)/12)+1),MAX(0,$M1163)))</f>
        <v/>
      </c>
      <c r="O1163" s="25">
        <f>IF($A1163="","",IFERROR(IF($L1163&gt;=$N1163,0,MIN(CEILING(MAX(0,$N1163-$L1163),INDEX('Cenários'!$I$6:$I$105,INT((ROW()-6)/12)+1)),FLOOR(MAX(0,INDEX('Cenários'!$K$6:$K$105,INT((ROW()-6)/12)+1)-$L1163),INDEX('Cenários'!$I$6:$I$105,INT((ROW()-6)/12)+1)))),0))</f>
        <v/>
      </c>
      <c r="P1163" s="25">
        <f>IF($A1163="","",IFERROR(IF($E1163+INDEX('Cenários'!$J$6:$J$105,INT((ROW()-6)/12)+1)&gt;7,0,SUMIFS($O$6:$O$1205,$A$6:$A$1205,$A1163,$E$6:$E$1205,$E1163+INDEX('Cenários'!$J$6:$J$105,INT((ROW()-6)/12)+1))),0))</f>
        <v/>
      </c>
      <c r="Q1163" s="25">
        <f>IF($A1163="","",$L1163+$O1163)</f>
        <v/>
      </c>
      <c r="R1163" s="25">
        <f>IF($A1163="","",IF($E1163&gt;0,MAX(0,$Q1163-$N1163),0))</f>
        <v/>
      </c>
      <c r="S1163" s="25">
        <f>IF($A1163="","",$Q1163-$R1163)</f>
        <v/>
      </c>
      <c r="T1163" s="25">
        <f>IF($A1163="","",MAX(0,-$S1163))</f>
        <v/>
      </c>
      <c r="U1163" s="25">
        <f>IF($A1163="","",MAX(0,$Q1163-INDEX('Cenários'!$K$6:$K$105,INT((ROW()-6)/12)+1)))</f>
        <v/>
      </c>
      <c r="V1163" s="24">
        <f>IF($A1163="","",IF($Y1163&lt;&gt;"OK","Dados inválidos",IF($X1163="Pausado","Pausado",IF($T1163&gt;0,"Ruptura",IF($U1163&gt;0,"Excesso de capacidade",IF($M1163&gt;INDEX('Cenários'!$K$6:$K$105,INT((ROW()-6)/12)+1),"Capacidade insuficiente",IF(AND($E1163&lt;=0,$S1163&lt;INDEX('Cenários'!$H$6:$H$105,INT((ROW()-6)/12)+1)),"Atenção",IF($R1163&gt;0,"Desmobilizar","Adequado"))))))))</f>
        <v/>
      </c>
      <c r="W1163" s="24">
        <f>IF($A1163="","",IF($Y1163&lt;&gt;"OK","Corrigir cadastro do cenário",IF($X1163="Pausado","",IF($T1163&gt;0,"Ruptura projetada de "&amp;TEXT($T1163,"0")&amp;" un.",IF($U1163&gt;0,"Reduzir entrada ou transferir "&amp;TEXT($U1163,"0")&amp;" un.",IF($M1163&gt;INDEX('Cenários'!$K$6:$K$105,INT((ROW()-6)/12)+1),"Capacidade abaixo do saldo-alvo em "&amp;TEXT($M1163-INDEX('Cenários'!$K$6:$K$105,INT((ROW()-6)/12)+1),"0")&amp;" un.",IF(AND($O1163&gt;0,$E1163-INDEX('Cenários'!$J$6:$J$105,INT((ROW()-6)/12)+1)&lt;-4),"Recebimento depende de pedido anterior ao horizonte",IF($R1163&gt;0,"Desmobilizar "&amp;TEXT($R1163,"0")&amp;" un. nesta semana",IF($P1163&gt;0,"Emitir pedido de "&amp;TEXT($P1163,"0")&amp;" un. nesta semana",IF($O1163&gt;0,"Programar recebimento de "&amp;TEXT($O1163,"0")&amp;" un.","Sem ação imediata")))))))))</f>
        <v/>
      </c>
      <c r="X1163" s="24">
        <f>IF($A1163="","",INDEX('Cenários'!$M$6:$M$105,INT((ROW()-6)/12)+1))</f>
        <v/>
      </c>
      <c r="Y1163" s="24">
        <f>IF($A1163="","",INDEX('Cenários'!$Z$6:$Z$105,INT((ROW()-6)/12)+1))</f>
        <v/>
      </c>
    </row>
    <row r="1164" ht="19" customHeight="1">
      <c r="A1164" s="24">
        <f>IF(INDEX('Cenários'!$A$6:$A$105,INT((ROW()-6)/12)+1)="","",INDEX('Cenários'!$A$6:$A$105,INT((ROW()-6)/12)+1))</f>
        <v/>
      </c>
      <c r="B1164" s="24">
        <f>IF($A1164="","",INDEX('Cenários'!$B$6:$B$105,INT((ROW()-6)/12)+1))</f>
        <v/>
      </c>
      <c r="C1164" s="24">
        <f>IF($A1164="","",INDEX('Cenários'!$C$6:$C$105,INT((ROW()-6)/12)+1))</f>
        <v/>
      </c>
      <c r="D1164" s="24">
        <f>IF($A1164="","",INDEX('Cenários'!$D$6:$D$105,INT((ROW()-6)/12)+1))</f>
        <v/>
      </c>
      <c r="E1164" s="25">
        <f>IF($A1164="","",MOD(ROW()-6,12)-4)</f>
        <v/>
      </c>
      <c r="F1164" s="24">
        <f>IF($A1164="","",IF($E1164&lt;0,"Antes do pico",IF($E1164=0,"Semana de pico","Depois do pico")))</f>
        <v/>
      </c>
      <c r="G1164" s="36">
        <f>IF($A1164="","",IFERROR(IF(INDEX('Cenários'!$E$6:$E$105,INT((ROW()-6)/12)+1)="","",INDEX('Cenários'!$E$6:$E$105,INT((ROW()-6)/12)+1)+7*$E1164),""))</f>
        <v/>
      </c>
      <c r="H1164" s="37">
        <f>IF($A1164="","",INDEX('Cenários'!$N$6:$Y$105,INT((ROW()-6)/12)+1,$E1164+5))</f>
        <v/>
      </c>
      <c r="I1164" s="25">
        <f>IF(OR($A1164="",$H1164=""),"",IFERROR(ROUNDUP(INDEX('Cenários'!$F$6:$F$105,INT((ROW()-6)/12)+1)*$H1164,0),""))</f>
        <v/>
      </c>
      <c r="J1164" s="19" t="n"/>
      <c r="K1164" s="25">
        <f>IF($A1164="","",IF($E1164=-4,INDEX('Cenários'!$G$6:$G$105,INT((ROW()-6)/12)+1),$S1163))</f>
        <v/>
      </c>
      <c r="L1164" s="25">
        <f>IF($A1164="","",$K1164+IF($J1164="",0,$J1164)-IF($I1164="",0,$I1164))</f>
        <v/>
      </c>
      <c r="M1164" s="25">
        <f>IF($A1164="","",IF($E1164&lt;=0,INDEX('Cenários'!$H$6:$H$105,INT((ROW()-6)/12)+1)+SUMIFS($I$6:$I$1205,$A$6:$A$1205,$A1164,$E$6:$E$1205,"&gt;"&amp;$E1164,$E$6:$E$1205,"&lt;="&amp;($E1164+INDEX('Cenários'!$J$6:$J$105,INT((ROW()-6)/12)+1))),INDEX('Cenários'!$L$6:$L$105,INT((ROW()-6)/12)+1)+SUMIFS($I$6:$I$1205,$A$6:$A$1205,$A1164,$E$6:$E$1205,"&gt;"&amp;$E1164,$E$6:$E$1205,"&lt;=7")))</f>
        <v/>
      </c>
      <c r="N1164" s="25">
        <f>IF($A1164="","",MIN(INDEX('Cenários'!$K$6:$K$105,INT((ROW()-6)/12)+1),MAX(0,$M1164)))</f>
        <v/>
      </c>
      <c r="O1164" s="25">
        <f>IF($A1164="","",IFERROR(IF($L1164&gt;=$N1164,0,MIN(CEILING(MAX(0,$N1164-$L1164),INDEX('Cenários'!$I$6:$I$105,INT((ROW()-6)/12)+1)),FLOOR(MAX(0,INDEX('Cenários'!$K$6:$K$105,INT((ROW()-6)/12)+1)-$L1164),INDEX('Cenários'!$I$6:$I$105,INT((ROW()-6)/12)+1)))),0))</f>
        <v/>
      </c>
      <c r="P1164" s="25">
        <f>IF($A1164="","",IFERROR(IF($E1164+INDEX('Cenários'!$J$6:$J$105,INT((ROW()-6)/12)+1)&gt;7,0,SUMIFS($O$6:$O$1205,$A$6:$A$1205,$A1164,$E$6:$E$1205,$E1164+INDEX('Cenários'!$J$6:$J$105,INT((ROW()-6)/12)+1))),0))</f>
        <v/>
      </c>
      <c r="Q1164" s="25">
        <f>IF($A1164="","",$L1164+$O1164)</f>
        <v/>
      </c>
      <c r="R1164" s="25">
        <f>IF($A1164="","",IF($E1164&gt;0,MAX(0,$Q1164-$N1164),0))</f>
        <v/>
      </c>
      <c r="S1164" s="25">
        <f>IF($A1164="","",$Q1164-$R1164)</f>
        <v/>
      </c>
      <c r="T1164" s="25">
        <f>IF($A1164="","",MAX(0,-$S1164))</f>
        <v/>
      </c>
      <c r="U1164" s="25">
        <f>IF($A1164="","",MAX(0,$Q1164-INDEX('Cenários'!$K$6:$K$105,INT((ROW()-6)/12)+1)))</f>
        <v/>
      </c>
      <c r="V1164" s="24">
        <f>IF($A1164="","",IF($Y1164&lt;&gt;"OK","Dados inválidos",IF($X1164="Pausado","Pausado",IF($T1164&gt;0,"Ruptura",IF($U1164&gt;0,"Excesso de capacidade",IF($M1164&gt;INDEX('Cenários'!$K$6:$K$105,INT((ROW()-6)/12)+1),"Capacidade insuficiente",IF(AND($E1164&lt;=0,$S1164&lt;INDEX('Cenários'!$H$6:$H$105,INT((ROW()-6)/12)+1)),"Atenção",IF($R1164&gt;0,"Desmobilizar","Adequado"))))))))</f>
        <v/>
      </c>
      <c r="W1164" s="24">
        <f>IF($A1164="","",IF($Y1164&lt;&gt;"OK","Corrigir cadastro do cenário",IF($X1164="Pausado","",IF($T1164&gt;0,"Ruptura projetada de "&amp;TEXT($T1164,"0")&amp;" un.",IF($U1164&gt;0,"Reduzir entrada ou transferir "&amp;TEXT($U1164,"0")&amp;" un.",IF($M1164&gt;INDEX('Cenários'!$K$6:$K$105,INT((ROW()-6)/12)+1),"Capacidade abaixo do saldo-alvo em "&amp;TEXT($M1164-INDEX('Cenários'!$K$6:$K$105,INT((ROW()-6)/12)+1),"0")&amp;" un.",IF(AND($O1164&gt;0,$E1164-INDEX('Cenários'!$J$6:$J$105,INT((ROW()-6)/12)+1)&lt;-4),"Recebimento depende de pedido anterior ao horizonte",IF($R1164&gt;0,"Desmobilizar "&amp;TEXT($R1164,"0")&amp;" un. nesta semana",IF($P1164&gt;0,"Emitir pedido de "&amp;TEXT($P1164,"0")&amp;" un. nesta semana",IF($O1164&gt;0,"Programar recebimento de "&amp;TEXT($O1164,"0")&amp;" un.","Sem ação imediata")))))))))</f>
        <v/>
      </c>
      <c r="X1164" s="24">
        <f>IF($A1164="","",INDEX('Cenários'!$M$6:$M$105,INT((ROW()-6)/12)+1))</f>
        <v/>
      </c>
      <c r="Y1164" s="24">
        <f>IF($A1164="","",INDEX('Cenários'!$Z$6:$Z$105,INT((ROW()-6)/12)+1))</f>
        <v/>
      </c>
    </row>
    <row r="1165" ht="19" customHeight="1">
      <c r="A1165" s="24">
        <f>IF(INDEX('Cenários'!$A$6:$A$105,INT((ROW()-6)/12)+1)="","",INDEX('Cenários'!$A$6:$A$105,INT((ROW()-6)/12)+1))</f>
        <v/>
      </c>
      <c r="B1165" s="24">
        <f>IF($A1165="","",INDEX('Cenários'!$B$6:$B$105,INT((ROW()-6)/12)+1))</f>
        <v/>
      </c>
      <c r="C1165" s="24">
        <f>IF($A1165="","",INDEX('Cenários'!$C$6:$C$105,INT((ROW()-6)/12)+1))</f>
        <v/>
      </c>
      <c r="D1165" s="24">
        <f>IF($A1165="","",INDEX('Cenários'!$D$6:$D$105,INT((ROW()-6)/12)+1))</f>
        <v/>
      </c>
      <c r="E1165" s="25">
        <f>IF($A1165="","",MOD(ROW()-6,12)-4)</f>
        <v/>
      </c>
      <c r="F1165" s="24">
        <f>IF($A1165="","",IF($E1165&lt;0,"Antes do pico",IF($E1165=0,"Semana de pico","Depois do pico")))</f>
        <v/>
      </c>
      <c r="G1165" s="36">
        <f>IF($A1165="","",IFERROR(IF(INDEX('Cenários'!$E$6:$E$105,INT((ROW()-6)/12)+1)="","",INDEX('Cenários'!$E$6:$E$105,INT((ROW()-6)/12)+1)+7*$E1165),""))</f>
        <v/>
      </c>
      <c r="H1165" s="37">
        <f>IF($A1165="","",INDEX('Cenários'!$N$6:$Y$105,INT((ROW()-6)/12)+1,$E1165+5))</f>
        <v/>
      </c>
      <c r="I1165" s="25">
        <f>IF(OR($A1165="",$H1165=""),"",IFERROR(ROUNDUP(INDEX('Cenários'!$F$6:$F$105,INT((ROW()-6)/12)+1)*$H1165,0),""))</f>
        <v/>
      </c>
      <c r="J1165" s="19" t="n"/>
      <c r="K1165" s="25">
        <f>IF($A1165="","",IF($E1165=-4,INDEX('Cenários'!$G$6:$G$105,INT((ROW()-6)/12)+1),$S1164))</f>
        <v/>
      </c>
      <c r="L1165" s="25">
        <f>IF($A1165="","",$K1165+IF($J1165="",0,$J1165)-IF($I1165="",0,$I1165))</f>
        <v/>
      </c>
      <c r="M1165" s="25">
        <f>IF($A1165="","",IF($E1165&lt;=0,INDEX('Cenários'!$H$6:$H$105,INT((ROW()-6)/12)+1)+SUMIFS($I$6:$I$1205,$A$6:$A$1205,$A1165,$E$6:$E$1205,"&gt;"&amp;$E1165,$E$6:$E$1205,"&lt;="&amp;($E1165+INDEX('Cenários'!$J$6:$J$105,INT((ROW()-6)/12)+1))),INDEX('Cenários'!$L$6:$L$105,INT((ROW()-6)/12)+1)+SUMIFS($I$6:$I$1205,$A$6:$A$1205,$A1165,$E$6:$E$1205,"&gt;"&amp;$E1165,$E$6:$E$1205,"&lt;=7")))</f>
        <v/>
      </c>
      <c r="N1165" s="25">
        <f>IF($A1165="","",MIN(INDEX('Cenários'!$K$6:$K$105,INT((ROW()-6)/12)+1),MAX(0,$M1165)))</f>
        <v/>
      </c>
      <c r="O1165" s="25">
        <f>IF($A1165="","",IFERROR(IF($L1165&gt;=$N1165,0,MIN(CEILING(MAX(0,$N1165-$L1165),INDEX('Cenários'!$I$6:$I$105,INT((ROW()-6)/12)+1)),FLOOR(MAX(0,INDEX('Cenários'!$K$6:$K$105,INT((ROW()-6)/12)+1)-$L1165),INDEX('Cenários'!$I$6:$I$105,INT((ROW()-6)/12)+1)))),0))</f>
        <v/>
      </c>
      <c r="P1165" s="25">
        <f>IF($A1165="","",IFERROR(IF($E1165+INDEX('Cenários'!$J$6:$J$105,INT((ROW()-6)/12)+1)&gt;7,0,SUMIFS($O$6:$O$1205,$A$6:$A$1205,$A1165,$E$6:$E$1205,$E1165+INDEX('Cenários'!$J$6:$J$105,INT((ROW()-6)/12)+1))),0))</f>
        <v/>
      </c>
      <c r="Q1165" s="25">
        <f>IF($A1165="","",$L1165+$O1165)</f>
        <v/>
      </c>
      <c r="R1165" s="25">
        <f>IF($A1165="","",IF($E1165&gt;0,MAX(0,$Q1165-$N1165),0))</f>
        <v/>
      </c>
      <c r="S1165" s="25">
        <f>IF($A1165="","",$Q1165-$R1165)</f>
        <v/>
      </c>
      <c r="T1165" s="25">
        <f>IF($A1165="","",MAX(0,-$S1165))</f>
        <v/>
      </c>
      <c r="U1165" s="25">
        <f>IF($A1165="","",MAX(0,$Q1165-INDEX('Cenários'!$K$6:$K$105,INT((ROW()-6)/12)+1)))</f>
        <v/>
      </c>
      <c r="V1165" s="24">
        <f>IF($A1165="","",IF($Y1165&lt;&gt;"OK","Dados inválidos",IF($X1165="Pausado","Pausado",IF($T1165&gt;0,"Ruptura",IF($U1165&gt;0,"Excesso de capacidade",IF($M1165&gt;INDEX('Cenários'!$K$6:$K$105,INT((ROW()-6)/12)+1),"Capacidade insuficiente",IF(AND($E1165&lt;=0,$S1165&lt;INDEX('Cenários'!$H$6:$H$105,INT((ROW()-6)/12)+1)),"Atenção",IF($R1165&gt;0,"Desmobilizar","Adequado"))))))))</f>
        <v/>
      </c>
      <c r="W1165" s="24">
        <f>IF($A1165="","",IF($Y1165&lt;&gt;"OK","Corrigir cadastro do cenário",IF($X1165="Pausado","",IF($T1165&gt;0,"Ruptura projetada de "&amp;TEXT($T1165,"0")&amp;" un.",IF($U1165&gt;0,"Reduzir entrada ou transferir "&amp;TEXT($U1165,"0")&amp;" un.",IF($M1165&gt;INDEX('Cenários'!$K$6:$K$105,INT((ROW()-6)/12)+1),"Capacidade abaixo do saldo-alvo em "&amp;TEXT($M1165-INDEX('Cenários'!$K$6:$K$105,INT((ROW()-6)/12)+1),"0")&amp;" un.",IF(AND($O1165&gt;0,$E1165-INDEX('Cenários'!$J$6:$J$105,INT((ROW()-6)/12)+1)&lt;-4),"Recebimento depende de pedido anterior ao horizonte",IF($R1165&gt;0,"Desmobilizar "&amp;TEXT($R1165,"0")&amp;" un. nesta semana",IF($P1165&gt;0,"Emitir pedido de "&amp;TEXT($P1165,"0")&amp;" un. nesta semana",IF($O1165&gt;0,"Programar recebimento de "&amp;TEXT($O1165,"0")&amp;" un.","Sem ação imediata")))))))))</f>
        <v/>
      </c>
      <c r="X1165" s="24">
        <f>IF($A1165="","",INDEX('Cenários'!$M$6:$M$105,INT((ROW()-6)/12)+1))</f>
        <v/>
      </c>
      <c r="Y1165" s="24">
        <f>IF($A1165="","",INDEX('Cenários'!$Z$6:$Z$105,INT((ROW()-6)/12)+1))</f>
        <v/>
      </c>
    </row>
    <row r="1166" ht="19" customHeight="1">
      <c r="A1166" s="24">
        <f>IF(INDEX('Cenários'!$A$6:$A$105,INT((ROW()-6)/12)+1)="","",INDEX('Cenários'!$A$6:$A$105,INT((ROW()-6)/12)+1))</f>
        <v/>
      </c>
      <c r="B1166" s="24">
        <f>IF($A1166="","",INDEX('Cenários'!$B$6:$B$105,INT((ROW()-6)/12)+1))</f>
        <v/>
      </c>
      <c r="C1166" s="24">
        <f>IF($A1166="","",INDEX('Cenários'!$C$6:$C$105,INT((ROW()-6)/12)+1))</f>
        <v/>
      </c>
      <c r="D1166" s="24">
        <f>IF($A1166="","",INDEX('Cenários'!$D$6:$D$105,INT((ROW()-6)/12)+1))</f>
        <v/>
      </c>
      <c r="E1166" s="25">
        <f>IF($A1166="","",MOD(ROW()-6,12)-4)</f>
        <v/>
      </c>
      <c r="F1166" s="24">
        <f>IF($A1166="","",IF($E1166&lt;0,"Antes do pico",IF($E1166=0,"Semana de pico","Depois do pico")))</f>
        <v/>
      </c>
      <c r="G1166" s="36">
        <f>IF($A1166="","",IFERROR(IF(INDEX('Cenários'!$E$6:$E$105,INT((ROW()-6)/12)+1)="","",INDEX('Cenários'!$E$6:$E$105,INT((ROW()-6)/12)+1)+7*$E1166),""))</f>
        <v/>
      </c>
      <c r="H1166" s="37">
        <f>IF($A1166="","",INDEX('Cenários'!$N$6:$Y$105,INT((ROW()-6)/12)+1,$E1166+5))</f>
        <v/>
      </c>
      <c r="I1166" s="25">
        <f>IF(OR($A1166="",$H1166=""),"",IFERROR(ROUNDUP(INDEX('Cenários'!$F$6:$F$105,INT((ROW()-6)/12)+1)*$H1166,0),""))</f>
        <v/>
      </c>
      <c r="J1166" s="19" t="n"/>
      <c r="K1166" s="25">
        <f>IF($A1166="","",IF($E1166=-4,INDEX('Cenários'!$G$6:$G$105,INT((ROW()-6)/12)+1),$S1165))</f>
        <v/>
      </c>
      <c r="L1166" s="25">
        <f>IF($A1166="","",$K1166+IF($J1166="",0,$J1166)-IF($I1166="",0,$I1166))</f>
        <v/>
      </c>
      <c r="M1166" s="25">
        <f>IF($A1166="","",IF($E1166&lt;=0,INDEX('Cenários'!$H$6:$H$105,INT((ROW()-6)/12)+1)+SUMIFS($I$6:$I$1205,$A$6:$A$1205,$A1166,$E$6:$E$1205,"&gt;"&amp;$E1166,$E$6:$E$1205,"&lt;="&amp;($E1166+INDEX('Cenários'!$J$6:$J$105,INT((ROW()-6)/12)+1))),INDEX('Cenários'!$L$6:$L$105,INT((ROW()-6)/12)+1)+SUMIFS($I$6:$I$1205,$A$6:$A$1205,$A1166,$E$6:$E$1205,"&gt;"&amp;$E1166,$E$6:$E$1205,"&lt;=7")))</f>
        <v/>
      </c>
      <c r="N1166" s="25">
        <f>IF($A1166="","",MIN(INDEX('Cenários'!$K$6:$K$105,INT((ROW()-6)/12)+1),MAX(0,$M1166)))</f>
        <v/>
      </c>
      <c r="O1166" s="25">
        <f>IF($A1166="","",IFERROR(IF($L1166&gt;=$N1166,0,MIN(CEILING(MAX(0,$N1166-$L1166),INDEX('Cenários'!$I$6:$I$105,INT((ROW()-6)/12)+1)),FLOOR(MAX(0,INDEX('Cenários'!$K$6:$K$105,INT((ROW()-6)/12)+1)-$L1166),INDEX('Cenários'!$I$6:$I$105,INT((ROW()-6)/12)+1)))),0))</f>
        <v/>
      </c>
      <c r="P1166" s="25">
        <f>IF($A1166="","",IFERROR(IF($E1166+INDEX('Cenários'!$J$6:$J$105,INT((ROW()-6)/12)+1)&gt;7,0,SUMIFS($O$6:$O$1205,$A$6:$A$1205,$A1166,$E$6:$E$1205,$E1166+INDEX('Cenários'!$J$6:$J$105,INT((ROW()-6)/12)+1))),0))</f>
        <v/>
      </c>
      <c r="Q1166" s="25">
        <f>IF($A1166="","",$L1166+$O1166)</f>
        <v/>
      </c>
      <c r="R1166" s="25">
        <f>IF($A1166="","",IF($E1166&gt;0,MAX(0,$Q1166-$N1166),0))</f>
        <v/>
      </c>
      <c r="S1166" s="25">
        <f>IF($A1166="","",$Q1166-$R1166)</f>
        <v/>
      </c>
      <c r="T1166" s="25">
        <f>IF($A1166="","",MAX(0,-$S1166))</f>
        <v/>
      </c>
      <c r="U1166" s="25">
        <f>IF($A1166="","",MAX(0,$Q1166-INDEX('Cenários'!$K$6:$K$105,INT((ROW()-6)/12)+1)))</f>
        <v/>
      </c>
      <c r="V1166" s="24">
        <f>IF($A1166="","",IF($Y1166&lt;&gt;"OK","Dados inválidos",IF($X1166="Pausado","Pausado",IF($T1166&gt;0,"Ruptura",IF($U1166&gt;0,"Excesso de capacidade",IF($M1166&gt;INDEX('Cenários'!$K$6:$K$105,INT((ROW()-6)/12)+1),"Capacidade insuficiente",IF(AND($E1166&lt;=0,$S1166&lt;INDEX('Cenários'!$H$6:$H$105,INT((ROW()-6)/12)+1)),"Atenção",IF($R1166&gt;0,"Desmobilizar","Adequado"))))))))</f>
        <v/>
      </c>
      <c r="W1166" s="24">
        <f>IF($A1166="","",IF($Y1166&lt;&gt;"OK","Corrigir cadastro do cenário",IF($X1166="Pausado","",IF($T1166&gt;0,"Ruptura projetada de "&amp;TEXT($T1166,"0")&amp;" un.",IF($U1166&gt;0,"Reduzir entrada ou transferir "&amp;TEXT($U1166,"0")&amp;" un.",IF($M1166&gt;INDEX('Cenários'!$K$6:$K$105,INT((ROW()-6)/12)+1),"Capacidade abaixo do saldo-alvo em "&amp;TEXT($M1166-INDEX('Cenários'!$K$6:$K$105,INT((ROW()-6)/12)+1),"0")&amp;" un.",IF(AND($O1166&gt;0,$E1166-INDEX('Cenários'!$J$6:$J$105,INT((ROW()-6)/12)+1)&lt;-4),"Recebimento depende de pedido anterior ao horizonte",IF($R1166&gt;0,"Desmobilizar "&amp;TEXT($R1166,"0")&amp;" un. nesta semana",IF($P1166&gt;0,"Emitir pedido de "&amp;TEXT($P1166,"0")&amp;" un. nesta semana",IF($O1166&gt;0,"Programar recebimento de "&amp;TEXT($O1166,"0")&amp;" un.","Sem ação imediata")))))))))</f>
        <v/>
      </c>
      <c r="X1166" s="24">
        <f>IF($A1166="","",INDEX('Cenários'!$M$6:$M$105,INT((ROW()-6)/12)+1))</f>
        <v/>
      </c>
      <c r="Y1166" s="24">
        <f>IF($A1166="","",INDEX('Cenários'!$Z$6:$Z$105,INT((ROW()-6)/12)+1))</f>
        <v/>
      </c>
    </row>
    <row r="1167" ht="19" customHeight="1">
      <c r="A1167" s="24">
        <f>IF(INDEX('Cenários'!$A$6:$A$105,INT((ROW()-6)/12)+1)="","",INDEX('Cenários'!$A$6:$A$105,INT((ROW()-6)/12)+1))</f>
        <v/>
      </c>
      <c r="B1167" s="24">
        <f>IF($A1167="","",INDEX('Cenários'!$B$6:$B$105,INT((ROW()-6)/12)+1))</f>
        <v/>
      </c>
      <c r="C1167" s="24">
        <f>IF($A1167="","",INDEX('Cenários'!$C$6:$C$105,INT((ROW()-6)/12)+1))</f>
        <v/>
      </c>
      <c r="D1167" s="24">
        <f>IF($A1167="","",INDEX('Cenários'!$D$6:$D$105,INT((ROW()-6)/12)+1))</f>
        <v/>
      </c>
      <c r="E1167" s="25">
        <f>IF($A1167="","",MOD(ROW()-6,12)-4)</f>
        <v/>
      </c>
      <c r="F1167" s="24">
        <f>IF($A1167="","",IF($E1167&lt;0,"Antes do pico",IF($E1167=0,"Semana de pico","Depois do pico")))</f>
        <v/>
      </c>
      <c r="G1167" s="36">
        <f>IF($A1167="","",IFERROR(IF(INDEX('Cenários'!$E$6:$E$105,INT((ROW()-6)/12)+1)="","",INDEX('Cenários'!$E$6:$E$105,INT((ROW()-6)/12)+1)+7*$E1167),""))</f>
        <v/>
      </c>
      <c r="H1167" s="37">
        <f>IF($A1167="","",INDEX('Cenários'!$N$6:$Y$105,INT((ROW()-6)/12)+1,$E1167+5))</f>
        <v/>
      </c>
      <c r="I1167" s="25">
        <f>IF(OR($A1167="",$H1167=""),"",IFERROR(ROUNDUP(INDEX('Cenários'!$F$6:$F$105,INT((ROW()-6)/12)+1)*$H1167,0),""))</f>
        <v/>
      </c>
      <c r="J1167" s="19" t="n"/>
      <c r="K1167" s="25">
        <f>IF($A1167="","",IF($E1167=-4,INDEX('Cenários'!$G$6:$G$105,INT((ROW()-6)/12)+1),$S1166))</f>
        <v/>
      </c>
      <c r="L1167" s="25">
        <f>IF($A1167="","",$K1167+IF($J1167="",0,$J1167)-IF($I1167="",0,$I1167))</f>
        <v/>
      </c>
      <c r="M1167" s="25">
        <f>IF($A1167="","",IF($E1167&lt;=0,INDEX('Cenários'!$H$6:$H$105,INT((ROW()-6)/12)+1)+SUMIFS($I$6:$I$1205,$A$6:$A$1205,$A1167,$E$6:$E$1205,"&gt;"&amp;$E1167,$E$6:$E$1205,"&lt;="&amp;($E1167+INDEX('Cenários'!$J$6:$J$105,INT((ROW()-6)/12)+1))),INDEX('Cenários'!$L$6:$L$105,INT((ROW()-6)/12)+1)+SUMIFS($I$6:$I$1205,$A$6:$A$1205,$A1167,$E$6:$E$1205,"&gt;"&amp;$E1167,$E$6:$E$1205,"&lt;=7")))</f>
        <v/>
      </c>
      <c r="N1167" s="25">
        <f>IF($A1167="","",MIN(INDEX('Cenários'!$K$6:$K$105,INT((ROW()-6)/12)+1),MAX(0,$M1167)))</f>
        <v/>
      </c>
      <c r="O1167" s="25">
        <f>IF($A1167="","",IFERROR(IF($L1167&gt;=$N1167,0,MIN(CEILING(MAX(0,$N1167-$L1167),INDEX('Cenários'!$I$6:$I$105,INT((ROW()-6)/12)+1)),FLOOR(MAX(0,INDEX('Cenários'!$K$6:$K$105,INT((ROW()-6)/12)+1)-$L1167),INDEX('Cenários'!$I$6:$I$105,INT((ROW()-6)/12)+1)))),0))</f>
        <v/>
      </c>
      <c r="P1167" s="25">
        <f>IF($A1167="","",IFERROR(IF($E1167+INDEX('Cenários'!$J$6:$J$105,INT((ROW()-6)/12)+1)&gt;7,0,SUMIFS($O$6:$O$1205,$A$6:$A$1205,$A1167,$E$6:$E$1205,$E1167+INDEX('Cenários'!$J$6:$J$105,INT((ROW()-6)/12)+1))),0))</f>
        <v/>
      </c>
      <c r="Q1167" s="25">
        <f>IF($A1167="","",$L1167+$O1167)</f>
        <v/>
      </c>
      <c r="R1167" s="25">
        <f>IF($A1167="","",IF($E1167&gt;0,MAX(0,$Q1167-$N1167),0))</f>
        <v/>
      </c>
      <c r="S1167" s="25">
        <f>IF($A1167="","",$Q1167-$R1167)</f>
        <v/>
      </c>
      <c r="T1167" s="25">
        <f>IF($A1167="","",MAX(0,-$S1167))</f>
        <v/>
      </c>
      <c r="U1167" s="25">
        <f>IF($A1167="","",MAX(0,$Q1167-INDEX('Cenários'!$K$6:$K$105,INT((ROW()-6)/12)+1)))</f>
        <v/>
      </c>
      <c r="V1167" s="24">
        <f>IF($A1167="","",IF($Y1167&lt;&gt;"OK","Dados inválidos",IF($X1167="Pausado","Pausado",IF($T1167&gt;0,"Ruptura",IF($U1167&gt;0,"Excesso de capacidade",IF($M1167&gt;INDEX('Cenários'!$K$6:$K$105,INT((ROW()-6)/12)+1),"Capacidade insuficiente",IF(AND($E1167&lt;=0,$S1167&lt;INDEX('Cenários'!$H$6:$H$105,INT((ROW()-6)/12)+1)),"Atenção",IF($R1167&gt;0,"Desmobilizar","Adequado"))))))))</f>
        <v/>
      </c>
      <c r="W1167" s="24">
        <f>IF($A1167="","",IF($Y1167&lt;&gt;"OK","Corrigir cadastro do cenário",IF($X1167="Pausado","",IF($T1167&gt;0,"Ruptura projetada de "&amp;TEXT($T1167,"0")&amp;" un.",IF($U1167&gt;0,"Reduzir entrada ou transferir "&amp;TEXT($U1167,"0")&amp;" un.",IF($M1167&gt;INDEX('Cenários'!$K$6:$K$105,INT((ROW()-6)/12)+1),"Capacidade abaixo do saldo-alvo em "&amp;TEXT($M1167-INDEX('Cenários'!$K$6:$K$105,INT((ROW()-6)/12)+1),"0")&amp;" un.",IF(AND($O1167&gt;0,$E1167-INDEX('Cenários'!$J$6:$J$105,INT((ROW()-6)/12)+1)&lt;-4),"Recebimento depende de pedido anterior ao horizonte",IF($R1167&gt;0,"Desmobilizar "&amp;TEXT($R1167,"0")&amp;" un. nesta semana",IF($P1167&gt;0,"Emitir pedido de "&amp;TEXT($P1167,"0")&amp;" un. nesta semana",IF($O1167&gt;0,"Programar recebimento de "&amp;TEXT($O1167,"0")&amp;" un.","Sem ação imediata")))))))))</f>
        <v/>
      </c>
      <c r="X1167" s="24">
        <f>IF($A1167="","",INDEX('Cenários'!$M$6:$M$105,INT((ROW()-6)/12)+1))</f>
        <v/>
      </c>
      <c r="Y1167" s="24">
        <f>IF($A1167="","",INDEX('Cenários'!$Z$6:$Z$105,INT((ROW()-6)/12)+1))</f>
        <v/>
      </c>
    </row>
    <row r="1168" ht="19" customHeight="1">
      <c r="A1168" s="24">
        <f>IF(INDEX('Cenários'!$A$6:$A$105,INT((ROW()-6)/12)+1)="","",INDEX('Cenários'!$A$6:$A$105,INT((ROW()-6)/12)+1))</f>
        <v/>
      </c>
      <c r="B1168" s="24">
        <f>IF($A1168="","",INDEX('Cenários'!$B$6:$B$105,INT((ROW()-6)/12)+1))</f>
        <v/>
      </c>
      <c r="C1168" s="24">
        <f>IF($A1168="","",INDEX('Cenários'!$C$6:$C$105,INT((ROW()-6)/12)+1))</f>
        <v/>
      </c>
      <c r="D1168" s="24">
        <f>IF($A1168="","",INDEX('Cenários'!$D$6:$D$105,INT((ROW()-6)/12)+1))</f>
        <v/>
      </c>
      <c r="E1168" s="25">
        <f>IF($A1168="","",MOD(ROW()-6,12)-4)</f>
        <v/>
      </c>
      <c r="F1168" s="24">
        <f>IF($A1168="","",IF($E1168&lt;0,"Antes do pico",IF($E1168=0,"Semana de pico","Depois do pico")))</f>
        <v/>
      </c>
      <c r="G1168" s="36">
        <f>IF($A1168="","",IFERROR(IF(INDEX('Cenários'!$E$6:$E$105,INT((ROW()-6)/12)+1)="","",INDEX('Cenários'!$E$6:$E$105,INT((ROW()-6)/12)+1)+7*$E1168),""))</f>
        <v/>
      </c>
      <c r="H1168" s="37">
        <f>IF($A1168="","",INDEX('Cenários'!$N$6:$Y$105,INT((ROW()-6)/12)+1,$E1168+5))</f>
        <v/>
      </c>
      <c r="I1168" s="25">
        <f>IF(OR($A1168="",$H1168=""),"",IFERROR(ROUNDUP(INDEX('Cenários'!$F$6:$F$105,INT((ROW()-6)/12)+1)*$H1168,0),""))</f>
        <v/>
      </c>
      <c r="J1168" s="19" t="n"/>
      <c r="K1168" s="25">
        <f>IF($A1168="","",IF($E1168=-4,INDEX('Cenários'!$G$6:$G$105,INT((ROW()-6)/12)+1),$S1167))</f>
        <v/>
      </c>
      <c r="L1168" s="25">
        <f>IF($A1168="","",$K1168+IF($J1168="",0,$J1168)-IF($I1168="",0,$I1168))</f>
        <v/>
      </c>
      <c r="M1168" s="25">
        <f>IF($A1168="","",IF($E1168&lt;=0,INDEX('Cenários'!$H$6:$H$105,INT((ROW()-6)/12)+1)+SUMIFS($I$6:$I$1205,$A$6:$A$1205,$A1168,$E$6:$E$1205,"&gt;"&amp;$E1168,$E$6:$E$1205,"&lt;="&amp;($E1168+INDEX('Cenários'!$J$6:$J$105,INT((ROW()-6)/12)+1))),INDEX('Cenários'!$L$6:$L$105,INT((ROW()-6)/12)+1)+SUMIFS($I$6:$I$1205,$A$6:$A$1205,$A1168,$E$6:$E$1205,"&gt;"&amp;$E1168,$E$6:$E$1205,"&lt;=7")))</f>
        <v/>
      </c>
      <c r="N1168" s="25">
        <f>IF($A1168="","",MIN(INDEX('Cenários'!$K$6:$K$105,INT((ROW()-6)/12)+1),MAX(0,$M1168)))</f>
        <v/>
      </c>
      <c r="O1168" s="25">
        <f>IF($A1168="","",IFERROR(IF($L1168&gt;=$N1168,0,MIN(CEILING(MAX(0,$N1168-$L1168),INDEX('Cenários'!$I$6:$I$105,INT((ROW()-6)/12)+1)),FLOOR(MAX(0,INDEX('Cenários'!$K$6:$K$105,INT((ROW()-6)/12)+1)-$L1168),INDEX('Cenários'!$I$6:$I$105,INT((ROW()-6)/12)+1)))),0))</f>
        <v/>
      </c>
      <c r="P1168" s="25">
        <f>IF($A1168="","",IFERROR(IF($E1168+INDEX('Cenários'!$J$6:$J$105,INT((ROW()-6)/12)+1)&gt;7,0,SUMIFS($O$6:$O$1205,$A$6:$A$1205,$A1168,$E$6:$E$1205,$E1168+INDEX('Cenários'!$J$6:$J$105,INT((ROW()-6)/12)+1))),0))</f>
        <v/>
      </c>
      <c r="Q1168" s="25">
        <f>IF($A1168="","",$L1168+$O1168)</f>
        <v/>
      </c>
      <c r="R1168" s="25">
        <f>IF($A1168="","",IF($E1168&gt;0,MAX(0,$Q1168-$N1168),0))</f>
        <v/>
      </c>
      <c r="S1168" s="25">
        <f>IF($A1168="","",$Q1168-$R1168)</f>
        <v/>
      </c>
      <c r="T1168" s="25">
        <f>IF($A1168="","",MAX(0,-$S1168))</f>
        <v/>
      </c>
      <c r="U1168" s="25">
        <f>IF($A1168="","",MAX(0,$Q1168-INDEX('Cenários'!$K$6:$K$105,INT((ROW()-6)/12)+1)))</f>
        <v/>
      </c>
      <c r="V1168" s="24">
        <f>IF($A1168="","",IF($Y1168&lt;&gt;"OK","Dados inválidos",IF($X1168="Pausado","Pausado",IF($T1168&gt;0,"Ruptura",IF($U1168&gt;0,"Excesso de capacidade",IF($M1168&gt;INDEX('Cenários'!$K$6:$K$105,INT((ROW()-6)/12)+1),"Capacidade insuficiente",IF(AND($E1168&lt;=0,$S1168&lt;INDEX('Cenários'!$H$6:$H$105,INT((ROW()-6)/12)+1)),"Atenção",IF($R1168&gt;0,"Desmobilizar","Adequado"))))))))</f>
        <v/>
      </c>
      <c r="W1168" s="24">
        <f>IF($A1168="","",IF($Y1168&lt;&gt;"OK","Corrigir cadastro do cenário",IF($X1168="Pausado","",IF($T1168&gt;0,"Ruptura projetada de "&amp;TEXT($T1168,"0")&amp;" un.",IF($U1168&gt;0,"Reduzir entrada ou transferir "&amp;TEXT($U1168,"0")&amp;" un.",IF($M1168&gt;INDEX('Cenários'!$K$6:$K$105,INT((ROW()-6)/12)+1),"Capacidade abaixo do saldo-alvo em "&amp;TEXT($M1168-INDEX('Cenários'!$K$6:$K$105,INT((ROW()-6)/12)+1),"0")&amp;" un.",IF(AND($O1168&gt;0,$E1168-INDEX('Cenários'!$J$6:$J$105,INT((ROW()-6)/12)+1)&lt;-4),"Recebimento depende de pedido anterior ao horizonte",IF($R1168&gt;0,"Desmobilizar "&amp;TEXT($R1168,"0")&amp;" un. nesta semana",IF($P1168&gt;0,"Emitir pedido de "&amp;TEXT($P1168,"0")&amp;" un. nesta semana",IF($O1168&gt;0,"Programar recebimento de "&amp;TEXT($O1168,"0")&amp;" un.","Sem ação imediata")))))))))</f>
        <v/>
      </c>
      <c r="X1168" s="24">
        <f>IF($A1168="","",INDEX('Cenários'!$M$6:$M$105,INT((ROW()-6)/12)+1))</f>
        <v/>
      </c>
      <c r="Y1168" s="24">
        <f>IF($A1168="","",INDEX('Cenários'!$Z$6:$Z$105,INT((ROW()-6)/12)+1))</f>
        <v/>
      </c>
    </row>
    <row r="1169" ht="19" customHeight="1">
      <c r="A1169" s="24">
        <f>IF(INDEX('Cenários'!$A$6:$A$105,INT((ROW()-6)/12)+1)="","",INDEX('Cenários'!$A$6:$A$105,INT((ROW()-6)/12)+1))</f>
        <v/>
      </c>
      <c r="B1169" s="24">
        <f>IF($A1169="","",INDEX('Cenários'!$B$6:$B$105,INT((ROW()-6)/12)+1))</f>
        <v/>
      </c>
      <c r="C1169" s="24">
        <f>IF($A1169="","",INDEX('Cenários'!$C$6:$C$105,INT((ROW()-6)/12)+1))</f>
        <v/>
      </c>
      <c r="D1169" s="24">
        <f>IF($A1169="","",INDEX('Cenários'!$D$6:$D$105,INT((ROW()-6)/12)+1))</f>
        <v/>
      </c>
      <c r="E1169" s="25">
        <f>IF($A1169="","",MOD(ROW()-6,12)-4)</f>
        <v/>
      </c>
      <c r="F1169" s="24">
        <f>IF($A1169="","",IF($E1169&lt;0,"Antes do pico",IF($E1169=0,"Semana de pico","Depois do pico")))</f>
        <v/>
      </c>
      <c r="G1169" s="36">
        <f>IF($A1169="","",IFERROR(IF(INDEX('Cenários'!$E$6:$E$105,INT((ROW()-6)/12)+1)="","",INDEX('Cenários'!$E$6:$E$105,INT((ROW()-6)/12)+1)+7*$E1169),""))</f>
        <v/>
      </c>
      <c r="H1169" s="37">
        <f>IF($A1169="","",INDEX('Cenários'!$N$6:$Y$105,INT((ROW()-6)/12)+1,$E1169+5))</f>
        <v/>
      </c>
      <c r="I1169" s="25">
        <f>IF(OR($A1169="",$H1169=""),"",IFERROR(ROUNDUP(INDEX('Cenários'!$F$6:$F$105,INT((ROW()-6)/12)+1)*$H1169,0),""))</f>
        <v/>
      </c>
      <c r="J1169" s="19" t="n"/>
      <c r="K1169" s="25">
        <f>IF($A1169="","",IF($E1169=-4,INDEX('Cenários'!$G$6:$G$105,INT((ROW()-6)/12)+1),$S1168))</f>
        <v/>
      </c>
      <c r="L1169" s="25">
        <f>IF($A1169="","",$K1169+IF($J1169="",0,$J1169)-IF($I1169="",0,$I1169))</f>
        <v/>
      </c>
      <c r="M1169" s="25">
        <f>IF($A1169="","",IF($E1169&lt;=0,INDEX('Cenários'!$H$6:$H$105,INT((ROW()-6)/12)+1)+SUMIFS($I$6:$I$1205,$A$6:$A$1205,$A1169,$E$6:$E$1205,"&gt;"&amp;$E1169,$E$6:$E$1205,"&lt;="&amp;($E1169+INDEX('Cenários'!$J$6:$J$105,INT((ROW()-6)/12)+1))),INDEX('Cenários'!$L$6:$L$105,INT((ROW()-6)/12)+1)+SUMIFS($I$6:$I$1205,$A$6:$A$1205,$A1169,$E$6:$E$1205,"&gt;"&amp;$E1169,$E$6:$E$1205,"&lt;=7")))</f>
        <v/>
      </c>
      <c r="N1169" s="25">
        <f>IF($A1169="","",MIN(INDEX('Cenários'!$K$6:$K$105,INT((ROW()-6)/12)+1),MAX(0,$M1169)))</f>
        <v/>
      </c>
      <c r="O1169" s="25">
        <f>IF($A1169="","",IFERROR(IF($L1169&gt;=$N1169,0,MIN(CEILING(MAX(0,$N1169-$L1169),INDEX('Cenários'!$I$6:$I$105,INT((ROW()-6)/12)+1)),FLOOR(MAX(0,INDEX('Cenários'!$K$6:$K$105,INT((ROW()-6)/12)+1)-$L1169),INDEX('Cenários'!$I$6:$I$105,INT((ROW()-6)/12)+1)))),0))</f>
        <v/>
      </c>
      <c r="P1169" s="25">
        <f>IF($A1169="","",IFERROR(IF($E1169+INDEX('Cenários'!$J$6:$J$105,INT((ROW()-6)/12)+1)&gt;7,0,SUMIFS($O$6:$O$1205,$A$6:$A$1205,$A1169,$E$6:$E$1205,$E1169+INDEX('Cenários'!$J$6:$J$105,INT((ROW()-6)/12)+1))),0))</f>
        <v/>
      </c>
      <c r="Q1169" s="25">
        <f>IF($A1169="","",$L1169+$O1169)</f>
        <v/>
      </c>
      <c r="R1169" s="25">
        <f>IF($A1169="","",IF($E1169&gt;0,MAX(0,$Q1169-$N1169),0))</f>
        <v/>
      </c>
      <c r="S1169" s="25">
        <f>IF($A1169="","",$Q1169-$R1169)</f>
        <v/>
      </c>
      <c r="T1169" s="25">
        <f>IF($A1169="","",MAX(0,-$S1169))</f>
        <v/>
      </c>
      <c r="U1169" s="25">
        <f>IF($A1169="","",MAX(0,$Q1169-INDEX('Cenários'!$K$6:$K$105,INT((ROW()-6)/12)+1)))</f>
        <v/>
      </c>
      <c r="V1169" s="24">
        <f>IF($A1169="","",IF($Y1169&lt;&gt;"OK","Dados inválidos",IF($X1169="Pausado","Pausado",IF($T1169&gt;0,"Ruptura",IF($U1169&gt;0,"Excesso de capacidade",IF($M1169&gt;INDEX('Cenários'!$K$6:$K$105,INT((ROW()-6)/12)+1),"Capacidade insuficiente",IF(AND($E1169&lt;=0,$S1169&lt;INDEX('Cenários'!$H$6:$H$105,INT((ROW()-6)/12)+1)),"Atenção",IF($R1169&gt;0,"Desmobilizar","Adequado"))))))))</f>
        <v/>
      </c>
      <c r="W1169" s="24">
        <f>IF($A1169="","",IF($Y1169&lt;&gt;"OK","Corrigir cadastro do cenário",IF($X1169="Pausado","",IF($T1169&gt;0,"Ruptura projetada de "&amp;TEXT($T1169,"0")&amp;" un.",IF($U1169&gt;0,"Reduzir entrada ou transferir "&amp;TEXT($U1169,"0")&amp;" un.",IF($M1169&gt;INDEX('Cenários'!$K$6:$K$105,INT((ROW()-6)/12)+1),"Capacidade abaixo do saldo-alvo em "&amp;TEXT($M1169-INDEX('Cenários'!$K$6:$K$105,INT((ROW()-6)/12)+1),"0")&amp;" un.",IF(AND($O1169&gt;0,$E1169-INDEX('Cenários'!$J$6:$J$105,INT((ROW()-6)/12)+1)&lt;-4),"Recebimento depende de pedido anterior ao horizonte",IF($R1169&gt;0,"Desmobilizar "&amp;TEXT($R1169,"0")&amp;" un. nesta semana",IF($P1169&gt;0,"Emitir pedido de "&amp;TEXT($P1169,"0")&amp;" un. nesta semana",IF($O1169&gt;0,"Programar recebimento de "&amp;TEXT($O1169,"0")&amp;" un.","Sem ação imediata")))))))))</f>
        <v/>
      </c>
      <c r="X1169" s="24">
        <f>IF($A1169="","",INDEX('Cenários'!$M$6:$M$105,INT((ROW()-6)/12)+1))</f>
        <v/>
      </c>
      <c r="Y1169" s="24">
        <f>IF($A1169="","",INDEX('Cenários'!$Z$6:$Z$105,INT((ROW()-6)/12)+1))</f>
        <v/>
      </c>
    </row>
    <row r="1170" ht="19" customHeight="1">
      <c r="A1170" s="24">
        <f>IF(INDEX('Cenários'!$A$6:$A$105,INT((ROW()-6)/12)+1)="","",INDEX('Cenários'!$A$6:$A$105,INT((ROW()-6)/12)+1))</f>
        <v/>
      </c>
      <c r="B1170" s="24">
        <f>IF($A1170="","",INDEX('Cenários'!$B$6:$B$105,INT((ROW()-6)/12)+1))</f>
        <v/>
      </c>
      <c r="C1170" s="24">
        <f>IF($A1170="","",INDEX('Cenários'!$C$6:$C$105,INT((ROW()-6)/12)+1))</f>
        <v/>
      </c>
      <c r="D1170" s="24">
        <f>IF($A1170="","",INDEX('Cenários'!$D$6:$D$105,INT((ROW()-6)/12)+1))</f>
        <v/>
      </c>
      <c r="E1170" s="25">
        <f>IF($A1170="","",MOD(ROW()-6,12)-4)</f>
        <v/>
      </c>
      <c r="F1170" s="24">
        <f>IF($A1170="","",IF($E1170&lt;0,"Antes do pico",IF($E1170=0,"Semana de pico","Depois do pico")))</f>
        <v/>
      </c>
      <c r="G1170" s="36">
        <f>IF($A1170="","",IFERROR(IF(INDEX('Cenários'!$E$6:$E$105,INT((ROW()-6)/12)+1)="","",INDEX('Cenários'!$E$6:$E$105,INT((ROW()-6)/12)+1)+7*$E1170),""))</f>
        <v/>
      </c>
      <c r="H1170" s="37">
        <f>IF($A1170="","",INDEX('Cenários'!$N$6:$Y$105,INT((ROW()-6)/12)+1,$E1170+5))</f>
        <v/>
      </c>
      <c r="I1170" s="25">
        <f>IF(OR($A1170="",$H1170=""),"",IFERROR(ROUNDUP(INDEX('Cenários'!$F$6:$F$105,INT((ROW()-6)/12)+1)*$H1170,0),""))</f>
        <v/>
      </c>
      <c r="J1170" s="19" t="n"/>
      <c r="K1170" s="25">
        <f>IF($A1170="","",IF($E1170=-4,INDEX('Cenários'!$G$6:$G$105,INT((ROW()-6)/12)+1),$S1169))</f>
        <v/>
      </c>
      <c r="L1170" s="25">
        <f>IF($A1170="","",$K1170+IF($J1170="",0,$J1170)-IF($I1170="",0,$I1170))</f>
        <v/>
      </c>
      <c r="M1170" s="25">
        <f>IF($A1170="","",IF($E1170&lt;=0,INDEX('Cenários'!$H$6:$H$105,INT((ROW()-6)/12)+1)+SUMIFS($I$6:$I$1205,$A$6:$A$1205,$A1170,$E$6:$E$1205,"&gt;"&amp;$E1170,$E$6:$E$1205,"&lt;="&amp;($E1170+INDEX('Cenários'!$J$6:$J$105,INT((ROW()-6)/12)+1))),INDEX('Cenários'!$L$6:$L$105,INT((ROW()-6)/12)+1)+SUMIFS($I$6:$I$1205,$A$6:$A$1205,$A1170,$E$6:$E$1205,"&gt;"&amp;$E1170,$E$6:$E$1205,"&lt;=7")))</f>
        <v/>
      </c>
      <c r="N1170" s="25">
        <f>IF($A1170="","",MIN(INDEX('Cenários'!$K$6:$K$105,INT((ROW()-6)/12)+1),MAX(0,$M1170)))</f>
        <v/>
      </c>
      <c r="O1170" s="25">
        <f>IF($A1170="","",IFERROR(IF($L1170&gt;=$N1170,0,MIN(CEILING(MAX(0,$N1170-$L1170),INDEX('Cenários'!$I$6:$I$105,INT((ROW()-6)/12)+1)),FLOOR(MAX(0,INDEX('Cenários'!$K$6:$K$105,INT((ROW()-6)/12)+1)-$L1170),INDEX('Cenários'!$I$6:$I$105,INT((ROW()-6)/12)+1)))),0))</f>
        <v/>
      </c>
      <c r="P1170" s="25">
        <f>IF($A1170="","",IFERROR(IF($E1170+INDEX('Cenários'!$J$6:$J$105,INT((ROW()-6)/12)+1)&gt;7,0,SUMIFS($O$6:$O$1205,$A$6:$A$1205,$A1170,$E$6:$E$1205,$E1170+INDEX('Cenários'!$J$6:$J$105,INT((ROW()-6)/12)+1))),0))</f>
        <v/>
      </c>
      <c r="Q1170" s="25">
        <f>IF($A1170="","",$L1170+$O1170)</f>
        <v/>
      </c>
      <c r="R1170" s="25">
        <f>IF($A1170="","",IF($E1170&gt;0,MAX(0,$Q1170-$N1170),0))</f>
        <v/>
      </c>
      <c r="S1170" s="25">
        <f>IF($A1170="","",$Q1170-$R1170)</f>
        <v/>
      </c>
      <c r="T1170" s="25">
        <f>IF($A1170="","",MAX(0,-$S1170))</f>
        <v/>
      </c>
      <c r="U1170" s="25">
        <f>IF($A1170="","",MAX(0,$Q1170-INDEX('Cenários'!$K$6:$K$105,INT((ROW()-6)/12)+1)))</f>
        <v/>
      </c>
      <c r="V1170" s="24">
        <f>IF($A1170="","",IF($Y1170&lt;&gt;"OK","Dados inválidos",IF($X1170="Pausado","Pausado",IF($T1170&gt;0,"Ruptura",IF($U1170&gt;0,"Excesso de capacidade",IF($M1170&gt;INDEX('Cenários'!$K$6:$K$105,INT((ROW()-6)/12)+1),"Capacidade insuficiente",IF(AND($E1170&lt;=0,$S1170&lt;INDEX('Cenários'!$H$6:$H$105,INT((ROW()-6)/12)+1)),"Atenção",IF($R1170&gt;0,"Desmobilizar","Adequado"))))))))</f>
        <v/>
      </c>
      <c r="W1170" s="24">
        <f>IF($A1170="","",IF($Y1170&lt;&gt;"OK","Corrigir cadastro do cenário",IF($X1170="Pausado","",IF($T1170&gt;0,"Ruptura projetada de "&amp;TEXT($T1170,"0")&amp;" un.",IF($U1170&gt;0,"Reduzir entrada ou transferir "&amp;TEXT($U1170,"0")&amp;" un.",IF($M1170&gt;INDEX('Cenários'!$K$6:$K$105,INT((ROW()-6)/12)+1),"Capacidade abaixo do saldo-alvo em "&amp;TEXT($M1170-INDEX('Cenários'!$K$6:$K$105,INT((ROW()-6)/12)+1),"0")&amp;" un.",IF(AND($O1170&gt;0,$E1170-INDEX('Cenários'!$J$6:$J$105,INT((ROW()-6)/12)+1)&lt;-4),"Recebimento depende de pedido anterior ao horizonte",IF($R1170&gt;0,"Desmobilizar "&amp;TEXT($R1170,"0")&amp;" un. nesta semana",IF($P1170&gt;0,"Emitir pedido de "&amp;TEXT($P1170,"0")&amp;" un. nesta semana",IF($O1170&gt;0,"Programar recebimento de "&amp;TEXT($O1170,"0")&amp;" un.","Sem ação imediata")))))))))</f>
        <v/>
      </c>
      <c r="X1170" s="24">
        <f>IF($A1170="","",INDEX('Cenários'!$M$6:$M$105,INT((ROW()-6)/12)+1))</f>
        <v/>
      </c>
      <c r="Y1170" s="24">
        <f>IF($A1170="","",INDEX('Cenários'!$Z$6:$Z$105,INT((ROW()-6)/12)+1))</f>
        <v/>
      </c>
    </row>
    <row r="1171" ht="19" customHeight="1">
      <c r="A1171" s="24">
        <f>IF(INDEX('Cenários'!$A$6:$A$105,INT((ROW()-6)/12)+1)="","",INDEX('Cenários'!$A$6:$A$105,INT((ROW()-6)/12)+1))</f>
        <v/>
      </c>
      <c r="B1171" s="24">
        <f>IF($A1171="","",INDEX('Cenários'!$B$6:$B$105,INT((ROW()-6)/12)+1))</f>
        <v/>
      </c>
      <c r="C1171" s="24">
        <f>IF($A1171="","",INDEX('Cenários'!$C$6:$C$105,INT((ROW()-6)/12)+1))</f>
        <v/>
      </c>
      <c r="D1171" s="24">
        <f>IF($A1171="","",INDEX('Cenários'!$D$6:$D$105,INT((ROW()-6)/12)+1))</f>
        <v/>
      </c>
      <c r="E1171" s="25">
        <f>IF($A1171="","",MOD(ROW()-6,12)-4)</f>
        <v/>
      </c>
      <c r="F1171" s="24">
        <f>IF($A1171="","",IF($E1171&lt;0,"Antes do pico",IF($E1171=0,"Semana de pico","Depois do pico")))</f>
        <v/>
      </c>
      <c r="G1171" s="36">
        <f>IF($A1171="","",IFERROR(IF(INDEX('Cenários'!$E$6:$E$105,INT((ROW()-6)/12)+1)="","",INDEX('Cenários'!$E$6:$E$105,INT((ROW()-6)/12)+1)+7*$E1171),""))</f>
        <v/>
      </c>
      <c r="H1171" s="37">
        <f>IF($A1171="","",INDEX('Cenários'!$N$6:$Y$105,INT((ROW()-6)/12)+1,$E1171+5))</f>
        <v/>
      </c>
      <c r="I1171" s="25">
        <f>IF(OR($A1171="",$H1171=""),"",IFERROR(ROUNDUP(INDEX('Cenários'!$F$6:$F$105,INT((ROW()-6)/12)+1)*$H1171,0),""))</f>
        <v/>
      </c>
      <c r="J1171" s="19" t="n"/>
      <c r="K1171" s="25">
        <f>IF($A1171="","",IF($E1171=-4,INDEX('Cenários'!$G$6:$G$105,INT((ROW()-6)/12)+1),$S1170))</f>
        <v/>
      </c>
      <c r="L1171" s="25">
        <f>IF($A1171="","",$K1171+IF($J1171="",0,$J1171)-IF($I1171="",0,$I1171))</f>
        <v/>
      </c>
      <c r="M1171" s="25">
        <f>IF($A1171="","",IF($E1171&lt;=0,INDEX('Cenários'!$H$6:$H$105,INT((ROW()-6)/12)+1)+SUMIFS($I$6:$I$1205,$A$6:$A$1205,$A1171,$E$6:$E$1205,"&gt;"&amp;$E1171,$E$6:$E$1205,"&lt;="&amp;($E1171+INDEX('Cenários'!$J$6:$J$105,INT((ROW()-6)/12)+1))),INDEX('Cenários'!$L$6:$L$105,INT((ROW()-6)/12)+1)+SUMIFS($I$6:$I$1205,$A$6:$A$1205,$A1171,$E$6:$E$1205,"&gt;"&amp;$E1171,$E$6:$E$1205,"&lt;=7")))</f>
        <v/>
      </c>
      <c r="N1171" s="25">
        <f>IF($A1171="","",MIN(INDEX('Cenários'!$K$6:$K$105,INT((ROW()-6)/12)+1),MAX(0,$M1171)))</f>
        <v/>
      </c>
      <c r="O1171" s="25">
        <f>IF($A1171="","",IFERROR(IF($L1171&gt;=$N1171,0,MIN(CEILING(MAX(0,$N1171-$L1171),INDEX('Cenários'!$I$6:$I$105,INT((ROW()-6)/12)+1)),FLOOR(MAX(0,INDEX('Cenários'!$K$6:$K$105,INT((ROW()-6)/12)+1)-$L1171),INDEX('Cenários'!$I$6:$I$105,INT((ROW()-6)/12)+1)))),0))</f>
        <v/>
      </c>
      <c r="P1171" s="25">
        <f>IF($A1171="","",IFERROR(IF($E1171+INDEX('Cenários'!$J$6:$J$105,INT((ROW()-6)/12)+1)&gt;7,0,SUMIFS($O$6:$O$1205,$A$6:$A$1205,$A1171,$E$6:$E$1205,$E1171+INDEX('Cenários'!$J$6:$J$105,INT((ROW()-6)/12)+1))),0))</f>
        <v/>
      </c>
      <c r="Q1171" s="25">
        <f>IF($A1171="","",$L1171+$O1171)</f>
        <v/>
      </c>
      <c r="R1171" s="25">
        <f>IF($A1171="","",IF($E1171&gt;0,MAX(0,$Q1171-$N1171),0))</f>
        <v/>
      </c>
      <c r="S1171" s="25">
        <f>IF($A1171="","",$Q1171-$R1171)</f>
        <v/>
      </c>
      <c r="T1171" s="25">
        <f>IF($A1171="","",MAX(0,-$S1171))</f>
        <v/>
      </c>
      <c r="U1171" s="25">
        <f>IF($A1171="","",MAX(0,$Q1171-INDEX('Cenários'!$K$6:$K$105,INT((ROW()-6)/12)+1)))</f>
        <v/>
      </c>
      <c r="V1171" s="24">
        <f>IF($A1171="","",IF($Y1171&lt;&gt;"OK","Dados inválidos",IF($X1171="Pausado","Pausado",IF($T1171&gt;0,"Ruptura",IF($U1171&gt;0,"Excesso de capacidade",IF($M1171&gt;INDEX('Cenários'!$K$6:$K$105,INT((ROW()-6)/12)+1),"Capacidade insuficiente",IF(AND($E1171&lt;=0,$S1171&lt;INDEX('Cenários'!$H$6:$H$105,INT((ROW()-6)/12)+1)),"Atenção",IF($R1171&gt;0,"Desmobilizar","Adequado"))))))))</f>
        <v/>
      </c>
      <c r="W1171" s="24">
        <f>IF($A1171="","",IF($Y1171&lt;&gt;"OK","Corrigir cadastro do cenário",IF($X1171="Pausado","",IF($T1171&gt;0,"Ruptura projetada de "&amp;TEXT($T1171,"0")&amp;" un.",IF($U1171&gt;0,"Reduzir entrada ou transferir "&amp;TEXT($U1171,"0")&amp;" un.",IF($M1171&gt;INDEX('Cenários'!$K$6:$K$105,INT((ROW()-6)/12)+1),"Capacidade abaixo do saldo-alvo em "&amp;TEXT($M1171-INDEX('Cenários'!$K$6:$K$105,INT((ROW()-6)/12)+1),"0")&amp;" un.",IF(AND($O1171&gt;0,$E1171-INDEX('Cenários'!$J$6:$J$105,INT((ROW()-6)/12)+1)&lt;-4),"Recebimento depende de pedido anterior ao horizonte",IF($R1171&gt;0,"Desmobilizar "&amp;TEXT($R1171,"0")&amp;" un. nesta semana",IF($P1171&gt;0,"Emitir pedido de "&amp;TEXT($P1171,"0")&amp;" un. nesta semana",IF($O1171&gt;0,"Programar recebimento de "&amp;TEXT($O1171,"0")&amp;" un.","Sem ação imediata")))))))))</f>
        <v/>
      </c>
      <c r="X1171" s="24">
        <f>IF($A1171="","",INDEX('Cenários'!$M$6:$M$105,INT((ROW()-6)/12)+1))</f>
        <v/>
      </c>
      <c r="Y1171" s="24">
        <f>IF($A1171="","",INDEX('Cenários'!$Z$6:$Z$105,INT((ROW()-6)/12)+1))</f>
        <v/>
      </c>
    </row>
    <row r="1172" ht="19" customHeight="1">
      <c r="A1172" s="24">
        <f>IF(INDEX('Cenários'!$A$6:$A$105,INT((ROW()-6)/12)+1)="","",INDEX('Cenários'!$A$6:$A$105,INT((ROW()-6)/12)+1))</f>
        <v/>
      </c>
      <c r="B1172" s="24">
        <f>IF($A1172="","",INDEX('Cenários'!$B$6:$B$105,INT((ROW()-6)/12)+1))</f>
        <v/>
      </c>
      <c r="C1172" s="24">
        <f>IF($A1172="","",INDEX('Cenários'!$C$6:$C$105,INT((ROW()-6)/12)+1))</f>
        <v/>
      </c>
      <c r="D1172" s="24">
        <f>IF($A1172="","",INDEX('Cenários'!$D$6:$D$105,INT((ROW()-6)/12)+1))</f>
        <v/>
      </c>
      <c r="E1172" s="25">
        <f>IF($A1172="","",MOD(ROW()-6,12)-4)</f>
        <v/>
      </c>
      <c r="F1172" s="24">
        <f>IF($A1172="","",IF($E1172&lt;0,"Antes do pico",IF($E1172=0,"Semana de pico","Depois do pico")))</f>
        <v/>
      </c>
      <c r="G1172" s="36">
        <f>IF($A1172="","",IFERROR(IF(INDEX('Cenários'!$E$6:$E$105,INT((ROW()-6)/12)+1)="","",INDEX('Cenários'!$E$6:$E$105,INT((ROW()-6)/12)+1)+7*$E1172),""))</f>
        <v/>
      </c>
      <c r="H1172" s="37">
        <f>IF($A1172="","",INDEX('Cenários'!$N$6:$Y$105,INT((ROW()-6)/12)+1,$E1172+5))</f>
        <v/>
      </c>
      <c r="I1172" s="25">
        <f>IF(OR($A1172="",$H1172=""),"",IFERROR(ROUNDUP(INDEX('Cenários'!$F$6:$F$105,INT((ROW()-6)/12)+1)*$H1172,0),""))</f>
        <v/>
      </c>
      <c r="J1172" s="19" t="n"/>
      <c r="K1172" s="25">
        <f>IF($A1172="","",IF($E1172=-4,INDEX('Cenários'!$G$6:$G$105,INT((ROW()-6)/12)+1),$S1171))</f>
        <v/>
      </c>
      <c r="L1172" s="25">
        <f>IF($A1172="","",$K1172+IF($J1172="",0,$J1172)-IF($I1172="",0,$I1172))</f>
        <v/>
      </c>
      <c r="M1172" s="25">
        <f>IF($A1172="","",IF($E1172&lt;=0,INDEX('Cenários'!$H$6:$H$105,INT((ROW()-6)/12)+1)+SUMIFS($I$6:$I$1205,$A$6:$A$1205,$A1172,$E$6:$E$1205,"&gt;"&amp;$E1172,$E$6:$E$1205,"&lt;="&amp;($E1172+INDEX('Cenários'!$J$6:$J$105,INT((ROW()-6)/12)+1))),INDEX('Cenários'!$L$6:$L$105,INT((ROW()-6)/12)+1)+SUMIFS($I$6:$I$1205,$A$6:$A$1205,$A1172,$E$6:$E$1205,"&gt;"&amp;$E1172,$E$6:$E$1205,"&lt;=7")))</f>
        <v/>
      </c>
      <c r="N1172" s="25">
        <f>IF($A1172="","",MIN(INDEX('Cenários'!$K$6:$K$105,INT((ROW()-6)/12)+1),MAX(0,$M1172)))</f>
        <v/>
      </c>
      <c r="O1172" s="25">
        <f>IF($A1172="","",IFERROR(IF($L1172&gt;=$N1172,0,MIN(CEILING(MAX(0,$N1172-$L1172),INDEX('Cenários'!$I$6:$I$105,INT((ROW()-6)/12)+1)),FLOOR(MAX(0,INDEX('Cenários'!$K$6:$K$105,INT((ROW()-6)/12)+1)-$L1172),INDEX('Cenários'!$I$6:$I$105,INT((ROW()-6)/12)+1)))),0))</f>
        <v/>
      </c>
      <c r="P1172" s="25">
        <f>IF($A1172="","",IFERROR(IF($E1172+INDEX('Cenários'!$J$6:$J$105,INT((ROW()-6)/12)+1)&gt;7,0,SUMIFS($O$6:$O$1205,$A$6:$A$1205,$A1172,$E$6:$E$1205,$E1172+INDEX('Cenários'!$J$6:$J$105,INT((ROW()-6)/12)+1))),0))</f>
        <v/>
      </c>
      <c r="Q1172" s="25">
        <f>IF($A1172="","",$L1172+$O1172)</f>
        <v/>
      </c>
      <c r="R1172" s="25">
        <f>IF($A1172="","",IF($E1172&gt;0,MAX(0,$Q1172-$N1172),0))</f>
        <v/>
      </c>
      <c r="S1172" s="25">
        <f>IF($A1172="","",$Q1172-$R1172)</f>
        <v/>
      </c>
      <c r="T1172" s="25">
        <f>IF($A1172="","",MAX(0,-$S1172))</f>
        <v/>
      </c>
      <c r="U1172" s="25">
        <f>IF($A1172="","",MAX(0,$Q1172-INDEX('Cenários'!$K$6:$K$105,INT((ROW()-6)/12)+1)))</f>
        <v/>
      </c>
      <c r="V1172" s="24">
        <f>IF($A1172="","",IF($Y1172&lt;&gt;"OK","Dados inválidos",IF($X1172="Pausado","Pausado",IF($T1172&gt;0,"Ruptura",IF($U1172&gt;0,"Excesso de capacidade",IF($M1172&gt;INDEX('Cenários'!$K$6:$K$105,INT((ROW()-6)/12)+1),"Capacidade insuficiente",IF(AND($E1172&lt;=0,$S1172&lt;INDEX('Cenários'!$H$6:$H$105,INT((ROW()-6)/12)+1)),"Atenção",IF($R1172&gt;0,"Desmobilizar","Adequado"))))))))</f>
        <v/>
      </c>
      <c r="W1172" s="24">
        <f>IF($A1172="","",IF($Y1172&lt;&gt;"OK","Corrigir cadastro do cenário",IF($X1172="Pausado","",IF($T1172&gt;0,"Ruptura projetada de "&amp;TEXT($T1172,"0")&amp;" un.",IF($U1172&gt;0,"Reduzir entrada ou transferir "&amp;TEXT($U1172,"0")&amp;" un.",IF($M1172&gt;INDEX('Cenários'!$K$6:$K$105,INT((ROW()-6)/12)+1),"Capacidade abaixo do saldo-alvo em "&amp;TEXT($M1172-INDEX('Cenários'!$K$6:$K$105,INT((ROW()-6)/12)+1),"0")&amp;" un.",IF(AND($O1172&gt;0,$E1172-INDEX('Cenários'!$J$6:$J$105,INT((ROW()-6)/12)+1)&lt;-4),"Recebimento depende de pedido anterior ao horizonte",IF($R1172&gt;0,"Desmobilizar "&amp;TEXT($R1172,"0")&amp;" un. nesta semana",IF($P1172&gt;0,"Emitir pedido de "&amp;TEXT($P1172,"0")&amp;" un. nesta semana",IF($O1172&gt;0,"Programar recebimento de "&amp;TEXT($O1172,"0")&amp;" un.","Sem ação imediata")))))))))</f>
        <v/>
      </c>
      <c r="X1172" s="24">
        <f>IF($A1172="","",INDEX('Cenários'!$M$6:$M$105,INT((ROW()-6)/12)+1))</f>
        <v/>
      </c>
      <c r="Y1172" s="24">
        <f>IF($A1172="","",INDEX('Cenários'!$Z$6:$Z$105,INT((ROW()-6)/12)+1))</f>
        <v/>
      </c>
    </row>
    <row r="1173" ht="19" customHeight="1">
      <c r="A1173" s="24">
        <f>IF(INDEX('Cenários'!$A$6:$A$105,INT((ROW()-6)/12)+1)="","",INDEX('Cenários'!$A$6:$A$105,INT((ROW()-6)/12)+1))</f>
        <v/>
      </c>
      <c r="B1173" s="24">
        <f>IF($A1173="","",INDEX('Cenários'!$B$6:$B$105,INT((ROW()-6)/12)+1))</f>
        <v/>
      </c>
      <c r="C1173" s="24">
        <f>IF($A1173="","",INDEX('Cenários'!$C$6:$C$105,INT((ROW()-6)/12)+1))</f>
        <v/>
      </c>
      <c r="D1173" s="24">
        <f>IF($A1173="","",INDEX('Cenários'!$D$6:$D$105,INT((ROW()-6)/12)+1))</f>
        <v/>
      </c>
      <c r="E1173" s="25">
        <f>IF($A1173="","",MOD(ROW()-6,12)-4)</f>
        <v/>
      </c>
      <c r="F1173" s="24">
        <f>IF($A1173="","",IF($E1173&lt;0,"Antes do pico",IF($E1173=0,"Semana de pico","Depois do pico")))</f>
        <v/>
      </c>
      <c r="G1173" s="36">
        <f>IF($A1173="","",IFERROR(IF(INDEX('Cenários'!$E$6:$E$105,INT((ROW()-6)/12)+1)="","",INDEX('Cenários'!$E$6:$E$105,INT((ROW()-6)/12)+1)+7*$E1173),""))</f>
        <v/>
      </c>
      <c r="H1173" s="37">
        <f>IF($A1173="","",INDEX('Cenários'!$N$6:$Y$105,INT((ROW()-6)/12)+1,$E1173+5))</f>
        <v/>
      </c>
      <c r="I1173" s="25">
        <f>IF(OR($A1173="",$H1173=""),"",IFERROR(ROUNDUP(INDEX('Cenários'!$F$6:$F$105,INT((ROW()-6)/12)+1)*$H1173,0),""))</f>
        <v/>
      </c>
      <c r="J1173" s="19" t="n"/>
      <c r="K1173" s="25">
        <f>IF($A1173="","",IF($E1173=-4,INDEX('Cenários'!$G$6:$G$105,INT((ROW()-6)/12)+1),$S1172))</f>
        <v/>
      </c>
      <c r="L1173" s="25">
        <f>IF($A1173="","",$K1173+IF($J1173="",0,$J1173)-IF($I1173="",0,$I1173))</f>
        <v/>
      </c>
      <c r="M1173" s="25">
        <f>IF($A1173="","",IF($E1173&lt;=0,INDEX('Cenários'!$H$6:$H$105,INT((ROW()-6)/12)+1)+SUMIFS($I$6:$I$1205,$A$6:$A$1205,$A1173,$E$6:$E$1205,"&gt;"&amp;$E1173,$E$6:$E$1205,"&lt;="&amp;($E1173+INDEX('Cenários'!$J$6:$J$105,INT((ROW()-6)/12)+1))),INDEX('Cenários'!$L$6:$L$105,INT((ROW()-6)/12)+1)+SUMIFS($I$6:$I$1205,$A$6:$A$1205,$A1173,$E$6:$E$1205,"&gt;"&amp;$E1173,$E$6:$E$1205,"&lt;=7")))</f>
        <v/>
      </c>
      <c r="N1173" s="25">
        <f>IF($A1173="","",MIN(INDEX('Cenários'!$K$6:$K$105,INT((ROW()-6)/12)+1),MAX(0,$M1173)))</f>
        <v/>
      </c>
      <c r="O1173" s="25">
        <f>IF($A1173="","",IFERROR(IF($L1173&gt;=$N1173,0,MIN(CEILING(MAX(0,$N1173-$L1173),INDEX('Cenários'!$I$6:$I$105,INT((ROW()-6)/12)+1)),FLOOR(MAX(0,INDEX('Cenários'!$K$6:$K$105,INT((ROW()-6)/12)+1)-$L1173),INDEX('Cenários'!$I$6:$I$105,INT((ROW()-6)/12)+1)))),0))</f>
        <v/>
      </c>
      <c r="P1173" s="25">
        <f>IF($A1173="","",IFERROR(IF($E1173+INDEX('Cenários'!$J$6:$J$105,INT((ROW()-6)/12)+1)&gt;7,0,SUMIFS($O$6:$O$1205,$A$6:$A$1205,$A1173,$E$6:$E$1205,$E1173+INDEX('Cenários'!$J$6:$J$105,INT((ROW()-6)/12)+1))),0))</f>
        <v/>
      </c>
      <c r="Q1173" s="25">
        <f>IF($A1173="","",$L1173+$O1173)</f>
        <v/>
      </c>
      <c r="R1173" s="25">
        <f>IF($A1173="","",IF($E1173&gt;0,MAX(0,$Q1173-$N1173),0))</f>
        <v/>
      </c>
      <c r="S1173" s="25">
        <f>IF($A1173="","",$Q1173-$R1173)</f>
        <v/>
      </c>
      <c r="T1173" s="25">
        <f>IF($A1173="","",MAX(0,-$S1173))</f>
        <v/>
      </c>
      <c r="U1173" s="25">
        <f>IF($A1173="","",MAX(0,$Q1173-INDEX('Cenários'!$K$6:$K$105,INT((ROW()-6)/12)+1)))</f>
        <v/>
      </c>
      <c r="V1173" s="24">
        <f>IF($A1173="","",IF($Y1173&lt;&gt;"OK","Dados inválidos",IF($X1173="Pausado","Pausado",IF($T1173&gt;0,"Ruptura",IF($U1173&gt;0,"Excesso de capacidade",IF($M1173&gt;INDEX('Cenários'!$K$6:$K$105,INT((ROW()-6)/12)+1),"Capacidade insuficiente",IF(AND($E1173&lt;=0,$S1173&lt;INDEX('Cenários'!$H$6:$H$105,INT((ROW()-6)/12)+1)),"Atenção",IF($R1173&gt;0,"Desmobilizar","Adequado"))))))))</f>
        <v/>
      </c>
      <c r="W1173" s="24">
        <f>IF($A1173="","",IF($Y1173&lt;&gt;"OK","Corrigir cadastro do cenário",IF($X1173="Pausado","",IF($T1173&gt;0,"Ruptura projetada de "&amp;TEXT($T1173,"0")&amp;" un.",IF($U1173&gt;0,"Reduzir entrada ou transferir "&amp;TEXT($U1173,"0")&amp;" un.",IF($M1173&gt;INDEX('Cenários'!$K$6:$K$105,INT((ROW()-6)/12)+1),"Capacidade abaixo do saldo-alvo em "&amp;TEXT($M1173-INDEX('Cenários'!$K$6:$K$105,INT((ROW()-6)/12)+1),"0")&amp;" un.",IF(AND($O1173&gt;0,$E1173-INDEX('Cenários'!$J$6:$J$105,INT((ROW()-6)/12)+1)&lt;-4),"Recebimento depende de pedido anterior ao horizonte",IF($R1173&gt;0,"Desmobilizar "&amp;TEXT($R1173,"0")&amp;" un. nesta semana",IF($P1173&gt;0,"Emitir pedido de "&amp;TEXT($P1173,"0")&amp;" un. nesta semana",IF($O1173&gt;0,"Programar recebimento de "&amp;TEXT($O1173,"0")&amp;" un.","Sem ação imediata")))))))))</f>
        <v/>
      </c>
      <c r="X1173" s="24">
        <f>IF($A1173="","",INDEX('Cenários'!$M$6:$M$105,INT((ROW()-6)/12)+1))</f>
        <v/>
      </c>
      <c r="Y1173" s="24">
        <f>IF($A1173="","",INDEX('Cenários'!$Z$6:$Z$105,INT((ROW()-6)/12)+1))</f>
        <v/>
      </c>
    </row>
    <row r="1174" ht="19" customHeight="1">
      <c r="A1174" s="24">
        <f>IF(INDEX('Cenários'!$A$6:$A$105,INT((ROW()-6)/12)+1)="","",INDEX('Cenários'!$A$6:$A$105,INT((ROW()-6)/12)+1))</f>
        <v/>
      </c>
      <c r="B1174" s="24">
        <f>IF($A1174="","",INDEX('Cenários'!$B$6:$B$105,INT((ROW()-6)/12)+1))</f>
        <v/>
      </c>
      <c r="C1174" s="24">
        <f>IF($A1174="","",INDEX('Cenários'!$C$6:$C$105,INT((ROW()-6)/12)+1))</f>
        <v/>
      </c>
      <c r="D1174" s="24">
        <f>IF($A1174="","",INDEX('Cenários'!$D$6:$D$105,INT((ROW()-6)/12)+1))</f>
        <v/>
      </c>
      <c r="E1174" s="25">
        <f>IF($A1174="","",MOD(ROW()-6,12)-4)</f>
        <v/>
      </c>
      <c r="F1174" s="24">
        <f>IF($A1174="","",IF($E1174&lt;0,"Antes do pico",IF($E1174=0,"Semana de pico","Depois do pico")))</f>
        <v/>
      </c>
      <c r="G1174" s="36">
        <f>IF($A1174="","",IFERROR(IF(INDEX('Cenários'!$E$6:$E$105,INT((ROW()-6)/12)+1)="","",INDEX('Cenários'!$E$6:$E$105,INT((ROW()-6)/12)+1)+7*$E1174),""))</f>
        <v/>
      </c>
      <c r="H1174" s="37">
        <f>IF($A1174="","",INDEX('Cenários'!$N$6:$Y$105,INT((ROW()-6)/12)+1,$E1174+5))</f>
        <v/>
      </c>
      <c r="I1174" s="25">
        <f>IF(OR($A1174="",$H1174=""),"",IFERROR(ROUNDUP(INDEX('Cenários'!$F$6:$F$105,INT((ROW()-6)/12)+1)*$H1174,0),""))</f>
        <v/>
      </c>
      <c r="J1174" s="19" t="n"/>
      <c r="K1174" s="25">
        <f>IF($A1174="","",IF($E1174=-4,INDEX('Cenários'!$G$6:$G$105,INT((ROW()-6)/12)+1),$S1173))</f>
        <v/>
      </c>
      <c r="L1174" s="25">
        <f>IF($A1174="","",$K1174+IF($J1174="",0,$J1174)-IF($I1174="",0,$I1174))</f>
        <v/>
      </c>
      <c r="M1174" s="25">
        <f>IF($A1174="","",IF($E1174&lt;=0,INDEX('Cenários'!$H$6:$H$105,INT((ROW()-6)/12)+1)+SUMIFS($I$6:$I$1205,$A$6:$A$1205,$A1174,$E$6:$E$1205,"&gt;"&amp;$E1174,$E$6:$E$1205,"&lt;="&amp;($E1174+INDEX('Cenários'!$J$6:$J$105,INT((ROW()-6)/12)+1))),INDEX('Cenários'!$L$6:$L$105,INT((ROW()-6)/12)+1)+SUMIFS($I$6:$I$1205,$A$6:$A$1205,$A1174,$E$6:$E$1205,"&gt;"&amp;$E1174,$E$6:$E$1205,"&lt;=7")))</f>
        <v/>
      </c>
      <c r="N1174" s="25">
        <f>IF($A1174="","",MIN(INDEX('Cenários'!$K$6:$K$105,INT((ROW()-6)/12)+1),MAX(0,$M1174)))</f>
        <v/>
      </c>
      <c r="O1174" s="25">
        <f>IF($A1174="","",IFERROR(IF($L1174&gt;=$N1174,0,MIN(CEILING(MAX(0,$N1174-$L1174),INDEX('Cenários'!$I$6:$I$105,INT((ROW()-6)/12)+1)),FLOOR(MAX(0,INDEX('Cenários'!$K$6:$K$105,INT((ROW()-6)/12)+1)-$L1174),INDEX('Cenários'!$I$6:$I$105,INT((ROW()-6)/12)+1)))),0))</f>
        <v/>
      </c>
      <c r="P1174" s="25">
        <f>IF($A1174="","",IFERROR(IF($E1174+INDEX('Cenários'!$J$6:$J$105,INT((ROW()-6)/12)+1)&gt;7,0,SUMIFS($O$6:$O$1205,$A$6:$A$1205,$A1174,$E$6:$E$1205,$E1174+INDEX('Cenários'!$J$6:$J$105,INT((ROW()-6)/12)+1))),0))</f>
        <v/>
      </c>
      <c r="Q1174" s="25">
        <f>IF($A1174="","",$L1174+$O1174)</f>
        <v/>
      </c>
      <c r="R1174" s="25">
        <f>IF($A1174="","",IF($E1174&gt;0,MAX(0,$Q1174-$N1174),0))</f>
        <v/>
      </c>
      <c r="S1174" s="25">
        <f>IF($A1174="","",$Q1174-$R1174)</f>
        <v/>
      </c>
      <c r="T1174" s="25">
        <f>IF($A1174="","",MAX(0,-$S1174))</f>
        <v/>
      </c>
      <c r="U1174" s="25">
        <f>IF($A1174="","",MAX(0,$Q1174-INDEX('Cenários'!$K$6:$K$105,INT((ROW()-6)/12)+1)))</f>
        <v/>
      </c>
      <c r="V1174" s="24">
        <f>IF($A1174="","",IF($Y1174&lt;&gt;"OK","Dados inválidos",IF($X1174="Pausado","Pausado",IF($T1174&gt;0,"Ruptura",IF($U1174&gt;0,"Excesso de capacidade",IF($M1174&gt;INDEX('Cenários'!$K$6:$K$105,INT((ROW()-6)/12)+1),"Capacidade insuficiente",IF(AND($E1174&lt;=0,$S1174&lt;INDEX('Cenários'!$H$6:$H$105,INT((ROW()-6)/12)+1)),"Atenção",IF($R1174&gt;0,"Desmobilizar","Adequado"))))))))</f>
        <v/>
      </c>
      <c r="W1174" s="24">
        <f>IF($A1174="","",IF($Y1174&lt;&gt;"OK","Corrigir cadastro do cenário",IF($X1174="Pausado","",IF($T1174&gt;0,"Ruptura projetada de "&amp;TEXT($T1174,"0")&amp;" un.",IF($U1174&gt;0,"Reduzir entrada ou transferir "&amp;TEXT($U1174,"0")&amp;" un.",IF($M1174&gt;INDEX('Cenários'!$K$6:$K$105,INT((ROW()-6)/12)+1),"Capacidade abaixo do saldo-alvo em "&amp;TEXT($M1174-INDEX('Cenários'!$K$6:$K$105,INT((ROW()-6)/12)+1),"0")&amp;" un.",IF(AND($O1174&gt;0,$E1174-INDEX('Cenários'!$J$6:$J$105,INT((ROW()-6)/12)+1)&lt;-4),"Recebimento depende de pedido anterior ao horizonte",IF($R1174&gt;0,"Desmobilizar "&amp;TEXT($R1174,"0")&amp;" un. nesta semana",IF($P1174&gt;0,"Emitir pedido de "&amp;TEXT($P1174,"0")&amp;" un. nesta semana",IF($O1174&gt;0,"Programar recebimento de "&amp;TEXT($O1174,"0")&amp;" un.","Sem ação imediata")))))))))</f>
        <v/>
      </c>
      <c r="X1174" s="24">
        <f>IF($A1174="","",INDEX('Cenários'!$M$6:$M$105,INT((ROW()-6)/12)+1))</f>
        <v/>
      </c>
      <c r="Y1174" s="24">
        <f>IF($A1174="","",INDEX('Cenários'!$Z$6:$Z$105,INT((ROW()-6)/12)+1))</f>
        <v/>
      </c>
    </row>
    <row r="1175" ht="19" customHeight="1">
      <c r="A1175" s="24">
        <f>IF(INDEX('Cenários'!$A$6:$A$105,INT((ROW()-6)/12)+1)="","",INDEX('Cenários'!$A$6:$A$105,INT((ROW()-6)/12)+1))</f>
        <v/>
      </c>
      <c r="B1175" s="24">
        <f>IF($A1175="","",INDEX('Cenários'!$B$6:$B$105,INT((ROW()-6)/12)+1))</f>
        <v/>
      </c>
      <c r="C1175" s="24">
        <f>IF($A1175="","",INDEX('Cenários'!$C$6:$C$105,INT((ROW()-6)/12)+1))</f>
        <v/>
      </c>
      <c r="D1175" s="24">
        <f>IF($A1175="","",INDEX('Cenários'!$D$6:$D$105,INT((ROW()-6)/12)+1))</f>
        <v/>
      </c>
      <c r="E1175" s="25">
        <f>IF($A1175="","",MOD(ROW()-6,12)-4)</f>
        <v/>
      </c>
      <c r="F1175" s="24">
        <f>IF($A1175="","",IF($E1175&lt;0,"Antes do pico",IF($E1175=0,"Semana de pico","Depois do pico")))</f>
        <v/>
      </c>
      <c r="G1175" s="36">
        <f>IF($A1175="","",IFERROR(IF(INDEX('Cenários'!$E$6:$E$105,INT((ROW()-6)/12)+1)="","",INDEX('Cenários'!$E$6:$E$105,INT((ROW()-6)/12)+1)+7*$E1175),""))</f>
        <v/>
      </c>
      <c r="H1175" s="37">
        <f>IF($A1175="","",INDEX('Cenários'!$N$6:$Y$105,INT((ROW()-6)/12)+1,$E1175+5))</f>
        <v/>
      </c>
      <c r="I1175" s="25">
        <f>IF(OR($A1175="",$H1175=""),"",IFERROR(ROUNDUP(INDEX('Cenários'!$F$6:$F$105,INT((ROW()-6)/12)+1)*$H1175,0),""))</f>
        <v/>
      </c>
      <c r="J1175" s="19" t="n"/>
      <c r="K1175" s="25">
        <f>IF($A1175="","",IF($E1175=-4,INDEX('Cenários'!$G$6:$G$105,INT((ROW()-6)/12)+1),$S1174))</f>
        <v/>
      </c>
      <c r="L1175" s="25">
        <f>IF($A1175="","",$K1175+IF($J1175="",0,$J1175)-IF($I1175="",0,$I1175))</f>
        <v/>
      </c>
      <c r="M1175" s="25">
        <f>IF($A1175="","",IF($E1175&lt;=0,INDEX('Cenários'!$H$6:$H$105,INT((ROW()-6)/12)+1)+SUMIFS($I$6:$I$1205,$A$6:$A$1205,$A1175,$E$6:$E$1205,"&gt;"&amp;$E1175,$E$6:$E$1205,"&lt;="&amp;($E1175+INDEX('Cenários'!$J$6:$J$105,INT((ROW()-6)/12)+1))),INDEX('Cenários'!$L$6:$L$105,INT((ROW()-6)/12)+1)+SUMIFS($I$6:$I$1205,$A$6:$A$1205,$A1175,$E$6:$E$1205,"&gt;"&amp;$E1175,$E$6:$E$1205,"&lt;=7")))</f>
        <v/>
      </c>
      <c r="N1175" s="25">
        <f>IF($A1175="","",MIN(INDEX('Cenários'!$K$6:$K$105,INT((ROW()-6)/12)+1),MAX(0,$M1175)))</f>
        <v/>
      </c>
      <c r="O1175" s="25">
        <f>IF($A1175="","",IFERROR(IF($L1175&gt;=$N1175,0,MIN(CEILING(MAX(0,$N1175-$L1175),INDEX('Cenários'!$I$6:$I$105,INT((ROW()-6)/12)+1)),FLOOR(MAX(0,INDEX('Cenários'!$K$6:$K$105,INT((ROW()-6)/12)+1)-$L1175),INDEX('Cenários'!$I$6:$I$105,INT((ROW()-6)/12)+1)))),0))</f>
        <v/>
      </c>
      <c r="P1175" s="25">
        <f>IF($A1175="","",IFERROR(IF($E1175+INDEX('Cenários'!$J$6:$J$105,INT((ROW()-6)/12)+1)&gt;7,0,SUMIFS($O$6:$O$1205,$A$6:$A$1205,$A1175,$E$6:$E$1205,$E1175+INDEX('Cenários'!$J$6:$J$105,INT((ROW()-6)/12)+1))),0))</f>
        <v/>
      </c>
      <c r="Q1175" s="25">
        <f>IF($A1175="","",$L1175+$O1175)</f>
        <v/>
      </c>
      <c r="R1175" s="25">
        <f>IF($A1175="","",IF($E1175&gt;0,MAX(0,$Q1175-$N1175),0))</f>
        <v/>
      </c>
      <c r="S1175" s="25">
        <f>IF($A1175="","",$Q1175-$R1175)</f>
        <v/>
      </c>
      <c r="T1175" s="25">
        <f>IF($A1175="","",MAX(0,-$S1175))</f>
        <v/>
      </c>
      <c r="U1175" s="25">
        <f>IF($A1175="","",MAX(0,$Q1175-INDEX('Cenários'!$K$6:$K$105,INT((ROW()-6)/12)+1)))</f>
        <v/>
      </c>
      <c r="V1175" s="24">
        <f>IF($A1175="","",IF($Y1175&lt;&gt;"OK","Dados inválidos",IF($X1175="Pausado","Pausado",IF($T1175&gt;0,"Ruptura",IF($U1175&gt;0,"Excesso de capacidade",IF($M1175&gt;INDEX('Cenários'!$K$6:$K$105,INT((ROW()-6)/12)+1),"Capacidade insuficiente",IF(AND($E1175&lt;=0,$S1175&lt;INDEX('Cenários'!$H$6:$H$105,INT((ROW()-6)/12)+1)),"Atenção",IF($R1175&gt;0,"Desmobilizar","Adequado"))))))))</f>
        <v/>
      </c>
      <c r="W1175" s="24">
        <f>IF($A1175="","",IF($Y1175&lt;&gt;"OK","Corrigir cadastro do cenário",IF($X1175="Pausado","",IF($T1175&gt;0,"Ruptura projetada de "&amp;TEXT($T1175,"0")&amp;" un.",IF($U1175&gt;0,"Reduzir entrada ou transferir "&amp;TEXT($U1175,"0")&amp;" un.",IF($M1175&gt;INDEX('Cenários'!$K$6:$K$105,INT((ROW()-6)/12)+1),"Capacidade abaixo do saldo-alvo em "&amp;TEXT($M1175-INDEX('Cenários'!$K$6:$K$105,INT((ROW()-6)/12)+1),"0")&amp;" un.",IF(AND($O1175&gt;0,$E1175-INDEX('Cenários'!$J$6:$J$105,INT((ROW()-6)/12)+1)&lt;-4),"Recebimento depende de pedido anterior ao horizonte",IF($R1175&gt;0,"Desmobilizar "&amp;TEXT($R1175,"0")&amp;" un. nesta semana",IF($P1175&gt;0,"Emitir pedido de "&amp;TEXT($P1175,"0")&amp;" un. nesta semana",IF($O1175&gt;0,"Programar recebimento de "&amp;TEXT($O1175,"0")&amp;" un.","Sem ação imediata")))))))))</f>
        <v/>
      </c>
      <c r="X1175" s="24">
        <f>IF($A1175="","",INDEX('Cenários'!$M$6:$M$105,INT((ROW()-6)/12)+1))</f>
        <v/>
      </c>
      <c r="Y1175" s="24">
        <f>IF($A1175="","",INDEX('Cenários'!$Z$6:$Z$105,INT((ROW()-6)/12)+1))</f>
        <v/>
      </c>
    </row>
    <row r="1176" ht="19" customHeight="1">
      <c r="A1176" s="24">
        <f>IF(INDEX('Cenários'!$A$6:$A$105,INT((ROW()-6)/12)+1)="","",INDEX('Cenários'!$A$6:$A$105,INT((ROW()-6)/12)+1))</f>
        <v/>
      </c>
      <c r="B1176" s="24">
        <f>IF($A1176="","",INDEX('Cenários'!$B$6:$B$105,INT((ROW()-6)/12)+1))</f>
        <v/>
      </c>
      <c r="C1176" s="24">
        <f>IF($A1176="","",INDEX('Cenários'!$C$6:$C$105,INT((ROW()-6)/12)+1))</f>
        <v/>
      </c>
      <c r="D1176" s="24">
        <f>IF($A1176="","",INDEX('Cenários'!$D$6:$D$105,INT((ROW()-6)/12)+1))</f>
        <v/>
      </c>
      <c r="E1176" s="25">
        <f>IF($A1176="","",MOD(ROW()-6,12)-4)</f>
        <v/>
      </c>
      <c r="F1176" s="24">
        <f>IF($A1176="","",IF($E1176&lt;0,"Antes do pico",IF($E1176=0,"Semana de pico","Depois do pico")))</f>
        <v/>
      </c>
      <c r="G1176" s="36">
        <f>IF($A1176="","",IFERROR(IF(INDEX('Cenários'!$E$6:$E$105,INT((ROW()-6)/12)+1)="","",INDEX('Cenários'!$E$6:$E$105,INT((ROW()-6)/12)+1)+7*$E1176),""))</f>
        <v/>
      </c>
      <c r="H1176" s="37">
        <f>IF($A1176="","",INDEX('Cenários'!$N$6:$Y$105,INT((ROW()-6)/12)+1,$E1176+5))</f>
        <v/>
      </c>
      <c r="I1176" s="25">
        <f>IF(OR($A1176="",$H1176=""),"",IFERROR(ROUNDUP(INDEX('Cenários'!$F$6:$F$105,INT((ROW()-6)/12)+1)*$H1176,0),""))</f>
        <v/>
      </c>
      <c r="J1176" s="19" t="n"/>
      <c r="K1176" s="25">
        <f>IF($A1176="","",IF($E1176=-4,INDEX('Cenários'!$G$6:$G$105,INT((ROW()-6)/12)+1),$S1175))</f>
        <v/>
      </c>
      <c r="L1176" s="25">
        <f>IF($A1176="","",$K1176+IF($J1176="",0,$J1176)-IF($I1176="",0,$I1176))</f>
        <v/>
      </c>
      <c r="M1176" s="25">
        <f>IF($A1176="","",IF($E1176&lt;=0,INDEX('Cenários'!$H$6:$H$105,INT((ROW()-6)/12)+1)+SUMIFS($I$6:$I$1205,$A$6:$A$1205,$A1176,$E$6:$E$1205,"&gt;"&amp;$E1176,$E$6:$E$1205,"&lt;="&amp;($E1176+INDEX('Cenários'!$J$6:$J$105,INT((ROW()-6)/12)+1))),INDEX('Cenários'!$L$6:$L$105,INT((ROW()-6)/12)+1)+SUMIFS($I$6:$I$1205,$A$6:$A$1205,$A1176,$E$6:$E$1205,"&gt;"&amp;$E1176,$E$6:$E$1205,"&lt;=7")))</f>
        <v/>
      </c>
      <c r="N1176" s="25">
        <f>IF($A1176="","",MIN(INDEX('Cenários'!$K$6:$K$105,INT((ROW()-6)/12)+1),MAX(0,$M1176)))</f>
        <v/>
      </c>
      <c r="O1176" s="25">
        <f>IF($A1176="","",IFERROR(IF($L1176&gt;=$N1176,0,MIN(CEILING(MAX(0,$N1176-$L1176),INDEX('Cenários'!$I$6:$I$105,INT((ROW()-6)/12)+1)),FLOOR(MAX(0,INDEX('Cenários'!$K$6:$K$105,INT((ROW()-6)/12)+1)-$L1176),INDEX('Cenários'!$I$6:$I$105,INT((ROW()-6)/12)+1)))),0))</f>
        <v/>
      </c>
      <c r="P1176" s="25">
        <f>IF($A1176="","",IFERROR(IF($E1176+INDEX('Cenários'!$J$6:$J$105,INT((ROW()-6)/12)+1)&gt;7,0,SUMIFS($O$6:$O$1205,$A$6:$A$1205,$A1176,$E$6:$E$1205,$E1176+INDEX('Cenários'!$J$6:$J$105,INT((ROW()-6)/12)+1))),0))</f>
        <v/>
      </c>
      <c r="Q1176" s="25">
        <f>IF($A1176="","",$L1176+$O1176)</f>
        <v/>
      </c>
      <c r="R1176" s="25">
        <f>IF($A1176="","",IF($E1176&gt;0,MAX(0,$Q1176-$N1176),0))</f>
        <v/>
      </c>
      <c r="S1176" s="25">
        <f>IF($A1176="","",$Q1176-$R1176)</f>
        <v/>
      </c>
      <c r="T1176" s="25">
        <f>IF($A1176="","",MAX(0,-$S1176))</f>
        <v/>
      </c>
      <c r="U1176" s="25">
        <f>IF($A1176="","",MAX(0,$Q1176-INDEX('Cenários'!$K$6:$K$105,INT((ROW()-6)/12)+1)))</f>
        <v/>
      </c>
      <c r="V1176" s="24">
        <f>IF($A1176="","",IF($Y1176&lt;&gt;"OK","Dados inválidos",IF($X1176="Pausado","Pausado",IF($T1176&gt;0,"Ruptura",IF($U1176&gt;0,"Excesso de capacidade",IF($M1176&gt;INDEX('Cenários'!$K$6:$K$105,INT((ROW()-6)/12)+1),"Capacidade insuficiente",IF(AND($E1176&lt;=0,$S1176&lt;INDEX('Cenários'!$H$6:$H$105,INT((ROW()-6)/12)+1)),"Atenção",IF($R1176&gt;0,"Desmobilizar","Adequado"))))))))</f>
        <v/>
      </c>
      <c r="W1176" s="24">
        <f>IF($A1176="","",IF($Y1176&lt;&gt;"OK","Corrigir cadastro do cenário",IF($X1176="Pausado","",IF($T1176&gt;0,"Ruptura projetada de "&amp;TEXT($T1176,"0")&amp;" un.",IF($U1176&gt;0,"Reduzir entrada ou transferir "&amp;TEXT($U1176,"0")&amp;" un.",IF($M1176&gt;INDEX('Cenários'!$K$6:$K$105,INT((ROW()-6)/12)+1),"Capacidade abaixo do saldo-alvo em "&amp;TEXT($M1176-INDEX('Cenários'!$K$6:$K$105,INT((ROW()-6)/12)+1),"0")&amp;" un.",IF(AND($O1176&gt;0,$E1176-INDEX('Cenários'!$J$6:$J$105,INT((ROW()-6)/12)+1)&lt;-4),"Recebimento depende de pedido anterior ao horizonte",IF($R1176&gt;0,"Desmobilizar "&amp;TEXT($R1176,"0")&amp;" un. nesta semana",IF($P1176&gt;0,"Emitir pedido de "&amp;TEXT($P1176,"0")&amp;" un. nesta semana",IF($O1176&gt;0,"Programar recebimento de "&amp;TEXT($O1176,"0")&amp;" un.","Sem ação imediata")))))))))</f>
        <v/>
      </c>
      <c r="X1176" s="24">
        <f>IF($A1176="","",INDEX('Cenários'!$M$6:$M$105,INT((ROW()-6)/12)+1))</f>
        <v/>
      </c>
      <c r="Y1176" s="24">
        <f>IF($A1176="","",INDEX('Cenários'!$Z$6:$Z$105,INT((ROW()-6)/12)+1))</f>
        <v/>
      </c>
    </row>
    <row r="1177" ht="19" customHeight="1">
      <c r="A1177" s="24">
        <f>IF(INDEX('Cenários'!$A$6:$A$105,INT((ROW()-6)/12)+1)="","",INDEX('Cenários'!$A$6:$A$105,INT((ROW()-6)/12)+1))</f>
        <v/>
      </c>
      <c r="B1177" s="24">
        <f>IF($A1177="","",INDEX('Cenários'!$B$6:$B$105,INT((ROW()-6)/12)+1))</f>
        <v/>
      </c>
      <c r="C1177" s="24">
        <f>IF($A1177="","",INDEX('Cenários'!$C$6:$C$105,INT((ROW()-6)/12)+1))</f>
        <v/>
      </c>
      <c r="D1177" s="24">
        <f>IF($A1177="","",INDEX('Cenários'!$D$6:$D$105,INT((ROW()-6)/12)+1))</f>
        <v/>
      </c>
      <c r="E1177" s="25">
        <f>IF($A1177="","",MOD(ROW()-6,12)-4)</f>
        <v/>
      </c>
      <c r="F1177" s="24">
        <f>IF($A1177="","",IF($E1177&lt;0,"Antes do pico",IF($E1177=0,"Semana de pico","Depois do pico")))</f>
        <v/>
      </c>
      <c r="G1177" s="36">
        <f>IF($A1177="","",IFERROR(IF(INDEX('Cenários'!$E$6:$E$105,INT((ROW()-6)/12)+1)="","",INDEX('Cenários'!$E$6:$E$105,INT((ROW()-6)/12)+1)+7*$E1177),""))</f>
        <v/>
      </c>
      <c r="H1177" s="37">
        <f>IF($A1177="","",INDEX('Cenários'!$N$6:$Y$105,INT((ROW()-6)/12)+1,$E1177+5))</f>
        <v/>
      </c>
      <c r="I1177" s="25">
        <f>IF(OR($A1177="",$H1177=""),"",IFERROR(ROUNDUP(INDEX('Cenários'!$F$6:$F$105,INT((ROW()-6)/12)+1)*$H1177,0),""))</f>
        <v/>
      </c>
      <c r="J1177" s="19" t="n"/>
      <c r="K1177" s="25">
        <f>IF($A1177="","",IF($E1177=-4,INDEX('Cenários'!$G$6:$G$105,INT((ROW()-6)/12)+1),$S1176))</f>
        <v/>
      </c>
      <c r="L1177" s="25">
        <f>IF($A1177="","",$K1177+IF($J1177="",0,$J1177)-IF($I1177="",0,$I1177))</f>
        <v/>
      </c>
      <c r="M1177" s="25">
        <f>IF($A1177="","",IF($E1177&lt;=0,INDEX('Cenários'!$H$6:$H$105,INT((ROW()-6)/12)+1)+SUMIFS($I$6:$I$1205,$A$6:$A$1205,$A1177,$E$6:$E$1205,"&gt;"&amp;$E1177,$E$6:$E$1205,"&lt;="&amp;($E1177+INDEX('Cenários'!$J$6:$J$105,INT((ROW()-6)/12)+1))),INDEX('Cenários'!$L$6:$L$105,INT((ROW()-6)/12)+1)+SUMIFS($I$6:$I$1205,$A$6:$A$1205,$A1177,$E$6:$E$1205,"&gt;"&amp;$E1177,$E$6:$E$1205,"&lt;=7")))</f>
        <v/>
      </c>
      <c r="N1177" s="25">
        <f>IF($A1177="","",MIN(INDEX('Cenários'!$K$6:$K$105,INT((ROW()-6)/12)+1),MAX(0,$M1177)))</f>
        <v/>
      </c>
      <c r="O1177" s="25">
        <f>IF($A1177="","",IFERROR(IF($L1177&gt;=$N1177,0,MIN(CEILING(MAX(0,$N1177-$L1177),INDEX('Cenários'!$I$6:$I$105,INT((ROW()-6)/12)+1)),FLOOR(MAX(0,INDEX('Cenários'!$K$6:$K$105,INT((ROW()-6)/12)+1)-$L1177),INDEX('Cenários'!$I$6:$I$105,INT((ROW()-6)/12)+1)))),0))</f>
        <v/>
      </c>
      <c r="P1177" s="25">
        <f>IF($A1177="","",IFERROR(IF($E1177+INDEX('Cenários'!$J$6:$J$105,INT((ROW()-6)/12)+1)&gt;7,0,SUMIFS($O$6:$O$1205,$A$6:$A$1205,$A1177,$E$6:$E$1205,$E1177+INDEX('Cenários'!$J$6:$J$105,INT((ROW()-6)/12)+1))),0))</f>
        <v/>
      </c>
      <c r="Q1177" s="25">
        <f>IF($A1177="","",$L1177+$O1177)</f>
        <v/>
      </c>
      <c r="R1177" s="25">
        <f>IF($A1177="","",IF($E1177&gt;0,MAX(0,$Q1177-$N1177),0))</f>
        <v/>
      </c>
      <c r="S1177" s="25">
        <f>IF($A1177="","",$Q1177-$R1177)</f>
        <v/>
      </c>
      <c r="T1177" s="25">
        <f>IF($A1177="","",MAX(0,-$S1177))</f>
        <v/>
      </c>
      <c r="U1177" s="25">
        <f>IF($A1177="","",MAX(0,$Q1177-INDEX('Cenários'!$K$6:$K$105,INT((ROW()-6)/12)+1)))</f>
        <v/>
      </c>
      <c r="V1177" s="24">
        <f>IF($A1177="","",IF($Y1177&lt;&gt;"OK","Dados inválidos",IF($X1177="Pausado","Pausado",IF($T1177&gt;0,"Ruptura",IF($U1177&gt;0,"Excesso de capacidade",IF($M1177&gt;INDEX('Cenários'!$K$6:$K$105,INT((ROW()-6)/12)+1),"Capacidade insuficiente",IF(AND($E1177&lt;=0,$S1177&lt;INDEX('Cenários'!$H$6:$H$105,INT((ROW()-6)/12)+1)),"Atenção",IF($R1177&gt;0,"Desmobilizar","Adequado"))))))))</f>
        <v/>
      </c>
      <c r="W1177" s="24">
        <f>IF($A1177="","",IF($Y1177&lt;&gt;"OK","Corrigir cadastro do cenário",IF($X1177="Pausado","",IF($T1177&gt;0,"Ruptura projetada de "&amp;TEXT($T1177,"0")&amp;" un.",IF($U1177&gt;0,"Reduzir entrada ou transferir "&amp;TEXT($U1177,"0")&amp;" un.",IF($M1177&gt;INDEX('Cenários'!$K$6:$K$105,INT((ROW()-6)/12)+1),"Capacidade abaixo do saldo-alvo em "&amp;TEXT($M1177-INDEX('Cenários'!$K$6:$K$105,INT((ROW()-6)/12)+1),"0")&amp;" un.",IF(AND($O1177&gt;0,$E1177-INDEX('Cenários'!$J$6:$J$105,INT((ROW()-6)/12)+1)&lt;-4),"Recebimento depende de pedido anterior ao horizonte",IF($R1177&gt;0,"Desmobilizar "&amp;TEXT($R1177,"0")&amp;" un. nesta semana",IF($P1177&gt;0,"Emitir pedido de "&amp;TEXT($P1177,"0")&amp;" un. nesta semana",IF($O1177&gt;0,"Programar recebimento de "&amp;TEXT($O1177,"0")&amp;" un.","Sem ação imediata")))))))))</f>
        <v/>
      </c>
      <c r="X1177" s="24">
        <f>IF($A1177="","",INDEX('Cenários'!$M$6:$M$105,INT((ROW()-6)/12)+1))</f>
        <v/>
      </c>
      <c r="Y1177" s="24">
        <f>IF($A1177="","",INDEX('Cenários'!$Z$6:$Z$105,INT((ROW()-6)/12)+1))</f>
        <v/>
      </c>
    </row>
    <row r="1178" ht="19" customHeight="1">
      <c r="A1178" s="24">
        <f>IF(INDEX('Cenários'!$A$6:$A$105,INT((ROW()-6)/12)+1)="","",INDEX('Cenários'!$A$6:$A$105,INT((ROW()-6)/12)+1))</f>
        <v/>
      </c>
      <c r="B1178" s="24">
        <f>IF($A1178="","",INDEX('Cenários'!$B$6:$B$105,INT((ROW()-6)/12)+1))</f>
        <v/>
      </c>
      <c r="C1178" s="24">
        <f>IF($A1178="","",INDEX('Cenários'!$C$6:$C$105,INT((ROW()-6)/12)+1))</f>
        <v/>
      </c>
      <c r="D1178" s="24">
        <f>IF($A1178="","",INDEX('Cenários'!$D$6:$D$105,INT((ROW()-6)/12)+1))</f>
        <v/>
      </c>
      <c r="E1178" s="25">
        <f>IF($A1178="","",MOD(ROW()-6,12)-4)</f>
        <v/>
      </c>
      <c r="F1178" s="24">
        <f>IF($A1178="","",IF($E1178&lt;0,"Antes do pico",IF($E1178=0,"Semana de pico","Depois do pico")))</f>
        <v/>
      </c>
      <c r="G1178" s="36">
        <f>IF($A1178="","",IFERROR(IF(INDEX('Cenários'!$E$6:$E$105,INT((ROW()-6)/12)+1)="","",INDEX('Cenários'!$E$6:$E$105,INT((ROW()-6)/12)+1)+7*$E1178),""))</f>
        <v/>
      </c>
      <c r="H1178" s="37">
        <f>IF($A1178="","",INDEX('Cenários'!$N$6:$Y$105,INT((ROW()-6)/12)+1,$E1178+5))</f>
        <v/>
      </c>
      <c r="I1178" s="25">
        <f>IF(OR($A1178="",$H1178=""),"",IFERROR(ROUNDUP(INDEX('Cenários'!$F$6:$F$105,INT((ROW()-6)/12)+1)*$H1178,0),""))</f>
        <v/>
      </c>
      <c r="J1178" s="19" t="n"/>
      <c r="K1178" s="25">
        <f>IF($A1178="","",IF($E1178=-4,INDEX('Cenários'!$G$6:$G$105,INT((ROW()-6)/12)+1),$S1177))</f>
        <v/>
      </c>
      <c r="L1178" s="25">
        <f>IF($A1178="","",$K1178+IF($J1178="",0,$J1178)-IF($I1178="",0,$I1178))</f>
        <v/>
      </c>
      <c r="M1178" s="25">
        <f>IF($A1178="","",IF($E1178&lt;=0,INDEX('Cenários'!$H$6:$H$105,INT((ROW()-6)/12)+1)+SUMIFS($I$6:$I$1205,$A$6:$A$1205,$A1178,$E$6:$E$1205,"&gt;"&amp;$E1178,$E$6:$E$1205,"&lt;="&amp;($E1178+INDEX('Cenários'!$J$6:$J$105,INT((ROW()-6)/12)+1))),INDEX('Cenários'!$L$6:$L$105,INT((ROW()-6)/12)+1)+SUMIFS($I$6:$I$1205,$A$6:$A$1205,$A1178,$E$6:$E$1205,"&gt;"&amp;$E1178,$E$6:$E$1205,"&lt;=7")))</f>
        <v/>
      </c>
      <c r="N1178" s="25">
        <f>IF($A1178="","",MIN(INDEX('Cenários'!$K$6:$K$105,INT((ROW()-6)/12)+1),MAX(0,$M1178)))</f>
        <v/>
      </c>
      <c r="O1178" s="25">
        <f>IF($A1178="","",IFERROR(IF($L1178&gt;=$N1178,0,MIN(CEILING(MAX(0,$N1178-$L1178),INDEX('Cenários'!$I$6:$I$105,INT((ROW()-6)/12)+1)),FLOOR(MAX(0,INDEX('Cenários'!$K$6:$K$105,INT((ROW()-6)/12)+1)-$L1178),INDEX('Cenários'!$I$6:$I$105,INT((ROW()-6)/12)+1)))),0))</f>
        <v/>
      </c>
      <c r="P1178" s="25">
        <f>IF($A1178="","",IFERROR(IF($E1178+INDEX('Cenários'!$J$6:$J$105,INT((ROW()-6)/12)+1)&gt;7,0,SUMIFS($O$6:$O$1205,$A$6:$A$1205,$A1178,$E$6:$E$1205,$E1178+INDEX('Cenários'!$J$6:$J$105,INT((ROW()-6)/12)+1))),0))</f>
        <v/>
      </c>
      <c r="Q1178" s="25">
        <f>IF($A1178="","",$L1178+$O1178)</f>
        <v/>
      </c>
      <c r="R1178" s="25">
        <f>IF($A1178="","",IF($E1178&gt;0,MAX(0,$Q1178-$N1178),0))</f>
        <v/>
      </c>
      <c r="S1178" s="25">
        <f>IF($A1178="","",$Q1178-$R1178)</f>
        <v/>
      </c>
      <c r="T1178" s="25">
        <f>IF($A1178="","",MAX(0,-$S1178))</f>
        <v/>
      </c>
      <c r="U1178" s="25">
        <f>IF($A1178="","",MAX(0,$Q1178-INDEX('Cenários'!$K$6:$K$105,INT((ROW()-6)/12)+1)))</f>
        <v/>
      </c>
      <c r="V1178" s="24">
        <f>IF($A1178="","",IF($Y1178&lt;&gt;"OK","Dados inválidos",IF($X1178="Pausado","Pausado",IF($T1178&gt;0,"Ruptura",IF($U1178&gt;0,"Excesso de capacidade",IF($M1178&gt;INDEX('Cenários'!$K$6:$K$105,INT((ROW()-6)/12)+1),"Capacidade insuficiente",IF(AND($E1178&lt;=0,$S1178&lt;INDEX('Cenários'!$H$6:$H$105,INT((ROW()-6)/12)+1)),"Atenção",IF($R1178&gt;0,"Desmobilizar","Adequado"))))))))</f>
        <v/>
      </c>
      <c r="W1178" s="24">
        <f>IF($A1178="","",IF($Y1178&lt;&gt;"OK","Corrigir cadastro do cenário",IF($X1178="Pausado","",IF($T1178&gt;0,"Ruptura projetada de "&amp;TEXT($T1178,"0")&amp;" un.",IF($U1178&gt;0,"Reduzir entrada ou transferir "&amp;TEXT($U1178,"0")&amp;" un.",IF($M1178&gt;INDEX('Cenários'!$K$6:$K$105,INT((ROW()-6)/12)+1),"Capacidade abaixo do saldo-alvo em "&amp;TEXT($M1178-INDEX('Cenários'!$K$6:$K$105,INT((ROW()-6)/12)+1),"0")&amp;" un.",IF(AND($O1178&gt;0,$E1178-INDEX('Cenários'!$J$6:$J$105,INT((ROW()-6)/12)+1)&lt;-4),"Recebimento depende de pedido anterior ao horizonte",IF($R1178&gt;0,"Desmobilizar "&amp;TEXT($R1178,"0")&amp;" un. nesta semana",IF($P1178&gt;0,"Emitir pedido de "&amp;TEXT($P1178,"0")&amp;" un. nesta semana",IF($O1178&gt;0,"Programar recebimento de "&amp;TEXT($O1178,"0")&amp;" un.","Sem ação imediata")))))))))</f>
        <v/>
      </c>
      <c r="X1178" s="24">
        <f>IF($A1178="","",INDEX('Cenários'!$M$6:$M$105,INT((ROW()-6)/12)+1))</f>
        <v/>
      </c>
      <c r="Y1178" s="24">
        <f>IF($A1178="","",INDEX('Cenários'!$Z$6:$Z$105,INT((ROW()-6)/12)+1))</f>
        <v/>
      </c>
    </row>
    <row r="1179" ht="19" customHeight="1">
      <c r="A1179" s="24">
        <f>IF(INDEX('Cenários'!$A$6:$A$105,INT((ROW()-6)/12)+1)="","",INDEX('Cenários'!$A$6:$A$105,INT((ROW()-6)/12)+1))</f>
        <v/>
      </c>
      <c r="B1179" s="24">
        <f>IF($A1179="","",INDEX('Cenários'!$B$6:$B$105,INT((ROW()-6)/12)+1))</f>
        <v/>
      </c>
      <c r="C1179" s="24">
        <f>IF($A1179="","",INDEX('Cenários'!$C$6:$C$105,INT((ROW()-6)/12)+1))</f>
        <v/>
      </c>
      <c r="D1179" s="24">
        <f>IF($A1179="","",INDEX('Cenários'!$D$6:$D$105,INT((ROW()-6)/12)+1))</f>
        <v/>
      </c>
      <c r="E1179" s="25">
        <f>IF($A1179="","",MOD(ROW()-6,12)-4)</f>
        <v/>
      </c>
      <c r="F1179" s="24">
        <f>IF($A1179="","",IF($E1179&lt;0,"Antes do pico",IF($E1179=0,"Semana de pico","Depois do pico")))</f>
        <v/>
      </c>
      <c r="G1179" s="36">
        <f>IF($A1179="","",IFERROR(IF(INDEX('Cenários'!$E$6:$E$105,INT((ROW()-6)/12)+1)="","",INDEX('Cenários'!$E$6:$E$105,INT((ROW()-6)/12)+1)+7*$E1179),""))</f>
        <v/>
      </c>
      <c r="H1179" s="37">
        <f>IF($A1179="","",INDEX('Cenários'!$N$6:$Y$105,INT((ROW()-6)/12)+1,$E1179+5))</f>
        <v/>
      </c>
      <c r="I1179" s="25">
        <f>IF(OR($A1179="",$H1179=""),"",IFERROR(ROUNDUP(INDEX('Cenários'!$F$6:$F$105,INT((ROW()-6)/12)+1)*$H1179,0),""))</f>
        <v/>
      </c>
      <c r="J1179" s="19" t="n"/>
      <c r="K1179" s="25">
        <f>IF($A1179="","",IF($E1179=-4,INDEX('Cenários'!$G$6:$G$105,INT((ROW()-6)/12)+1),$S1178))</f>
        <v/>
      </c>
      <c r="L1179" s="25">
        <f>IF($A1179="","",$K1179+IF($J1179="",0,$J1179)-IF($I1179="",0,$I1179))</f>
        <v/>
      </c>
      <c r="M1179" s="25">
        <f>IF($A1179="","",IF($E1179&lt;=0,INDEX('Cenários'!$H$6:$H$105,INT((ROW()-6)/12)+1)+SUMIFS($I$6:$I$1205,$A$6:$A$1205,$A1179,$E$6:$E$1205,"&gt;"&amp;$E1179,$E$6:$E$1205,"&lt;="&amp;($E1179+INDEX('Cenários'!$J$6:$J$105,INT((ROW()-6)/12)+1))),INDEX('Cenários'!$L$6:$L$105,INT((ROW()-6)/12)+1)+SUMIFS($I$6:$I$1205,$A$6:$A$1205,$A1179,$E$6:$E$1205,"&gt;"&amp;$E1179,$E$6:$E$1205,"&lt;=7")))</f>
        <v/>
      </c>
      <c r="N1179" s="25">
        <f>IF($A1179="","",MIN(INDEX('Cenários'!$K$6:$K$105,INT((ROW()-6)/12)+1),MAX(0,$M1179)))</f>
        <v/>
      </c>
      <c r="O1179" s="25">
        <f>IF($A1179="","",IFERROR(IF($L1179&gt;=$N1179,0,MIN(CEILING(MAX(0,$N1179-$L1179),INDEX('Cenários'!$I$6:$I$105,INT((ROW()-6)/12)+1)),FLOOR(MAX(0,INDEX('Cenários'!$K$6:$K$105,INT((ROW()-6)/12)+1)-$L1179),INDEX('Cenários'!$I$6:$I$105,INT((ROW()-6)/12)+1)))),0))</f>
        <v/>
      </c>
      <c r="P1179" s="25">
        <f>IF($A1179="","",IFERROR(IF($E1179+INDEX('Cenários'!$J$6:$J$105,INT((ROW()-6)/12)+1)&gt;7,0,SUMIFS($O$6:$O$1205,$A$6:$A$1205,$A1179,$E$6:$E$1205,$E1179+INDEX('Cenários'!$J$6:$J$105,INT((ROW()-6)/12)+1))),0))</f>
        <v/>
      </c>
      <c r="Q1179" s="25">
        <f>IF($A1179="","",$L1179+$O1179)</f>
        <v/>
      </c>
      <c r="R1179" s="25">
        <f>IF($A1179="","",IF($E1179&gt;0,MAX(0,$Q1179-$N1179),0))</f>
        <v/>
      </c>
      <c r="S1179" s="25">
        <f>IF($A1179="","",$Q1179-$R1179)</f>
        <v/>
      </c>
      <c r="T1179" s="25">
        <f>IF($A1179="","",MAX(0,-$S1179))</f>
        <v/>
      </c>
      <c r="U1179" s="25">
        <f>IF($A1179="","",MAX(0,$Q1179-INDEX('Cenários'!$K$6:$K$105,INT((ROW()-6)/12)+1)))</f>
        <v/>
      </c>
      <c r="V1179" s="24">
        <f>IF($A1179="","",IF($Y1179&lt;&gt;"OK","Dados inválidos",IF($X1179="Pausado","Pausado",IF($T1179&gt;0,"Ruptura",IF($U1179&gt;0,"Excesso de capacidade",IF($M1179&gt;INDEX('Cenários'!$K$6:$K$105,INT((ROW()-6)/12)+1),"Capacidade insuficiente",IF(AND($E1179&lt;=0,$S1179&lt;INDEX('Cenários'!$H$6:$H$105,INT((ROW()-6)/12)+1)),"Atenção",IF($R1179&gt;0,"Desmobilizar","Adequado"))))))))</f>
        <v/>
      </c>
      <c r="W1179" s="24">
        <f>IF($A1179="","",IF($Y1179&lt;&gt;"OK","Corrigir cadastro do cenário",IF($X1179="Pausado","",IF($T1179&gt;0,"Ruptura projetada de "&amp;TEXT($T1179,"0")&amp;" un.",IF($U1179&gt;0,"Reduzir entrada ou transferir "&amp;TEXT($U1179,"0")&amp;" un.",IF($M1179&gt;INDEX('Cenários'!$K$6:$K$105,INT((ROW()-6)/12)+1),"Capacidade abaixo do saldo-alvo em "&amp;TEXT($M1179-INDEX('Cenários'!$K$6:$K$105,INT((ROW()-6)/12)+1),"0")&amp;" un.",IF(AND($O1179&gt;0,$E1179-INDEX('Cenários'!$J$6:$J$105,INT((ROW()-6)/12)+1)&lt;-4),"Recebimento depende de pedido anterior ao horizonte",IF($R1179&gt;0,"Desmobilizar "&amp;TEXT($R1179,"0")&amp;" un. nesta semana",IF($P1179&gt;0,"Emitir pedido de "&amp;TEXT($P1179,"0")&amp;" un. nesta semana",IF($O1179&gt;0,"Programar recebimento de "&amp;TEXT($O1179,"0")&amp;" un.","Sem ação imediata")))))))))</f>
        <v/>
      </c>
      <c r="X1179" s="24">
        <f>IF($A1179="","",INDEX('Cenários'!$M$6:$M$105,INT((ROW()-6)/12)+1))</f>
        <v/>
      </c>
      <c r="Y1179" s="24">
        <f>IF($A1179="","",INDEX('Cenários'!$Z$6:$Z$105,INT((ROW()-6)/12)+1))</f>
        <v/>
      </c>
    </row>
    <row r="1180" ht="19" customHeight="1">
      <c r="A1180" s="24">
        <f>IF(INDEX('Cenários'!$A$6:$A$105,INT((ROW()-6)/12)+1)="","",INDEX('Cenários'!$A$6:$A$105,INT((ROW()-6)/12)+1))</f>
        <v/>
      </c>
      <c r="B1180" s="24">
        <f>IF($A1180="","",INDEX('Cenários'!$B$6:$B$105,INT((ROW()-6)/12)+1))</f>
        <v/>
      </c>
      <c r="C1180" s="24">
        <f>IF($A1180="","",INDEX('Cenários'!$C$6:$C$105,INT((ROW()-6)/12)+1))</f>
        <v/>
      </c>
      <c r="D1180" s="24">
        <f>IF($A1180="","",INDEX('Cenários'!$D$6:$D$105,INT((ROW()-6)/12)+1))</f>
        <v/>
      </c>
      <c r="E1180" s="25">
        <f>IF($A1180="","",MOD(ROW()-6,12)-4)</f>
        <v/>
      </c>
      <c r="F1180" s="24">
        <f>IF($A1180="","",IF($E1180&lt;0,"Antes do pico",IF($E1180=0,"Semana de pico","Depois do pico")))</f>
        <v/>
      </c>
      <c r="G1180" s="36">
        <f>IF($A1180="","",IFERROR(IF(INDEX('Cenários'!$E$6:$E$105,INT((ROW()-6)/12)+1)="","",INDEX('Cenários'!$E$6:$E$105,INT((ROW()-6)/12)+1)+7*$E1180),""))</f>
        <v/>
      </c>
      <c r="H1180" s="37">
        <f>IF($A1180="","",INDEX('Cenários'!$N$6:$Y$105,INT((ROW()-6)/12)+1,$E1180+5))</f>
        <v/>
      </c>
      <c r="I1180" s="25">
        <f>IF(OR($A1180="",$H1180=""),"",IFERROR(ROUNDUP(INDEX('Cenários'!$F$6:$F$105,INT((ROW()-6)/12)+1)*$H1180,0),""))</f>
        <v/>
      </c>
      <c r="J1180" s="19" t="n"/>
      <c r="K1180" s="25">
        <f>IF($A1180="","",IF($E1180=-4,INDEX('Cenários'!$G$6:$G$105,INT((ROW()-6)/12)+1),$S1179))</f>
        <v/>
      </c>
      <c r="L1180" s="25">
        <f>IF($A1180="","",$K1180+IF($J1180="",0,$J1180)-IF($I1180="",0,$I1180))</f>
        <v/>
      </c>
      <c r="M1180" s="25">
        <f>IF($A1180="","",IF($E1180&lt;=0,INDEX('Cenários'!$H$6:$H$105,INT((ROW()-6)/12)+1)+SUMIFS($I$6:$I$1205,$A$6:$A$1205,$A1180,$E$6:$E$1205,"&gt;"&amp;$E1180,$E$6:$E$1205,"&lt;="&amp;($E1180+INDEX('Cenários'!$J$6:$J$105,INT((ROW()-6)/12)+1))),INDEX('Cenários'!$L$6:$L$105,INT((ROW()-6)/12)+1)+SUMIFS($I$6:$I$1205,$A$6:$A$1205,$A1180,$E$6:$E$1205,"&gt;"&amp;$E1180,$E$6:$E$1205,"&lt;=7")))</f>
        <v/>
      </c>
      <c r="N1180" s="25">
        <f>IF($A1180="","",MIN(INDEX('Cenários'!$K$6:$K$105,INT((ROW()-6)/12)+1),MAX(0,$M1180)))</f>
        <v/>
      </c>
      <c r="O1180" s="25">
        <f>IF($A1180="","",IFERROR(IF($L1180&gt;=$N1180,0,MIN(CEILING(MAX(0,$N1180-$L1180),INDEX('Cenários'!$I$6:$I$105,INT((ROW()-6)/12)+1)),FLOOR(MAX(0,INDEX('Cenários'!$K$6:$K$105,INT((ROW()-6)/12)+1)-$L1180),INDEX('Cenários'!$I$6:$I$105,INT((ROW()-6)/12)+1)))),0))</f>
        <v/>
      </c>
      <c r="P1180" s="25">
        <f>IF($A1180="","",IFERROR(IF($E1180+INDEX('Cenários'!$J$6:$J$105,INT((ROW()-6)/12)+1)&gt;7,0,SUMIFS($O$6:$O$1205,$A$6:$A$1205,$A1180,$E$6:$E$1205,$E1180+INDEX('Cenários'!$J$6:$J$105,INT((ROW()-6)/12)+1))),0))</f>
        <v/>
      </c>
      <c r="Q1180" s="25">
        <f>IF($A1180="","",$L1180+$O1180)</f>
        <v/>
      </c>
      <c r="R1180" s="25">
        <f>IF($A1180="","",IF($E1180&gt;0,MAX(0,$Q1180-$N1180),0))</f>
        <v/>
      </c>
      <c r="S1180" s="25">
        <f>IF($A1180="","",$Q1180-$R1180)</f>
        <v/>
      </c>
      <c r="T1180" s="25">
        <f>IF($A1180="","",MAX(0,-$S1180))</f>
        <v/>
      </c>
      <c r="U1180" s="25">
        <f>IF($A1180="","",MAX(0,$Q1180-INDEX('Cenários'!$K$6:$K$105,INT((ROW()-6)/12)+1)))</f>
        <v/>
      </c>
      <c r="V1180" s="24">
        <f>IF($A1180="","",IF($Y1180&lt;&gt;"OK","Dados inválidos",IF($X1180="Pausado","Pausado",IF($T1180&gt;0,"Ruptura",IF($U1180&gt;0,"Excesso de capacidade",IF($M1180&gt;INDEX('Cenários'!$K$6:$K$105,INT((ROW()-6)/12)+1),"Capacidade insuficiente",IF(AND($E1180&lt;=0,$S1180&lt;INDEX('Cenários'!$H$6:$H$105,INT((ROW()-6)/12)+1)),"Atenção",IF($R1180&gt;0,"Desmobilizar","Adequado"))))))))</f>
        <v/>
      </c>
      <c r="W1180" s="24">
        <f>IF($A1180="","",IF($Y1180&lt;&gt;"OK","Corrigir cadastro do cenário",IF($X1180="Pausado","",IF($T1180&gt;0,"Ruptura projetada de "&amp;TEXT($T1180,"0")&amp;" un.",IF($U1180&gt;0,"Reduzir entrada ou transferir "&amp;TEXT($U1180,"0")&amp;" un.",IF($M1180&gt;INDEX('Cenários'!$K$6:$K$105,INT((ROW()-6)/12)+1),"Capacidade abaixo do saldo-alvo em "&amp;TEXT($M1180-INDEX('Cenários'!$K$6:$K$105,INT((ROW()-6)/12)+1),"0")&amp;" un.",IF(AND($O1180&gt;0,$E1180-INDEX('Cenários'!$J$6:$J$105,INT((ROW()-6)/12)+1)&lt;-4),"Recebimento depende de pedido anterior ao horizonte",IF($R1180&gt;0,"Desmobilizar "&amp;TEXT($R1180,"0")&amp;" un. nesta semana",IF($P1180&gt;0,"Emitir pedido de "&amp;TEXT($P1180,"0")&amp;" un. nesta semana",IF($O1180&gt;0,"Programar recebimento de "&amp;TEXT($O1180,"0")&amp;" un.","Sem ação imediata")))))))))</f>
        <v/>
      </c>
      <c r="X1180" s="24">
        <f>IF($A1180="","",INDEX('Cenários'!$M$6:$M$105,INT((ROW()-6)/12)+1))</f>
        <v/>
      </c>
      <c r="Y1180" s="24">
        <f>IF($A1180="","",INDEX('Cenários'!$Z$6:$Z$105,INT((ROW()-6)/12)+1))</f>
        <v/>
      </c>
    </row>
    <row r="1181" ht="19" customHeight="1">
      <c r="A1181" s="24">
        <f>IF(INDEX('Cenários'!$A$6:$A$105,INT((ROW()-6)/12)+1)="","",INDEX('Cenários'!$A$6:$A$105,INT((ROW()-6)/12)+1))</f>
        <v/>
      </c>
      <c r="B1181" s="24">
        <f>IF($A1181="","",INDEX('Cenários'!$B$6:$B$105,INT((ROW()-6)/12)+1))</f>
        <v/>
      </c>
      <c r="C1181" s="24">
        <f>IF($A1181="","",INDEX('Cenários'!$C$6:$C$105,INT((ROW()-6)/12)+1))</f>
        <v/>
      </c>
      <c r="D1181" s="24">
        <f>IF($A1181="","",INDEX('Cenários'!$D$6:$D$105,INT((ROW()-6)/12)+1))</f>
        <v/>
      </c>
      <c r="E1181" s="25">
        <f>IF($A1181="","",MOD(ROW()-6,12)-4)</f>
        <v/>
      </c>
      <c r="F1181" s="24">
        <f>IF($A1181="","",IF($E1181&lt;0,"Antes do pico",IF($E1181=0,"Semana de pico","Depois do pico")))</f>
        <v/>
      </c>
      <c r="G1181" s="36">
        <f>IF($A1181="","",IFERROR(IF(INDEX('Cenários'!$E$6:$E$105,INT((ROW()-6)/12)+1)="","",INDEX('Cenários'!$E$6:$E$105,INT((ROW()-6)/12)+1)+7*$E1181),""))</f>
        <v/>
      </c>
      <c r="H1181" s="37">
        <f>IF($A1181="","",INDEX('Cenários'!$N$6:$Y$105,INT((ROW()-6)/12)+1,$E1181+5))</f>
        <v/>
      </c>
      <c r="I1181" s="25">
        <f>IF(OR($A1181="",$H1181=""),"",IFERROR(ROUNDUP(INDEX('Cenários'!$F$6:$F$105,INT((ROW()-6)/12)+1)*$H1181,0),""))</f>
        <v/>
      </c>
      <c r="J1181" s="19" t="n"/>
      <c r="K1181" s="25">
        <f>IF($A1181="","",IF($E1181=-4,INDEX('Cenários'!$G$6:$G$105,INT((ROW()-6)/12)+1),$S1180))</f>
        <v/>
      </c>
      <c r="L1181" s="25">
        <f>IF($A1181="","",$K1181+IF($J1181="",0,$J1181)-IF($I1181="",0,$I1181))</f>
        <v/>
      </c>
      <c r="M1181" s="25">
        <f>IF($A1181="","",IF($E1181&lt;=0,INDEX('Cenários'!$H$6:$H$105,INT((ROW()-6)/12)+1)+SUMIFS($I$6:$I$1205,$A$6:$A$1205,$A1181,$E$6:$E$1205,"&gt;"&amp;$E1181,$E$6:$E$1205,"&lt;="&amp;($E1181+INDEX('Cenários'!$J$6:$J$105,INT((ROW()-6)/12)+1))),INDEX('Cenários'!$L$6:$L$105,INT((ROW()-6)/12)+1)+SUMIFS($I$6:$I$1205,$A$6:$A$1205,$A1181,$E$6:$E$1205,"&gt;"&amp;$E1181,$E$6:$E$1205,"&lt;=7")))</f>
        <v/>
      </c>
      <c r="N1181" s="25">
        <f>IF($A1181="","",MIN(INDEX('Cenários'!$K$6:$K$105,INT((ROW()-6)/12)+1),MAX(0,$M1181)))</f>
        <v/>
      </c>
      <c r="O1181" s="25">
        <f>IF($A1181="","",IFERROR(IF($L1181&gt;=$N1181,0,MIN(CEILING(MAX(0,$N1181-$L1181),INDEX('Cenários'!$I$6:$I$105,INT((ROW()-6)/12)+1)),FLOOR(MAX(0,INDEX('Cenários'!$K$6:$K$105,INT((ROW()-6)/12)+1)-$L1181),INDEX('Cenários'!$I$6:$I$105,INT((ROW()-6)/12)+1)))),0))</f>
        <v/>
      </c>
      <c r="P1181" s="25">
        <f>IF($A1181="","",IFERROR(IF($E1181+INDEX('Cenários'!$J$6:$J$105,INT((ROW()-6)/12)+1)&gt;7,0,SUMIFS($O$6:$O$1205,$A$6:$A$1205,$A1181,$E$6:$E$1205,$E1181+INDEX('Cenários'!$J$6:$J$105,INT((ROW()-6)/12)+1))),0))</f>
        <v/>
      </c>
      <c r="Q1181" s="25">
        <f>IF($A1181="","",$L1181+$O1181)</f>
        <v/>
      </c>
      <c r="R1181" s="25">
        <f>IF($A1181="","",IF($E1181&gt;0,MAX(0,$Q1181-$N1181),0))</f>
        <v/>
      </c>
      <c r="S1181" s="25">
        <f>IF($A1181="","",$Q1181-$R1181)</f>
        <v/>
      </c>
      <c r="T1181" s="25">
        <f>IF($A1181="","",MAX(0,-$S1181))</f>
        <v/>
      </c>
      <c r="U1181" s="25">
        <f>IF($A1181="","",MAX(0,$Q1181-INDEX('Cenários'!$K$6:$K$105,INT((ROW()-6)/12)+1)))</f>
        <v/>
      </c>
      <c r="V1181" s="24">
        <f>IF($A1181="","",IF($Y1181&lt;&gt;"OK","Dados inválidos",IF($X1181="Pausado","Pausado",IF($T1181&gt;0,"Ruptura",IF($U1181&gt;0,"Excesso de capacidade",IF($M1181&gt;INDEX('Cenários'!$K$6:$K$105,INT((ROW()-6)/12)+1),"Capacidade insuficiente",IF(AND($E1181&lt;=0,$S1181&lt;INDEX('Cenários'!$H$6:$H$105,INT((ROW()-6)/12)+1)),"Atenção",IF($R1181&gt;0,"Desmobilizar","Adequado"))))))))</f>
        <v/>
      </c>
      <c r="W1181" s="24">
        <f>IF($A1181="","",IF($Y1181&lt;&gt;"OK","Corrigir cadastro do cenário",IF($X1181="Pausado","",IF($T1181&gt;0,"Ruptura projetada de "&amp;TEXT($T1181,"0")&amp;" un.",IF($U1181&gt;0,"Reduzir entrada ou transferir "&amp;TEXT($U1181,"0")&amp;" un.",IF($M1181&gt;INDEX('Cenários'!$K$6:$K$105,INT((ROW()-6)/12)+1),"Capacidade abaixo do saldo-alvo em "&amp;TEXT($M1181-INDEX('Cenários'!$K$6:$K$105,INT((ROW()-6)/12)+1),"0")&amp;" un.",IF(AND($O1181&gt;0,$E1181-INDEX('Cenários'!$J$6:$J$105,INT((ROW()-6)/12)+1)&lt;-4),"Recebimento depende de pedido anterior ao horizonte",IF($R1181&gt;0,"Desmobilizar "&amp;TEXT($R1181,"0")&amp;" un. nesta semana",IF($P1181&gt;0,"Emitir pedido de "&amp;TEXT($P1181,"0")&amp;" un. nesta semana",IF($O1181&gt;0,"Programar recebimento de "&amp;TEXT($O1181,"0")&amp;" un.","Sem ação imediata")))))))))</f>
        <v/>
      </c>
      <c r="X1181" s="24">
        <f>IF($A1181="","",INDEX('Cenários'!$M$6:$M$105,INT((ROW()-6)/12)+1))</f>
        <v/>
      </c>
      <c r="Y1181" s="24">
        <f>IF($A1181="","",INDEX('Cenários'!$Z$6:$Z$105,INT((ROW()-6)/12)+1))</f>
        <v/>
      </c>
    </row>
    <row r="1182" ht="19" customHeight="1">
      <c r="A1182" s="24">
        <f>IF(INDEX('Cenários'!$A$6:$A$105,INT((ROW()-6)/12)+1)="","",INDEX('Cenários'!$A$6:$A$105,INT((ROW()-6)/12)+1))</f>
        <v/>
      </c>
      <c r="B1182" s="24">
        <f>IF($A1182="","",INDEX('Cenários'!$B$6:$B$105,INT((ROW()-6)/12)+1))</f>
        <v/>
      </c>
      <c r="C1182" s="24">
        <f>IF($A1182="","",INDEX('Cenários'!$C$6:$C$105,INT((ROW()-6)/12)+1))</f>
        <v/>
      </c>
      <c r="D1182" s="24">
        <f>IF($A1182="","",INDEX('Cenários'!$D$6:$D$105,INT((ROW()-6)/12)+1))</f>
        <v/>
      </c>
      <c r="E1182" s="25">
        <f>IF($A1182="","",MOD(ROW()-6,12)-4)</f>
        <v/>
      </c>
      <c r="F1182" s="24">
        <f>IF($A1182="","",IF($E1182&lt;0,"Antes do pico",IF($E1182=0,"Semana de pico","Depois do pico")))</f>
        <v/>
      </c>
      <c r="G1182" s="36">
        <f>IF($A1182="","",IFERROR(IF(INDEX('Cenários'!$E$6:$E$105,INT((ROW()-6)/12)+1)="","",INDEX('Cenários'!$E$6:$E$105,INT((ROW()-6)/12)+1)+7*$E1182),""))</f>
        <v/>
      </c>
      <c r="H1182" s="37">
        <f>IF($A1182="","",INDEX('Cenários'!$N$6:$Y$105,INT((ROW()-6)/12)+1,$E1182+5))</f>
        <v/>
      </c>
      <c r="I1182" s="25">
        <f>IF(OR($A1182="",$H1182=""),"",IFERROR(ROUNDUP(INDEX('Cenários'!$F$6:$F$105,INT((ROW()-6)/12)+1)*$H1182,0),""))</f>
        <v/>
      </c>
      <c r="J1182" s="19" t="n"/>
      <c r="K1182" s="25">
        <f>IF($A1182="","",IF($E1182=-4,INDEX('Cenários'!$G$6:$G$105,INT((ROW()-6)/12)+1),$S1181))</f>
        <v/>
      </c>
      <c r="L1182" s="25">
        <f>IF($A1182="","",$K1182+IF($J1182="",0,$J1182)-IF($I1182="",0,$I1182))</f>
        <v/>
      </c>
      <c r="M1182" s="25">
        <f>IF($A1182="","",IF($E1182&lt;=0,INDEX('Cenários'!$H$6:$H$105,INT((ROW()-6)/12)+1)+SUMIFS($I$6:$I$1205,$A$6:$A$1205,$A1182,$E$6:$E$1205,"&gt;"&amp;$E1182,$E$6:$E$1205,"&lt;="&amp;($E1182+INDEX('Cenários'!$J$6:$J$105,INT((ROW()-6)/12)+1))),INDEX('Cenários'!$L$6:$L$105,INT((ROW()-6)/12)+1)+SUMIFS($I$6:$I$1205,$A$6:$A$1205,$A1182,$E$6:$E$1205,"&gt;"&amp;$E1182,$E$6:$E$1205,"&lt;=7")))</f>
        <v/>
      </c>
      <c r="N1182" s="25">
        <f>IF($A1182="","",MIN(INDEX('Cenários'!$K$6:$K$105,INT((ROW()-6)/12)+1),MAX(0,$M1182)))</f>
        <v/>
      </c>
      <c r="O1182" s="25">
        <f>IF($A1182="","",IFERROR(IF($L1182&gt;=$N1182,0,MIN(CEILING(MAX(0,$N1182-$L1182),INDEX('Cenários'!$I$6:$I$105,INT((ROW()-6)/12)+1)),FLOOR(MAX(0,INDEX('Cenários'!$K$6:$K$105,INT((ROW()-6)/12)+1)-$L1182),INDEX('Cenários'!$I$6:$I$105,INT((ROW()-6)/12)+1)))),0))</f>
        <v/>
      </c>
      <c r="P1182" s="25">
        <f>IF($A1182="","",IFERROR(IF($E1182+INDEX('Cenários'!$J$6:$J$105,INT((ROW()-6)/12)+1)&gt;7,0,SUMIFS($O$6:$O$1205,$A$6:$A$1205,$A1182,$E$6:$E$1205,$E1182+INDEX('Cenários'!$J$6:$J$105,INT((ROW()-6)/12)+1))),0))</f>
        <v/>
      </c>
      <c r="Q1182" s="25">
        <f>IF($A1182="","",$L1182+$O1182)</f>
        <v/>
      </c>
      <c r="R1182" s="25">
        <f>IF($A1182="","",IF($E1182&gt;0,MAX(0,$Q1182-$N1182),0))</f>
        <v/>
      </c>
      <c r="S1182" s="25">
        <f>IF($A1182="","",$Q1182-$R1182)</f>
        <v/>
      </c>
      <c r="T1182" s="25">
        <f>IF($A1182="","",MAX(0,-$S1182))</f>
        <v/>
      </c>
      <c r="U1182" s="25">
        <f>IF($A1182="","",MAX(0,$Q1182-INDEX('Cenários'!$K$6:$K$105,INT((ROW()-6)/12)+1)))</f>
        <v/>
      </c>
      <c r="V1182" s="24">
        <f>IF($A1182="","",IF($Y1182&lt;&gt;"OK","Dados inválidos",IF($X1182="Pausado","Pausado",IF($T1182&gt;0,"Ruptura",IF($U1182&gt;0,"Excesso de capacidade",IF($M1182&gt;INDEX('Cenários'!$K$6:$K$105,INT((ROW()-6)/12)+1),"Capacidade insuficiente",IF(AND($E1182&lt;=0,$S1182&lt;INDEX('Cenários'!$H$6:$H$105,INT((ROW()-6)/12)+1)),"Atenção",IF($R1182&gt;0,"Desmobilizar","Adequado"))))))))</f>
        <v/>
      </c>
      <c r="W1182" s="24">
        <f>IF($A1182="","",IF($Y1182&lt;&gt;"OK","Corrigir cadastro do cenário",IF($X1182="Pausado","",IF($T1182&gt;0,"Ruptura projetada de "&amp;TEXT($T1182,"0")&amp;" un.",IF($U1182&gt;0,"Reduzir entrada ou transferir "&amp;TEXT($U1182,"0")&amp;" un.",IF($M1182&gt;INDEX('Cenários'!$K$6:$K$105,INT((ROW()-6)/12)+1),"Capacidade abaixo do saldo-alvo em "&amp;TEXT($M1182-INDEX('Cenários'!$K$6:$K$105,INT((ROW()-6)/12)+1),"0")&amp;" un.",IF(AND($O1182&gt;0,$E1182-INDEX('Cenários'!$J$6:$J$105,INT((ROW()-6)/12)+1)&lt;-4),"Recebimento depende de pedido anterior ao horizonte",IF($R1182&gt;0,"Desmobilizar "&amp;TEXT($R1182,"0")&amp;" un. nesta semana",IF($P1182&gt;0,"Emitir pedido de "&amp;TEXT($P1182,"0")&amp;" un. nesta semana",IF($O1182&gt;0,"Programar recebimento de "&amp;TEXT($O1182,"0")&amp;" un.","Sem ação imediata")))))))))</f>
        <v/>
      </c>
      <c r="X1182" s="24">
        <f>IF($A1182="","",INDEX('Cenários'!$M$6:$M$105,INT((ROW()-6)/12)+1))</f>
        <v/>
      </c>
      <c r="Y1182" s="24">
        <f>IF($A1182="","",INDEX('Cenários'!$Z$6:$Z$105,INT((ROW()-6)/12)+1))</f>
        <v/>
      </c>
    </row>
    <row r="1183" ht="19" customHeight="1">
      <c r="A1183" s="24">
        <f>IF(INDEX('Cenários'!$A$6:$A$105,INT((ROW()-6)/12)+1)="","",INDEX('Cenários'!$A$6:$A$105,INT((ROW()-6)/12)+1))</f>
        <v/>
      </c>
      <c r="B1183" s="24">
        <f>IF($A1183="","",INDEX('Cenários'!$B$6:$B$105,INT((ROW()-6)/12)+1))</f>
        <v/>
      </c>
      <c r="C1183" s="24">
        <f>IF($A1183="","",INDEX('Cenários'!$C$6:$C$105,INT((ROW()-6)/12)+1))</f>
        <v/>
      </c>
      <c r="D1183" s="24">
        <f>IF($A1183="","",INDEX('Cenários'!$D$6:$D$105,INT((ROW()-6)/12)+1))</f>
        <v/>
      </c>
      <c r="E1183" s="25">
        <f>IF($A1183="","",MOD(ROW()-6,12)-4)</f>
        <v/>
      </c>
      <c r="F1183" s="24">
        <f>IF($A1183="","",IF($E1183&lt;0,"Antes do pico",IF($E1183=0,"Semana de pico","Depois do pico")))</f>
        <v/>
      </c>
      <c r="G1183" s="36">
        <f>IF($A1183="","",IFERROR(IF(INDEX('Cenários'!$E$6:$E$105,INT((ROW()-6)/12)+1)="","",INDEX('Cenários'!$E$6:$E$105,INT((ROW()-6)/12)+1)+7*$E1183),""))</f>
        <v/>
      </c>
      <c r="H1183" s="37">
        <f>IF($A1183="","",INDEX('Cenários'!$N$6:$Y$105,INT((ROW()-6)/12)+1,$E1183+5))</f>
        <v/>
      </c>
      <c r="I1183" s="25">
        <f>IF(OR($A1183="",$H1183=""),"",IFERROR(ROUNDUP(INDEX('Cenários'!$F$6:$F$105,INT((ROW()-6)/12)+1)*$H1183,0),""))</f>
        <v/>
      </c>
      <c r="J1183" s="19" t="n"/>
      <c r="K1183" s="25">
        <f>IF($A1183="","",IF($E1183=-4,INDEX('Cenários'!$G$6:$G$105,INT((ROW()-6)/12)+1),$S1182))</f>
        <v/>
      </c>
      <c r="L1183" s="25">
        <f>IF($A1183="","",$K1183+IF($J1183="",0,$J1183)-IF($I1183="",0,$I1183))</f>
        <v/>
      </c>
      <c r="M1183" s="25">
        <f>IF($A1183="","",IF($E1183&lt;=0,INDEX('Cenários'!$H$6:$H$105,INT((ROW()-6)/12)+1)+SUMIFS($I$6:$I$1205,$A$6:$A$1205,$A1183,$E$6:$E$1205,"&gt;"&amp;$E1183,$E$6:$E$1205,"&lt;="&amp;($E1183+INDEX('Cenários'!$J$6:$J$105,INT((ROW()-6)/12)+1))),INDEX('Cenários'!$L$6:$L$105,INT((ROW()-6)/12)+1)+SUMIFS($I$6:$I$1205,$A$6:$A$1205,$A1183,$E$6:$E$1205,"&gt;"&amp;$E1183,$E$6:$E$1205,"&lt;=7")))</f>
        <v/>
      </c>
      <c r="N1183" s="25">
        <f>IF($A1183="","",MIN(INDEX('Cenários'!$K$6:$K$105,INT((ROW()-6)/12)+1),MAX(0,$M1183)))</f>
        <v/>
      </c>
      <c r="O1183" s="25">
        <f>IF($A1183="","",IFERROR(IF($L1183&gt;=$N1183,0,MIN(CEILING(MAX(0,$N1183-$L1183),INDEX('Cenários'!$I$6:$I$105,INT((ROW()-6)/12)+1)),FLOOR(MAX(0,INDEX('Cenários'!$K$6:$K$105,INT((ROW()-6)/12)+1)-$L1183),INDEX('Cenários'!$I$6:$I$105,INT((ROW()-6)/12)+1)))),0))</f>
        <v/>
      </c>
      <c r="P1183" s="25">
        <f>IF($A1183="","",IFERROR(IF($E1183+INDEX('Cenários'!$J$6:$J$105,INT((ROW()-6)/12)+1)&gt;7,0,SUMIFS($O$6:$O$1205,$A$6:$A$1205,$A1183,$E$6:$E$1205,$E1183+INDEX('Cenários'!$J$6:$J$105,INT((ROW()-6)/12)+1))),0))</f>
        <v/>
      </c>
      <c r="Q1183" s="25">
        <f>IF($A1183="","",$L1183+$O1183)</f>
        <v/>
      </c>
      <c r="R1183" s="25">
        <f>IF($A1183="","",IF($E1183&gt;0,MAX(0,$Q1183-$N1183),0))</f>
        <v/>
      </c>
      <c r="S1183" s="25">
        <f>IF($A1183="","",$Q1183-$R1183)</f>
        <v/>
      </c>
      <c r="T1183" s="25">
        <f>IF($A1183="","",MAX(0,-$S1183))</f>
        <v/>
      </c>
      <c r="U1183" s="25">
        <f>IF($A1183="","",MAX(0,$Q1183-INDEX('Cenários'!$K$6:$K$105,INT((ROW()-6)/12)+1)))</f>
        <v/>
      </c>
      <c r="V1183" s="24">
        <f>IF($A1183="","",IF($Y1183&lt;&gt;"OK","Dados inválidos",IF($X1183="Pausado","Pausado",IF($T1183&gt;0,"Ruptura",IF($U1183&gt;0,"Excesso de capacidade",IF($M1183&gt;INDEX('Cenários'!$K$6:$K$105,INT((ROW()-6)/12)+1),"Capacidade insuficiente",IF(AND($E1183&lt;=0,$S1183&lt;INDEX('Cenários'!$H$6:$H$105,INT((ROW()-6)/12)+1)),"Atenção",IF($R1183&gt;0,"Desmobilizar","Adequado"))))))))</f>
        <v/>
      </c>
      <c r="W1183" s="24">
        <f>IF($A1183="","",IF($Y1183&lt;&gt;"OK","Corrigir cadastro do cenário",IF($X1183="Pausado","",IF($T1183&gt;0,"Ruptura projetada de "&amp;TEXT($T1183,"0")&amp;" un.",IF($U1183&gt;0,"Reduzir entrada ou transferir "&amp;TEXT($U1183,"0")&amp;" un.",IF($M1183&gt;INDEX('Cenários'!$K$6:$K$105,INT((ROW()-6)/12)+1),"Capacidade abaixo do saldo-alvo em "&amp;TEXT($M1183-INDEX('Cenários'!$K$6:$K$105,INT((ROW()-6)/12)+1),"0")&amp;" un.",IF(AND($O1183&gt;0,$E1183-INDEX('Cenários'!$J$6:$J$105,INT((ROW()-6)/12)+1)&lt;-4),"Recebimento depende de pedido anterior ao horizonte",IF($R1183&gt;0,"Desmobilizar "&amp;TEXT($R1183,"0")&amp;" un. nesta semana",IF($P1183&gt;0,"Emitir pedido de "&amp;TEXT($P1183,"0")&amp;" un. nesta semana",IF($O1183&gt;0,"Programar recebimento de "&amp;TEXT($O1183,"0")&amp;" un.","Sem ação imediata")))))))))</f>
        <v/>
      </c>
      <c r="X1183" s="24">
        <f>IF($A1183="","",INDEX('Cenários'!$M$6:$M$105,INT((ROW()-6)/12)+1))</f>
        <v/>
      </c>
      <c r="Y1183" s="24">
        <f>IF($A1183="","",INDEX('Cenários'!$Z$6:$Z$105,INT((ROW()-6)/12)+1))</f>
        <v/>
      </c>
    </row>
    <row r="1184" ht="19" customHeight="1">
      <c r="A1184" s="24">
        <f>IF(INDEX('Cenários'!$A$6:$A$105,INT((ROW()-6)/12)+1)="","",INDEX('Cenários'!$A$6:$A$105,INT((ROW()-6)/12)+1))</f>
        <v/>
      </c>
      <c r="B1184" s="24">
        <f>IF($A1184="","",INDEX('Cenários'!$B$6:$B$105,INT((ROW()-6)/12)+1))</f>
        <v/>
      </c>
      <c r="C1184" s="24">
        <f>IF($A1184="","",INDEX('Cenários'!$C$6:$C$105,INT((ROW()-6)/12)+1))</f>
        <v/>
      </c>
      <c r="D1184" s="24">
        <f>IF($A1184="","",INDEX('Cenários'!$D$6:$D$105,INT((ROW()-6)/12)+1))</f>
        <v/>
      </c>
      <c r="E1184" s="25">
        <f>IF($A1184="","",MOD(ROW()-6,12)-4)</f>
        <v/>
      </c>
      <c r="F1184" s="24">
        <f>IF($A1184="","",IF($E1184&lt;0,"Antes do pico",IF($E1184=0,"Semana de pico","Depois do pico")))</f>
        <v/>
      </c>
      <c r="G1184" s="36">
        <f>IF($A1184="","",IFERROR(IF(INDEX('Cenários'!$E$6:$E$105,INT((ROW()-6)/12)+1)="","",INDEX('Cenários'!$E$6:$E$105,INT((ROW()-6)/12)+1)+7*$E1184),""))</f>
        <v/>
      </c>
      <c r="H1184" s="37">
        <f>IF($A1184="","",INDEX('Cenários'!$N$6:$Y$105,INT((ROW()-6)/12)+1,$E1184+5))</f>
        <v/>
      </c>
      <c r="I1184" s="25">
        <f>IF(OR($A1184="",$H1184=""),"",IFERROR(ROUNDUP(INDEX('Cenários'!$F$6:$F$105,INT((ROW()-6)/12)+1)*$H1184,0),""))</f>
        <v/>
      </c>
      <c r="J1184" s="19" t="n"/>
      <c r="K1184" s="25">
        <f>IF($A1184="","",IF($E1184=-4,INDEX('Cenários'!$G$6:$G$105,INT((ROW()-6)/12)+1),$S1183))</f>
        <v/>
      </c>
      <c r="L1184" s="25">
        <f>IF($A1184="","",$K1184+IF($J1184="",0,$J1184)-IF($I1184="",0,$I1184))</f>
        <v/>
      </c>
      <c r="M1184" s="25">
        <f>IF($A1184="","",IF($E1184&lt;=0,INDEX('Cenários'!$H$6:$H$105,INT((ROW()-6)/12)+1)+SUMIFS($I$6:$I$1205,$A$6:$A$1205,$A1184,$E$6:$E$1205,"&gt;"&amp;$E1184,$E$6:$E$1205,"&lt;="&amp;($E1184+INDEX('Cenários'!$J$6:$J$105,INT((ROW()-6)/12)+1))),INDEX('Cenários'!$L$6:$L$105,INT((ROW()-6)/12)+1)+SUMIFS($I$6:$I$1205,$A$6:$A$1205,$A1184,$E$6:$E$1205,"&gt;"&amp;$E1184,$E$6:$E$1205,"&lt;=7")))</f>
        <v/>
      </c>
      <c r="N1184" s="25">
        <f>IF($A1184="","",MIN(INDEX('Cenários'!$K$6:$K$105,INT((ROW()-6)/12)+1),MAX(0,$M1184)))</f>
        <v/>
      </c>
      <c r="O1184" s="25">
        <f>IF($A1184="","",IFERROR(IF($L1184&gt;=$N1184,0,MIN(CEILING(MAX(0,$N1184-$L1184),INDEX('Cenários'!$I$6:$I$105,INT((ROW()-6)/12)+1)),FLOOR(MAX(0,INDEX('Cenários'!$K$6:$K$105,INT((ROW()-6)/12)+1)-$L1184),INDEX('Cenários'!$I$6:$I$105,INT((ROW()-6)/12)+1)))),0))</f>
        <v/>
      </c>
      <c r="P1184" s="25">
        <f>IF($A1184="","",IFERROR(IF($E1184+INDEX('Cenários'!$J$6:$J$105,INT((ROW()-6)/12)+1)&gt;7,0,SUMIFS($O$6:$O$1205,$A$6:$A$1205,$A1184,$E$6:$E$1205,$E1184+INDEX('Cenários'!$J$6:$J$105,INT((ROW()-6)/12)+1))),0))</f>
        <v/>
      </c>
      <c r="Q1184" s="25">
        <f>IF($A1184="","",$L1184+$O1184)</f>
        <v/>
      </c>
      <c r="R1184" s="25">
        <f>IF($A1184="","",IF($E1184&gt;0,MAX(0,$Q1184-$N1184),0))</f>
        <v/>
      </c>
      <c r="S1184" s="25">
        <f>IF($A1184="","",$Q1184-$R1184)</f>
        <v/>
      </c>
      <c r="T1184" s="25">
        <f>IF($A1184="","",MAX(0,-$S1184))</f>
        <v/>
      </c>
      <c r="U1184" s="25">
        <f>IF($A1184="","",MAX(0,$Q1184-INDEX('Cenários'!$K$6:$K$105,INT((ROW()-6)/12)+1)))</f>
        <v/>
      </c>
      <c r="V1184" s="24">
        <f>IF($A1184="","",IF($Y1184&lt;&gt;"OK","Dados inválidos",IF($X1184="Pausado","Pausado",IF($T1184&gt;0,"Ruptura",IF($U1184&gt;0,"Excesso de capacidade",IF($M1184&gt;INDEX('Cenários'!$K$6:$K$105,INT((ROW()-6)/12)+1),"Capacidade insuficiente",IF(AND($E1184&lt;=0,$S1184&lt;INDEX('Cenários'!$H$6:$H$105,INT((ROW()-6)/12)+1)),"Atenção",IF($R1184&gt;0,"Desmobilizar","Adequado"))))))))</f>
        <v/>
      </c>
      <c r="W1184" s="24">
        <f>IF($A1184="","",IF($Y1184&lt;&gt;"OK","Corrigir cadastro do cenário",IF($X1184="Pausado","",IF($T1184&gt;0,"Ruptura projetada de "&amp;TEXT($T1184,"0")&amp;" un.",IF($U1184&gt;0,"Reduzir entrada ou transferir "&amp;TEXT($U1184,"0")&amp;" un.",IF($M1184&gt;INDEX('Cenários'!$K$6:$K$105,INT((ROW()-6)/12)+1),"Capacidade abaixo do saldo-alvo em "&amp;TEXT($M1184-INDEX('Cenários'!$K$6:$K$105,INT((ROW()-6)/12)+1),"0")&amp;" un.",IF(AND($O1184&gt;0,$E1184-INDEX('Cenários'!$J$6:$J$105,INT((ROW()-6)/12)+1)&lt;-4),"Recebimento depende de pedido anterior ao horizonte",IF($R1184&gt;0,"Desmobilizar "&amp;TEXT($R1184,"0")&amp;" un. nesta semana",IF($P1184&gt;0,"Emitir pedido de "&amp;TEXT($P1184,"0")&amp;" un. nesta semana",IF($O1184&gt;0,"Programar recebimento de "&amp;TEXT($O1184,"0")&amp;" un.","Sem ação imediata")))))))))</f>
        <v/>
      </c>
      <c r="X1184" s="24">
        <f>IF($A1184="","",INDEX('Cenários'!$M$6:$M$105,INT((ROW()-6)/12)+1))</f>
        <v/>
      </c>
      <c r="Y1184" s="24">
        <f>IF($A1184="","",INDEX('Cenários'!$Z$6:$Z$105,INT((ROW()-6)/12)+1))</f>
        <v/>
      </c>
    </row>
    <row r="1185" ht="19" customHeight="1">
      <c r="A1185" s="24">
        <f>IF(INDEX('Cenários'!$A$6:$A$105,INT((ROW()-6)/12)+1)="","",INDEX('Cenários'!$A$6:$A$105,INT((ROW()-6)/12)+1))</f>
        <v/>
      </c>
      <c r="B1185" s="24">
        <f>IF($A1185="","",INDEX('Cenários'!$B$6:$B$105,INT((ROW()-6)/12)+1))</f>
        <v/>
      </c>
      <c r="C1185" s="24">
        <f>IF($A1185="","",INDEX('Cenários'!$C$6:$C$105,INT((ROW()-6)/12)+1))</f>
        <v/>
      </c>
      <c r="D1185" s="24">
        <f>IF($A1185="","",INDEX('Cenários'!$D$6:$D$105,INT((ROW()-6)/12)+1))</f>
        <v/>
      </c>
      <c r="E1185" s="25">
        <f>IF($A1185="","",MOD(ROW()-6,12)-4)</f>
        <v/>
      </c>
      <c r="F1185" s="24">
        <f>IF($A1185="","",IF($E1185&lt;0,"Antes do pico",IF($E1185=0,"Semana de pico","Depois do pico")))</f>
        <v/>
      </c>
      <c r="G1185" s="36">
        <f>IF($A1185="","",IFERROR(IF(INDEX('Cenários'!$E$6:$E$105,INT((ROW()-6)/12)+1)="","",INDEX('Cenários'!$E$6:$E$105,INT((ROW()-6)/12)+1)+7*$E1185),""))</f>
        <v/>
      </c>
      <c r="H1185" s="37">
        <f>IF($A1185="","",INDEX('Cenários'!$N$6:$Y$105,INT((ROW()-6)/12)+1,$E1185+5))</f>
        <v/>
      </c>
      <c r="I1185" s="25">
        <f>IF(OR($A1185="",$H1185=""),"",IFERROR(ROUNDUP(INDEX('Cenários'!$F$6:$F$105,INT((ROW()-6)/12)+1)*$H1185,0),""))</f>
        <v/>
      </c>
      <c r="J1185" s="19" t="n"/>
      <c r="K1185" s="25">
        <f>IF($A1185="","",IF($E1185=-4,INDEX('Cenários'!$G$6:$G$105,INT((ROW()-6)/12)+1),$S1184))</f>
        <v/>
      </c>
      <c r="L1185" s="25">
        <f>IF($A1185="","",$K1185+IF($J1185="",0,$J1185)-IF($I1185="",0,$I1185))</f>
        <v/>
      </c>
      <c r="M1185" s="25">
        <f>IF($A1185="","",IF($E1185&lt;=0,INDEX('Cenários'!$H$6:$H$105,INT((ROW()-6)/12)+1)+SUMIFS($I$6:$I$1205,$A$6:$A$1205,$A1185,$E$6:$E$1205,"&gt;"&amp;$E1185,$E$6:$E$1205,"&lt;="&amp;($E1185+INDEX('Cenários'!$J$6:$J$105,INT((ROW()-6)/12)+1))),INDEX('Cenários'!$L$6:$L$105,INT((ROW()-6)/12)+1)+SUMIFS($I$6:$I$1205,$A$6:$A$1205,$A1185,$E$6:$E$1205,"&gt;"&amp;$E1185,$E$6:$E$1205,"&lt;=7")))</f>
        <v/>
      </c>
      <c r="N1185" s="25">
        <f>IF($A1185="","",MIN(INDEX('Cenários'!$K$6:$K$105,INT((ROW()-6)/12)+1),MAX(0,$M1185)))</f>
        <v/>
      </c>
      <c r="O1185" s="25">
        <f>IF($A1185="","",IFERROR(IF($L1185&gt;=$N1185,0,MIN(CEILING(MAX(0,$N1185-$L1185),INDEX('Cenários'!$I$6:$I$105,INT((ROW()-6)/12)+1)),FLOOR(MAX(0,INDEX('Cenários'!$K$6:$K$105,INT((ROW()-6)/12)+1)-$L1185),INDEX('Cenários'!$I$6:$I$105,INT((ROW()-6)/12)+1)))),0))</f>
        <v/>
      </c>
      <c r="P1185" s="25">
        <f>IF($A1185="","",IFERROR(IF($E1185+INDEX('Cenários'!$J$6:$J$105,INT((ROW()-6)/12)+1)&gt;7,0,SUMIFS($O$6:$O$1205,$A$6:$A$1205,$A1185,$E$6:$E$1205,$E1185+INDEX('Cenários'!$J$6:$J$105,INT((ROW()-6)/12)+1))),0))</f>
        <v/>
      </c>
      <c r="Q1185" s="25">
        <f>IF($A1185="","",$L1185+$O1185)</f>
        <v/>
      </c>
      <c r="R1185" s="25">
        <f>IF($A1185="","",IF($E1185&gt;0,MAX(0,$Q1185-$N1185),0))</f>
        <v/>
      </c>
      <c r="S1185" s="25">
        <f>IF($A1185="","",$Q1185-$R1185)</f>
        <v/>
      </c>
      <c r="T1185" s="25">
        <f>IF($A1185="","",MAX(0,-$S1185))</f>
        <v/>
      </c>
      <c r="U1185" s="25">
        <f>IF($A1185="","",MAX(0,$Q1185-INDEX('Cenários'!$K$6:$K$105,INT((ROW()-6)/12)+1)))</f>
        <v/>
      </c>
      <c r="V1185" s="24">
        <f>IF($A1185="","",IF($Y1185&lt;&gt;"OK","Dados inválidos",IF($X1185="Pausado","Pausado",IF($T1185&gt;0,"Ruptura",IF($U1185&gt;0,"Excesso de capacidade",IF($M1185&gt;INDEX('Cenários'!$K$6:$K$105,INT((ROW()-6)/12)+1),"Capacidade insuficiente",IF(AND($E1185&lt;=0,$S1185&lt;INDEX('Cenários'!$H$6:$H$105,INT((ROW()-6)/12)+1)),"Atenção",IF($R1185&gt;0,"Desmobilizar","Adequado"))))))))</f>
        <v/>
      </c>
      <c r="W1185" s="24">
        <f>IF($A1185="","",IF($Y1185&lt;&gt;"OK","Corrigir cadastro do cenário",IF($X1185="Pausado","",IF($T1185&gt;0,"Ruptura projetada de "&amp;TEXT($T1185,"0")&amp;" un.",IF($U1185&gt;0,"Reduzir entrada ou transferir "&amp;TEXT($U1185,"0")&amp;" un.",IF($M1185&gt;INDEX('Cenários'!$K$6:$K$105,INT((ROW()-6)/12)+1),"Capacidade abaixo do saldo-alvo em "&amp;TEXT($M1185-INDEX('Cenários'!$K$6:$K$105,INT((ROW()-6)/12)+1),"0")&amp;" un.",IF(AND($O1185&gt;0,$E1185-INDEX('Cenários'!$J$6:$J$105,INT((ROW()-6)/12)+1)&lt;-4),"Recebimento depende de pedido anterior ao horizonte",IF($R1185&gt;0,"Desmobilizar "&amp;TEXT($R1185,"0")&amp;" un. nesta semana",IF($P1185&gt;0,"Emitir pedido de "&amp;TEXT($P1185,"0")&amp;" un. nesta semana",IF($O1185&gt;0,"Programar recebimento de "&amp;TEXT($O1185,"0")&amp;" un.","Sem ação imediata")))))))))</f>
        <v/>
      </c>
      <c r="X1185" s="24">
        <f>IF($A1185="","",INDEX('Cenários'!$M$6:$M$105,INT((ROW()-6)/12)+1))</f>
        <v/>
      </c>
      <c r="Y1185" s="24">
        <f>IF($A1185="","",INDEX('Cenários'!$Z$6:$Z$105,INT((ROW()-6)/12)+1))</f>
        <v/>
      </c>
    </row>
    <row r="1186" ht="19" customHeight="1">
      <c r="A1186" s="24">
        <f>IF(INDEX('Cenários'!$A$6:$A$105,INT((ROW()-6)/12)+1)="","",INDEX('Cenários'!$A$6:$A$105,INT((ROW()-6)/12)+1))</f>
        <v/>
      </c>
      <c r="B1186" s="24">
        <f>IF($A1186="","",INDEX('Cenários'!$B$6:$B$105,INT((ROW()-6)/12)+1))</f>
        <v/>
      </c>
      <c r="C1186" s="24">
        <f>IF($A1186="","",INDEX('Cenários'!$C$6:$C$105,INT((ROW()-6)/12)+1))</f>
        <v/>
      </c>
      <c r="D1186" s="24">
        <f>IF($A1186="","",INDEX('Cenários'!$D$6:$D$105,INT((ROW()-6)/12)+1))</f>
        <v/>
      </c>
      <c r="E1186" s="25">
        <f>IF($A1186="","",MOD(ROW()-6,12)-4)</f>
        <v/>
      </c>
      <c r="F1186" s="24">
        <f>IF($A1186="","",IF($E1186&lt;0,"Antes do pico",IF($E1186=0,"Semana de pico","Depois do pico")))</f>
        <v/>
      </c>
      <c r="G1186" s="36">
        <f>IF($A1186="","",IFERROR(IF(INDEX('Cenários'!$E$6:$E$105,INT((ROW()-6)/12)+1)="","",INDEX('Cenários'!$E$6:$E$105,INT((ROW()-6)/12)+1)+7*$E1186),""))</f>
        <v/>
      </c>
      <c r="H1186" s="37">
        <f>IF($A1186="","",INDEX('Cenários'!$N$6:$Y$105,INT((ROW()-6)/12)+1,$E1186+5))</f>
        <v/>
      </c>
      <c r="I1186" s="25">
        <f>IF(OR($A1186="",$H1186=""),"",IFERROR(ROUNDUP(INDEX('Cenários'!$F$6:$F$105,INT((ROW()-6)/12)+1)*$H1186,0),""))</f>
        <v/>
      </c>
      <c r="J1186" s="19" t="n"/>
      <c r="K1186" s="25">
        <f>IF($A1186="","",IF($E1186=-4,INDEX('Cenários'!$G$6:$G$105,INT((ROW()-6)/12)+1),$S1185))</f>
        <v/>
      </c>
      <c r="L1186" s="25">
        <f>IF($A1186="","",$K1186+IF($J1186="",0,$J1186)-IF($I1186="",0,$I1186))</f>
        <v/>
      </c>
      <c r="M1186" s="25">
        <f>IF($A1186="","",IF($E1186&lt;=0,INDEX('Cenários'!$H$6:$H$105,INT((ROW()-6)/12)+1)+SUMIFS($I$6:$I$1205,$A$6:$A$1205,$A1186,$E$6:$E$1205,"&gt;"&amp;$E1186,$E$6:$E$1205,"&lt;="&amp;($E1186+INDEX('Cenários'!$J$6:$J$105,INT((ROW()-6)/12)+1))),INDEX('Cenários'!$L$6:$L$105,INT((ROW()-6)/12)+1)+SUMIFS($I$6:$I$1205,$A$6:$A$1205,$A1186,$E$6:$E$1205,"&gt;"&amp;$E1186,$E$6:$E$1205,"&lt;=7")))</f>
        <v/>
      </c>
      <c r="N1186" s="25">
        <f>IF($A1186="","",MIN(INDEX('Cenários'!$K$6:$K$105,INT((ROW()-6)/12)+1),MAX(0,$M1186)))</f>
        <v/>
      </c>
      <c r="O1186" s="25">
        <f>IF($A1186="","",IFERROR(IF($L1186&gt;=$N1186,0,MIN(CEILING(MAX(0,$N1186-$L1186),INDEX('Cenários'!$I$6:$I$105,INT((ROW()-6)/12)+1)),FLOOR(MAX(0,INDEX('Cenários'!$K$6:$K$105,INT((ROW()-6)/12)+1)-$L1186),INDEX('Cenários'!$I$6:$I$105,INT((ROW()-6)/12)+1)))),0))</f>
        <v/>
      </c>
      <c r="P1186" s="25">
        <f>IF($A1186="","",IFERROR(IF($E1186+INDEX('Cenários'!$J$6:$J$105,INT((ROW()-6)/12)+1)&gt;7,0,SUMIFS($O$6:$O$1205,$A$6:$A$1205,$A1186,$E$6:$E$1205,$E1186+INDEX('Cenários'!$J$6:$J$105,INT((ROW()-6)/12)+1))),0))</f>
        <v/>
      </c>
      <c r="Q1186" s="25">
        <f>IF($A1186="","",$L1186+$O1186)</f>
        <v/>
      </c>
      <c r="R1186" s="25">
        <f>IF($A1186="","",IF($E1186&gt;0,MAX(0,$Q1186-$N1186),0))</f>
        <v/>
      </c>
      <c r="S1186" s="25">
        <f>IF($A1186="","",$Q1186-$R1186)</f>
        <v/>
      </c>
      <c r="T1186" s="25">
        <f>IF($A1186="","",MAX(0,-$S1186))</f>
        <v/>
      </c>
      <c r="U1186" s="25">
        <f>IF($A1186="","",MAX(0,$Q1186-INDEX('Cenários'!$K$6:$K$105,INT((ROW()-6)/12)+1)))</f>
        <v/>
      </c>
      <c r="V1186" s="24">
        <f>IF($A1186="","",IF($Y1186&lt;&gt;"OK","Dados inválidos",IF($X1186="Pausado","Pausado",IF($T1186&gt;0,"Ruptura",IF($U1186&gt;0,"Excesso de capacidade",IF($M1186&gt;INDEX('Cenários'!$K$6:$K$105,INT((ROW()-6)/12)+1),"Capacidade insuficiente",IF(AND($E1186&lt;=0,$S1186&lt;INDEX('Cenários'!$H$6:$H$105,INT((ROW()-6)/12)+1)),"Atenção",IF($R1186&gt;0,"Desmobilizar","Adequado"))))))))</f>
        <v/>
      </c>
      <c r="W1186" s="24">
        <f>IF($A1186="","",IF($Y1186&lt;&gt;"OK","Corrigir cadastro do cenário",IF($X1186="Pausado","",IF($T1186&gt;0,"Ruptura projetada de "&amp;TEXT($T1186,"0")&amp;" un.",IF($U1186&gt;0,"Reduzir entrada ou transferir "&amp;TEXT($U1186,"0")&amp;" un.",IF($M1186&gt;INDEX('Cenários'!$K$6:$K$105,INT((ROW()-6)/12)+1),"Capacidade abaixo do saldo-alvo em "&amp;TEXT($M1186-INDEX('Cenários'!$K$6:$K$105,INT((ROW()-6)/12)+1),"0")&amp;" un.",IF(AND($O1186&gt;0,$E1186-INDEX('Cenários'!$J$6:$J$105,INT((ROW()-6)/12)+1)&lt;-4),"Recebimento depende de pedido anterior ao horizonte",IF($R1186&gt;0,"Desmobilizar "&amp;TEXT($R1186,"0")&amp;" un. nesta semana",IF($P1186&gt;0,"Emitir pedido de "&amp;TEXT($P1186,"0")&amp;" un. nesta semana",IF($O1186&gt;0,"Programar recebimento de "&amp;TEXT($O1186,"0")&amp;" un.","Sem ação imediata")))))))))</f>
        <v/>
      </c>
      <c r="X1186" s="24">
        <f>IF($A1186="","",INDEX('Cenários'!$M$6:$M$105,INT((ROW()-6)/12)+1))</f>
        <v/>
      </c>
      <c r="Y1186" s="24">
        <f>IF($A1186="","",INDEX('Cenários'!$Z$6:$Z$105,INT((ROW()-6)/12)+1))</f>
        <v/>
      </c>
    </row>
    <row r="1187" ht="19" customHeight="1">
      <c r="A1187" s="24">
        <f>IF(INDEX('Cenários'!$A$6:$A$105,INT((ROW()-6)/12)+1)="","",INDEX('Cenários'!$A$6:$A$105,INT((ROW()-6)/12)+1))</f>
        <v/>
      </c>
      <c r="B1187" s="24">
        <f>IF($A1187="","",INDEX('Cenários'!$B$6:$B$105,INT((ROW()-6)/12)+1))</f>
        <v/>
      </c>
      <c r="C1187" s="24">
        <f>IF($A1187="","",INDEX('Cenários'!$C$6:$C$105,INT((ROW()-6)/12)+1))</f>
        <v/>
      </c>
      <c r="D1187" s="24">
        <f>IF($A1187="","",INDEX('Cenários'!$D$6:$D$105,INT((ROW()-6)/12)+1))</f>
        <v/>
      </c>
      <c r="E1187" s="25">
        <f>IF($A1187="","",MOD(ROW()-6,12)-4)</f>
        <v/>
      </c>
      <c r="F1187" s="24">
        <f>IF($A1187="","",IF($E1187&lt;0,"Antes do pico",IF($E1187=0,"Semana de pico","Depois do pico")))</f>
        <v/>
      </c>
      <c r="G1187" s="36">
        <f>IF($A1187="","",IFERROR(IF(INDEX('Cenários'!$E$6:$E$105,INT((ROW()-6)/12)+1)="","",INDEX('Cenários'!$E$6:$E$105,INT((ROW()-6)/12)+1)+7*$E1187),""))</f>
        <v/>
      </c>
      <c r="H1187" s="37">
        <f>IF($A1187="","",INDEX('Cenários'!$N$6:$Y$105,INT((ROW()-6)/12)+1,$E1187+5))</f>
        <v/>
      </c>
      <c r="I1187" s="25">
        <f>IF(OR($A1187="",$H1187=""),"",IFERROR(ROUNDUP(INDEX('Cenários'!$F$6:$F$105,INT((ROW()-6)/12)+1)*$H1187,0),""))</f>
        <v/>
      </c>
      <c r="J1187" s="19" t="n"/>
      <c r="K1187" s="25">
        <f>IF($A1187="","",IF($E1187=-4,INDEX('Cenários'!$G$6:$G$105,INT((ROW()-6)/12)+1),$S1186))</f>
        <v/>
      </c>
      <c r="L1187" s="25">
        <f>IF($A1187="","",$K1187+IF($J1187="",0,$J1187)-IF($I1187="",0,$I1187))</f>
        <v/>
      </c>
      <c r="M1187" s="25">
        <f>IF($A1187="","",IF($E1187&lt;=0,INDEX('Cenários'!$H$6:$H$105,INT((ROW()-6)/12)+1)+SUMIFS($I$6:$I$1205,$A$6:$A$1205,$A1187,$E$6:$E$1205,"&gt;"&amp;$E1187,$E$6:$E$1205,"&lt;="&amp;($E1187+INDEX('Cenários'!$J$6:$J$105,INT((ROW()-6)/12)+1))),INDEX('Cenários'!$L$6:$L$105,INT((ROW()-6)/12)+1)+SUMIFS($I$6:$I$1205,$A$6:$A$1205,$A1187,$E$6:$E$1205,"&gt;"&amp;$E1187,$E$6:$E$1205,"&lt;=7")))</f>
        <v/>
      </c>
      <c r="N1187" s="25">
        <f>IF($A1187="","",MIN(INDEX('Cenários'!$K$6:$K$105,INT((ROW()-6)/12)+1),MAX(0,$M1187)))</f>
        <v/>
      </c>
      <c r="O1187" s="25">
        <f>IF($A1187="","",IFERROR(IF($L1187&gt;=$N1187,0,MIN(CEILING(MAX(0,$N1187-$L1187),INDEX('Cenários'!$I$6:$I$105,INT((ROW()-6)/12)+1)),FLOOR(MAX(0,INDEX('Cenários'!$K$6:$K$105,INT((ROW()-6)/12)+1)-$L1187),INDEX('Cenários'!$I$6:$I$105,INT((ROW()-6)/12)+1)))),0))</f>
        <v/>
      </c>
      <c r="P1187" s="25">
        <f>IF($A1187="","",IFERROR(IF($E1187+INDEX('Cenários'!$J$6:$J$105,INT((ROW()-6)/12)+1)&gt;7,0,SUMIFS($O$6:$O$1205,$A$6:$A$1205,$A1187,$E$6:$E$1205,$E1187+INDEX('Cenários'!$J$6:$J$105,INT((ROW()-6)/12)+1))),0))</f>
        <v/>
      </c>
      <c r="Q1187" s="25">
        <f>IF($A1187="","",$L1187+$O1187)</f>
        <v/>
      </c>
      <c r="R1187" s="25">
        <f>IF($A1187="","",IF($E1187&gt;0,MAX(0,$Q1187-$N1187),0))</f>
        <v/>
      </c>
      <c r="S1187" s="25">
        <f>IF($A1187="","",$Q1187-$R1187)</f>
        <v/>
      </c>
      <c r="T1187" s="25">
        <f>IF($A1187="","",MAX(0,-$S1187))</f>
        <v/>
      </c>
      <c r="U1187" s="25">
        <f>IF($A1187="","",MAX(0,$Q1187-INDEX('Cenários'!$K$6:$K$105,INT((ROW()-6)/12)+1)))</f>
        <v/>
      </c>
      <c r="V1187" s="24">
        <f>IF($A1187="","",IF($Y1187&lt;&gt;"OK","Dados inválidos",IF($X1187="Pausado","Pausado",IF($T1187&gt;0,"Ruptura",IF($U1187&gt;0,"Excesso de capacidade",IF($M1187&gt;INDEX('Cenários'!$K$6:$K$105,INT((ROW()-6)/12)+1),"Capacidade insuficiente",IF(AND($E1187&lt;=0,$S1187&lt;INDEX('Cenários'!$H$6:$H$105,INT((ROW()-6)/12)+1)),"Atenção",IF($R1187&gt;0,"Desmobilizar","Adequado"))))))))</f>
        <v/>
      </c>
      <c r="W1187" s="24">
        <f>IF($A1187="","",IF($Y1187&lt;&gt;"OK","Corrigir cadastro do cenário",IF($X1187="Pausado","",IF($T1187&gt;0,"Ruptura projetada de "&amp;TEXT($T1187,"0")&amp;" un.",IF($U1187&gt;0,"Reduzir entrada ou transferir "&amp;TEXT($U1187,"0")&amp;" un.",IF($M1187&gt;INDEX('Cenários'!$K$6:$K$105,INT((ROW()-6)/12)+1),"Capacidade abaixo do saldo-alvo em "&amp;TEXT($M1187-INDEX('Cenários'!$K$6:$K$105,INT((ROW()-6)/12)+1),"0")&amp;" un.",IF(AND($O1187&gt;0,$E1187-INDEX('Cenários'!$J$6:$J$105,INT((ROW()-6)/12)+1)&lt;-4),"Recebimento depende de pedido anterior ao horizonte",IF($R1187&gt;0,"Desmobilizar "&amp;TEXT($R1187,"0")&amp;" un. nesta semana",IF($P1187&gt;0,"Emitir pedido de "&amp;TEXT($P1187,"0")&amp;" un. nesta semana",IF($O1187&gt;0,"Programar recebimento de "&amp;TEXT($O1187,"0")&amp;" un.","Sem ação imediata")))))))))</f>
        <v/>
      </c>
      <c r="X1187" s="24">
        <f>IF($A1187="","",INDEX('Cenários'!$M$6:$M$105,INT((ROW()-6)/12)+1))</f>
        <v/>
      </c>
      <c r="Y1187" s="24">
        <f>IF($A1187="","",INDEX('Cenários'!$Z$6:$Z$105,INT((ROW()-6)/12)+1))</f>
        <v/>
      </c>
    </row>
    <row r="1188" ht="19" customHeight="1">
      <c r="A1188" s="24">
        <f>IF(INDEX('Cenários'!$A$6:$A$105,INT((ROW()-6)/12)+1)="","",INDEX('Cenários'!$A$6:$A$105,INT((ROW()-6)/12)+1))</f>
        <v/>
      </c>
      <c r="B1188" s="24">
        <f>IF($A1188="","",INDEX('Cenários'!$B$6:$B$105,INT((ROW()-6)/12)+1))</f>
        <v/>
      </c>
      <c r="C1188" s="24">
        <f>IF($A1188="","",INDEX('Cenários'!$C$6:$C$105,INT((ROW()-6)/12)+1))</f>
        <v/>
      </c>
      <c r="D1188" s="24">
        <f>IF($A1188="","",INDEX('Cenários'!$D$6:$D$105,INT((ROW()-6)/12)+1))</f>
        <v/>
      </c>
      <c r="E1188" s="25">
        <f>IF($A1188="","",MOD(ROW()-6,12)-4)</f>
        <v/>
      </c>
      <c r="F1188" s="24">
        <f>IF($A1188="","",IF($E1188&lt;0,"Antes do pico",IF($E1188=0,"Semana de pico","Depois do pico")))</f>
        <v/>
      </c>
      <c r="G1188" s="36">
        <f>IF($A1188="","",IFERROR(IF(INDEX('Cenários'!$E$6:$E$105,INT((ROW()-6)/12)+1)="","",INDEX('Cenários'!$E$6:$E$105,INT((ROW()-6)/12)+1)+7*$E1188),""))</f>
        <v/>
      </c>
      <c r="H1188" s="37">
        <f>IF($A1188="","",INDEX('Cenários'!$N$6:$Y$105,INT((ROW()-6)/12)+1,$E1188+5))</f>
        <v/>
      </c>
      <c r="I1188" s="25">
        <f>IF(OR($A1188="",$H1188=""),"",IFERROR(ROUNDUP(INDEX('Cenários'!$F$6:$F$105,INT((ROW()-6)/12)+1)*$H1188,0),""))</f>
        <v/>
      </c>
      <c r="J1188" s="19" t="n"/>
      <c r="K1188" s="25">
        <f>IF($A1188="","",IF($E1188=-4,INDEX('Cenários'!$G$6:$G$105,INT((ROW()-6)/12)+1),$S1187))</f>
        <v/>
      </c>
      <c r="L1188" s="25">
        <f>IF($A1188="","",$K1188+IF($J1188="",0,$J1188)-IF($I1188="",0,$I1188))</f>
        <v/>
      </c>
      <c r="M1188" s="25">
        <f>IF($A1188="","",IF($E1188&lt;=0,INDEX('Cenários'!$H$6:$H$105,INT((ROW()-6)/12)+1)+SUMIFS($I$6:$I$1205,$A$6:$A$1205,$A1188,$E$6:$E$1205,"&gt;"&amp;$E1188,$E$6:$E$1205,"&lt;="&amp;($E1188+INDEX('Cenários'!$J$6:$J$105,INT((ROW()-6)/12)+1))),INDEX('Cenários'!$L$6:$L$105,INT((ROW()-6)/12)+1)+SUMIFS($I$6:$I$1205,$A$6:$A$1205,$A1188,$E$6:$E$1205,"&gt;"&amp;$E1188,$E$6:$E$1205,"&lt;=7")))</f>
        <v/>
      </c>
      <c r="N1188" s="25">
        <f>IF($A1188="","",MIN(INDEX('Cenários'!$K$6:$K$105,INT((ROW()-6)/12)+1),MAX(0,$M1188)))</f>
        <v/>
      </c>
      <c r="O1188" s="25">
        <f>IF($A1188="","",IFERROR(IF($L1188&gt;=$N1188,0,MIN(CEILING(MAX(0,$N1188-$L1188),INDEX('Cenários'!$I$6:$I$105,INT((ROW()-6)/12)+1)),FLOOR(MAX(0,INDEX('Cenários'!$K$6:$K$105,INT((ROW()-6)/12)+1)-$L1188),INDEX('Cenários'!$I$6:$I$105,INT((ROW()-6)/12)+1)))),0))</f>
        <v/>
      </c>
      <c r="P1188" s="25">
        <f>IF($A1188="","",IFERROR(IF($E1188+INDEX('Cenários'!$J$6:$J$105,INT((ROW()-6)/12)+1)&gt;7,0,SUMIFS($O$6:$O$1205,$A$6:$A$1205,$A1188,$E$6:$E$1205,$E1188+INDEX('Cenários'!$J$6:$J$105,INT((ROW()-6)/12)+1))),0))</f>
        <v/>
      </c>
      <c r="Q1188" s="25">
        <f>IF($A1188="","",$L1188+$O1188)</f>
        <v/>
      </c>
      <c r="R1188" s="25">
        <f>IF($A1188="","",IF($E1188&gt;0,MAX(0,$Q1188-$N1188),0))</f>
        <v/>
      </c>
      <c r="S1188" s="25">
        <f>IF($A1188="","",$Q1188-$R1188)</f>
        <v/>
      </c>
      <c r="T1188" s="25">
        <f>IF($A1188="","",MAX(0,-$S1188))</f>
        <v/>
      </c>
      <c r="U1188" s="25">
        <f>IF($A1188="","",MAX(0,$Q1188-INDEX('Cenários'!$K$6:$K$105,INT((ROW()-6)/12)+1)))</f>
        <v/>
      </c>
      <c r="V1188" s="24">
        <f>IF($A1188="","",IF($Y1188&lt;&gt;"OK","Dados inválidos",IF($X1188="Pausado","Pausado",IF($T1188&gt;0,"Ruptura",IF($U1188&gt;0,"Excesso de capacidade",IF($M1188&gt;INDEX('Cenários'!$K$6:$K$105,INT((ROW()-6)/12)+1),"Capacidade insuficiente",IF(AND($E1188&lt;=0,$S1188&lt;INDEX('Cenários'!$H$6:$H$105,INT((ROW()-6)/12)+1)),"Atenção",IF($R1188&gt;0,"Desmobilizar","Adequado"))))))))</f>
        <v/>
      </c>
      <c r="W1188" s="24">
        <f>IF($A1188="","",IF($Y1188&lt;&gt;"OK","Corrigir cadastro do cenário",IF($X1188="Pausado","",IF($T1188&gt;0,"Ruptura projetada de "&amp;TEXT($T1188,"0")&amp;" un.",IF($U1188&gt;0,"Reduzir entrada ou transferir "&amp;TEXT($U1188,"0")&amp;" un.",IF($M1188&gt;INDEX('Cenários'!$K$6:$K$105,INT((ROW()-6)/12)+1),"Capacidade abaixo do saldo-alvo em "&amp;TEXT($M1188-INDEX('Cenários'!$K$6:$K$105,INT((ROW()-6)/12)+1),"0")&amp;" un.",IF(AND($O1188&gt;0,$E1188-INDEX('Cenários'!$J$6:$J$105,INT((ROW()-6)/12)+1)&lt;-4),"Recebimento depende de pedido anterior ao horizonte",IF($R1188&gt;0,"Desmobilizar "&amp;TEXT($R1188,"0")&amp;" un. nesta semana",IF($P1188&gt;0,"Emitir pedido de "&amp;TEXT($P1188,"0")&amp;" un. nesta semana",IF($O1188&gt;0,"Programar recebimento de "&amp;TEXT($O1188,"0")&amp;" un.","Sem ação imediata")))))))))</f>
        <v/>
      </c>
      <c r="X1188" s="24">
        <f>IF($A1188="","",INDEX('Cenários'!$M$6:$M$105,INT((ROW()-6)/12)+1))</f>
        <v/>
      </c>
      <c r="Y1188" s="24">
        <f>IF($A1188="","",INDEX('Cenários'!$Z$6:$Z$105,INT((ROW()-6)/12)+1))</f>
        <v/>
      </c>
    </row>
    <row r="1189" ht="19" customHeight="1">
      <c r="A1189" s="24">
        <f>IF(INDEX('Cenários'!$A$6:$A$105,INT((ROW()-6)/12)+1)="","",INDEX('Cenários'!$A$6:$A$105,INT((ROW()-6)/12)+1))</f>
        <v/>
      </c>
      <c r="B1189" s="24">
        <f>IF($A1189="","",INDEX('Cenários'!$B$6:$B$105,INT((ROW()-6)/12)+1))</f>
        <v/>
      </c>
      <c r="C1189" s="24">
        <f>IF($A1189="","",INDEX('Cenários'!$C$6:$C$105,INT((ROW()-6)/12)+1))</f>
        <v/>
      </c>
      <c r="D1189" s="24">
        <f>IF($A1189="","",INDEX('Cenários'!$D$6:$D$105,INT((ROW()-6)/12)+1))</f>
        <v/>
      </c>
      <c r="E1189" s="25">
        <f>IF($A1189="","",MOD(ROW()-6,12)-4)</f>
        <v/>
      </c>
      <c r="F1189" s="24">
        <f>IF($A1189="","",IF($E1189&lt;0,"Antes do pico",IF($E1189=0,"Semana de pico","Depois do pico")))</f>
        <v/>
      </c>
      <c r="G1189" s="36">
        <f>IF($A1189="","",IFERROR(IF(INDEX('Cenários'!$E$6:$E$105,INT((ROW()-6)/12)+1)="","",INDEX('Cenários'!$E$6:$E$105,INT((ROW()-6)/12)+1)+7*$E1189),""))</f>
        <v/>
      </c>
      <c r="H1189" s="37">
        <f>IF($A1189="","",INDEX('Cenários'!$N$6:$Y$105,INT((ROW()-6)/12)+1,$E1189+5))</f>
        <v/>
      </c>
      <c r="I1189" s="25">
        <f>IF(OR($A1189="",$H1189=""),"",IFERROR(ROUNDUP(INDEX('Cenários'!$F$6:$F$105,INT((ROW()-6)/12)+1)*$H1189,0),""))</f>
        <v/>
      </c>
      <c r="J1189" s="19" t="n"/>
      <c r="K1189" s="25">
        <f>IF($A1189="","",IF($E1189=-4,INDEX('Cenários'!$G$6:$G$105,INT((ROW()-6)/12)+1),$S1188))</f>
        <v/>
      </c>
      <c r="L1189" s="25">
        <f>IF($A1189="","",$K1189+IF($J1189="",0,$J1189)-IF($I1189="",0,$I1189))</f>
        <v/>
      </c>
      <c r="M1189" s="25">
        <f>IF($A1189="","",IF($E1189&lt;=0,INDEX('Cenários'!$H$6:$H$105,INT((ROW()-6)/12)+1)+SUMIFS($I$6:$I$1205,$A$6:$A$1205,$A1189,$E$6:$E$1205,"&gt;"&amp;$E1189,$E$6:$E$1205,"&lt;="&amp;($E1189+INDEX('Cenários'!$J$6:$J$105,INT((ROW()-6)/12)+1))),INDEX('Cenários'!$L$6:$L$105,INT((ROW()-6)/12)+1)+SUMIFS($I$6:$I$1205,$A$6:$A$1205,$A1189,$E$6:$E$1205,"&gt;"&amp;$E1189,$E$6:$E$1205,"&lt;=7")))</f>
        <v/>
      </c>
      <c r="N1189" s="25">
        <f>IF($A1189="","",MIN(INDEX('Cenários'!$K$6:$K$105,INT((ROW()-6)/12)+1),MAX(0,$M1189)))</f>
        <v/>
      </c>
      <c r="O1189" s="25">
        <f>IF($A1189="","",IFERROR(IF($L1189&gt;=$N1189,0,MIN(CEILING(MAX(0,$N1189-$L1189),INDEX('Cenários'!$I$6:$I$105,INT((ROW()-6)/12)+1)),FLOOR(MAX(0,INDEX('Cenários'!$K$6:$K$105,INT((ROW()-6)/12)+1)-$L1189),INDEX('Cenários'!$I$6:$I$105,INT((ROW()-6)/12)+1)))),0))</f>
        <v/>
      </c>
      <c r="P1189" s="25">
        <f>IF($A1189="","",IFERROR(IF($E1189+INDEX('Cenários'!$J$6:$J$105,INT((ROW()-6)/12)+1)&gt;7,0,SUMIFS($O$6:$O$1205,$A$6:$A$1205,$A1189,$E$6:$E$1205,$E1189+INDEX('Cenários'!$J$6:$J$105,INT((ROW()-6)/12)+1))),0))</f>
        <v/>
      </c>
      <c r="Q1189" s="25">
        <f>IF($A1189="","",$L1189+$O1189)</f>
        <v/>
      </c>
      <c r="R1189" s="25">
        <f>IF($A1189="","",IF($E1189&gt;0,MAX(0,$Q1189-$N1189),0))</f>
        <v/>
      </c>
      <c r="S1189" s="25">
        <f>IF($A1189="","",$Q1189-$R1189)</f>
        <v/>
      </c>
      <c r="T1189" s="25">
        <f>IF($A1189="","",MAX(0,-$S1189))</f>
        <v/>
      </c>
      <c r="U1189" s="25">
        <f>IF($A1189="","",MAX(0,$Q1189-INDEX('Cenários'!$K$6:$K$105,INT((ROW()-6)/12)+1)))</f>
        <v/>
      </c>
      <c r="V1189" s="24">
        <f>IF($A1189="","",IF($Y1189&lt;&gt;"OK","Dados inválidos",IF($X1189="Pausado","Pausado",IF($T1189&gt;0,"Ruptura",IF($U1189&gt;0,"Excesso de capacidade",IF($M1189&gt;INDEX('Cenários'!$K$6:$K$105,INT((ROW()-6)/12)+1),"Capacidade insuficiente",IF(AND($E1189&lt;=0,$S1189&lt;INDEX('Cenários'!$H$6:$H$105,INT((ROW()-6)/12)+1)),"Atenção",IF($R1189&gt;0,"Desmobilizar","Adequado"))))))))</f>
        <v/>
      </c>
      <c r="W1189" s="24">
        <f>IF($A1189="","",IF($Y1189&lt;&gt;"OK","Corrigir cadastro do cenário",IF($X1189="Pausado","",IF($T1189&gt;0,"Ruptura projetada de "&amp;TEXT($T1189,"0")&amp;" un.",IF($U1189&gt;0,"Reduzir entrada ou transferir "&amp;TEXT($U1189,"0")&amp;" un.",IF($M1189&gt;INDEX('Cenários'!$K$6:$K$105,INT((ROW()-6)/12)+1),"Capacidade abaixo do saldo-alvo em "&amp;TEXT($M1189-INDEX('Cenários'!$K$6:$K$105,INT((ROW()-6)/12)+1),"0")&amp;" un.",IF(AND($O1189&gt;0,$E1189-INDEX('Cenários'!$J$6:$J$105,INT((ROW()-6)/12)+1)&lt;-4),"Recebimento depende de pedido anterior ao horizonte",IF($R1189&gt;0,"Desmobilizar "&amp;TEXT($R1189,"0")&amp;" un. nesta semana",IF($P1189&gt;0,"Emitir pedido de "&amp;TEXT($P1189,"0")&amp;" un. nesta semana",IF($O1189&gt;0,"Programar recebimento de "&amp;TEXT($O1189,"0")&amp;" un.","Sem ação imediata")))))))))</f>
        <v/>
      </c>
      <c r="X1189" s="24">
        <f>IF($A1189="","",INDEX('Cenários'!$M$6:$M$105,INT((ROW()-6)/12)+1))</f>
        <v/>
      </c>
      <c r="Y1189" s="24">
        <f>IF($A1189="","",INDEX('Cenários'!$Z$6:$Z$105,INT((ROW()-6)/12)+1))</f>
        <v/>
      </c>
    </row>
    <row r="1190" ht="19" customHeight="1">
      <c r="A1190" s="24">
        <f>IF(INDEX('Cenários'!$A$6:$A$105,INT((ROW()-6)/12)+1)="","",INDEX('Cenários'!$A$6:$A$105,INT((ROW()-6)/12)+1))</f>
        <v/>
      </c>
      <c r="B1190" s="24">
        <f>IF($A1190="","",INDEX('Cenários'!$B$6:$B$105,INT((ROW()-6)/12)+1))</f>
        <v/>
      </c>
      <c r="C1190" s="24">
        <f>IF($A1190="","",INDEX('Cenários'!$C$6:$C$105,INT((ROW()-6)/12)+1))</f>
        <v/>
      </c>
      <c r="D1190" s="24">
        <f>IF($A1190="","",INDEX('Cenários'!$D$6:$D$105,INT((ROW()-6)/12)+1))</f>
        <v/>
      </c>
      <c r="E1190" s="25">
        <f>IF($A1190="","",MOD(ROW()-6,12)-4)</f>
        <v/>
      </c>
      <c r="F1190" s="24">
        <f>IF($A1190="","",IF($E1190&lt;0,"Antes do pico",IF($E1190=0,"Semana de pico","Depois do pico")))</f>
        <v/>
      </c>
      <c r="G1190" s="36">
        <f>IF($A1190="","",IFERROR(IF(INDEX('Cenários'!$E$6:$E$105,INT((ROW()-6)/12)+1)="","",INDEX('Cenários'!$E$6:$E$105,INT((ROW()-6)/12)+1)+7*$E1190),""))</f>
        <v/>
      </c>
      <c r="H1190" s="37">
        <f>IF($A1190="","",INDEX('Cenários'!$N$6:$Y$105,INT((ROW()-6)/12)+1,$E1190+5))</f>
        <v/>
      </c>
      <c r="I1190" s="25">
        <f>IF(OR($A1190="",$H1190=""),"",IFERROR(ROUNDUP(INDEX('Cenários'!$F$6:$F$105,INT((ROW()-6)/12)+1)*$H1190,0),""))</f>
        <v/>
      </c>
      <c r="J1190" s="19" t="n"/>
      <c r="K1190" s="25">
        <f>IF($A1190="","",IF($E1190=-4,INDEX('Cenários'!$G$6:$G$105,INT((ROW()-6)/12)+1),$S1189))</f>
        <v/>
      </c>
      <c r="L1190" s="25">
        <f>IF($A1190="","",$K1190+IF($J1190="",0,$J1190)-IF($I1190="",0,$I1190))</f>
        <v/>
      </c>
      <c r="M1190" s="25">
        <f>IF($A1190="","",IF($E1190&lt;=0,INDEX('Cenários'!$H$6:$H$105,INT((ROW()-6)/12)+1)+SUMIFS($I$6:$I$1205,$A$6:$A$1205,$A1190,$E$6:$E$1205,"&gt;"&amp;$E1190,$E$6:$E$1205,"&lt;="&amp;($E1190+INDEX('Cenários'!$J$6:$J$105,INT((ROW()-6)/12)+1))),INDEX('Cenários'!$L$6:$L$105,INT((ROW()-6)/12)+1)+SUMIFS($I$6:$I$1205,$A$6:$A$1205,$A1190,$E$6:$E$1205,"&gt;"&amp;$E1190,$E$6:$E$1205,"&lt;=7")))</f>
        <v/>
      </c>
      <c r="N1190" s="25">
        <f>IF($A1190="","",MIN(INDEX('Cenários'!$K$6:$K$105,INT((ROW()-6)/12)+1),MAX(0,$M1190)))</f>
        <v/>
      </c>
      <c r="O1190" s="25">
        <f>IF($A1190="","",IFERROR(IF($L1190&gt;=$N1190,0,MIN(CEILING(MAX(0,$N1190-$L1190),INDEX('Cenários'!$I$6:$I$105,INT((ROW()-6)/12)+1)),FLOOR(MAX(0,INDEX('Cenários'!$K$6:$K$105,INT((ROW()-6)/12)+1)-$L1190),INDEX('Cenários'!$I$6:$I$105,INT((ROW()-6)/12)+1)))),0))</f>
        <v/>
      </c>
      <c r="P1190" s="25">
        <f>IF($A1190="","",IFERROR(IF($E1190+INDEX('Cenários'!$J$6:$J$105,INT((ROW()-6)/12)+1)&gt;7,0,SUMIFS($O$6:$O$1205,$A$6:$A$1205,$A1190,$E$6:$E$1205,$E1190+INDEX('Cenários'!$J$6:$J$105,INT((ROW()-6)/12)+1))),0))</f>
        <v/>
      </c>
      <c r="Q1190" s="25">
        <f>IF($A1190="","",$L1190+$O1190)</f>
        <v/>
      </c>
      <c r="R1190" s="25">
        <f>IF($A1190="","",IF($E1190&gt;0,MAX(0,$Q1190-$N1190),0))</f>
        <v/>
      </c>
      <c r="S1190" s="25">
        <f>IF($A1190="","",$Q1190-$R1190)</f>
        <v/>
      </c>
      <c r="T1190" s="25">
        <f>IF($A1190="","",MAX(0,-$S1190))</f>
        <v/>
      </c>
      <c r="U1190" s="25">
        <f>IF($A1190="","",MAX(0,$Q1190-INDEX('Cenários'!$K$6:$K$105,INT((ROW()-6)/12)+1)))</f>
        <v/>
      </c>
      <c r="V1190" s="24">
        <f>IF($A1190="","",IF($Y1190&lt;&gt;"OK","Dados inválidos",IF($X1190="Pausado","Pausado",IF($T1190&gt;0,"Ruptura",IF($U1190&gt;0,"Excesso de capacidade",IF($M1190&gt;INDEX('Cenários'!$K$6:$K$105,INT((ROW()-6)/12)+1),"Capacidade insuficiente",IF(AND($E1190&lt;=0,$S1190&lt;INDEX('Cenários'!$H$6:$H$105,INT((ROW()-6)/12)+1)),"Atenção",IF($R1190&gt;0,"Desmobilizar","Adequado"))))))))</f>
        <v/>
      </c>
      <c r="W1190" s="24">
        <f>IF($A1190="","",IF($Y1190&lt;&gt;"OK","Corrigir cadastro do cenário",IF($X1190="Pausado","",IF($T1190&gt;0,"Ruptura projetada de "&amp;TEXT($T1190,"0")&amp;" un.",IF($U1190&gt;0,"Reduzir entrada ou transferir "&amp;TEXT($U1190,"0")&amp;" un.",IF($M1190&gt;INDEX('Cenários'!$K$6:$K$105,INT((ROW()-6)/12)+1),"Capacidade abaixo do saldo-alvo em "&amp;TEXT($M1190-INDEX('Cenários'!$K$6:$K$105,INT((ROW()-6)/12)+1),"0")&amp;" un.",IF(AND($O1190&gt;0,$E1190-INDEX('Cenários'!$J$6:$J$105,INT((ROW()-6)/12)+1)&lt;-4),"Recebimento depende de pedido anterior ao horizonte",IF($R1190&gt;0,"Desmobilizar "&amp;TEXT($R1190,"0")&amp;" un. nesta semana",IF($P1190&gt;0,"Emitir pedido de "&amp;TEXT($P1190,"0")&amp;" un. nesta semana",IF($O1190&gt;0,"Programar recebimento de "&amp;TEXT($O1190,"0")&amp;" un.","Sem ação imediata")))))))))</f>
        <v/>
      </c>
      <c r="X1190" s="24">
        <f>IF($A1190="","",INDEX('Cenários'!$M$6:$M$105,INT((ROW()-6)/12)+1))</f>
        <v/>
      </c>
      <c r="Y1190" s="24">
        <f>IF($A1190="","",INDEX('Cenários'!$Z$6:$Z$105,INT((ROW()-6)/12)+1))</f>
        <v/>
      </c>
    </row>
    <row r="1191" ht="19" customHeight="1">
      <c r="A1191" s="24">
        <f>IF(INDEX('Cenários'!$A$6:$A$105,INT((ROW()-6)/12)+1)="","",INDEX('Cenários'!$A$6:$A$105,INT((ROW()-6)/12)+1))</f>
        <v/>
      </c>
      <c r="B1191" s="24">
        <f>IF($A1191="","",INDEX('Cenários'!$B$6:$B$105,INT((ROW()-6)/12)+1))</f>
        <v/>
      </c>
      <c r="C1191" s="24">
        <f>IF($A1191="","",INDEX('Cenários'!$C$6:$C$105,INT((ROW()-6)/12)+1))</f>
        <v/>
      </c>
      <c r="D1191" s="24">
        <f>IF($A1191="","",INDEX('Cenários'!$D$6:$D$105,INT((ROW()-6)/12)+1))</f>
        <v/>
      </c>
      <c r="E1191" s="25">
        <f>IF($A1191="","",MOD(ROW()-6,12)-4)</f>
        <v/>
      </c>
      <c r="F1191" s="24">
        <f>IF($A1191="","",IF($E1191&lt;0,"Antes do pico",IF($E1191=0,"Semana de pico","Depois do pico")))</f>
        <v/>
      </c>
      <c r="G1191" s="36">
        <f>IF($A1191="","",IFERROR(IF(INDEX('Cenários'!$E$6:$E$105,INT((ROW()-6)/12)+1)="","",INDEX('Cenários'!$E$6:$E$105,INT((ROW()-6)/12)+1)+7*$E1191),""))</f>
        <v/>
      </c>
      <c r="H1191" s="37">
        <f>IF($A1191="","",INDEX('Cenários'!$N$6:$Y$105,INT((ROW()-6)/12)+1,$E1191+5))</f>
        <v/>
      </c>
      <c r="I1191" s="25">
        <f>IF(OR($A1191="",$H1191=""),"",IFERROR(ROUNDUP(INDEX('Cenários'!$F$6:$F$105,INT((ROW()-6)/12)+1)*$H1191,0),""))</f>
        <v/>
      </c>
      <c r="J1191" s="19" t="n"/>
      <c r="K1191" s="25">
        <f>IF($A1191="","",IF($E1191=-4,INDEX('Cenários'!$G$6:$G$105,INT((ROW()-6)/12)+1),$S1190))</f>
        <v/>
      </c>
      <c r="L1191" s="25">
        <f>IF($A1191="","",$K1191+IF($J1191="",0,$J1191)-IF($I1191="",0,$I1191))</f>
        <v/>
      </c>
      <c r="M1191" s="25">
        <f>IF($A1191="","",IF($E1191&lt;=0,INDEX('Cenários'!$H$6:$H$105,INT((ROW()-6)/12)+1)+SUMIFS($I$6:$I$1205,$A$6:$A$1205,$A1191,$E$6:$E$1205,"&gt;"&amp;$E1191,$E$6:$E$1205,"&lt;="&amp;($E1191+INDEX('Cenários'!$J$6:$J$105,INT((ROW()-6)/12)+1))),INDEX('Cenários'!$L$6:$L$105,INT((ROW()-6)/12)+1)+SUMIFS($I$6:$I$1205,$A$6:$A$1205,$A1191,$E$6:$E$1205,"&gt;"&amp;$E1191,$E$6:$E$1205,"&lt;=7")))</f>
        <v/>
      </c>
      <c r="N1191" s="25">
        <f>IF($A1191="","",MIN(INDEX('Cenários'!$K$6:$K$105,INT((ROW()-6)/12)+1),MAX(0,$M1191)))</f>
        <v/>
      </c>
      <c r="O1191" s="25">
        <f>IF($A1191="","",IFERROR(IF($L1191&gt;=$N1191,0,MIN(CEILING(MAX(0,$N1191-$L1191),INDEX('Cenários'!$I$6:$I$105,INT((ROW()-6)/12)+1)),FLOOR(MAX(0,INDEX('Cenários'!$K$6:$K$105,INT((ROW()-6)/12)+1)-$L1191),INDEX('Cenários'!$I$6:$I$105,INT((ROW()-6)/12)+1)))),0))</f>
        <v/>
      </c>
      <c r="P1191" s="25">
        <f>IF($A1191="","",IFERROR(IF($E1191+INDEX('Cenários'!$J$6:$J$105,INT((ROW()-6)/12)+1)&gt;7,0,SUMIFS($O$6:$O$1205,$A$6:$A$1205,$A1191,$E$6:$E$1205,$E1191+INDEX('Cenários'!$J$6:$J$105,INT((ROW()-6)/12)+1))),0))</f>
        <v/>
      </c>
      <c r="Q1191" s="25">
        <f>IF($A1191="","",$L1191+$O1191)</f>
        <v/>
      </c>
      <c r="R1191" s="25">
        <f>IF($A1191="","",IF($E1191&gt;0,MAX(0,$Q1191-$N1191),0))</f>
        <v/>
      </c>
      <c r="S1191" s="25">
        <f>IF($A1191="","",$Q1191-$R1191)</f>
        <v/>
      </c>
      <c r="T1191" s="25">
        <f>IF($A1191="","",MAX(0,-$S1191))</f>
        <v/>
      </c>
      <c r="U1191" s="25">
        <f>IF($A1191="","",MAX(0,$Q1191-INDEX('Cenários'!$K$6:$K$105,INT((ROW()-6)/12)+1)))</f>
        <v/>
      </c>
      <c r="V1191" s="24">
        <f>IF($A1191="","",IF($Y1191&lt;&gt;"OK","Dados inválidos",IF($X1191="Pausado","Pausado",IF($T1191&gt;0,"Ruptura",IF($U1191&gt;0,"Excesso de capacidade",IF($M1191&gt;INDEX('Cenários'!$K$6:$K$105,INT((ROW()-6)/12)+1),"Capacidade insuficiente",IF(AND($E1191&lt;=0,$S1191&lt;INDEX('Cenários'!$H$6:$H$105,INT((ROW()-6)/12)+1)),"Atenção",IF($R1191&gt;0,"Desmobilizar","Adequado"))))))))</f>
        <v/>
      </c>
      <c r="W1191" s="24">
        <f>IF($A1191="","",IF($Y1191&lt;&gt;"OK","Corrigir cadastro do cenário",IF($X1191="Pausado","",IF($T1191&gt;0,"Ruptura projetada de "&amp;TEXT($T1191,"0")&amp;" un.",IF($U1191&gt;0,"Reduzir entrada ou transferir "&amp;TEXT($U1191,"0")&amp;" un.",IF($M1191&gt;INDEX('Cenários'!$K$6:$K$105,INT((ROW()-6)/12)+1),"Capacidade abaixo do saldo-alvo em "&amp;TEXT($M1191-INDEX('Cenários'!$K$6:$K$105,INT((ROW()-6)/12)+1),"0")&amp;" un.",IF(AND($O1191&gt;0,$E1191-INDEX('Cenários'!$J$6:$J$105,INT((ROW()-6)/12)+1)&lt;-4),"Recebimento depende de pedido anterior ao horizonte",IF($R1191&gt;0,"Desmobilizar "&amp;TEXT($R1191,"0")&amp;" un. nesta semana",IF($P1191&gt;0,"Emitir pedido de "&amp;TEXT($P1191,"0")&amp;" un. nesta semana",IF($O1191&gt;0,"Programar recebimento de "&amp;TEXT($O1191,"0")&amp;" un.","Sem ação imediata")))))))))</f>
        <v/>
      </c>
      <c r="X1191" s="24">
        <f>IF($A1191="","",INDEX('Cenários'!$M$6:$M$105,INT((ROW()-6)/12)+1))</f>
        <v/>
      </c>
      <c r="Y1191" s="24">
        <f>IF($A1191="","",INDEX('Cenários'!$Z$6:$Z$105,INT((ROW()-6)/12)+1))</f>
        <v/>
      </c>
    </row>
    <row r="1192" ht="19" customHeight="1">
      <c r="A1192" s="24">
        <f>IF(INDEX('Cenários'!$A$6:$A$105,INT((ROW()-6)/12)+1)="","",INDEX('Cenários'!$A$6:$A$105,INT((ROW()-6)/12)+1))</f>
        <v/>
      </c>
      <c r="B1192" s="24">
        <f>IF($A1192="","",INDEX('Cenários'!$B$6:$B$105,INT((ROW()-6)/12)+1))</f>
        <v/>
      </c>
      <c r="C1192" s="24">
        <f>IF($A1192="","",INDEX('Cenários'!$C$6:$C$105,INT((ROW()-6)/12)+1))</f>
        <v/>
      </c>
      <c r="D1192" s="24">
        <f>IF($A1192="","",INDEX('Cenários'!$D$6:$D$105,INT((ROW()-6)/12)+1))</f>
        <v/>
      </c>
      <c r="E1192" s="25">
        <f>IF($A1192="","",MOD(ROW()-6,12)-4)</f>
        <v/>
      </c>
      <c r="F1192" s="24">
        <f>IF($A1192="","",IF($E1192&lt;0,"Antes do pico",IF($E1192=0,"Semana de pico","Depois do pico")))</f>
        <v/>
      </c>
      <c r="G1192" s="36">
        <f>IF($A1192="","",IFERROR(IF(INDEX('Cenários'!$E$6:$E$105,INT((ROW()-6)/12)+1)="","",INDEX('Cenários'!$E$6:$E$105,INT((ROW()-6)/12)+1)+7*$E1192),""))</f>
        <v/>
      </c>
      <c r="H1192" s="37">
        <f>IF($A1192="","",INDEX('Cenários'!$N$6:$Y$105,INT((ROW()-6)/12)+1,$E1192+5))</f>
        <v/>
      </c>
      <c r="I1192" s="25">
        <f>IF(OR($A1192="",$H1192=""),"",IFERROR(ROUNDUP(INDEX('Cenários'!$F$6:$F$105,INT((ROW()-6)/12)+1)*$H1192,0),""))</f>
        <v/>
      </c>
      <c r="J1192" s="19" t="n"/>
      <c r="K1192" s="25">
        <f>IF($A1192="","",IF($E1192=-4,INDEX('Cenários'!$G$6:$G$105,INT((ROW()-6)/12)+1),$S1191))</f>
        <v/>
      </c>
      <c r="L1192" s="25">
        <f>IF($A1192="","",$K1192+IF($J1192="",0,$J1192)-IF($I1192="",0,$I1192))</f>
        <v/>
      </c>
      <c r="M1192" s="25">
        <f>IF($A1192="","",IF($E1192&lt;=0,INDEX('Cenários'!$H$6:$H$105,INT((ROW()-6)/12)+1)+SUMIFS($I$6:$I$1205,$A$6:$A$1205,$A1192,$E$6:$E$1205,"&gt;"&amp;$E1192,$E$6:$E$1205,"&lt;="&amp;($E1192+INDEX('Cenários'!$J$6:$J$105,INT((ROW()-6)/12)+1))),INDEX('Cenários'!$L$6:$L$105,INT((ROW()-6)/12)+1)+SUMIFS($I$6:$I$1205,$A$6:$A$1205,$A1192,$E$6:$E$1205,"&gt;"&amp;$E1192,$E$6:$E$1205,"&lt;=7")))</f>
        <v/>
      </c>
      <c r="N1192" s="25">
        <f>IF($A1192="","",MIN(INDEX('Cenários'!$K$6:$K$105,INT((ROW()-6)/12)+1),MAX(0,$M1192)))</f>
        <v/>
      </c>
      <c r="O1192" s="25">
        <f>IF($A1192="","",IFERROR(IF($L1192&gt;=$N1192,0,MIN(CEILING(MAX(0,$N1192-$L1192),INDEX('Cenários'!$I$6:$I$105,INT((ROW()-6)/12)+1)),FLOOR(MAX(0,INDEX('Cenários'!$K$6:$K$105,INT((ROW()-6)/12)+1)-$L1192),INDEX('Cenários'!$I$6:$I$105,INT((ROW()-6)/12)+1)))),0))</f>
        <v/>
      </c>
      <c r="P1192" s="25">
        <f>IF($A1192="","",IFERROR(IF($E1192+INDEX('Cenários'!$J$6:$J$105,INT((ROW()-6)/12)+1)&gt;7,0,SUMIFS($O$6:$O$1205,$A$6:$A$1205,$A1192,$E$6:$E$1205,$E1192+INDEX('Cenários'!$J$6:$J$105,INT((ROW()-6)/12)+1))),0))</f>
        <v/>
      </c>
      <c r="Q1192" s="25">
        <f>IF($A1192="","",$L1192+$O1192)</f>
        <v/>
      </c>
      <c r="R1192" s="25">
        <f>IF($A1192="","",IF($E1192&gt;0,MAX(0,$Q1192-$N1192),0))</f>
        <v/>
      </c>
      <c r="S1192" s="25">
        <f>IF($A1192="","",$Q1192-$R1192)</f>
        <v/>
      </c>
      <c r="T1192" s="25">
        <f>IF($A1192="","",MAX(0,-$S1192))</f>
        <v/>
      </c>
      <c r="U1192" s="25">
        <f>IF($A1192="","",MAX(0,$Q1192-INDEX('Cenários'!$K$6:$K$105,INT((ROW()-6)/12)+1)))</f>
        <v/>
      </c>
      <c r="V1192" s="24">
        <f>IF($A1192="","",IF($Y1192&lt;&gt;"OK","Dados inválidos",IF($X1192="Pausado","Pausado",IF($T1192&gt;0,"Ruptura",IF($U1192&gt;0,"Excesso de capacidade",IF($M1192&gt;INDEX('Cenários'!$K$6:$K$105,INT((ROW()-6)/12)+1),"Capacidade insuficiente",IF(AND($E1192&lt;=0,$S1192&lt;INDEX('Cenários'!$H$6:$H$105,INT((ROW()-6)/12)+1)),"Atenção",IF($R1192&gt;0,"Desmobilizar","Adequado"))))))))</f>
        <v/>
      </c>
      <c r="W1192" s="24">
        <f>IF($A1192="","",IF($Y1192&lt;&gt;"OK","Corrigir cadastro do cenário",IF($X1192="Pausado","",IF($T1192&gt;0,"Ruptura projetada de "&amp;TEXT($T1192,"0")&amp;" un.",IF($U1192&gt;0,"Reduzir entrada ou transferir "&amp;TEXT($U1192,"0")&amp;" un.",IF($M1192&gt;INDEX('Cenários'!$K$6:$K$105,INT((ROW()-6)/12)+1),"Capacidade abaixo do saldo-alvo em "&amp;TEXT($M1192-INDEX('Cenários'!$K$6:$K$105,INT((ROW()-6)/12)+1),"0")&amp;" un.",IF(AND($O1192&gt;0,$E1192-INDEX('Cenários'!$J$6:$J$105,INT((ROW()-6)/12)+1)&lt;-4),"Recebimento depende de pedido anterior ao horizonte",IF($R1192&gt;0,"Desmobilizar "&amp;TEXT($R1192,"0")&amp;" un. nesta semana",IF($P1192&gt;0,"Emitir pedido de "&amp;TEXT($P1192,"0")&amp;" un. nesta semana",IF($O1192&gt;0,"Programar recebimento de "&amp;TEXT($O1192,"0")&amp;" un.","Sem ação imediata")))))))))</f>
        <v/>
      </c>
      <c r="X1192" s="24">
        <f>IF($A1192="","",INDEX('Cenários'!$M$6:$M$105,INT((ROW()-6)/12)+1))</f>
        <v/>
      </c>
      <c r="Y1192" s="24">
        <f>IF($A1192="","",INDEX('Cenários'!$Z$6:$Z$105,INT((ROW()-6)/12)+1))</f>
        <v/>
      </c>
    </row>
    <row r="1193" ht="19" customHeight="1">
      <c r="A1193" s="24">
        <f>IF(INDEX('Cenários'!$A$6:$A$105,INT((ROW()-6)/12)+1)="","",INDEX('Cenários'!$A$6:$A$105,INT((ROW()-6)/12)+1))</f>
        <v/>
      </c>
      <c r="B1193" s="24">
        <f>IF($A1193="","",INDEX('Cenários'!$B$6:$B$105,INT((ROW()-6)/12)+1))</f>
        <v/>
      </c>
      <c r="C1193" s="24">
        <f>IF($A1193="","",INDEX('Cenários'!$C$6:$C$105,INT((ROW()-6)/12)+1))</f>
        <v/>
      </c>
      <c r="D1193" s="24">
        <f>IF($A1193="","",INDEX('Cenários'!$D$6:$D$105,INT((ROW()-6)/12)+1))</f>
        <v/>
      </c>
      <c r="E1193" s="25">
        <f>IF($A1193="","",MOD(ROW()-6,12)-4)</f>
        <v/>
      </c>
      <c r="F1193" s="24">
        <f>IF($A1193="","",IF($E1193&lt;0,"Antes do pico",IF($E1193=0,"Semana de pico","Depois do pico")))</f>
        <v/>
      </c>
      <c r="G1193" s="36">
        <f>IF($A1193="","",IFERROR(IF(INDEX('Cenários'!$E$6:$E$105,INT((ROW()-6)/12)+1)="","",INDEX('Cenários'!$E$6:$E$105,INT((ROW()-6)/12)+1)+7*$E1193),""))</f>
        <v/>
      </c>
      <c r="H1193" s="37">
        <f>IF($A1193="","",INDEX('Cenários'!$N$6:$Y$105,INT((ROW()-6)/12)+1,$E1193+5))</f>
        <v/>
      </c>
      <c r="I1193" s="25">
        <f>IF(OR($A1193="",$H1193=""),"",IFERROR(ROUNDUP(INDEX('Cenários'!$F$6:$F$105,INT((ROW()-6)/12)+1)*$H1193,0),""))</f>
        <v/>
      </c>
      <c r="J1193" s="19" t="n"/>
      <c r="K1193" s="25">
        <f>IF($A1193="","",IF($E1193=-4,INDEX('Cenários'!$G$6:$G$105,INT((ROW()-6)/12)+1),$S1192))</f>
        <v/>
      </c>
      <c r="L1193" s="25">
        <f>IF($A1193="","",$K1193+IF($J1193="",0,$J1193)-IF($I1193="",0,$I1193))</f>
        <v/>
      </c>
      <c r="M1193" s="25">
        <f>IF($A1193="","",IF($E1193&lt;=0,INDEX('Cenários'!$H$6:$H$105,INT((ROW()-6)/12)+1)+SUMIFS($I$6:$I$1205,$A$6:$A$1205,$A1193,$E$6:$E$1205,"&gt;"&amp;$E1193,$E$6:$E$1205,"&lt;="&amp;($E1193+INDEX('Cenários'!$J$6:$J$105,INT((ROW()-6)/12)+1))),INDEX('Cenários'!$L$6:$L$105,INT((ROW()-6)/12)+1)+SUMIFS($I$6:$I$1205,$A$6:$A$1205,$A1193,$E$6:$E$1205,"&gt;"&amp;$E1193,$E$6:$E$1205,"&lt;=7")))</f>
        <v/>
      </c>
      <c r="N1193" s="25">
        <f>IF($A1193="","",MIN(INDEX('Cenários'!$K$6:$K$105,INT((ROW()-6)/12)+1),MAX(0,$M1193)))</f>
        <v/>
      </c>
      <c r="O1193" s="25">
        <f>IF($A1193="","",IFERROR(IF($L1193&gt;=$N1193,0,MIN(CEILING(MAX(0,$N1193-$L1193),INDEX('Cenários'!$I$6:$I$105,INT((ROW()-6)/12)+1)),FLOOR(MAX(0,INDEX('Cenários'!$K$6:$K$105,INT((ROW()-6)/12)+1)-$L1193),INDEX('Cenários'!$I$6:$I$105,INT((ROW()-6)/12)+1)))),0))</f>
        <v/>
      </c>
      <c r="P1193" s="25">
        <f>IF($A1193="","",IFERROR(IF($E1193+INDEX('Cenários'!$J$6:$J$105,INT((ROW()-6)/12)+1)&gt;7,0,SUMIFS($O$6:$O$1205,$A$6:$A$1205,$A1193,$E$6:$E$1205,$E1193+INDEX('Cenários'!$J$6:$J$105,INT((ROW()-6)/12)+1))),0))</f>
        <v/>
      </c>
      <c r="Q1193" s="25">
        <f>IF($A1193="","",$L1193+$O1193)</f>
        <v/>
      </c>
      <c r="R1193" s="25">
        <f>IF($A1193="","",IF($E1193&gt;0,MAX(0,$Q1193-$N1193),0))</f>
        <v/>
      </c>
      <c r="S1193" s="25">
        <f>IF($A1193="","",$Q1193-$R1193)</f>
        <v/>
      </c>
      <c r="T1193" s="25">
        <f>IF($A1193="","",MAX(0,-$S1193))</f>
        <v/>
      </c>
      <c r="U1193" s="25">
        <f>IF($A1193="","",MAX(0,$Q1193-INDEX('Cenários'!$K$6:$K$105,INT((ROW()-6)/12)+1)))</f>
        <v/>
      </c>
      <c r="V1193" s="24">
        <f>IF($A1193="","",IF($Y1193&lt;&gt;"OK","Dados inválidos",IF($X1193="Pausado","Pausado",IF($T1193&gt;0,"Ruptura",IF($U1193&gt;0,"Excesso de capacidade",IF($M1193&gt;INDEX('Cenários'!$K$6:$K$105,INT((ROW()-6)/12)+1),"Capacidade insuficiente",IF(AND($E1193&lt;=0,$S1193&lt;INDEX('Cenários'!$H$6:$H$105,INT((ROW()-6)/12)+1)),"Atenção",IF($R1193&gt;0,"Desmobilizar","Adequado"))))))))</f>
        <v/>
      </c>
      <c r="W1193" s="24">
        <f>IF($A1193="","",IF($Y1193&lt;&gt;"OK","Corrigir cadastro do cenário",IF($X1193="Pausado","",IF($T1193&gt;0,"Ruptura projetada de "&amp;TEXT($T1193,"0")&amp;" un.",IF($U1193&gt;0,"Reduzir entrada ou transferir "&amp;TEXT($U1193,"0")&amp;" un.",IF($M1193&gt;INDEX('Cenários'!$K$6:$K$105,INT((ROW()-6)/12)+1),"Capacidade abaixo do saldo-alvo em "&amp;TEXT($M1193-INDEX('Cenários'!$K$6:$K$105,INT((ROW()-6)/12)+1),"0")&amp;" un.",IF(AND($O1193&gt;0,$E1193-INDEX('Cenários'!$J$6:$J$105,INT((ROW()-6)/12)+1)&lt;-4),"Recebimento depende de pedido anterior ao horizonte",IF($R1193&gt;0,"Desmobilizar "&amp;TEXT($R1193,"0")&amp;" un. nesta semana",IF($P1193&gt;0,"Emitir pedido de "&amp;TEXT($P1193,"0")&amp;" un. nesta semana",IF($O1193&gt;0,"Programar recebimento de "&amp;TEXT($O1193,"0")&amp;" un.","Sem ação imediata")))))))))</f>
        <v/>
      </c>
      <c r="X1193" s="24">
        <f>IF($A1193="","",INDEX('Cenários'!$M$6:$M$105,INT((ROW()-6)/12)+1))</f>
        <v/>
      </c>
      <c r="Y1193" s="24">
        <f>IF($A1193="","",INDEX('Cenários'!$Z$6:$Z$105,INT((ROW()-6)/12)+1))</f>
        <v/>
      </c>
    </row>
    <row r="1194" ht="19" customHeight="1">
      <c r="A1194" s="24">
        <f>IF(INDEX('Cenários'!$A$6:$A$105,INT((ROW()-6)/12)+1)="","",INDEX('Cenários'!$A$6:$A$105,INT((ROW()-6)/12)+1))</f>
        <v/>
      </c>
      <c r="B1194" s="24">
        <f>IF($A1194="","",INDEX('Cenários'!$B$6:$B$105,INT((ROW()-6)/12)+1))</f>
        <v/>
      </c>
      <c r="C1194" s="24">
        <f>IF($A1194="","",INDEX('Cenários'!$C$6:$C$105,INT((ROW()-6)/12)+1))</f>
        <v/>
      </c>
      <c r="D1194" s="24">
        <f>IF($A1194="","",INDEX('Cenários'!$D$6:$D$105,INT((ROW()-6)/12)+1))</f>
        <v/>
      </c>
      <c r="E1194" s="25">
        <f>IF($A1194="","",MOD(ROW()-6,12)-4)</f>
        <v/>
      </c>
      <c r="F1194" s="24">
        <f>IF($A1194="","",IF($E1194&lt;0,"Antes do pico",IF($E1194=0,"Semana de pico","Depois do pico")))</f>
        <v/>
      </c>
      <c r="G1194" s="36">
        <f>IF($A1194="","",IFERROR(IF(INDEX('Cenários'!$E$6:$E$105,INT((ROW()-6)/12)+1)="","",INDEX('Cenários'!$E$6:$E$105,INT((ROW()-6)/12)+1)+7*$E1194),""))</f>
        <v/>
      </c>
      <c r="H1194" s="37">
        <f>IF($A1194="","",INDEX('Cenários'!$N$6:$Y$105,INT((ROW()-6)/12)+1,$E1194+5))</f>
        <v/>
      </c>
      <c r="I1194" s="25">
        <f>IF(OR($A1194="",$H1194=""),"",IFERROR(ROUNDUP(INDEX('Cenários'!$F$6:$F$105,INT((ROW()-6)/12)+1)*$H1194,0),""))</f>
        <v/>
      </c>
      <c r="J1194" s="19" t="n"/>
      <c r="K1194" s="25">
        <f>IF($A1194="","",IF($E1194=-4,INDEX('Cenários'!$G$6:$G$105,INT((ROW()-6)/12)+1),$S1193))</f>
        <v/>
      </c>
      <c r="L1194" s="25">
        <f>IF($A1194="","",$K1194+IF($J1194="",0,$J1194)-IF($I1194="",0,$I1194))</f>
        <v/>
      </c>
      <c r="M1194" s="25">
        <f>IF($A1194="","",IF($E1194&lt;=0,INDEX('Cenários'!$H$6:$H$105,INT((ROW()-6)/12)+1)+SUMIFS($I$6:$I$1205,$A$6:$A$1205,$A1194,$E$6:$E$1205,"&gt;"&amp;$E1194,$E$6:$E$1205,"&lt;="&amp;($E1194+INDEX('Cenários'!$J$6:$J$105,INT((ROW()-6)/12)+1))),INDEX('Cenários'!$L$6:$L$105,INT((ROW()-6)/12)+1)+SUMIFS($I$6:$I$1205,$A$6:$A$1205,$A1194,$E$6:$E$1205,"&gt;"&amp;$E1194,$E$6:$E$1205,"&lt;=7")))</f>
        <v/>
      </c>
      <c r="N1194" s="25">
        <f>IF($A1194="","",MIN(INDEX('Cenários'!$K$6:$K$105,INT((ROW()-6)/12)+1),MAX(0,$M1194)))</f>
        <v/>
      </c>
      <c r="O1194" s="25">
        <f>IF($A1194="","",IFERROR(IF($L1194&gt;=$N1194,0,MIN(CEILING(MAX(0,$N1194-$L1194),INDEX('Cenários'!$I$6:$I$105,INT((ROW()-6)/12)+1)),FLOOR(MAX(0,INDEX('Cenários'!$K$6:$K$105,INT((ROW()-6)/12)+1)-$L1194),INDEX('Cenários'!$I$6:$I$105,INT((ROW()-6)/12)+1)))),0))</f>
        <v/>
      </c>
      <c r="P1194" s="25">
        <f>IF($A1194="","",IFERROR(IF($E1194+INDEX('Cenários'!$J$6:$J$105,INT((ROW()-6)/12)+1)&gt;7,0,SUMIFS($O$6:$O$1205,$A$6:$A$1205,$A1194,$E$6:$E$1205,$E1194+INDEX('Cenários'!$J$6:$J$105,INT((ROW()-6)/12)+1))),0))</f>
        <v/>
      </c>
      <c r="Q1194" s="25">
        <f>IF($A1194="","",$L1194+$O1194)</f>
        <v/>
      </c>
      <c r="R1194" s="25">
        <f>IF($A1194="","",IF($E1194&gt;0,MAX(0,$Q1194-$N1194),0))</f>
        <v/>
      </c>
      <c r="S1194" s="25">
        <f>IF($A1194="","",$Q1194-$R1194)</f>
        <v/>
      </c>
      <c r="T1194" s="25">
        <f>IF($A1194="","",MAX(0,-$S1194))</f>
        <v/>
      </c>
      <c r="U1194" s="25">
        <f>IF($A1194="","",MAX(0,$Q1194-INDEX('Cenários'!$K$6:$K$105,INT((ROW()-6)/12)+1)))</f>
        <v/>
      </c>
      <c r="V1194" s="24">
        <f>IF($A1194="","",IF($Y1194&lt;&gt;"OK","Dados inválidos",IF($X1194="Pausado","Pausado",IF($T1194&gt;0,"Ruptura",IF($U1194&gt;0,"Excesso de capacidade",IF($M1194&gt;INDEX('Cenários'!$K$6:$K$105,INT((ROW()-6)/12)+1),"Capacidade insuficiente",IF(AND($E1194&lt;=0,$S1194&lt;INDEX('Cenários'!$H$6:$H$105,INT((ROW()-6)/12)+1)),"Atenção",IF($R1194&gt;0,"Desmobilizar","Adequado"))))))))</f>
        <v/>
      </c>
      <c r="W1194" s="24">
        <f>IF($A1194="","",IF($Y1194&lt;&gt;"OK","Corrigir cadastro do cenário",IF($X1194="Pausado","",IF($T1194&gt;0,"Ruptura projetada de "&amp;TEXT($T1194,"0")&amp;" un.",IF($U1194&gt;0,"Reduzir entrada ou transferir "&amp;TEXT($U1194,"0")&amp;" un.",IF($M1194&gt;INDEX('Cenários'!$K$6:$K$105,INT((ROW()-6)/12)+1),"Capacidade abaixo do saldo-alvo em "&amp;TEXT($M1194-INDEX('Cenários'!$K$6:$K$105,INT((ROW()-6)/12)+1),"0")&amp;" un.",IF(AND($O1194&gt;0,$E1194-INDEX('Cenários'!$J$6:$J$105,INT((ROW()-6)/12)+1)&lt;-4),"Recebimento depende de pedido anterior ao horizonte",IF($R1194&gt;0,"Desmobilizar "&amp;TEXT($R1194,"0")&amp;" un. nesta semana",IF($P1194&gt;0,"Emitir pedido de "&amp;TEXT($P1194,"0")&amp;" un. nesta semana",IF($O1194&gt;0,"Programar recebimento de "&amp;TEXT($O1194,"0")&amp;" un.","Sem ação imediata")))))))))</f>
        <v/>
      </c>
      <c r="X1194" s="24">
        <f>IF($A1194="","",INDEX('Cenários'!$M$6:$M$105,INT((ROW()-6)/12)+1))</f>
        <v/>
      </c>
      <c r="Y1194" s="24">
        <f>IF($A1194="","",INDEX('Cenários'!$Z$6:$Z$105,INT((ROW()-6)/12)+1))</f>
        <v/>
      </c>
    </row>
    <row r="1195" ht="19" customHeight="1">
      <c r="A1195" s="24">
        <f>IF(INDEX('Cenários'!$A$6:$A$105,INT((ROW()-6)/12)+1)="","",INDEX('Cenários'!$A$6:$A$105,INT((ROW()-6)/12)+1))</f>
        <v/>
      </c>
      <c r="B1195" s="24">
        <f>IF($A1195="","",INDEX('Cenários'!$B$6:$B$105,INT((ROW()-6)/12)+1))</f>
        <v/>
      </c>
      <c r="C1195" s="24">
        <f>IF($A1195="","",INDEX('Cenários'!$C$6:$C$105,INT((ROW()-6)/12)+1))</f>
        <v/>
      </c>
      <c r="D1195" s="24">
        <f>IF($A1195="","",INDEX('Cenários'!$D$6:$D$105,INT((ROW()-6)/12)+1))</f>
        <v/>
      </c>
      <c r="E1195" s="25">
        <f>IF($A1195="","",MOD(ROW()-6,12)-4)</f>
        <v/>
      </c>
      <c r="F1195" s="24">
        <f>IF($A1195="","",IF($E1195&lt;0,"Antes do pico",IF($E1195=0,"Semana de pico","Depois do pico")))</f>
        <v/>
      </c>
      <c r="G1195" s="36">
        <f>IF($A1195="","",IFERROR(IF(INDEX('Cenários'!$E$6:$E$105,INT((ROW()-6)/12)+1)="","",INDEX('Cenários'!$E$6:$E$105,INT((ROW()-6)/12)+1)+7*$E1195),""))</f>
        <v/>
      </c>
      <c r="H1195" s="37">
        <f>IF($A1195="","",INDEX('Cenários'!$N$6:$Y$105,INT((ROW()-6)/12)+1,$E1195+5))</f>
        <v/>
      </c>
      <c r="I1195" s="25">
        <f>IF(OR($A1195="",$H1195=""),"",IFERROR(ROUNDUP(INDEX('Cenários'!$F$6:$F$105,INT((ROW()-6)/12)+1)*$H1195,0),""))</f>
        <v/>
      </c>
      <c r="J1195" s="19" t="n"/>
      <c r="K1195" s="25">
        <f>IF($A1195="","",IF($E1195=-4,INDEX('Cenários'!$G$6:$G$105,INT((ROW()-6)/12)+1),$S1194))</f>
        <v/>
      </c>
      <c r="L1195" s="25">
        <f>IF($A1195="","",$K1195+IF($J1195="",0,$J1195)-IF($I1195="",0,$I1195))</f>
        <v/>
      </c>
      <c r="M1195" s="25">
        <f>IF($A1195="","",IF($E1195&lt;=0,INDEX('Cenários'!$H$6:$H$105,INT((ROW()-6)/12)+1)+SUMIFS($I$6:$I$1205,$A$6:$A$1205,$A1195,$E$6:$E$1205,"&gt;"&amp;$E1195,$E$6:$E$1205,"&lt;="&amp;($E1195+INDEX('Cenários'!$J$6:$J$105,INT((ROW()-6)/12)+1))),INDEX('Cenários'!$L$6:$L$105,INT((ROW()-6)/12)+1)+SUMIFS($I$6:$I$1205,$A$6:$A$1205,$A1195,$E$6:$E$1205,"&gt;"&amp;$E1195,$E$6:$E$1205,"&lt;=7")))</f>
        <v/>
      </c>
      <c r="N1195" s="25">
        <f>IF($A1195="","",MIN(INDEX('Cenários'!$K$6:$K$105,INT((ROW()-6)/12)+1),MAX(0,$M1195)))</f>
        <v/>
      </c>
      <c r="O1195" s="25">
        <f>IF($A1195="","",IFERROR(IF($L1195&gt;=$N1195,0,MIN(CEILING(MAX(0,$N1195-$L1195),INDEX('Cenários'!$I$6:$I$105,INT((ROW()-6)/12)+1)),FLOOR(MAX(0,INDEX('Cenários'!$K$6:$K$105,INT((ROW()-6)/12)+1)-$L1195),INDEX('Cenários'!$I$6:$I$105,INT((ROW()-6)/12)+1)))),0))</f>
        <v/>
      </c>
      <c r="P1195" s="25">
        <f>IF($A1195="","",IFERROR(IF($E1195+INDEX('Cenários'!$J$6:$J$105,INT((ROW()-6)/12)+1)&gt;7,0,SUMIFS($O$6:$O$1205,$A$6:$A$1205,$A1195,$E$6:$E$1205,$E1195+INDEX('Cenários'!$J$6:$J$105,INT((ROW()-6)/12)+1))),0))</f>
        <v/>
      </c>
      <c r="Q1195" s="25">
        <f>IF($A1195="","",$L1195+$O1195)</f>
        <v/>
      </c>
      <c r="R1195" s="25">
        <f>IF($A1195="","",IF($E1195&gt;0,MAX(0,$Q1195-$N1195),0))</f>
        <v/>
      </c>
      <c r="S1195" s="25">
        <f>IF($A1195="","",$Q1195-$R1195)</f>
        <v/>
      </c>
      <c r="T1195" s="25">
        <f>IF($A1195="","",MAX(0,-$S1195))</f>
        <v/>
      </c>
      <c r="U1195" s="25">
        <f>IF($A1195="","",MAX(0,$Q1195-INDEX('Cenários'!$K$6:$K$105,INT((ROW()-6)/12)+1)))</f>
        <v/>
      </c>
      <c r="V1195" s="24">
        <f>IF($A1195="","",IF($Y1195&lt;&gt;"OK","Dados inválidos",IF($X1195="Pausado","Pausado",IF($T1195&gt;0,"Ruptura",IF($U1195&gt;0,"Excesso de capacidade",IF($M1195&gt;INDEX('Cenários'!$K$6:$K$105,INT((ROW()-6)/12)+1),"Capacidade insuficiente",IF(AND($E1195&lt;=0,$S1195&lt;INDEX('Cenários'!$H$6:$H$105,INT((ROW()-6)/12)+1)),"Atenção",IF($R1195&gt;0,"Desmobilizar","Adequado"))))))))</f>
        <v/>
      </c>
      <c r="W1195" s="24">
        <f>IF($A1195="","",IF($Y1195&lt;&gt;"OK","Corrigir cadastro do cenário",IF($X1195="Pausado","",IF($T1195&gt;0,"Ruptura projetada de "&amp;TEXT($T1195,"0")&amp;" un.",IF($U1195&gt;0,"Reduzir entrada ou transferir "&amp;TEXT($U1195,"0")&amp;" un.",IF($M1195&gt;INDEX('Cenários'!$K$6:$K$105,INT((ROW()-6)/12)+1),"Capacidade abaixo do saldo-alvo em "&amp;TEXT($M1195-INDEX('Cenários'!$K$6:$K$105,INT((ROW()-6)/12)+1),"0")&amp;" un.",IF(AND($O1195&gt;0,$E1195-INDEX('Cenários'!$J$6:$J$105,INT((ROW()-6)/12)+1)&lt;-4),"Recebimento depende de pedido anterior ao horizonte",IF($R1195&gt;0,"Desmobilizar "&amp;TEXT($R1195,"0")&amp;" un. nesta semana",IF($P1195&gt;0,"Emitir pedido de "&amp;TEXT($P1195,"0")&amp;" un. nesta semana",IF($O1195&gt;0,"Programar recebimento de "&amp;TEXT($O1195,"0")&amp;" un.","Sem ação imediata")))))))))</f>
        <v/>
      </c>
      <c r="X1195" s="24">
        <f>IF($A1195="","",INDEX('Cenários'!$M$6:$M$105,INT((ROW()-6)/12)+1))</f>
        <v/>
      </c>
      <c r="Y1195" s="24">
        <f>IF($A1195="","",INDEX('Cenários'!$Z$6:$Z$105,INT((ROW()-6)/12)+1))</f>
        <v/>
      </c>
    </row>
    <row r="1196" ht="19" customHeight="1">
      <c r="A1196" s="24">
        <f>IF(INDEX('Cenários'!$A$6:$A$105,INT((ROW()-6)/12)+1)="","",INDEX('Cenários'!$A$6:$A$105,INT((ROW()-6)/12)+1))</f>
        <v/>
      </c>
      <c r="B1196" s="24">
        <f>IF($A1196="","",INDEX('Cenários'!$B$6:$B$105,INT((ROW()-6)/12)+1))</f>
        <v/>
      </c>
      <c r="C1196" s="24">
        <f>IF($A1196="","",INDEX('Cenários'!$C$6:$C$105,INT((ROW()-6)/12)+1))</f>
        <v/>
      </c>
      <c r="D1196" s="24">
        <f>IF($A1196="","",INDEX('Cenários'!$D$6:$D$105,INT((ROW()-6)/12)+1))</f>
        <v/>
      </c>
      <c r="E1196" s="25">
        <f>IF($A1196="","",MOD(ROW()-6,12)-4)</f>
        <v/>
      </c>
      <c r="F1196" s="24">
        <f>IF($A1196="","",IF($E1196&lt;0,"Antes do pico",IF($E1196=0,"Semana de pico","Depois do pico")))</f>
        <v/>
      </c>
      <c r="G1196" s="36">
        <f>IF($A1196="","",IFERROR(IF(INDEX('Cenários'!$E$6:$E$105,INT((ROW()-6)/12)+1)="","",INDEX('Cenários'!$E$6:$E$105,INT((ROW()-6)/12)+1)+7*$E1196),""))</f>
        <v/>
      </c>
      <c r="H1196" s="37">
        <f>IF($A1196="","",INDEX('Cenários'!$N$6:$Y$105,INT((ROW()-6)/12)+1,$E1196+5))</f>
        <v/>
      </c>
      <c r="I1196" s="25">
        <f>IF(OR($A1196="",$H1196=""),"",IFERROR(ROUNDUP(INDEX('Cenários'!$F$6:$F$105,INT((ROW()-6)/12)+1)*$H1196,0),""))</f>
        <v/>
      </c>
      <c r="J1196" s="19" t="n"/>
      <c r="K1196" s="25">
        <f>IF($A1196="","",IF($E1196=-4,INDEX('Cenários'!$G$6:$G$105,INT((ROW()-6)/12)+1),$S1195))</f>
        <v/>
      </c>
      <c r="L1196" s="25">
        <f>IF($A1196="","",$K1196+IF($J1196="",0,$J1196)-IF($I1196="",0,$I1196))</f>
        <v/>
      </c>
      <c r="M1196" s="25">
        <f>IF($A1196="","",IF($E1196&lt;=0,INDEX('Cenários'!$H$6:$H$105,INT((ROW()-6)/12)+1)+SUMIFS($I$6:$I$1205,$A$6:$A$1205,$A1196,$E$6:$E$1205,"&gt;"&amp;$E1196,$E$6:$E$1205,"&lt;="&amp;($E1196+INDEX('Cenários'!$J$6:$J$105,INT((ROW()-6)/12)+1))),INDEX('Cenários'!$L$6:$L$105,INT((ROW()-6)/12)+1)+SUMIFS($I$6:$I$1205,$A$6:$A$1205,$A1196,$E$6:$E$1205,"&gt;"&amp;$E1196,$E$6:$E$1205,"&lt;=7")))</f>
        <v/>
      </c>
      <c r="N1196" s="25">
        <f>IF($A1196="","",MIN(INDEX('Cenários'!$K$6:$K$105,INT((ROW()-6)/12)+1),MAX(0,$M1196)))</f>
        <v/>
      </c>
      <c r="O1196" s="25">
        <f>IF($A1196="","",IFERROR(IF($L1196&gt;=$N1196,0,MIN(CEILING(MAX(0,$N1196-$L1196),INDEX('Cenários'!$I$6:$I$105,INT((ROW()-6)/12)+1)),FLOOR(MAX(0,INDEX('Cenários'!$K$6:$K$105,INT((ROW()-6)/12)+1)-$L1196),INDEX('Cenários'!$I$6:$I$105,INT((ROW()-6)/12)+1)))),0))</f>
        <v/>
      </c>
      <c r="P1196" s="25">
        <f>IF($A1196="","",IFERROR(IF($E1196+INDEX('Cenários'!$J$6:$J$105,INT((ROW()-6)/12)+1)&gt;7,0,SUMIFS($O$6:$O$1205,$A$6:$A$1205,$A1196,$E$6:$E$1205,$E1196+INDEX('Cenários'!$J$6:$J$105,INT((ROW()-6)/12)+1))),0))</f>
        <v/>
      </c>
      <c r="Q1196" s="25">
        <f>IF($A1196="","",$L1196+$O1196)</f>
        <v/>
      </c>
      <c r="R1196" s="25">
        <f>IF($A1196="","",IF($E1196&gt;0,MAX(0,$Q1196-$N1196),0))</f>
        <v/>
      </c>
      <c r="S1196" s="25">
        <f>IF($A1196="","",$Q1196-$R1196)</f>
        <v/>
      </c>
      <c r="T1196" s="25">
        <f>IF($A1196="","",MAX(0,-$S1196))</f>
        <v/>
      </c>
      <c r="U1196" s="25">
        <f>IF($A1196="","",MAX(0,$Q1196-INDEX('Cenários'!$K$6:$K$105,INT((ROW()-6)/12)+1)))</f>
        <v/>
      </c>
      <c r="V1196" s="24">
        <f>IF($A1196="","",IF($Y1196&lt;&gt;"OK","Dados inválidos",IF($X1196="Pausado","Pausado",IF($T1196&gt;0,"Ruptura",IF($U1196&gt;0,"Excesso de capacidade",IF($M1196&gt;INDEX('Cenários'!$K$6:$K$105,INT((ROW()-6)/12)+1),"Capacidade insuficiente",IF(AND($E1196&lt;=0,$S1196&lt;INDEX('Cenários'!$H$6:$H$105,INT((ROW()-6)/12)+1)),"Atenção",IF($R1196&gt;0,"Desmobilizar","Adequado"))))))))</f>
        <v/>
      </c>
      <c r="W1196" s="24">
        <f>IF($A1196="","",IF($Y1196&lt;&gt;"OK","Corrigir cadastro do cenário",IF($X1196="Pausado","",IF($T1196&gt;0,"Ruptura projetada de "&amp;TEXT($T1196,"0")&amp;" un.",IF($U1196&gt;0,"Reduzir entrada ou transferir "&amp;TEXT($U1196,"0")&amp;" un.",IF($M1196&gt;INDEX('Cenários'!$K$6:$K$105,INT((ROW()-6)/12)+1),"Capacidade abaixo do saldo-alvo em "&amp;TEXT($M1196-INDEX('Cenários'!$K$6:$K$105,INT((ROW()-6)/12)+1),"0")&amp;" un.",IF(AND($O1196&gt;0,$E1196-INDEX('Cenários'!$J$6:$J$105,INT((ROW()-6)/12)+1)&lt;-4),"Recebimento depende de pedido anterior ao horizonte",IF($R1196&gt;0,"Desmobilizar "&amp;TEXT($R1196,"0")&amp;" un. nesta semana",IF($P1196&gt;0,"Emitir pedido de "&amp;TEXT($P1196,"0")&amp;" un. nesta semana",IF($O1196&gt;0,"Programar recebimento de "&amp;TEXT($O1196,"0")&amp;" un.","Sem ação imediata")))))))))</f>
        <v/>
      </c>
      <c r="X1196" s="24">
        <f>IF($A1196="","",INDEX('Cenários'!$M$6:$M$105,INT((ROW()-6)/12)+1))</f>
        <v/>
      </c>
      <c r="Y1196" s="24">
        <f>IF($A1196="","",INDEX('Cenários'!$Z$6:$Z$105,INT((ROW()-6)/12)+1))</f>
        <v/>
      </c>
    </row>
    <row r="1197" ht="19" customHeight="1">
      <c r="A1197" s="24">
        <f>IF(INDEX('Cenários'!$A$6:$A$105,INT((ROW()-6)/12)+1)="","",INDEX('Cenários'!$A$6:$A$105,INT((ROW()-6)/12)+1))</f>
        <v/>
      </c>
      <c r="B1197" s="24">
        <f>IF($A1197="","",INDEX('Cenários'!$B$6:$B$105,INT((ROW()-6)/12)+1))</f>
        <v/>
      </c>
      <c r="C1197" s="24">
        <f>IF($A1197="","",INDEX('Cenários'!$C$6:$C$105,INT((ROW()-6)/12)+1))</f>
        <v/>
      </c>
      <c r="D1197" s="24">
        <f>IF($A1197="","",INDEX('Cenários'!$D$6:$D$105,INT((ROW()-6)/12)+1))</f>
        <v/>
      </c>
      <c r="E1197" s="25">
        <f>IF($A1197="","",MOD(ROW()-6,12)-4)</f>
        <v/>
      </c>
      <c r="F1197" s="24">
        <f>IF($A1197="","",IF($E1197&lt;0,"Antes do pico",IF($E1197=0,"Semana de pico","Depois do pico")))</f>
        <v/>
      </c>
      <c r="G1197" s="36">
        <f>IF($A1197="","",IFERROR(IF(INDEX('Cenários'!$E$6:$E$105,INT((ROW()-6)/12)+1)="","",INDEX('Cenários'!$E$6:$E$105,INT((ROW()-6)/12)+1)+7*$E1197),""))</f>
        <v/>
      </c>
      <c r="H1197" s="37">
        <f>IF($A1197="","",INDEX('Cenários'!$N$6:$Y$105,INT((ROW()-6)/12)+1,$E1197+5))</f>
        <v/>
      </c>
      <c r="I1197" s="25">
        <f>IF(OR($A1197="",$H1197=""),"",IFERROR(ROUNDUP(INDEX('Cenários'!$F$6:$F$105,INT((ROW()-6)/12)+1)*$H1197,0),""))</f>
        <v/>
      </c>
      <c r="J1197" s="19" t="n"/>
      <c r="K1197" s="25">
        <f>IF($A1197="","",IF($E1197=-4,INDEX('Cenários'!$G$6:$G$105,INT((ROW()-6)/12)+1),$S1196))</f>
        <v/>
      </c>
      <c r="L1197" s="25">
        <f>IF($A1197="","",$K1197+IF($J1197="",0,$J1197)-IF($I1197="",0,$I1197))</f>
        <v/>
      </c>
      <c r="M1197" s="25">
        <f>IF($A1197="","",IF($E1197&lt;=0,INDEX('Cenários'!$H$6:$H$105,INT((ROW()-6)/12)+1)+SUMIFS($I$6:$I$1205,$A$6:$A$1205,$A1197,$E$6:$E$1205,"&gt;"&amp;$E1197,$E$6:$E$1205,"&lt;="&amp;($E1197+INDEX('Cenários'!$J$6:$J$105,INT((ROW()-6)/12)+1))),INDEX('Cenários'!$L$6:$L$105,INT((ROW()-6)/12)+1)+SUMIFS($I$6:$I$1205,$A$6:$A$1205,$A1197,$E$6:$E$1205,"&gt;"&amp;$E1197,$E$6:$E$1205,"&lt;=7")))</f>
        <v/>
      </c>
      <c r="N1197" s="25">
        <f>IF($A1197="","",MIN(INDEX('Cenários'!$K$6:$K$105,INT((ROW()-6)/12)+1),MAX(0,$M1197)))</f>
        <v/>
      </c>
      <c r="O1197" s="25">
        <f>IF($A1197="","",IFERROR(IF($L1197&gt;=$N1197,0,MIN(CEILING(MAX(0,$N1197-$L1197),INDEX('Cenários'!$I$6:$I$105,INT((ROW()-6)/12)+1)),FLOOR(MAX(0,INDEX('Cenários'!$K$6:$K$105,INT((ROW()-6)/12)+1)-$L1197),INDEX('Cenários'!$I$6:$I$105,INT((ROW()-6)/12)+1)))),0))</f>
        <v/>
      </c>
      <c r="P1197" s="25">
        <f>IF($A1197="","",IFERROR(IF($E1197+INDEX('Cenários'!$J$6:$J$105,INT((ROW()-6)/12)+1)&gt;7,0,SUMIFS($O$6:$O$1205,$A$6:$A$1205,$A1197,$E$6:$E$1205,$E1197+INDEX('Cenários'!$J$6:$J$105,INT((ROW()-6)/12)+1))),0))</f>
        <v/>
      </c>
      <c r="Q1197" s="25">
        <f>IF($A1197="","",$L1197+$O1197)</f>
        <v/>
      </c>
      <c r="R1197" s="25">
        <f>IF($A1197="","",IF($E1197&gt;0,MAX(0,$Q1197-$N1197),0))</f>
        <v/>
      </c>
      <c r="S1197" s="25">
        <f>IF($A1197="","",$Q1197-$R1197)</f>
        <v/>
      </c>
      <c r="T1197" s="25">
        <f>IF($A1197="","",MAX(0,-$S1197))</f>
        <v/>
      </c>
      <c r="U1197" s="25">
        <f>IF($A1197="","",MAX(0,$Q1197-INDEX('Cenários'!$K$6:$K$105,INT((ROW()-6)/12)+1)))</f>
        <v/>
      </c>
      <c r="V1197" s="24">
        <f>IF($A1197="","",IF($Y1197&lt;&gt;"OK","Dados inválidos",IF($X1197="Pausado","Pausado",IF($T1197&gt;0,"Ruptura",IF($U1197&gt;0,"Excesso de capacidade",IF($M1197&gt;INDEX('Cenários'!$K$6:$K$105,INT((ROW()-6)/12)+1),"Capacidade insuficiente",IF(AND($E1197&lt;=0,$S1197&lt;INDEX('Cenários'!$H$6:$H$105,INT((ROW()-6)/12)+1)),"Atenção",IF($R1197&gt;0,"Desmobilizar","Adequado"))))))))</f>
        <v/>
      </c>
      <c r="W1197" s="24">
        <f>IF($A1197="","",IF($Y1197&lt;&gt;"OK","Corrigir cadastro do cenário",IF($X1197="Pausado","",IF($T1197&gt;0,"Ruptura projetada de "&amp;TEXT($T1197,"0")&amp;" un.",IF($U1197&gt;0,"Reduzir entrada ou transferir "&amp;TEXT($U1197,"0")&amp;" un.",IF($M1197&gt;INDEX('Cenários'!$K$6:$K$105,INT((ROW()-6)/12)+1),"Capacidade abaixo do saldo-alvo em "&amp;TEXT($M1197-INDEX('Cenários'!$K$6:$K$105,INT((ROW()-6)/12)+1),"0")&amp;" un.",IF(AND($O1197&gt;0,$E1197-INDEX('Cenários'!$J$6:$J$105,INT((ROW()-6)/12)+1)&lt;-4),"Recebimento depende de pedido anterior ao horizonte",IF($R1197&gt;0,"Desmobilizar "&amp;TEXT($R1197,"0")&amp;" un. nesta semana",IF($P1197&gt;0,"Emitir pedido de "&amp;TEXT($P1197,"0")&amp;" un. nesta semana",IF($O1197&gt;0,"Programar recebimento de "&amp;TEXT($O1197,"0")&amp;" un.","Sem ação imediata")))))))))</f>
        <v/>
      </c>
      <c r="X1197" s="24">
        <f>IF($A1197="","",INDEX('Cenários'!$M$6:$M$105,INT((ROW()-6)/12)+1))</f>
        <v/>
      </c>
      <c r="Y1197" s="24">
        <f>IF($A1197="","",INDEX('Cenários'!$Z$6:$Z$105,INT((ROW()-6)/12)+1))</f>
        <v/>
      </c>
    </row>
    <row r="1198" ht="19" customHeight="1">
      <c r="A1198" s="24">
        <f>IF(INDEX('Cenários'!$A$6:$A$105,INT((ROW()-6)/12)+1)="","",INDEX('Cenários'!$A$6:$A$105,INT((ROW()-6)/12)+1))</f>
        <v/>
      </c>
      <c r="B1198" s="24">
        <f>IF($A1198="","",INDEX('Cenários'!$B$6:$B$105,INT((ROW()-6)/12)+1))</f>
        <v/>
      </c>
      <c r="C1198" s="24">
        <f>IF($A1198="","",INDEX('Cenários'!$C$6:$C$105,INT((ROW()-6)/12)+1))</f>
        <v/>
      </c>
      <c r="D1198" s="24">
        <f>IF($A1198="","",INDEX('Cenários'!$D$6:$D$105,INT((ROW()-6)/12)+1))</f>
        <v/>
      </c>
      <c r="E1198" s="25">
        <f>IF($A1198="","",MOD(ROW()-6,12)-4)</f>
        <v/>
      </c>
      <c r="F1198" s="24">
        <f>IF($A1198="","",IF($E1198&lt;0,"Antes do pico",IF($E1198=0,"Semana de pico","Depois do pico")))</f>
        <v/>
      </c>
      <c r="G1198" s="36">
        <f>IF($A1198="","",IFERROR(IF(INDEX('Cenários'!$E$6:$E$105,INT((ROW()-6)/12)+1)="","",INDEX('Cenários'!$E$6:$E$105,INT((ROW()-6)/12)+1)+7*$E1198),""))</f>
        <v/>
      </c>
      <c r="H1198" s="37">
        <f>IF($A1198="","",INDEX('Cenários'!$N$6:$Y$105,INT((ROW()-6)/12)+1,$E1198+5))</f>
        <v/>
      </c>
      <c r="I1198" s="25">
        <f>IF(OR($A1198="",$H1198=""),"",IFERROR(ROUNDUP(INDEX('Cenários'!$F$6:$F$105,INT((ROW()-6)/12)+1)*$H1198,0),""))</f>
        <v/>
      </c>
      <c r="J1198" s="19" t="n"/>
      <c r="K1198" s="25">
        <f>IF($A1198="","",IF($E1198=-4,INDEX('Cenários'!$G$6:$G$105,INT((ROW()-6)/12)+1),$S1197))</f>
        <v/>
      </c>
      <c r="L1198" s="25">
        <f>IF($A1198="","",$K1198+IF($J1198="",0,$J1198)-IF($I1198="",0,$I1198))</f>
        <v/>
      </c>
      <c r="M1198" s="25">
        <f>IF($A1198="","",IF($E1198&lt;=0,INDEX('Cenários'!$H$6:$H$105,INT((ROW()-6)/12)+1)+SUMIFS($I$6:$I$1205,$A$6:$A$1205,$A1198,$E$6:$E$1205,"&gt;"&amp;$E1198,$E$6:$E$1205,"&lt;="&amp;($E1198+INDEX('Cenários'!$J$6:$J$105,INT((ROW()-6)/12)+1))),INDEX('Cenários'!$L$6:$L$105,INT((ROW()-6)/12)+1)+SUMIFS($I$6:$I$1205,$A$6:$A$1205,$A1198,$E$6:$E$1205,"&gt;"&amp;$E1198,$E$6:$E$1205,"&lt;=7")))</f>
        <v/>
      </c>
      <c r="N1198" s="25">
        <f>IF($A1198="","",MIN(INDEX('Cenários'!$K$6:$K$105,INT((ROW()-6)/12)+1),MAX(0,$M1198)))</f>
        <v/>
      </c>
      <c r="O1198" s="25">
        <f>IF($A1198="","",IFERROR(IF($L1198&gt;=$N1198,0,MIN(CEILING(MAX(0,$N1198-$L1198),INDEX('Cenários'!$I$6:$I$105,INT((ROW()-6)/12)+1)),FLOOR(MAX(0,INDEX('Cenários'!$K$6:$K$105,INT((ROW()-6)/12)+1)-$L1198),INDEX('Cenários'!$I$6:$I$105,INT((ROW()-6)/12)+1)))),0))</f>
        <v/>
      </c>
      <c r="P1198" s="25">
        <f>IF($A1198="","",IFERROR(IF($E1198+INDEX('Cenários'!$J$6:$J$105,INT((ROW()-6)/12)+1)&gt;7,0,SUMIFS($O$6:$O$1205,$A$6:$A$1205,$A1198,$E$6:$E$1205,$E1198+INDEX('Cenários'!$J$6:$J$105,INT((ROW()-6)/12)+1))),0))</f>
        <v/>
      </c>
      <c r="Q1198" s="25">
        <f>IF($A1198="","",$L1198+$O1198)</f>
        <v/>
      </c>
      <c r="R1198" s="25">
        <f>IF($A1198="","",IF($E1198&gt;0,MAX(0,$Q1198-$N1198),0))</f>
        <v/>
      </c>
      <c r="S1198" s="25">
        <f>IF($A1198="","",$Q1198-$R1198)</f>
        <v/>
      </c>
      <c r="T1198" s="25">
        <f>IF($A1198="","",MAX(0,-$S1198))</f>
        <v/>
      </c>
      <c r="U1198" s="25">
        <f>IF($A1198="","",MAX(0,$Q1198-INDEX('Cenários'!$K$6:$K$105,INT((ROW()-6)/12)+1)))</f>
        <v/>
      </c>
      <c r="V1198" s="24">
        <f>IF($A1198="","",IF($Y1198&lt;&gt;"OK","Dados inválidos",IF($X1198="Pausado","Pausado",IF($T1198&gt;0,"Ruptura",IF($U1198&gt;0,"Excesso de capacidade",IF($M1198&gt;INDEX('Cenários'!$K$6:$K$105,INT((ROW()-6)/12)+1),"Capacidade insuficiente",IF(AND($E1198&lt;=0,$S1198&lt;INDEX('Cenários'!$H$6:$H$105,INT((ROW()-6)/12)+1)),"Atenção",IF($R1198&gt;0,"Desmobilizar","Adequado"))))))))</f>
        <v/>
      </c>
      <c r="W1198" s="24">
        <f>IF($A1198="","",IF($Y1198&lt;&gt;"OK","Corrigir cadastro do cenário",IF($X1198="Pausado","",IF($T1198&gt;0,"Ruptura projetada de "&amp;TEXT($T1198,"0")&amp;" un.",IF($U1198&gt;0,"Reduzir entrada ou transferir "&amp;TEXT($U1198,"0")&amp;" un.",IF($M1198&gt;INDEX('Cenários'!$K$6:$K$105,INT((ROW()-6)/12)+1),"Capacidade abaixo do saldo-alvo em "&amp;TEXT($M1198-INDEX('Cenários'!$K$6:$K$105,INT((ROW()-6)/12)+1),"0")&amp;" un.",IF(AND($O1198&gt;0,$E1198-INDEX('Cenários'!$J$6:$J$105,INT((ROW()-6)/12)+1)&lt;-4),"Recebimento depende de pedido anterior ao horizonte",IF($R1198&gt;0,"Desmobilizar "&amp;TEXT($R1198,"0")&amp;" un. nesta semana",IF($P1198&gt;0,"Emitir pedido de "&amp;TEXT($P1198,"0")&amp;" un. nesta semana",IF($O1198&gt;0,"Programar recebimento de "&amp;TEXT($O1198,"0")&amp;" un.","Sem ação imediata")))))))))</f>
        <v/>
      </c>
      <c r="X1198" s="24">
        <f>IF($A1198="","",INDEX('Cenários'!$M$6:$M$105,INT((ROW()-6)/12)+1))</f>
        <v/>
      </c>
      <c r="Y1198" s="24">
        <f>IF($A1198="","",INDEX('Cenários'!$Z$6:$Z$105,INT((ROW()-6)/12)+1))</f>
        <v/>
      </c>
    </row>
    <row r="1199" ht="19" customHeight="1">
      <c r="A1199" s="24">
        <f>IF(INDEX('Cenários'!$A$6:$A$105,INT((ROW()-6)/12)+1)="","",INDEX('Cenários'!$A$6:$A$105,INT((ROW()-6)/12)+1))</f>
        <v/>
      </c>
      <c r="B1199" s="24">
        <f>IF($A1199="","",INDEX('Cenários'!$B$6:$B$105,INT((ROW()-6)/12)+1))</f>
        <v/>
      </c>
      <c r="C1199" s="24">
        <f>IF($A1199="","",INDEX('Cenários'!$C$6:$C$105,INT((ROW()-6)/12)+1))</f>
        <v/>
      </c>
      <c r="D1199" s="24">
        <f>IF($A1199="","",INDEX('Cenários'!$D$6:$D$105,INT((ROW()-6)/12)+1))</f>
        <v/>
      </c>
      <c r="E1199" s="25">
        <f>IF($A1199="","",MOD(ROW()-6,12)-4)</f>
        <v/>
      </c>
      <c r="F1199" s="24">
        <f>IF($A1199="","",IF($E1199&lt;0,"Antes do pico",IF($E1199=0,"Semana de pico","Depois do pico")))</f>
        <v/>
      </c>
      <c r="G1199" s="36">
        <f>IF($A1199="","",IFERROR(IF(INDEX('Cenários'!$E$6:$E$105,INT((ROW()-6)/12)+1)="","",INDEX('Cenários'!$E$6:$E$105,INT((ROW()-6)/12)+1)+7*$E1199),""))</f>
        <v/>
      </c>
      <c r="H1199" s="37">
        <f>IF($A1199="","",INDEX('Cenários'!$N$6:$Y$105,INT((ROW()-6)/12)+1,$E1199+5))</f>
        <v/>
      </c>
      <c r="I1199" s="25">
        <f>IF(OR($A1199="",$H1199=""),"",IFERROR(ROUNDUP(INDEX('Cenários'!$F$6:$F$105,INT((ROW()-6)/12)+1)*$H1199,0),""))</f>
        <v/>
      </c>
      <c r="J1199" s="19" t="n"/>
      <c r="K1199" s="25">
        <f>IF($A1199="","",IF($E1199=-4,INDEX('Cenários'!$G$6:$G$105,INT((ROW()-6)/12)+1),$S1198))</f>
        <v/>
      </c>
      <c r="L1199" s="25">
        <f>IF($A1199="","",$K1199+IF($J1199="",0,$J1199)-IF($I1199="",0,$I1199))</f>
        <v/>
      </c>
      <c r="M1199" s="25">
        <f>IF($A1199="","",IF($E1199&lt;=0,INDEX('Cenários'!$H$6:$H$105,INT((ROW()-6)/12)+1)+SUMIFS($I$6:$I$1205,$A$6:$A$1205,$A1199,$E$6:$E$1205,"&gt;"&amp;$E1199,$E$6:$E$1205,"&lt;="&amp;($E1199+INDEX('Cenários'!$J$6:$J$105,INT((ROW()-6)/12)+1))),INDEX('Cenários'!$L$6:$L$105,INT((ROW()-6)/12)+1)+SUMIFS($I$6:$I$1205,$A$6:$A$1205,$A1199,$E$6:$E$1205,"&gt;"&amp;$E1199,$E$6:$E$1205,"&lt;=7")))</f>
        <v/>
      </c>
      <c r="N1199" s="25">
        <f>IF($A1199="","",MIN(INDEX('Cenários'!$K$6:$K$105,INT((ROW()-6)/12)+1),MAX(0,$M1199)))</f>
        <v/>
      </c>
      <c r="O1199" s="25">
        <f>IF($A1199="","",IFERROR(IF($L1199&gt;=$N1199,0,MIN(CEILING(MAX(0,$N1199-$L1199),INDEX('Cenários'!$I$6:$I$105,INT((ROW()-6)/12)+1)),FLOOR(MAX(0,INDEX('Cenários'!$K$6:$K$105,INT((ROW()-6)/12)+1)-$L1199),INDEX('Cenários'!$I$6:$I$105,INT((ROW()-6)/12)+1)))),0))</f>
        <v/>
      </c>
      <c r="P1199" s="25">
        <f>IF($A1199="","",IFERROR(IF($E1199+INDEX('Cenários'!$J$6:$J$105,INT((ROW()-6)/12)+1)&gt;7,0,SUMIFS($O$6:$O$1205,$A$6:$A$1205,$A1199,$E$6:$E$1205,$E1199+INDEX('Cenários'!$J$6:$J$105,INT((ROW()-6)/12)+1))),0))</f>
        <v/>
      </c>
      <c r="Q1199" s="25">
        <f>IF($A1199="","",$L1199+$O1199)</f>
        <v/>
      </c>
      <c r="R1199" s="25">
        <f>IF($A1199="","",IF($E1199&gt;0,MAX(0,$Q1199-$N1199),0))</f>
        <v/>
      </c>
      <c r="S1199" s="25">
        <f>IF($A1199="","",$Q1199-$R1199)</f>
        <v/>
      </c>
      <c r="T1199" s="25">
        <f>IF($A1199="","",MAX(0,-$S1199))</f>
        <v/>
      </c>
      <c r="U1199" s="25">
        <f>IF($A1199="","",MAX(0,$Q1199-INDEX('Cenários'!$K$6:$K$105,INT((ROW()-6)/12)+1)))</f>
        <v/>
      </c>
      <c r="V1199" s="24">
        <f>IF($A1199="","",IF($Y1199&lt;&gt;"OK","Dados inválidos",IF($X1199="Pausado","Pausado",IF($T1199&gt;0,"Ruptura",IF($U1199&gt;0,"Excesso de capacidade",IF($M1199&gt;INDEX('Cenários'!$K$6:$K$105,INT((ROW()-6)/12)+1),"Capacidade insuficiente",IF(AND($E1199&lt;=0,$S1199&lt;INDEX('Cenários'!$H$6:$H$105,INT((ROW()-6)/12)+1)),"Atenção",IF($R1199&gt;0,"Desmobilizar","Adequado"))))))))</f>
        <v/>
      </c>
      <c r="W1199" s="24">
        <f>IF($A1199="","",IF($Y1199&lt;&gt;"OK","Corrigir cadastro do cenário",IF($X1199="Pausado","",IF($T1199&gt;0,"Ruptura projetada de "&amp;TEXT($T1199,"0")&amp;" un.",IF($U1199&gt;0,"Reduzir entrada ou transferir "&amp;TEXT($U1199,"0")&amp;" un.",IF($M1199&gt;INDEX('Cenários'!$K$6:$K$105,INT((ROW()-6)/12)+1),"Capacidade abaixo do saldo-alvo em "&amp;TEXT($M1199-INDEX('Cenários'!$K$6:$K$105,INT((ROW()-6)/12)+1),"0")&amp;" un.",IF(AND($O1199&gt;0,$E1199-INDEX('Cenários'!$J$6:$J$105,INT((ROW()-6)/12)+1)&lt;-4),"Recebimento depende de pedido anterior ao horizonte",IF($R1199&gt;0,"Desmobilizar "&amp;TEXT($R1199,"0")&amp;" un. nesta semana",IF($P1199&gt;0,"Emitir pedido de "&amp;TEXT($P1199,"0")&amp;" un. nesta semana",IF($O1199&gt;0,"Programar recebimento de "&amp;TEXT($O1199,"0")&amp;" un.","Sem ação imediata")))))))))</f>
        <v/>
      </c>
      <c r="X1199" s="24">
        <f>IF($A1199="","",INDEX('Cenários'!$M$6:$M$105,INT((ROW()-6)/12)+1))</f>
        <v/>
      </c>
      <c r="Y1199" s="24">
        <f>IF($A1199="","",INDEX('Cenários'!$Z$6:$Z$105,INT((ROW()-6)/12)+1))</f>
        <v/>
      </c>
    </row>
    <row r="1200" ht="19" customHeight="1">
      <c r="A1200" s="24">
        <f>IF(INDEX('Cenários'!$A$6:$A$105,INT((ROW()-6)/12)+1)="","",INDEX('Cenários'!$A$6:$A$105,INT((ROW()-6)/12)+1))</f>
        <v/>
      </c>
      <c r="B1200" s="24">
        <f>IF($A1200="","",INDEX('Cenários'!$B$6:$B$105,INT((ROW()-6)/12)+1))</f>
        <v/>
      </c>
      <c r="C1200" s="24">
        <f>IF($A1200="","",INDEX('Cenários'!$C$6:$C$105,INT((ROW()-6)/12)+1))</f>
        <v/>
      </c>
      <c r="D1200" s="24">
        <f>IF($A1200="","",INDEX('Cenários'!$D$6:$D$105,INT((ROW()-6)/12)+1))</f>
        <v/>
      </c>
      <c r="E1200" s="25">
        <f>IF($A1200="","",MOD(ROW()-6,12)-4)</f>
        <v/>
      </c>
      <c r="F1200" s="24">
        <f>IF($A1200="","",IF($E1200&lt;0,"Antes do pico",IF($E1200=0,"Semana de pico","Depois do pico")))</f>
        <v/>
      </c>
      <c r="G1200" s="36">
        <f>IF($A1200="","",IFERROR(IF(INDEX('Cenários'!$E$6:$E$105,INT((ROW()-6)/12)+1)="","",INDEX('Cenários'!$E$6:$E$105,INT((ROW()-6)/12)+1)+7*$E1200),""))</f>
        <v/>
      </c>
      <c r="H1200" s="37">
        <f>IF($A1200="","",INDEX('Cenários'!$N$6:$Y$105,INT((ROW()-6)/12)+1,$E1200+5))</f>
        <v/>
      </c>
      <c r="I1200" s="25">
        <f>IF(OR($A1200="",$H1200=""),"",IFERROR(ROUNDUP(INDEX('Cenários'!$F$6:$F$105,INT((ROW()-6)/12)+1)*$H1200,0),""))</f>
        <v/>
      </c>
      <c r="J1200" s="19" t="n"/>
      <c r="K1200" s="25">
        <f>IF($A1200="","",IF($E1200=-4,INDEX('Cenários'!$G$6:$G$105,INT((ROW()-6)/12)+1),$S1199))</f>
        <v/>
      </c>
      <c r="L1200" s="25">
        <f>IF($A1200="","",$K1200+IF($J1200="",0,$J1200)-IF($I1200="",0,$I1200))</f>
        <v/>
      </c>
      <c r="M1200" s="25">
        <f>IF($A1200="","",IF($E1200&lt;=0,INDEX('Cenários'!$H$6:$H$105,INT((ROW()-6)/12)+1)+SUMIFS($I$6:$I$1205,$A$6:$A$1205,$A1200,$E$6:$E$1205,"&gt;"&amp;$E1200,$E$6:$E$1205,"&lt;="&amp;($E1200+INDEX('Cenários'!$J$6:$J$105,INT((ROW()-6)/12)+1))),INDEX('Cenários'!$L$6:$L$105,INT((ROW()-6)/12)+1)+SUMIFS($I$6:$I$1205,$A$6:$A$1205,$A1200,$E$6:$E$1205,"&gt;"&amp;$E1200,$E$6:$E$1205,"&lt;=7")))</f>
        <v/>
      </c>
      <c r="N1200" s="25">
        <f>IF($A1200="","",MIN(INDEX('Cenários'!$K$6:$K$105,INT((ROW()-6)/12)+1),MAX(0,$M1200)))</f>
        <v/>
      </c>
      <c r="O1200" s="25">
        <f>IF($A1200="","",IFERROR(IF($L1200&gt;=$N1200,0,MIN(CEILING(MAX(0,$N1200-$L1200),INDEX('Cenários'!$I$6:$I$105,INT((ROW()-6)/12)+1)),FLOOR(MAX(0,INDEX('Cenários'!$K$6:$K$105,INT((ROW()-6)/12)+1)-$L1200),INDEX('Cenários'!$I$6:$I$105,INT((ROW()-6)/12)+1)))),0))</f>
        <v/>
      </c>
      <c r="P1200" s="25">
        <f>IF($A1200="","",IFERROR(IF($E1200+INDEX('Cenários'!$J$6:$J$105,INT((ROW()-6)/12)+1)&gt;7,0,SUMIFS($O$6:$O$1205,$A$6:$A$1205,$A1200,$E$6:$E$1205,$E1200+INDEX('Cenários'!$J$6:$J$105,INT((ROW()-6)/12)+1))),0))</f>
        <v/>
      </c>
      <c r="Q1200" s="25">
        <f>IF($A1200="","",$L1200+$O1200)</f>
        <v/>
      </c>
      <c r="R1200" s="25">
        <f>IF($A1200="","",IF($E1200&gt;0,MAX(0,$Q1200-$N1200),0))</f>
        <v/>
      </c>
      <c r="S1200" s="25">
        <f>IF($A1200="","",$Q1200-$R1200)</f>
        <v/>
      </c>
      <c r="T1200" s="25">
        <f>IF($A1200="","",MAX(0,-$S1200))</f>
        <v/>
      </c>
      <c r="U1200" s="25">
        <f>IF($A1200="","",MAX(0,$Q1200-INDEX('Cenários'!$K$6:$K$105,INT((ROW()-6)/12)+1)))</f>
        <v/>
      </c>
      <c r="V1200" s="24">
        <f>IF($A1200="","",IF($Y1200&lt;&gt;"OK","Dados inválidos",IF($X1200="Pausado","Pausado",IF($T1200&gt;0,"Ruptura",IF($U1200&gt;0,"Excesso de capacidade",IF($M1200&gt;INDEX('Cenários'!$K$6:$K$105,INT((ROW()-6)/12)+1),"Capacidade insuficiente",IF(AND($E1200&lt;=0,$S1200&lt;INDEX('Cenários'!$H$6:$H$105,INT((ROW()-6)/12)+1)),"Atenção",IF($R1200&gt;0,"Desmobilizar","Adequado"))))))))</f>
        <v/>
      </c>
      <c r="W1200" s="24">
        <f>IF($A1200="","",IF($Y1200&lt;&gt;"OK","Corrigir cadastro do cenário",IF($X1200="Pausado","",IF($T1200&gt;0,"Ruptura projetada de "&amp;TEXT($T1200,"0")&amp;" un.",IF($U1200&gt;0,"Reduzir entrada ou transferir "&amp;TEXT($U1200,"0")&amp;" un.",IF($M1200&gt;INDEX('Cenários'!$K$6:$K$105,INT((ROW()-6)/12)+1),"Capacidade abaixo do saldo-alvo em "&amp;TEXT($M1200-INDEX('Cenários'!$K$6:$K$105,INT((ROW()-6)/12)+1),"0")&amp;" un.",IF(AND($O1200&gt;0,$E1200-INDEX('Cenários'!$J$6:$J$105,INT((ROW()-6)/12)+1)&lt;-4),"Recebimento depende de pedido anterior ao horizonte",IF($R1200&gt;0,"Desmobilizar "&amp;TEXT($R1200,"0")&amp;" un. nesta semana",IF($P1200&gt;0,"Emitir pedido de "&amp;TEXT($P1200,"0")&amp;" un. nesta semana",IF($O1200&gt;0,"Programar recebimento de "&amp;TEXT($O1200,"0")&amp;" un.","Sem ação imediata")))))))))</f>
        <v/>
      </c>
      <c r="X1200" s="24">
        <f>IF($A1200="","",INDEX('Cenários'!$M$6:$M$105,INT((ROW()-6)/12)+1))</f>
        <v/>
      </c>
      <c r="Y1200" s="24">
        <f>IF($A1200="","",INDEX('Cenários'!$Z$6:$Z$105,INT((ROW()-6)/12)+1))</f>
        <v/>
      </c>
    </row>
    <row r="1201" ht="19" customHeight="1">
      <c r="A1201" s="24">
        <f>IF(INDEX('Cenários'!$A$6:$A$105,INT((ROW()-6)/12)+1)="","",INDEX('Cenários'!$A$6:$A$105,INT((ROW()-6)/12)+1))</f>
        <v/>
      </c>
      <c r="B1201" s="24">
        <f>IF($A1201="","",INDEX('Cenários'!$B$6:$B$105,INT((ROW()-6)/12)+1))</f>
        <v/>
      </c>
      <c r="C1201" s="24">
        <f>IF($A1201="","",INDEX('Cenários'!$C$6:$C$105,INT((ROW()-6)/12)+1))</f>
        <v/>
      </c>
      <c r="D1201" s="24">
        <f>IF($A1201="","",INDEX('Cenários'!$D$6:$D$105,INT((ROW()-6)/12)+1))</f>
        <v/>
      </c>
      <c r="E1201" s="25">
        <f>IF($A1201="","",MOD(ROW()-6,12)-4)</f>
        <v/>
      </c>
      <c r="F1201" s="24">
        <f>IF($A1201="","",IF($E1201&lt;0,"Antes do pico",IF($E1201=0,"Semana de pico","Depois do pico")))</f>
        <v/>
      </c>
      <c r="G1201" s="36">
        <f>IF($A1201="","",IFERROR(IF(INDEX('Cenários'!$E$6:$E$105,INT((ROW()-6)/12)+1)="","",INDEX('Cenários'!$E$6:$E$105,INT((ROW()-6)/12)+1)+7*$E1201),""))</f>
        <v/>
      </c>
      <c r="H1201" s="37">
        <f>IF($A1201="","",INDEX('Cenários'!$N$6:$Y$105,INT((ROW()-6)/12)+1,$E1201+5))</f>
        <v/>
      </c>
      <c r="I1201" s="25">
        <f>IF(OR($A1201="",$H1201=""),"",IFERROR(ROUNDUP(INDEX('Cenários'!$F$6:$F$105,INT((ROW()-6)/12)+1)*$H1201,0),""))</f>
        <v/>
      </c>
      <c r="J1201" s="19" t="n"/>
      <c r="K1201" s="25">
        <f>IF($A1201="","",IF($E1201=-4,INDEX('Cenários'!$G$6:$G$105,INT((ROW()-6)/12)+1),$S1200))</f>
        <v/>
      </c>
      <c r="L1201" s="25">
        <f>IF($A1201="","",$K1201+IF($J1201="",0,$J1201)-IF($I1201="",0,$I1201))</f>
        <v/>
      </c>
      <c r="M1201" s="25">
        <f>IF($A1201="","",IF($E1201&lt;=0,INDEX('Cenários'!$H$6:$H$105,INT((ROW()-6)/12)+1)+SUMIFS($I$6:$I$1205,$A$6:$A$1205,$A1201,$E$6:$E$1205,"&gt;"&amp;$E1201,$E$6:$E$1205,"&lt;="&amp;($E1201+INDEX('Cenários'!$J$6:$J$105,INT((ROW()-6)/12)+1))),INDEX('Cenários'!$L$6:$L$105,INT((ROW()-6)/12)+1)+SUMIFS($I$6:$I$1205,$A$6:$A$1205,$A1201,$E$6:$E$1205,"&gt;"&amp;$E1201,$E$6:$E$1205,"&lt;=7")))</f>
        <v/>
      </c>
      <c r="N1201" s="25">
        <f>IF($A1201="","",MIN(INDEX('Cenários'!$K$6:$K$105,INT((ROW()-6)/12)+1),MAX(0,$M1201)))</f>
        <v/>
      </c>
      <c r="O1201" s="25">
        <f>IF($A1201="","",IFERROR(IF($L1201&gt;=$N1201,0,MIN(CEILING(MAX(0,$N1201-$L1201),INDEX('Cenários'!$I$6:$I$105,INT((ROW()-6)/12)+1)),FLOOR(MAX(0,INDEX('Cenários'!$K$6:$K$105,INT((ROW()-6)/12)+1)-$L1201),INDEX('Cenários'!$I$6:$I$105,INT((ROW()-6)/12)+1)))),0))</f>
        <v/>
      </c>
      <c r="P1201" s="25">
        <f>IF($A1201="","",IFERROR(IF($E1201+INDEX('Cenários'!$J$6:$J$105,INT((ROW()-6)/12)+1)&gt;7,0,SUMIFS($O$6:$O$1205,$A$6:$A$1205,$A1201,$E$6:$E$1205,$E1201+INDEX('Cenários'!$J$6:$J$105,INT((ROW()-6)/12)+1))),0))</f>
        <v/>
      </c>
      <c r="Q1201" s="25">
        <f>IF($A1201="","",$L1201+$O1201)</f>
        <v/>
      </c>
      <c r="R1201" s="25">
        <f>IF($A1201="","",IF($E1201&gt;0,MAX(0,$Q1201-$N1201),0))</f>
        <v/>
      </c>
      <c r="S1201" s="25">
        <f>IF($A1201="","",$Q1201-$R1201)</f>
        <v/>
      </c>
      <c r="T1201" s="25">
        <f>IF($A1201="","",MAX(0,-$S1201))</f>
        <v/>
      </c>
      <c r="U1201" s="25">
        <f>IF($A1201="","",MAX(0,$Q1201-INDEX('Cenários'!$K$6:$K$105,INT((ROW()-6)/12)+1)))</f>
        <v/>
      </c>
      <c r="V1201" s="24">
        <f>IF($A1201="","",IF($Y1201&lt;&gt;"OK","Dados inválidos",IF($X1201="Pausado","Pausado",IF($T1201&gt;0,"Ruptura",IF($U1201&gt;0,"Excesso de capacidade",IF($M1201&gt;INDEX('Cenários'!$K$6:$K$105,INT((ROW()-6)/12)+1),"Capacidade insuficiente",IF(AND($E1201&lt;=0,$S1201&lt;INDEX('Cenários'!$H$6:$H$105,INT((ROW()-6)/12)+1)),"Atenção",IF($R1201&gt;0,"Desmobilizar","Adequado"))))))))</f>
        <v/>
      </c>
      <c r="W1201" s="24">
        <f>IF($A1201="","",IF($Y1201&lt;&gt;"OK","Corrigir cadastro do cenário",IF($X1201="Pausado","",IF($T1201&gt;0,"Ruptura projetada de "&amp;TEXT($T1201,"0")&amp;" un.",IF($U1201&gt;0,"Reduzir entrada ou transferir "&amp;TEXT($U1201,"0")&amp;" un.",IF($M1201&gt;INDEX('Cenários'!$K$6:$K$105,INT((ROW()-6)/12)+1),"Capacidade abaixo do saldo-alvo em "&amp;TEXT($M1201-INDEX('Cenários'!$K$6:$K$105,INT((ROW()-6)/12)+1),"0")&amp;" un.",IF(AND($O1201&gt;0,$E1201-INDEX('Cenários'!$J$6:$J$105,INT((ROW()-6)/12)+1)&lt;-4),"Recebimento depende de pedido anterior ao horizonte",IF($R1201&gt;0,"Desmobilizar "&amp;TEXT($R1201,"0")&amp;" un. nesta semana",IF($P1201&gt;0,"Emitir pedido de "&amp;TEXT($P1201,"0")&amp;" un. nesta semana",IF($O1201&gt;0,"Programar recebimento de "&amp;TEXT($O1201,"0")&amp;" un.","Sem ação imediata")))))))))</f>
        <v/>
      </c>
      <c r="X1201" s="24">
        <f>IF($A1201="","",INDEX('Cenários'!$M$6:$M$105,INT((ROW()-6)/12)+1))</f>
        <v/>
      </c>
      <c r="Y1201" s="24">
        <f>IF($A1201="","",INDEX('Cenários'!$Z$6:$Z$105,INT((ROW()-6)/12)+1))</f>
        <v/>
      </c>
    </row>
    <row r="1202" ht="19" customHeight="1">
      <c r="A1202" s="24">
        <f>IF(INDEX('Cenários'!$A$6:$A$105,INT((ROW()-6)/12)+1)="","",INDEX('Cenários'!$A$6:$A$105,INT((ROW()-6)/12)+1))</f>
        <v/>
      </c>
      <c r="B1202" s="24">
        <f>IF($A1202="","",INDEX('Cenários'!$B$6:$B$105,INT((ROW()-6)/12)+1))</f>
        <v/>
      </c>
      <c r="C1202" s="24">
        <f>IF($A1202="","",INDEX('Cenários'!$C$6:$C$105,INT((ROW()-6)/12)+1))</f>
        <v/>
      </c>
      <c r="D1202" s="24">
        <f>IF($A1202="","",INDEX('Cenários'!$D$6:$D$105,INT((ROW()-6)/12)+1))</f>
        <v/>
      </c>
      <c r="E1202" s="25">
        <f>IF($A1202="","",MOD(ROW()-6,12)-4)</f>
        <v/>
      </c>
      <c r="F1202" s="24">
        <f>IF($A1202="","",IF($E1202&lt;0,"Antes do pico",IF($E1202=0,"Semana de pico","Depois do pico")))</f>
        <v/>
      </c>
      <c r="G1202" s="36">
        <f>IF($A1202="","",IFERROR(IF(INDEX('Cenários'!$E$6:$E$105,INT((ROW()-6)/12)+1)="","",INDEX('Cenários'!$E$6:$E$105,INT((ROW()-6)/12)+1)+7*$E1202),""))</f>
        <v/>
      </c>
      <c r="H1202" s="37">
        <f>IF($A1202="","",INDEX('Cenários'!$N$6:$Y$105,INT((ROW()-6)/12)+1,$E1202+5))</f>
        <v/>
      </c>
      <c r="I1202" s="25">
        <f>IF(OR($A1202="",$H1202=""),"",IFERROR(ROUNDUP(INDEX('Cenários'!$F$6:$F$105,INT((ROW()-6)/12)+1)*$H1202,0),""))</f>
        <v/>
      </c>
      <c r="J1202" s="19" t="n"/>
      <c r="K1202" s="25">
        <f>IF($A1202="","",IF($E1202=-4,INDEX('Cenários'!$G$6:$G$105,INT((ROW()-6)/12)+1),$S1201))</f>
        <v/>
      </c>
      <c r="L1202" s="25">
        <f>IF($A1202="","",$K1202+IF($J1202="",0,$J1202)-IF($I1202="",0,$I1202))</f>
        <v/>
      </c>
      <c r="M1202" s="25">
        <f>IF($A1202="","",IF($E1202&lt;=0,INDEX('Cenários'!$H$6:$H$105,INT((ROW()-6)/12)+1)+SUMIFS($I$6:$I$1205,$A$6:$A$1205,$A1202,$E$6:$E$1205,"&gt;"&amp;$E1202,$E$6:$E$1205,"&lt;="&amp;($E1202+INDEX('Cenários'!$J$6:$J$105,INT((ROW()-6)/12)+1))),INDEX('Cenários'!$L$6:$L$105,INT((ROW()-6)/12)+1)+SUMIFS($I$6:$I$1205,$A$6:$A$1205,$A1202,$E$6:$E$1205,"&gt;"&amp;$E1202,$E$6:$E$1205,"&lt;=7")))</f>
        <v/>
      </c>
      <c r="N1202" s="25">
        <f>IF($A1202="","",MIN(INDEX('Cenários'!$K$6:$K$105,INT((ROW()-6)/12)+1),MAX(0,$M1202)))</f>
        <v/>
      </c>
      <c r="O1202" s="25">
        <f>IF($A1202="","",IFERROR(IF($L1202&gt;=$N1202,0,MIN(CEILING(MAX(0,$N1202-$L1202),INDEX('Cenários'!$I$6:$I$105,INT((ROW()-6)/12)+1)),FLOOR(MAX(0,INDEX('Cenários'!$K$6:$K$105,INT((ROW()-6)/12)+1)-$L1202),INDEX('Cenários'!$I$6:$I$105,INT((ROW()-6)/12)+1)))),0))</f>
        <v/>
      </c>
      <c r="P1202" s="25">
        <f>IF($A1202="","",IFERROR(IF($E1202+INDEX('Cenários'!$J$6:$J$105,INT((ROW()-6)/12)+1)&gt;7,0,SUMIFS($O$6:$O$1205,$A$6:$A$1205,$A1202,$E$6:$E$1205,$E1202+INDEX('Cenários'!$J$6:$J$105,INT((ROW()-6)/12)+1))),0))</f>
        <v/>
      </c>
      <c r="Q1202" s="25">
        <f>IF($A1202="","",$L1202+$O1202)</f>
        <v/>
      </c>
      <c r="R1202" s="25">
        <f>IF($A1202="","",IF($E1202&gt;0,MAX(0,$Q1202-$N1202),0))</f>
        <v/>
      </c>
      <c r="S1202" s="25">
        <f>IF($A1202="","",$Q1202-$R1202)</f>
        <v/>
      </c>
      <c r="T1202" s="25">
        <f>IF($A1202="","",MAX(0,-$S1202))</f>
        <v/>
      </c>
      <c r="U1202" s="25">
        <f>IF($A1202="","",MAX(0,$Q1202-INDEX('Cenários'!$K$6:$K$105,INT((ROW()-6)/12)+1)))</f>
        <v/>
      </c>
      <c r="V1202" s="24">
        <f>IF($A1202="","",IF($Y1202&lt;&gt;"OK","Dados inválidos",IF($X1202="Pausado","Pausado",IF($T1202&gt;0,"Ruptura",IF($U1202&gt;0,"Excesso de capacidade",IF($M1202&gt;INDEX('Cenários'!$K$6:$K$105,INT((ROW()-6)/12)+1),"Capacidade insuficiente",IF(AND($E1202&lt;=0,$S1202&lt;INDEX('Cenários'!$H$6:$H$105,INT((ROW()-6)/12)+1)),"Atenção",IF($R1202&gt;0,"Desmobilizar","Adequado"))))))))</f>
        <v/>
      </c>
      <c r="W1202" s="24">
        <f>IF($A1202="","",IF($Y1202&lt;&gt;"OK","Corrigir cadastro do cenário",IF($X1202="Pausado","",IF($T1202&gt;0,"Ruptura projetada de "&amp;TEXT($T1202,"0")&amp;" un.",IF($U1202&gt;0,"Reduzir entrada ou transferir "&amp;TEXT($U1202,"0")&amp;" un.",IF($M1202&gt;INDEX('Cenários'!$K$6:$K$105,INT((ROW()-6)/12)+1),"Capacidade abaixo do saldo-alvo em "&amp;TEXT($M1202-INDEX('Cenários'!$K$6:$K$105,INT((ROW()-6)/12)+1),"0")&amp;" un.",IF(AND($O1202&gt;0,$E1202-INDEX('Cenários'!$J$6:$J$105,INT((ROW()-6)/12)+1)&lt;-4),"Recebimento depende de pedido anterior ao horizonte",IF($R1202&gt;0,"Desmobilizar "&amp;TEXT($R1202,"0")&amp;" un. nesta semana",IF($P1202&gt;0,"Emitir pedido de "&amp;TEXT($P1202,"0")&amp;" un. nesta semana",IF($O1202&gt;0,"Programar recebimento de "&amp;TEXT($O1202,"0")&amp;" un.","Sem ação imediata")))))))))</f>
        <v/>
      </c>
      <c r="X1202" s="24">
        <f>IF($A1202="","",INDEX('Cenários'!$M$6:$M$105,INT((ROW()-6)/12)+1))</f>
        <v/>
      </c>
      <c r="Y1202" s="24">
        <f>IF($A1202="","",INDEX('Cenários'!$Z$6:$Z$105,INT((ROW()-6)/12)+1))</f>
        <v/>
      </c>
    </row>
    <row r="1203" ht="19" customHeight="1">
      <c r="A1203" s="24">
        <f>IF(INDEX('Cenários'!$A$6:$A$105,INT((ROW()-6)/12)+1)="","",INDEX('Cenários'!$A$6:$A$105,INT((ROW()-6)/12)+1))</f>
        <v/>
      </c>
      <c r="B1203" s="24">
        <f>IF($A1203="","",INDEX('Cenários'!$B$6:$B$105,INT((ROW()-6)/12)+1))</f>
        <v/>
      </c>
      <c r="C1203" s="24">
        <f>IF($A1203="","",INDEX('Cenários'!$C$6:$C$105,INT((ROW()-6)/12)+1))</f>
        <v/>
      </c>
      <c r="D1203" s="24">
        <f>IF($A1203="","",INDEX('Cenários'!$D$6:$D$105,INT((ROW()-6)/12)+1))</f>
        <v/>
      </c>
      <c r="E1203" s="25">
        <f>IF($A1203="","",MOD(ROW()-6,12)-4)</f>
        <v/>
      </c>
      <c r="F1203" s="24">
        <f>IF($A1203="","",IF($E1203&lt;0,"Antes do pico",IF($E1203=0,"Semana de pico","Depois do pico")))</f>
        <v/>
      </c>
      <c r="G1203" s="36">
        <f>IF($A1203="","",IFERROR(IF(INDEX('Cenários'!$E$6:$E$105,INT((ROW()-6)/12)+1)="","",INDEX('Cenários'!$E$6:$E$105,INT((ROW()-6)/12)+1)+7*$E1203),""))</f>
        <v/>
      </c>
      <c r="H1203" s="37">
        <f>IF($A1203="","",INDEX('Cenários'!$N$6:$Y$105,INT((ROW()-6)/12)+1,$E1203+5))</f>
        <v/>
      </c>
      <c r="I1203" s="25">
        <f>IF(OR($A1203="",$H1203=""),"",IFERROR(ROUNDUP(INDEX('Cenários'!$F$6:$F$105,INT((ROW()-6)/12)+1)*$H1203,0),""))</f>
        <v/>
      </c>
      <c r="J1203" s="19" t="n"/>
      <c r="K1203" s="25">
        <f>IF($A1203="","",IF($E1203=-4,INDEX('Cenários'!$G$6:$G$105,INT((ROW()-6)/12)+1),$S1202))</f>
        <v/>
      </c>
      <c r="L1203" s="25">
        <f>IF($A1203="","",$K1203+IF($J1203="",0,$J1203)-IF($I1203="",0,$I1203))</f>
        <v/>
      </c>
      <c r="M1203" s="25">
        <f>IF($A1203="","",IF($E1203&lt;=0,INDEX('Cenários'!$H$6:$H$105,INT((ROW()-6)/12)+1)+SUMIFS($I$6:$I$1205,$A$6:$A$1205,$A1203,$E$6:$E$1205,"&gt;"&amp;$E1203,$E$6:$E$1205,"&lt;="&amp;($E1203+INDEX('Cenários'!$J$6:$J$105,INT((ROW()-6)/12)+1))),INDEX('Cenários'!$L$6:$L$105,INT((ROW()-6)/12)+1)+SUMIFS($I$6:$I$1205,$A$6:$A$1205,$A1203,$E$6:$E$1205,"&gt;"&amp;$E1203,$E$6:$E$1205,"&lt;=7")))</f>
        <v/>
      </c>
      <c r="N1203" s="25">
        <f>IF($A1203="","",MIN(INDEX('Cenários'!$K$6:$K$105,INT((ROW()-6)/12)+1),MAX(0,$M1203)))</f>
        <v/>
      </c>
      <c r="O1203" s="25">
        <f>IF($A1203="","",IFERROR(IF($L1203&gt;=$N1203,0,MIN(CEILING(MAX(0,$N1203-$L1203),INDEX('Cenários'!$I$6:$I$105,INT((ROW()-6)/12)+1)),FLOOR(MAX(0,INDEX('Cenários'!$K$6:$K$105,INT((ROW()-6)/12)+1)-$L1203),INDEX('Cenários'!$I$6:$I$105,INT((ROW()-6)/12)+1)))),0))</f>
        <v/>
      </c>
      <c r="P1203" s="25">
        <f>IF($A1203="","",IFERROR(IF($E1203+INDEX('Cenários'!$J$6:$J$105,INT((ROW()-6)/12)+1)&gt;7,0,SUMIFS($O$6:$O$1205,$A$6:$A$1205,$A1203,$E$6:$E$1205,$E1203+INDEX('Cenários'!$J$6:$J$105,INT((ROW()-6)/12)+1))),0))</f>
        <v/>
      </c>
      <c r="Q1203" s="25">
        <f>IF($A1203="","",$L1203+$O1203)</f>
        <v/>
      </c>
      <c r="R1203" s="25">
        <f>IF($A1203="","",IF($E1203&gt;0,MAX(0,$Q1203-$N1203),0))</f>
        <v/>
      </c>
      <c r="S1203" s="25">
        <f>IF($A1203="","",$Q1203-$R1203)</f>
        <v/>
      </c>
      <c r="T1203" s="25">
        <f>IF($A1203="","",MAX(0,-$S1203))</f>
        <v/>
      </c>
      <c r="U1203" s="25">
        <f>IF($A1203="","",MAX(0,$Q1203-INDEX('Cenários'!$K$6:$K$105,INT((ROW()-6)/12)+1)))</f>
        <v/>
      </c>
      <c r="V1203" s="24">
        <f>IF($A1203="","",IF($Y1203&lt;&gt;"OK","Dados inválidos",IF($X1203="Pausado","Pausado",IF($T1203&gt;0,"Ruptura",IF($U1203&gt;0,"Excesso de capacidade",IF($M1203&gt;INDEX('Cenários'!$K$6:$K$105,INT((ROW()-6)/12)+1),"Capacidade insuficiente",IF(AND($E1203&lt;=0,$S1203&lt;INDEX('Cenários'!$H$6:$H$105,INT((ROW()-6)/12)+1)),"Atenção",IF($R1203&gt;0,"Desmobilizar","Adequado"))))))))</f>
        <v/>
      </c>
      <c r="W1203" s="24">
        <f>IF($A1203="","",IF($Y1203&lt;&gt;"OK","Corrigir cadastro do cenário",IF($X1203="Pausado","",IF($T1203&gt;0,"Ruptura projetada de "&amp;TEXT($T1203,"0")&amp;" un.",IF($U1203&gt;0,"Reduzir entrada ou transferir "&amp;TEXT($U1203,"0")&amp;" un.",IF($M1203&gt;INDEX('Cenários'!$K$6:$K$105,INT((ROW()-6)/12)+1),"Capacidade abaixo do saldo-alvo em "&amp;TEXT($M1203-INDEX('Cenários'!$K$6:$K$105,INT((ROW()-6)/12)+1),"0")&amp;" un.",IF(AND($O1203&gt;0,$E1203-INDEX('Cenários'!$J$6:$J$105,INT((ROW()-6)/12)+1)&lt;-4),"Recebimento depende de pedido anterior ao horizonte",IF($R1203&gt;0,"Desmobilizar "&amp;TEXT($R1203,"0")&amp;" un. nesta semana",IF($P1203&gt;0,"Emitir pedido de "&amp;TEXT($P1203,"0")&amp;" un. nesta semana",IF($O1203&gt;0,"Programar recebimento de "&amp;TEXT($O1203,"0")&amp;" un.","Sem ação imediata")))))))))</f>
        <v/>
      </c>
      <c r="X1203" s="24">
        <f>IF($A1203="","",INDEX('Cenários'!$M$6:$M$105,INT((ROW()-6)/12)+1))</f>
        <v/>
      </c>
      <c r="Y1203" s="24">
        <f>IF($A1203="","",INDEX('Cenários'!$Z$6:$Z$105,INT((ROW()-6)/12)+1))</f>
        <v/>
      </c>
    </row>
    <row r="1204" ht="19" customHeight="1">
      <c r="A1204" s="24">
        <f>IF(INDEX('Cenários'!$A$6:$A$105,INT((ROW()-6)/12)+1)="","",INDEX('Cenários'!$A$6:$A$105,INT((ROW()-6)/12)+1))</f>
        <v/>
      </c>
      <c r="B1204" s="24">
        <f>IF($A1204="","",INDEX('Cenários'!$B$6:$B$105,INT((ROW()-6)/12)+1))</f>
        <v/>
      </c>
      <c r="C1204" s="24">
        <f>IF($A1204="","",INDEX('Cenários'!$C$6:$C$105,INT((ROW()-6)/12)+1))</f>
        <v/>
      </c>
      <c r="D1204" s="24">
        <f>IF($A1204="","",INDEX('Cenários'!$D$6:$D$105,INT((ROW()-6)/12)+1))</f>
        <v/>
      </c>
      <c r="E1204" s="25">
        <f>IF($A1204="","",MOD(ROW()-6,12)-4)</f>
        <v/>
      </c>
      <c r="F1204" s="24">
        <f>IF($A1204="","",IF($E1204&lt;0,"Antes do pico",IF($E1204=0,"Semana de pico","Depois do pico")))</f>
        <v/>
      </c>
      <c r="G1204" s="36">
        <f>IF($A1204="","",IFERROR(IF(INDEX('Cenários'!$E$6:$E$105,INT((ROW()-6)/12)+1)="","",INDEX('Cenários'!$E$6:$E$105,INT((ROW()-6)/12)+1)+7*$E1204),""))</f>
        <v/>
      </c>
      <c r="H1204" s="37">
        <f>IF($A1204="","",INDEX('Cenários'!$N$6:$Y$105,INT((ROW()-6)/12)+1,$E1204+5))</f>
        <v/>
      </c>
      <c r="I1204" s="25">
        <f>IF(OR($A1204="",$H1204=""),"",IFERROR(ROUNDUP(INDEX('Cenários'!$F$6:$F$105,INT((ROW()-6)/12)+1)*$H1204,0),""))</f>
        <v/>
      </c>
      <c r="J1204" s="19" t="n"/>
      <c r="K1204" s="25">
        <f>IF($A1204="","",IF($E1204=-4,INDEX('Cenários'!$G$6:$G$105,INT((ROW()-6)/12)+1),$S1203))</f>
        <v/>
      </c>
      <c r="L1204" s="25">
        <f>IF($A1204="","",$K1204+IF($J1204="",0,$J1204)-IF($I1204="",0,$I1204))</f>
        <v/>
      </c>
      <c r="M1204" s="25">
        <f>IF($A1204="","",IF($E1204&lt;=0,INDEX('Cenários'!$H$6:$H$105,INT((ROW()-6)/12)+1)+SUMIFS($I$6:$I$1205,$A$6:$A$1205,$A1204,$E$6:$E$1205,"&gt;"&amp;$E1204,$E$6:$E$1205,"&lt;="&amp;($E1204+INDEX('Cenários'!$J$6:$J$105,INT((ROW()-6)/12)+1))),INDEX('Cenários'!$L$6:$L$105,INT((ROW()-6)/12)+1)+SUMIFS($I$6:$I$1205,$A$6:$A$1205,$A1204,$E$6:$E$1205,"&gt;"&amp;$E1204,$E$6:$E$1205,"&lt;=7")))</f>
        <v/>
      </c>
      <c r="N1204" s="25">
        <f>IF($A1204="","",MIN(INDEX('Cenários'!$K$6:$K$105,INT((ROW()-6)/12)+1),MAX(0,$M1204)))</f>
        <v/>
      </c>
      <c r="O1204" s="25">
        <f>IF($A1204="","",IFERROR(IF($L1204&gt;=$N1204,0,MIN(CEILING(MAX(0,$N1204-$L1204),INDEX('Cenários'!$I$6:$I$105,INT((ROW()-6)/12)+1)),FLOOR(MAX(0,INDEX('Cenários'!$K$6:$K$105,INT((ROW()-6)/12)+1)-$L1204),INDEX('Cenários'!$I$6:$I$105,INT((ROW()-6)/12)+1)))),0))</f>
        <v/>
      </c>
      <c r="P1204" s="25">
        <f>IF($A1204="","",IFERROR(IF($E1204+INDEX('Cenários'!$J$6:$J$105,INT((ROW()-6)/12)+1)&gt;7,0,SUMIFS($O$6:$O$1205,$A$6:$A$1205,$A1204,$E$6:$E$1205,$E1204+INDEX('Cenários'!$J$6:$J$105,INT((ROW()-6)/12)+1))),0))</f>
        <v/>
      </c>
      <c r="Q1204" s="25">
        <f>IF($A1204="","",$L1204+$O1204)</f>
        <v/>
      </c>
      <c r="R1204" s="25">
        <f>IF($A1204="","",IF($E1204&gt;0,MAX(0,$Q1204-$N1204),0))</f>
        <v/>
      </c>
      <c r="S1204" s="25">
        <f>IF($A1204="","",$Q1204-$R1204)</f>
        <v/>
      </c>
      <c r="T1204" s="25">
        <f>IF($A1204="","",MAX(0,-$S1204))</f>
        <v/>
      </c>
      <c r="U1204" s="25">
        <f>IF($A1204="","",MAX(0,$Q1204-INDEX('Cenários'!$K$6:$K$105,INT((ROW()-6)/12)+1)))</f>
        <v/>
      </c>
      <c r="V1204" s="24">
        <f>IF($A1204="","",IF($Y1204&lt;&gt;"OK","Dados inválidos",IF($X1204="Pausado","Pausado",IF($T1204&gt;0,"Ruptura",IF($U1204&gt;0,"Excesso de capacidade",IF($M1204&gt;INDEX('Cenários'!$K$6:$K$105,INT((ROW()-6)/12)+1),"Capacidade insuficiente",IF(AND($E1204&lt;=0,$S1204&lt;INDEX('Cenários'!$H$6:$H$105,INT((ROW()-6)/12)+1)),"Atenção",IF($R1204&gt;0,"Desmobilizar","Adequado"))))))))</f>
        <v/>
      </c>
      <c r="W1204" s="24">
        <f>IF($A1204="","",IF($Y1204&lt;&gt;"OK","Corrigir cadastro do cenário",IF($X1204="Pausado","",IF($T1204&gt;0,"Ruptura projetada de "&amp;TEXT($T1204,"0")&amp;" un.",IF($U1204&gt;0,"Reduzir entrada ou transferir "&amp;TEXT($U1204,"0")&amp;" un.",IF($M1204&gt;INDEX('Cenários'!$K$6:$K$105,INT((ROW()-6)/12)+1),"Capacidade abaixo do saldo-alvo em "&amp;TEXT($M1204-INDEX('Cenários'!$K$6:$K$105,INT((ROW()-6)/12)+1),"0")&amp;" un.",IF(AND($O1204&gt;0,$E1204-INDEX('Cenários'!$J$6:$J$105,INT((ROW()-6)/12)+1)&lt;-4),"Recebimento depende de pedido anterior ao horizonte",IF($R1204&gt;0,"Desmobilizar "&amp;TEXT($R1204,"0")&amp;" un. nesta semana",IF($P1204&gt;0,"Emitir pedido de "&amp;TEXT($P1204,"0")&amp;" un. nesta semana",IF($O1204&gt;0,"Programar recebimento de "&amp;TEXT($O1204,"0")&amp;" un.","Sem ação imediata")))))))))</f>
        <v/>
      </c>
      <c r="X1204" s="24">
        <f>IF($A1204="","",INDEX('Cenários'!$M$6:$M$105,INT((ROW()-6)/12)+1))</f>
        <v/>
      </c>
      <c r="Y1204" s="24">
        <f>IF($A1204="","",INDEX('Cenários'!$Z$6:$Z$105,INT((ROW()-6)/12)+1))</f>
        <v/>
      </c>
    </row>
    <row r="1205" ht="19" customHeight="1">
      <c r="A1205" s="24">
        <f>IF(INDEX('Cenários'!$A$6:$A$105,INT((ROW()-6)/12)+1)="","",INDEX('Cenários'!$A$6:$A$105,INT((ROW()-6)/12)+1))</f>
        <v/>
      </c>
      <c r="B1205" s="24">
        <f>IF($A1205="","",INDEX('Cenários'!$B$6:$B$105,INT((ROW()-6)/12)+1))</f>
        <v/>
      </c>
      <c r="C1205" s="24">
        <f>IF($A1205="","",INDEX('Cenários'!$C$6:$C$105,INT((ROW()-6)/12)+1))</f>
        <v/>
      </c>
      <c r="D1205" s="24">
        <f>IF($A1205="","",INDEX('Cenários'!$D$6:$D$105,INT((ROW()-6)/12)+1))</f>
        <v/>
      </c>
      <c r="E1205" s="25">
        <f>IF($A1205="","",MOD(ROW()-6,12)-4)</f>
        <v/>
      </c>
      <c r="F1205" s="24">
        <f>IF($A1205="","",IF($E1205&lt;0,"Antes do pico",IF($E1205=0,"Semana de pico","Depois do pico")))</f>
        <v/>
      </c>
      <c r="G1205" s="36">
        <f>IF($A1205="","",IFERROR(IF(INDEX('Cenários'!$E$6:$E$105,INT((ROW()-6)/12)+1)="","",INDEX('Cenários'!$E$6:$E$105,INT((ROW()-6)/12)+1)+7*$E1205),""))</f>
        <v/>
      </c>
      <c r="H1205" s="37">
        <f>IF($A1205="","",INDEX('Cenários'!$N$6:$Y$105,INT((ROW()-6)/12)+1,$E1205+5))</f>
        <v/>
      </c>
      <c r="I1205" s="25">
        <f>IF(OR($A1205="",$H1205=""),"",IFERROR(ROUNDUP(INDEX('Cenários'!$F$6:$F$105,INT((ROW()-6)/12)+1)*$H1205,0),""))</f>
        <v/>
      </c>
      <c r="J1205" s="19" t="n"/>
      <c r="K1205" s="25">
        <f>IF($A1205="","",IF($E1205=-4,INDEX('Cenários'!$G$6:$G$105,INT((ROW()-6)/12)+1),$S1204))</f>
        <v/>
      </c>
      <c r="L1205" s="25">
        <f>IF($A1205="","",$K1205+IF($J1205="",0,$J1205)-IF($I1205="",0,$I1205))</f>
        <v/>
      </c>
      <c r="M1205" s="25">
        <f>IF($A1205="","",IF($E1205&lt;=0,INDEX('Cenários'!$H$6:$H$105,INT((ROW()-6)/12)+1)+SUMIFS($I$6:$I$1205,$A$6:$A$1205,$A1205,$E$6:$E$1205,"&gt;"&amp;$E1205,$E$6:$E$1205,"&lt;="&amp;($E1205+INDEX('Cenários'!$J$6:$J$105,INT((ROW()-6)/12)+1))),INDEX('Cenários'!$L$6:$L$105,INT((ROW()-6)/12)+1)+SUMIFS($I$6:$I$1205,$A$6:$A$1205,$A1205,$E$6:$E$1205,"&gt;"&amp;$E1205,$E$6:$E$1205,"&lt;=7")))</f>
        <v/>
      </c>
      <c r="N1205" s="25">
        <f>IF($A1205="","",MIN(INDEX('Cenários'!$K$6:$K$105,INT((ROW()-6)/12)+1),MAX(0,$M1205)))</f>
        <v/>
      </c>
      <c r="O1205" s="25">
        <f>IF($A1205="","",IFERROR(IF($L1205&gt;=$N1205,0,MIN(CEILING(MAX(0,$N1205-$L1205),INDEX('Cenários'!$I$6:$I$105,INT((ROW()-6)/12)+1)),FLOOR(MAX(0,INDEX('Cenários'!$K$6:$K$105,INT((ROW()-6)/12)+1)-$L1205),INDEX('Cenários'!$I$6:$I$105,INT((ROW()-6)/12)+1)))),0))</f>
        <v/>
      </c>
      <c r="P1205" s="25">
        <f>IF($A1205="","",IFERROR(IF($E1205+INDEX('Cenários'!$J$6:$J$105,INT((ROW()-6)/12)+1)&gt;7,0,SUMIFS($O$6:$O$1205,$A$6:$A$1205,$A1205,$E$6:$E$1205,$E1205+INDEX('Cenários'!$J$6:$J$105,INT((ROW()-6)/12)+1))),0))</f>
        <v/>
      </c>
      <c r="Q1205" s="25">
        <f>IF($A1205="","",$L1205+$O1205)</f>
        <v/>
      </c>
      <c r="R1205" s="25">
        <f>IF($A1205="","",IF($E1205&gt;0,MAX(0,$Q1205-$N1205),0))</f>
        <v/>
      </c>
      <c r="S1205" s="25">
        <f>IF($A1205="","",$Q1205-$R1205)</f>
        <v/>
      </c>
      <c r="T1205" s="25">
        <f>IF($A1205="","",MAX(0,-$S1205))</f>
        <v/>
      </c>
      <c r="U1205" s="25">
        <f>IF($A1205="","",MAX(0,$Q1205-INDEX('Cenários'!$K$6:$K$105,INT((ROW()-6)/12)+1)))</f>
        <v/>
      </c>
      <c r="V1205" s="24">
        <f>IF($A1205="","",IF($Y1205&lt;&gt;"OK","Dados inválidos",IF($X1205="Pausado","Pausado",IF($T1205&gt;0,"Ruptura",IF($U1205&gt;0,"Excesso de capacidade",IF($M1205&gt;INDEX('Cenários'!$K$6:$K$105,INT((ROW()-6)/12)+1),"Capacidade insuficiente",IF(AND($E1205&lt;=0,$S1205&lt;INDEX('Cenários'!$H$6:$H$105,INT((ROW()-6)/12)+1)),"Atenção",IF($R1205&gt;0,"Desmobilizar","Adequado"))))))))</f>
        <v/>
      </c>
      <c r="W1205" s="24">
        <f>IF($A1205="","",IF($Y1205&lt;&gt;"OK","Corrigir cadastro do cenário",IF($X1205="Pausado","",IF($T1205&gt;0,"Ruptura projetada de "&amp;TEXT($T1205,"0")&amp;" un.",IF($U1205&gt;0,"Reduzir entrada ou transferir "&amp;TEXT($U1205,"0")&amp;" un.",IF($M1205&gt;INDEX('Cenários'!$K$6:$K$105,INT((ROW()-6)/12)+1),"Capacidade abaixo do saldo-alvo em "&amp;TEXT($M1205-INDEX('Cenários'!$K$6:$K$105,INT((ROW()-6)/12)+1),"0")&amp;" un.",IF(AND($O1205&gt;0,$E1205-INDEX('Cenários'!$J$6:$J$105,INT((ROW()-6)/12)+1)&lt;-4),"Recebimento depende de pedido anterior ao horizonte",IF($R1205&gt;0,"Desmobilizar "&amp;TEXT($R1205,"0")&amp;" un. nesta semana",IF($P1205&gt;0,"Emitir pedido de "&amp;TEXT($P1205,"0")&amp;" un. nesta semana",IF($O1205&gt;0,"Programar recebimento de "&amp;TEXT($O1205,"0")&amp;" un.","Sem ação imediata")))))))))</f>
        <v/>
      </c>
      <c r="X1205" s="24">
        <f>IF($A1205="","",INDEX('Cenários'!$M$6:$M$105,INT((ROW()-6)/12)+1))</f>
        <v/>
      </c>
      <c r="Y1205" s="24">
        <f>IF($A1205="","",INDEX('Cenários'!$Z$6:$Z$105,INT((ROW()-6)/12)+1))</f>
        <v/>
      </c>
    </row>
  </sheetData>
  <mergeCells count="1">
    <mergeCell ref="A1:Y1"/>
  </mergeCells>
  <conditionalFormatting sqref="V6:V1205">
    <cfRule type="expression" priority="1" dxfId="5">
      <formula>$V6="Ruptura"</formula>
    </cfRule>
    <cfRule type="expression" priority="2" dxfId="1">
      <formula>$V6="Excesso de capacidade"</formula>
    </cfRule>
    <cfRule type="expression" priority="3" dxfId="3">
      <formula>$V6="Capacidade insuficiente"</formula>
    </cfRule>
    <cfRule type="expression" priority="4" dxfId="6">
      <formula>$V6="Atenção"</formula>
    </cfRule>
    <cfRule type="expression" priority="5" dxfId="7">
      <formula>$V6="Desmobilizar"</formula>
    </cfRule>
    <cfRule type="expression" priority="6" dxfId="2">
      <formula>$V6="Adequado"</formula>
    </cfRule>
    <cfRule type="expression" priority="7" dxfId="8">
      <formula>$V6="Pausado"</formula>
    </cfRule>
    <cfRule type="expression" priority="8" dxfId="5">
      <formula>$V6="Dados inválidos"</formula>
    </cfRule>
  </conditionalFormatting>
  <conditionalFormatting sqref="R6:R1205">
    <cfRule type="dataBar" priority="9">
      <dataBar showValue="1">
        <cfvo type="num" val="0"/>
        <cfvo type="max"/>
        <color rgb="005B9BD5"/>
      </dataBar>
    </cfRule>
  </conditionalFormatting>
  <conditionalFormatting sqref="T6:T1205">
    <cfRule type="dataBar" priority="10">
      <dataBar showValue="1">
        <cfvo type="num" val="0"/>
        <cfvo type="max"/>
        <color rgb="00B7473A"/>
      </dataBar>
    </cfRule>
  </conditionalFormatting>
  <conditionalFormatting sqref="U6:U1205">
    <cfRule type="dataBar" priority="11">
      <dataBar showValue="1">
        <cfvo type="num" val="0"/>
        <cfvo type="max"/>
        <color rgb="00C65D32"/>
      </dataBar>
    </cfRule>
  </conditionalFormatting>
  <conditionalFormatting sqref="O6:P1205">
    <cfRule type="expression" priority="12" dxfId="6">
      <formula>O6&gt;0</formula>
    </cfRule>
  </conditionalFormatting>
  <conditionalFormatting sqref="A6:Y1205">
    <cfRule type="expression" priority="13" dxfId="4">
      <formula>$X6="Pausado"</formula>
    </cfRule>
    <cfRule type="expression" priority="14" dxfId="9">
      <formula>AND($A6&lt;&gt;"",$Y6&lt;&gt;"OK")</formula>
    </cfRule>
  </conditionalFormatting>
  <conditionalFormatting sqref="W6:W1205">
    <cfRule type="expression" priority="15" dxfId="10">
      <formula>AND($W6&lt;&gt;"",$W6&lt;&gt;"Sem ação imediata")</formula>
    </cfRule>
  </conditionalFormatting>
  <dataValidations count="1">
    <dataValidation sqref="J6:J1205" showDropDown="0" showInputMessage="0" showErrorMessage="0" allowBlank="0" errorTitle="Entrada inválida" error="Informe um número inteiro entre 0 e 1.000.000." promptTitle="Entrada confirmada" prompt="Célula vazia equivale a zero." type="whole" operator="between">
      <formula1>0</formula1>
      <formula2>1000000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C65D32"/>
    <outlinePr summaryBelow="1" summaryRight="1"/>
    <pageSetUpPr/>
  </sheetPr>
  <dimension ref="A1:H4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3" customWidth="1" min="2" max="2"/>
    <col width="45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 ht="31" customHeight="1">
      <c r="A1" s="1" t="inlineStr">
        <is>
          <t>Como usar a planilha de estoque sazonal</t>
        </is>
      </c>
      <c r="B1" s="32" t="n"/>
      <c r="C1" s="32" t="n"/>
      <c r="D1" s="32" t="n"/>
      <c r="E1" s="32" t="n"/>
      <c r="F1" s="32" t="n"/>
      <c r="G1" s="32" t="n"/>
      <c r="H1" s="33" t="n"/>
    </row>
    <row r="2" ht="23" customHeight="1">
      <c r="A2" s="3" t="inlineStr">
        <is>
          <t>Orientações para preenchimento, revisão dos cálculos e interpretação dos riscos.</t>
        </is>
      </c>
      <c r="B2" s="3" t="n"/>
      <c r="C2" s="3" t="n"/>
      <c r="D2" s="3" t="n"/>
      <c r="E2" s="3" t="n"/>
      <c r="F2" s="3" t="n"/>
      <c r="G2" s="3" t="n"/>
      <c r="H2" s="3" t="n"/>
    </row>
    <row r="3"/>
    <row r="4" ht="24" customHeight="1">
      <c r="A4" s="4" t="inlineStr">
        <is>
          <t>Fluxo de uso</t>
        </is>
      </c>
      <c r="B4" s="4" t="n"/>
      <c r="C4" s="4" t="n"/>
      <c r="D4" s="4" t="n"/>
      <c r="E4" s="4" t="n"/>
      <c r="F4" s="4" t="n"/>
      <c r="G4" s="4" t="n"/>
      <c r="H4" s="4" t="n"/>
    </row>
    <row r="5" ht="24" customHeight="1">
      <c r="A5" s="28" t="inlineStr">
        <is>
          <t>1. Cadastre um ID exclusivo para cada combinação de SKU e evento.</t>
        </is>
      </c>
      <c r="B5" s="28" t="n"/>
      <c r="C5" s="28" t="n"/>
      <c r="D5" s="28" t="n"/>
      <c r="E5" s="28" t="n"/>
      <c r="F5" s="28" t="n"/>
      <c r="G5" s="28" t="n"/>
      <c r="H5" s="28" t="n"/>
    </row>
    <row r="6" ht="24" customHeight="1">
      <c r="A6" s="29" t="inlineStr">
        <is>
          <t>2. Informe a segunda-feira da semana do pico.</t>
        </is>
      </c>
      <c r="B6" s="29" t="n"/>
      <c r="C6" s="29" t="n"/>
      <c r="D6" s="29" t="n"/>
      <c r="E6" s="29" t="n"/>
      <c r="F6" s="29" t="n"/>
      <c r="G6" s="29" t="n"/>
      <c r="H6" s="29" t="n"/>
    </row>
    <row r="7" ht="24" customHeight="1">
      <c r="A7" s="28" t="inlineStr">
        <is>
          <t>3. Preencha demanda-base, estoque, segurança, lote, prazo, capacidade e saldo final.</t>
        </is>
      </c>
      <c r="B7" s="28" t="n"/>
      <c r="C7" s="28" t="n"/>
      <c r="D7" s="28" t="n"/>
      <c r="E7" s="28" t="n"/>
      <c r="F7" s="28" t="n"/>
      <c r="G7" s="28" t="n"/>
      <c r="H7" s="28" t="n"/>
    </row>
    <row r="8" ht="24" customHeight="1">
      <c r="A8" s="29" t="inlineStr">
        <is>
          <t>4. Informe os 12 fatores da curva, de S-4 a S+7.</t>
        </is>
      </c>
      <c r="B8" s="29" t="n"/>
      <c r="C8" s="29" t="n"/>
      <c r="D8" s="29" t="n"/>
      <c r="E8" s="29" t="n"/>
      <c r="F8" s="29" t="n"/>
      <c r="G8" s="29" t="n"/>
      <c r="H8" s="29" t="n"/>
    </row>
    <row r="9" ht="24" customHeight="1">
      <c r="A9" s="28" t="inlineStr">
        <is>
          <t>5. Registre na aba Planejamento apenas as entradas já confirmadas.</t>
        </is>
      </c>
      <c r="B9" s="28" t="n"/>
      <c r="C9" s="28" t="n"/>
      <c r="D9" s="28" t="n"/>
      <c r="E9" s="28" t="n"/>
      <c r="F9" s="28" t="n"/>
      <c r="G9" s="28" t="n"/>
      <c r="H9" s="28" t="n"/>
    </row>
    <row r="10" ht="24" customHeight="1">
      <c r="A10" s="29" t="inlineStr">
        <is>
          <t>6. Revise a coluna Situação e o Alerta operacional.</t>
        </is>
      </c>
      <c r="B10" s="29" t="n"/>
      <c r="C10" s="29" t="n"/>
      <c r="D10" s="29" t="n"/>
      <c r="E10" s="29" t="n"/>
      <c r="F10" s="29" t="n"/>
      <c r="G10" s="29" t="n"/>
      <c r="H10" s="29" t="n"/>
    </row>
    <row r="11" ht="24" customHeight="1">
      <c r="A11" s="28" t="inlineStr">
        <is>
          <t>7. Use Pedido a emitir para programar pedidos futuros.</t>
        </is>
      </c>
      <c r="B11" s="28" t="n"/>
      <c r="C11" s="28" t="n"/>
      <c r="D11" s="28" t="n"/>
      <c r="E11" s="28" t="n"/>
      <c r="F11" s="28" t="n"/>
      <c r="G11" s="28" t="n"/>
      <c r="H11" s="28" t="n"/>
    </row>
    <row r="12" ht="24" customHeight="1">
      <c r="A12" s="29" t="inlineStr">
        <is>
          <t>8. Use Desmobilização recomendada para reduzir saldo depois do pico.</t>
        </is>
      </c>
      <c r="B12" s="29" t="n"/>
      <c r="C12" s="29" t="n"/>
      <c r="D12" s="29" t="n"/>
      <c r="E12" s="29" t="n"/>
      <c r="F12" s="29" t="n"/>
      <c r="G12" s="29" t="n"/>
      <c r="H12" s="29" t="n"/>
    </row>
    <row r="13"/>
    <row r="14" ht="24" customHeight="1">
      <c r="A14" s="4" t="inlineStr">
        <is>
          <t>Como interpretar os cálculos</t>
        </is>
      </c>
      <c r="B14" s="4" t="n"/>
      <c r="C14" s="4" t="n"/>
      <c r="D14" s="4" t="n"/>
      <c r="E14" s="4" t="n"/>
      <c r="F14" s="4" t="n"/>
      <c r="G14" s="4" t="n"/>
      <c r="H14" s="4" t="n"/>
    </row>
    <row r="15" ht="30" customHeight="1">
      <c r="A15" s="30" t="inlineStr">
        <is>
          <t>Demanda projetada</t>
        </is>
      </c>
      <c r="B15" s="28" t="n"/>
      <c r="C15" s="28" t="inlineStr">
        <is>
          <t>Demanda-base multiplicada pelo fator sazonal e arredondada para cima.</t>
        </is>
      </c>
      <c r="D15" s="28" t="n"/>
      <c r="E15" s="28" t="n"/>
      <c r="F15" s="28" t="n"/>
      <c r="G15" s="28" t="n"/>
      <c r="H15" s="28" t="n"/>
    </row>
    <row r="16" ht="30" customHeight="1">
      <c r="A16" s="31" t="inlineStr">
        <is>
          <t>Saldo-alvo teórico antes do pico</t>
        </is>
      </c>
      <c r="B16" s="29" t="n"/>
      <c r="C16" s="29" t="inlineStr">
        <is>
          <t>Estoque de segurança mais a demanda coberta pelo prazo de reposição.</t>
        </is>
      </c>
      <c r="D16" s="29" t="n"/>
      <c r="E16" s="29" t="n"/>
      <c r="F16" s="29" t="n"/>
      <c r="G16" s="29" t="n"/>
      <c r="H16" s="29" t="n"/>
    </row>
    <row r="17" ht="30" customHeight="1">
      <c r="A17" s="30" t="inlineStr">
        <is>
          <t>Saldo-alvo depois do pico</t>
        </is>
      </c>
      <c r="B17" s="28" t="n"/>
      <c r="C17" s="28" t="inlineStr">
        <is>
          <t>Saldo final desejado mais a demanda restante até S+7.</t>
        </is>
      </c>
      <c r="D17" s="28" t="n"/>
      <c r="E17" s="28" t="n"/>
      <c r="F17" s="28" t="n"/>
      <c r="G17" s="28" t="n"/>
      <c r="H17" s="28" t="n"/>
    </row>
    <row r="18" ht="30" customHeight="1">
      <c r="A18" s="31" t="inlineStr">
        <is>
          <t>Saldo-alvo limitado</t>
        </is>
      </c>
      <c r="B18" s="29" t="n"/>
      <c r="C18" s="29" t="inlineStr">
        <is>
          <t>Saldo-alvo restrito pela capacidade máxima.</t>
        </is>
      </c>
      <c r="D18" s="29" t="n"/>
      <c r="E18" s="29" t="n"/>
      <c r="F18" s="29" t="n"/>
      <c r="G18" s="29" t="n"/>
      <c r="H18" s="29" t="n"/>
    </row>
    <row r="19" ht="30" customHeight="1">
      <c r="A19" s="30" t="inlineStr">
        <is>
          <t>Recebimento recomendado</t>
        </is>
      </c>
      <c r="B19" s="28" t="n"/>
      <c r="C19" s="28" t="inlineStr">
        <is>
          <t>Quantidade necessária para alcançar o alvo, arredondada ao lote.</t>
        </is>
      </c>
      <c r="D19" s="28" t="n"/>
      <c r="E19" s="28" t="n"/>
      <c r="F19" s="28" t="n"/>
      <c r="G19" s="28" t="n"/>
      <c r="H19" s="28" t="n"/>
    </row>
    <row r="20" ht="30" customHeight="1">
      <c r="A20" s="31" t="inlineStr">
        <is>
          <t>Pedido a emitir</t>
        </is>
      </c>
      <c r="B20" s="29" t="n"/>
      <c r="C20" s="29" t="inlineStr">
        <is>
          <t>Recebimento recomendado deslocado para trás conforme o prazo de reposição.</t>
        </is>
      </c>
      <c r="D20" s="29" t="n"/>
      <c r="E20" s="29" t="n"/>
      <c r="F20" s="29" t="n"/>
      <c r="G20" s="29" t="n"/>
      <c r="H20" s="29" t="n"/>
    </row>
    <row r="21" ht="30" customHeight="1">
      <c r="A21" s="30" t="inlineStr">
        <is>
          <t>Desmobilização recomendada</t>
        </is>
      </c>
      <c r="B21" s="28" t="n"/>
      <c r="C21" s="28" t="inlineStr">
        <is>
          <t>Quantidade que pode ser retirada do fluxo de estoque depois do pico.</t>
        </is>
      </c>
      <c r="D21" s="28" t="n"/>
      <c r="E21" s="28" t="n"/>
      <c r="F21" s="28" t="n"/>
      <c r="G21" s="28" t="n"/>
      <c r="H21" s="28" t="n"/>
    </row>
    <row r="22" ht="30" customHeight="1">
      <c r="A22" s="31" t="inlineStr">
        <is>
          <t>Entrada confirmada</t>
        </is>
      </c>
      <c r="B22" s="29" t="n"/>
      <c r="C22" s="29" t="inlineStr">
        <is>
          <t>Quantidade considerada disponível no começo da semana.</t>
        </is>
      </c>
      <c r="D22" s="29" t="n"/>
      <c r="E22" s="29" t="n"/>
      <c r="F22" s="29" t="n"/>
      <c r="G22" s="29" t="n"/>
      <c r="H22" s="29" t="n"/>
    </row>
    <row r="23"/>
    <row r="24" ht="24" customHeight="1">
      <c r="A24" s="4" t="inlineStr">
        <is>
          <t>Situações</t>
        </is>
      </c>
      <c r="B24" s="4" t="n"/>
      <c r="C24" s="4" t="n"/>
      <c r="D24" s="4" t="n"/>
      <c r="E24" s="4" t="n"/>
      <c r="F24" s="4" t="n"/>
      <c r="G24" s="4" t="n"/>
      <c r="H24" s="4" t="n"/>
    </row>
    <row r="25">
      <c r="A25" s="16" t="inlineStr">
        <is>
          <t>Situação</t>
        </is>
      </c>
      <c r="B25" s="16" t="n"/>
      <c r="C25" s="16" t="inlineStr">
        <is>
          <t>Interpretação</t>
        </is>
      </c>
      <c r="D25" s="16" t="n"/>
      <c r="E25" s="16" t="n"/>
      <c r="F25" s="16" t="n"/>
      <c r="G25" s="16" t="n"/>
      <c r="H25" s="16" t="n"/>
    </row>
    <row r="26" ht="28" customHeight="1">
      <c r="A26" s="31" t="inlineStr">
        <is>
          <t>Adequado</t>
        </is>
      </c>
      <c r="B26" s="29" t="n"/>
      <c r="C26" s="29" t="inlineStr">
        <is>
          <t>Saldo dentro do plano.</t>
        </is>
      </c>
      <c r="D26" s="29" t="n"/>
      <c r="E26" s="29" t="n"/>
      <c r="F26" s="29" t="n"/>
      <c r="G26" s="29" t="n"/>
      <c r="H26" s="29" t="n"/>
    </row>
    <row r="27" ht="28" customHeight="1">
      <c r="A27" s="30" t="inlineStr">
        <is>
          <t>Atenção</t>
        </is>
      </c>
      <c r="B27" s="28" t="n"/>
      <c r="C27" s="28" t="inlineStr">
        <is>
          <t>Saldo abaixo da segurança antes ou durante o pico.</t>
        </is>
      </c>
      <c r="D27" s="28" t="n"/>
      <c r="E27" s="28" t="n"/>
      <c r="F27" s="28" t="n"/>
      <c r="G27" s="28" t="n"/>
      <c r="H27" s="28" t="n"/>
    </row>
    <row r="28" ht="28" customHeight="1">
      <c r="A28" s="31" t="inlineStr">
        <is>
          <t>Ruptura</t>
        </is>
      </c>
      <c r="B28" s="29" t="n"/>
      <c r="C28" s="29" t="inlineStr">
        <is>
          <t>Saldo final projetado negativo.</t>
        </is>
      </c>
      <c r="D28" s="29" t="n"/>
      <c r="E28" s="29" t="n"/>
      <c r="F28" s="29" t="n"/>
      <c r="G28" s="29" t="n"/>
      <c r="H28" s="29" t="n"/>
    </row>
    <row r="29" ht="28" customHeight="1">
      <c r="A29" s="30" t="inlineStr">
        <is>
          <t>Capacidade insuficiente</t>
        </is>
      </c>
      <c r="B29" s="28" t="n"/>
      <c r="C29" s="28" t="inlineStr">
        <is>
          <t>A capacidade não comporta o saldo necessário para a cobertura planejada.</t>
        </is>
      </c>
      <c r="D29" s="28" t="n"/>
      <c r="E29" s="28" t="n"/>
      <c r="F29" s="28" t="n"/>
      <c r="G29" s="28" t="n"/>
      <c r="H29" s="28" t="n"/>
    </row>
    <row r="30" ht="28" customHeight="1">
      <c r="A30" s="31" t="inlineStr">
        <is>
          <t>Excesso de capacidade</t>
        </is>
      </c>
      <c r="B30" s="29" t="n"/>
      <c r="C30" s="29" t="inlineStr">
        <is>
          <t>Entrada e saldo ultrapassam a capacidade física informada.</t>
        </is>
      </c>
      <c r="D30" s="29" t="n"/>
      <c r="E30" s="29" t="n"/>
      <c r="F30" s="29" t="n"/>
      <c r="G30" s="29" t="n"/>
      <c r="H30" s="29" t="n"/>
    </row>
    <row r="31" ht="28" customHeight="1">
      <c r="A31" s="30" t="inlineStr">
        <is>
          <t>Desmobilizar</t>
        </is>
      </c>
      <c r="B31" s="28" t="n"/>
      <c r="C31" s="28" t="inlineStr">
        <is>
          <t>Há saldo acima do alvo de redução depois do pico.</t>
        </is>
      </c>
      <c r="D31" s="28" t="n"/>
      <c r="E31" s="28" t="n"/>
      <c r="F31" s="28" t="n"/>
      <c r="G31" s="28" t="n"/>
      <c r="H31" s="28" t="n"/>
    </row>
    <row r="32" ht="28" customHeight="1">
      <c r="A32" s="31" t="inlineStr">
        <is>
          <t>Dados inválidos</t>
        </is>
      </c>
      <c r="B32" s="29" t="n"/>
      <c r="C32" s="29" t="inlineStr">
        <is>
          <t>O cenário contém pendência ou inconsistência.</t>
        </is>
      </c>
      <c r="D32" s="29" t="n"/>
      <c r="E32" s="29" t="n"/>
      <c r="F32" s="29" t="n"/>
      <c r="G32" s="29" t="n"/>
      <c r="H32" s="29" t="n"/>
    </row>
    <row r="33" ht="28" customHeight="1">
      <c r="A33" s="30" t="inlineStr">
        <is>
          <t>Pausado</t>
        </is>
      </c>
      <c r="B33" s="28" t="n"/>
      <c r="C33" s="28" t="inlineStr">
        <is>
          <t>O cenário não entra nos indicadores do Resumo.</t>
        </is>
      </c>
      <c r="D33" s="28" t="n"/>
      <c r="E33" s="28" t="n"/>
      <c r="F33" s="28" t="n"/>
      <c r="G33" s="28" t="n"/>
      <c r="H33" s="28" t="n"/>
    </row>
    <row r="34"/>
    <row r="35" ht="24" customHeight="1">
      <c r="A35" s="4" t="inlineStr">
        <is>
          <t>Premissas e limites</t>
        </is>
      </c>
      <c r="B35" s="4" t="n"/>
      <c r="C35" s="4" t="n"/>
      <c r="D35" s="4" t="n"/>
      <c r="E35" s="4" t="n"/>
      <c r="F35" s="4" t="n"/>
      <c r="G35" s="4" t="n"/>
      <c r="H35" s="4" t="n"/>
    </row>
    <row r="36" ht="25" customHeight="1">
      <c r="A36" s="29" t="inlineStr">
        <is>
          <t>• Cada semana começa na segunda-feira.</t>
        </is>
      </c>
      <c r="B36" s="29" t="n"/>
      <c r="C36" s="29" t="n"/>
      <c r="D36" s="29" t="n"/>
      <c r="E36" s="29" t="n"/>
      <c r="F36" s="29" t="n"/>
      <c r="G36" s="29" t="n"/>
      <c r="H36" s="29" t="n"/>
    </row>
    <row r="37" ht="25" customHeight="1">
      <c r="A37" s="28" t="inlineStr">
        <is>
          <t>• O horizonte é fixo em 12 semanas: S-4 a S+7.</t>
        </is>
      </c>
      <c r="B37" s="28" t="n"/>
      <c r="C37" s="28" t="n"/>
      <c r="D37" s="28" t="n"/>
      <c r="E37" s="28" t="n"/>
      <c r="F37" s="28" t="n"/>
      <c r="G37" s="28" t="n"/>
      <c r="H37" s="28" t="n"/>
    </row>
    <row r="38" ht="25" customHeight="1">
      <c r="A38" s="29" t="inlineStr">
        <is>
          <t>• Entradas confirmadas são consideradas disponíveis antes da demanda da semana.</t>
        </is>
      </c>
      <c r="B38" s="29" t="n"/>
      <c r="C38" s="29" t="n"/>
      <c r="D38" s="29" t="n"/>
      <c r="E38" s="29" t="n"/>
      <c r="F38" s="29" t="n"/>
      <c r="G38" s="29" t="n"/>
      <c r="H38" s="29" t="n"/>
    </row>
    <row r="39" ht="25" customHeight="1">
      <c r="A39" s="28" t="inlineStr">
        <is>
          <t>• Recomendações de recebimento são projeções operacionais e não representam pedidos efetivamente feitos.</t>
        </is>
      </c>
      <c r="B39" s="28" t="n"/>
      <c r="C39" s="28" t="n"/>
      <c r="D39" s="28" t="n"/>
      <c r="E39" s="28" t="n"/>
      <c r="F39" s="28" t="n"/>
      <c r="G39" s="28" t="n"/>
      <c r="H39" s="28" t="n"/>
    </row>
    <row r="40" ht="25" customHeight="1">
      <c r="A40" s="29" t="inlineStr">
        <is>
          <t>• Os fatores sazonais são hipóteses editáveis e não representam comprovação de volume futuro.</t>
        </is>
      </c>
      <c r="B40" s="29" t="n"/>
      <c r="C40" s="29" t="n"/>
      <c r="D40" s="29" t="n"/>
      <c r="E40" s="29" t="n"/>
      <c r="F40" s="29" t="n"/>
      <c r="G40" s="29" t="n"/>
      <c r="H40" s="29" t="n"/>
    </row>
    <row r="41" ht="25" customHeight="1">
      <c r="A41" s="28" t="inlineStr">
        <is>
          <t>• A planilha não substitui o saldo oficial do ERP, marketplace ou operador logístico.</t>
        </is>
      </c>
      <c r="B41" s="28" t="n"/>
      <c r="C41" s="28" t="n"/>
      <c r="D41" s="28" t="n"/>
      <c r="E41" s="28" t="n"/>
      <c r="F41" s="28" t="n"/>
      <c r="G41" s="28" t="n"/>
      <c r="H41" s="28" t="n"/>
    </row>
    <row r="42" ht="25" customHeight="1">
      <c r="A42" s="29" t="inlineStr">
        <is>
          <t>• Não há tratamento de custos, impostos, preços, conteúdo de produto ou ativação de anúncios.</t>
        </is>
      </c>
      <c r="B42" s="29" t="n"/>
      <c r="C42" s="29" t="n"/>
      <c r="D42" s="29" t="n"/>
      <c r="E42" s="29" t="n"/>
      <c r="F42" s="29" t="n"/>
      <c r="G42" s="29" t="n"/>
      <c r="H42" s="29" t="n"/>
    </row>
    <row r="43" ht="25" customHeight="1">
      <c r="A43" s="28" t="inlineStr">
        <is>
          <t>• Quantidades devem ser revisadas pelo responsável da operação antes de qualquer execução.</t>
        </is>
      </c>
      <c r="B43" s="28" t="n"/>
      <c r="C43" s="28" t="n"/>
      <c r="D43" s="28" t="n"/>
      <c r="E43" s="28" t="n"/>
      <c r="F43" s="28" t="n"/>
      <c r="G43" s="28" t="n"/>
      <c r="H43" s="28" t="n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Operação Fictícia de Ecommerce</dc:creator>
  <dc:title xmlns:dc="http://purl.org/dc/elements/1.1/">Planejamento de Estoque Sazonal</dc:title>
  <dc:description xmlns:dc="http://purl.org/dc/elements/1.1/">Planilha operacional com dados inteiramente fictícios.</dc:description>
  <dc:subject xmlns:dc="http://purl.org/dc/elements/1.1/">Dimensionamento semanal de estoque para eventos sazonais fictícios</dc:subject>
  <dcterms:created xmlns:dcterms="http://purl.org/dc/terms/" xmlns:xsi="http://www.w3.org/2001/XMLSchema-instance" xsi:type="dcterms:W3CDTF">2026-09-07T01:55:42Z</dcterms:created>
  <dcterms:modified xmlns:dcterms="http://purl.org/dc/terms/" xmlns:xsi="http://www.w3.org/2001/XMLSchema-instance" xsi:type="dcterms:W3CDTF">2026-09-07T01:55:45+00:00Z</dcterms:modified>
</cp:coreProperties>
</file>