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otes" sheetId="2" state="visible" r:id="rId2"/>
    <sheet xmlns:r="http://schemas.openxmlformats.org/officeDocument/2006/relationships" name="Pedidos" sheetId="3" state="visible" r:id="rId3"/>
    <sheet xmlns:r="http://schemas.openxmlformats.org/officeDocument/2006/relationships" name="Fila FEFO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1" hidden="1">'Lotes'!$A$1:$S$101</definedName>
    <definedName name="_xlnm._FilterDatabase" localSheetId="2" hidden="1">'Pedidos'!$A$1:$AC$101</definedName>
    <definedName name="_xlnm._FilterDatabase" localSheetId="3" hidden="1">'Fila FEFO'!$A$1:$J$101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;-0;;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b val="1"/>
      <color rgb="00FFFFFF"/>
      <sz val="11"/>
    </font>
    <font>
      <name val="Aptos"/>
      <b val="1"/>
      <color rgb="0026332E"/>
      <sz val="10"/>
    </font>
    <font>
      <name val="Aptos"/>
      <b val="1"/>
      <color rgb="00FFFFFF"/>
      <sz val="10"/>
    </font>
    <font>
      <name val="Aptos Display"/>
      <b val="1"/>
      <color rgb="002D6A57"/>
      <sz val="16"/>
    </font>
    <font>
      <name val="Aptos"/>
      <color rgb="0026332E"/>
      <sz val="10"/>
    </font>
    <font>
      <name val="Aptos"/>
      <b val="1"/>
      <color rgb="00C65D32"/>
      <sz val="12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DDEBF7"/>
      </patternFill>
    </fill>
    <fill>
      <patternFill patternType="solid">
        <fgColor rgb="00EFEEEA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/>
    </xf>
    <xf numFmtId="164" fontId="6" fillId="8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4" fontId="6" fillId="8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13">
    <dxf>
      <font>
        <name val="Aptos"/>
        <b val="1"/>
        <color rgb="002D6A57"/>
        <sz val="10"/>
      </font>
      <fill>
        <patternFill patternType="solid">
          <fgColor rgb="00E4F1EA"/>
        </patternFill>
      </fill>
    </dxf>
    <dxf>
      <font>
        <name val="Aptos"/>
        <b val="1"/>
        <color rgb="00B7473A"/>
        <sz val="10"/>
      </font>
      <fill>
        <patternFill patternType="solid">
          <fgColor rgb="00FCE8E6"/>
        </patternFill>
      </fill>
    </dxf>
    <dxf>
      <fill>
        <patternFill patternType="solid">
          <fgColor rgb="00FCE8E6"/>
        </patternFill>
      </fill>
    </dxf>
    <dxf>
      <fill>
        <patternFill patternType="solid">
          <fgColor rgb="00FBE7D6"/>
        </patternFill>
      </fill>
    </dxf>
    <dxf>
      <fill>
        <patternFill patternType="solid">
          <fgColor rgb="00FFF1C9"/>
        </patternFill>
      </fill>
    </dxf>
    <dxf>
      <border>
        <left style="medium">
          <color rgb="00B7473A"/>
        </left>
        <right style="medium">
          <color rgb="00B7473A"/>
        </right>
        <top style="medium">
          <color rgb="00B7473A"/>
        </top>
        <bottom style="medium">
          <color rgb="00B7473A"/>
        </bottom>
      </border>
    </dxf>
    <dxf>
      <font>
        <name val="Aptos"/>
        <b val="1"/>
        <color rgb="0026332E"/>
        <sz val="10"/>
      </font>
      <fill>
        <patternFill patternType="solid">
          <fgColor rgb="00FBE7D6"/>
        </patternFill>
      </fill>
    </dxf>
    <dxf>
      <font>
        <name val="Aptos"/>
        <b val="1"/>
        <color rgb="0026332E"/>
        <sz val="10"/>
      </font>
      <fill>
        <patternFill patternType="solid">
          <fgColor rgb="00DDEBF7"/>
        </patternFill>
      </fill>
    </dxf>
    <dxf>
      <font>
        <name val="Aptos"/>
        <b val="1"/>
        <color rgb="0026332E"/>
        <sz val="10"/>
      </font>
      <fill>
        <patternFill patternType="solid">
          <fgColor rgb="00FFF1C9"/>
        </patternFill>
      </fill>
    </dxf>
    <dxf>
      <font>
        <name val="Aptos"/>
        <b val="1"/>
        <color rgb="00B7473A"/>
        <sz val="10"/>
      </font>
      <fill>
        <patternFill patternType="solid">
          <fgColor rgb="00FBE7D6"/>
        </patternFill>
      </fill>
    </dxf>
    <dxf>
      <font>
        <name val="Aptos"/>
        <color rgb="00FFFFFF"/>
        <sz val="10"/>
      </font>
      <fill>
        <patternFill patternType="solid">
          <fgColor rgb="00FFFFFF"/>
        </patternFill>
      </fill>
    </dxf>
    <dxf>
      <fill>
        <patternFill patternType="solid">
          <fgColor rgb="00DDEBF7"/>
        </patternFill>
      </fill>
    </dxf>
    <dxf>
      <font>
        <name val="Aptos"/>
        <b val="1"/>
        <color rgb="0026332E"/>
        <sz val="10"/>
      </font>
      <border>
        <left style="thick">
          <color rgb="002D6A57"/>
        </left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elegível por faixa de validade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'Resumo'!B18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'Resumo'!$A$19:$A$22</f>
            </numRef>
          </cat>
          <val>
            <numRef>
              <f>'Resumo'!$B$19:$B$22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17</row>
      <rowOff>0</rowOff>
    </from>
    <ext cx="5832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otes" displayName="tbLotes" ref="A1:S101" headerRowCount="1">
  <autoFilter ref="A1:S101"/>
  <tableColumns count="19">
    <tableColumn id="1" name="ID da linha"/>
    <tableColumn id="2" name="SKU"/>
    <tableColumn id="3" name="Produto"/>
    <tableColumn id="4" name="Lote"/>
    <tableColumn id="5" name="Validade"/>
    <tableColumn id="6" name="Saldo"/>
    <tableColumn id="7" name="Bloqueio"/>
    <tableColumn id="8" name="Motivo do bloqueio"/>
    <tableColumn id="9" name="Dias para vencer"/>
    <tableColumn id="10" name="Status do lote"/>
    <tableColumn id="11" name="Faixa de validade"/>
    <tableColumn id="12" name="Saldo elegível"/>
    <tableColumn id="13" name="Ordem FEFO no SKU"/>
    <tableColumn id="14" name="Saldo acumulado antes"/>
    <tableColumn id="15" name="Saldo acumulado após"/>
    <tableColumn id="16" name="Posição global"/>
    <tableColumn id="17" name="Chave SKU-lote"/>
    <tableColumn id="18" name="Chave SKU-ordem"/>
    <tableColumn id="19" name="Conferência"/>
  </tableColumns>
</table>
</file>

<file path=xl/tables/table2.xml><?xml version="1.0" encoding="utf-8"?>
<table xmlns="http://schemas.openxmlformats.org/spreadsheetml/2006/main" id="2" name="tbPedidos" displayName="tbPedidos" ref="A1:AC101" headerRowCount="1">
  <autoFilter ref="A1:AC101"/>
  <tableColumns count="29">
    <tableColumn id="1" name="ID da linha"/>
    <tableColumn id="2" name="Pedido"/>
    <tableColumn id="3" name="Data do pedido"/>
    <tableColumn id="4" name="Prioridade"/>
    <tableColumn id="5" name="SKU"/>
    <tableColumn id="6" name="Quantidade solicitada"/>
    <tableColumn id="7" name="Situação"/>
    <tableColumn id="8" name="Primeiro lote usado"/>
    <tableColumn id="9" name="Último lote usado"/>
    <tableColumn id="10" name="Quantidade separada"/>
    <tableColumn id="11" name="Quantidade de lotes usados"/>
    <tableColumn id="12" name="Motivo da exceção"/>
    <tableColumn id="13" name="Observação"/>
    <tableColumn id="14" name="Demanda considerada"/>
    <tableColumn id="15" name="Demanda anterior"/>
    <tableColumn id="16" name="Saldo elegível do SKU"/>
    <tableColumn id="17" name="Quantidade atendível"/>
    <tableColumn id="18" name="Ordem inicial auxiliar"/>
    <tableColumn id="19" name="Lote inicial recomendado"/>
    <tableColumn id="20" name="Quantidade no lote inicial"/>
    <tableColumn id="21" name="Ordem final auxiliar"/>
    <tableColumn id="22" name="Lote final previsto"/>
    <tableColumn id="23" name="Quantidade no lote final"/>
    <tableColumn id="24" name="Lotes necessários"/>
    <tableColumn id="25" name="Orientação de separação"/>
    <tableColumn id="26" name="Exceção FEFO"/>
    <tableColumn id="27" name="Conferência"/>
    <tableColumn id="28" name="Status do primeiro lote usado"/>
    <tableColumn id="29" name="Status do último lote usado"/>
  </tableColumns>
</table>
</file>

<file path=xl/tables/table3.xml><?xml version="1.0" encoding="utf-8"?>
<table xmlns="http://schemas.openxmlformats.org/spreadsheetml/2006/main" id="3" name="tbFilaFEFO" displayName="tbFilaFEFO" ref="A1:J101" headerRowCount="1">
  <autoFilter ref="A1:J101"/>
  <tableColumns count="10">
    <tableColumn id="1" name="Posição global"/>
    <tableColumn id="2" name="SKU"/>
    <tableColumn id="3" name="Produto"/>
    <tableColumn id="4" name="Lote"/>
    <tableColumn id="5" name="Validade"/>
    <tableColumn id="6" name="Dias para vencer"/>
    <tableColumn id="7" name="Saldo elegível"/>
    <tableColumn id="8" name="Faixa de validade"/>
    <tableColumn id="9" name="Ordem FEFO no SKU"/>
    <tableColumn id="10" name="Situação operacional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J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1" customWidth="1" min="1" max="1"/>
    <col width="18" customWidth="1" min="2" max="2"/>
    <col width="3" customWidth="1" min="3" max="3"/>
    <col width="15" customWidth="1" min="4" max="4"/>
    <col width="17" customWidth="1" min="5" max="5"/>
    <col width="18" customWidth="1" min="6" max="6"/>
    <col width="15" customWidth="1" min="7" max="7"/>
    <col width="19" customWidth="1" min="8" max="8"/>
    <col width="4" customWidth="1" min="9" max="9"/>
    <col width="20" customWidth="1" min="10" max="10"/>
  </cols>
  <sheetData>
    <row r="1" ht="36" customHeight="1">
      <c r="A1" s="1" t="inlineStr">
        <is>
          <t>Painel da fila FEFO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30" t="n"/>
    </row>
    <row r="2" ht="24" customHeight="1">
      <c r="A2" s="2" t="inlineStr">
        <is>
          <t>Priorize a separação pelo lote elegível com menor validade.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23" customHeight="1">
      <c r="D3" s="3" t="inlineStr">
        <is>
          <t>Lotes elegíveis</t>
        </is>
      </c>
      <c r="F3" s="3" t="inlineStr">
        <is>
          <t>Saldo elegível</t>
        </is>
      </c>
      <c r="H3" s="3" t="inlineStr">
        <is>
          <t>Lotes vencidos</t>
        </is>
      </c>
      <c r="J3" s="3" t="inlineStr">
        <is>
          <t>Lotes bloqueados</t>
        </is>
      </c>
    </row>
    <row r="4" ht="23" customHeight="1">
      <c r="A4" s="4" t="inlineStr">
        <is>
          <t>Data de referência</t>
        </is>
      </c>
      <c r="B4" s="31" t="n">
        <v>46272</v>
      </c>
      <c r="D4" s="6">
        <f>COUNTIF(Lotes!$J$2:$J$101,"Elegível")</f>
        <v/>
      </c>
      <c r="F4" s="6">
        <f>SUM(Lotes!$L$2:$L$101)</f>
        <v/>
      </c>
      <c r="H4" s="6">
        <f>COUNTIF(Lotes!$J$2:$J$101,"Vencido")</f>
        <v/>
      </c>
      <c r="J4" s="6">
        <f>COUNTIF(Lotes!$J$2:$J$101,"Bloqueado")</f>
        <v/>
      </c>
    </row>
    <row r="5" ht="23" customHeight="1">
      <c r="A5" s="4" t="inlineStr">
        <is>
          <t>Limite crítico, em dias</t>
        </is>
      </c>
      <c r="B5" s="7" t="n">
        <v>15</v>
      </c>
    </row>
    <row r="6" ht="23" customHeight="1">
      <c r="A6" s="4" t="inlineStr">
        <is>
          <t>Limite de atenção, em dias</t>
        </is>
      </c>
      <c r="B6" s="7" t="n">
        <v>30</v>
      </c>
      <c r="D6" s="3" t="inlineStr">
        <is>
          <t>Pedidos pendentes</t>
        </is>
      </c>
      <c r="F6" s="3" t="inlineStr">
        <is>
          <t>Demanda do plano</t>
        </is>
      </c>
      <c r="H6" s="3" t="inlineStr">
        <is>
          <t>Quantidade não atendida</t>
        </is>
      </c>
      <c r="J6" s="3" t="inlineStr">
        <is>
          <t>Exceções FEFO</t>
        </is>
      </c>
    </row>
    <row r="7" ht="23" customHeight="1">
      <c r="D7" s="6">
        <f>COUNTIF(Pedidos!$G$2:$G$101,"Pendente")</f>
        <v/>
      </c>
      <c r="F7" s="6">
        <f>SUM(Pedidos!$N$2:$N$101)</f>
        <v/>
      </c>
      <c r="H7" s="6">
        <f>SUM(Pedidos!$N$2:$N$101)-SUM(Pedidos!$Q$2:$Q$101)</f>
        <v/>
      </c>
      <c r="J7" s="6">
        <f>COUNTIF(Pedidos!$Z$2:$Z$101,"Quebra FEFO*")+COUNTIF(Pedidos!$Z$2:$Z$101,"Sequência de lotes divergente")+COUNTIF(Pedidos!$Z$2:$Z$101,"Lote usado não elegível")+COUNTIF(Pedidos!$Z$2:$Z$101,"Quantidade divergente")</f>
        <v/>
      </c>
    </row>
    <row r="8" ht="23" customHeight="1"/>
    <row r="9" ht="23" customHeight="1">
      <c r="A9" s="3" t="inlineStr">
        <is>
          <t>Alertas de revisão</t>
        </is>
      </c>
      <c r="B9" s="3" t="inlineStr">
        <is>
          <t>Quantidade</t>
        </is>
      </c>
      <c r="D9" s="8" t="inlineStr">
        <is>
          <t>Próximos cinco lotes da fila</t>
        </is>
      </c>
      <c r="E9" s="8" t="n"/>
      <c r="F9" s="8" t="n"/>
      <c r="G9" s="8" t="n"/>
      <c r="H9" s="8" t="n"/>
    </row>
    <row r="10" ht="23" customHeight="1">
      <c r="A10" s="9" t="inlineStr">
        <is>
          <t>Lotes incompletos</t>
        </is>
      </c>
      <c r="B10" s="10">
        <f>COUNTIF(Lotes!$J$2:$J$101,"Incompleto")</f>
        <v/>
      </c>
      <c r="D10" s="11" t="inlineStr">
        <is>
          <t>Posição</t>
        </is>
      </c>
      <c r="E10" s="11" t="inlineStr">
        <is>
          <t>SKU</t>
        </is>
      </c>
      <c r="F10" s="11" t="inlineStr">
        <is>
          <t>Lote</t>
        </is>
      </c>
      <c r="G10" s="11" t="inlineStr">
        <is>
          <t>Validade</t>
        </is>
      </c>
      <c r="H10" s="11" t="inlineStr">
        <is>
          <t>Saldo elegível</t>
        </is>
      </c>
    </row>
    <row r="11" ht="23" customHeight="1">
      <c r="A11" s="12" t="inlineStr">
        <is>
          <t>Duplicidades de SKU e lote</t>
        </is>
      </c>
      <c r="B11" s="10">
        <f>COUNTIF(Lotes!$S$2:$S$101,"Duplicidade SKU/lote")</f>
        <v/>
      </c>
      <c r="D11" s="13">
        <f>IF('Fila FEFO'!A2="","",'Fila FEFO'!A2)</f>
        <v/>
      </c>
      <c r="E11" s="14">
        <f>IF('Fila FEFO'!A2="","",'Fila FEFO'!B2)</f>
        <v/>
      </c>
      <c r="F11" s="14">
        <f>IF('Fila FEFO'!A2="","",'Fila FEFO'!D2)</f>
        <v/>
      </c>
      <c r="G11" s="32">
        <f>IF('Fila FEFO'!A2="","",'Fila FEFO'!E2)</f>
        <v/>
      </c>
      <c r="H11" s="13">
        <f>IF('Fila FEFO'!A2="","",'Fila FEFO'!G2)</f>
        <v/>
      </c>
    </row>
    <row r="12" ht="23" customHeight="1">
      <c r="A12" s="9" t="inlineStr">
        <is>
          <t>Prioridades duplicadas</t>
        </is>
      </c>
      <c r="B12" s="10">
        <f>SUMPRODUCT((Pedidos!$D$2:$D$101&lt;&gt;"")*(COUNTIF(Pedidos!$D$2:$D$101,Pedidos!$D$2:$D$101)&gt;1))</f>
        <v/>
      </c>
      <c r="D12" s="13">
        <f>IF('Fila FEFO'!A3="","",'Fila FEFO'!A3)</f>
        <v/>
      </c>
      <c r="E12" s="14">
        <f>IF('Fila FEFO'!A3="","",'Fila FEFO'!B3)</f>
        <v/>
      </c>
      <c r="F12" s="14">
        <f>IF('Fila FEFO'!A3="","",'Fila FEFO'!D3)</f>
        <v/>
      </c>
      <c r="G12" s="32">
        <f>IF('Fila FEFO'!A3="","",'Fila FEFO'!E3)</f>
        <v/>
      </c>
      <c r="H12" s="13">
        <f>IF('Fila FEFO'!A3="","",'Fila FEFO'!G3)</f>
        <v/>
      </c>
    </row>
    <row r="13" ht="23" customHeight="1">
      <c r="A13" s="12" t="inlineStr">
        <is>
          <t>Pedidos parciais ou sem saldo</t>
        </is>
      </c>
      <c r="B13" s="10">
        <f>SUMPRODUCT((Pedidos!$N$2:$N$101&gt;0)*(Pedidos!$Q$2:$Q$101&lt;Pedidos!$N$2:$N$101))</f>
        <v/>
      </c>
      <c r="D13" s="13">
        <f>IF('Fila FEFO'!A4="","",'Fila FEFO'!A4)</f>
        <v/>
      </c>
      <c r="E13" s="14">
        <f>IF('Fila FEFO'!A4="","",'Fila FEFO'!B4)</f>
        <v/>
      </c>
      <c r="F13" s="14">
        <f>IF('Fila FEFO'!A4="","",'Fila FEFO'!D4)</f>
        <v/>
      </c>
      <c r="G13" s="32">
        <f>IF('Fila FEFO'!A4="","",'Fila FEFO'!E4)</f>
        <v/>
      </c>
      <c r="H13" s="13">
        <f>IF('Fila FEFO'!A4="","",'Fila FEFO'!G4)</f>
        <v/>
      </c>
    </row>
    <row r="14" ht="23" customHeight="1">
      <c r="A14" s="9" t="inlineStr">
        <is>
          <t>Exceções sem motivo</t>
        </is>
      </c>
      <c r="B14" s="10">
        <f>COUNTIF(Pedidos!$AA$2:$AA$101,"Informar motivo da exceção")</f>
        <v/>
      </c>
      <c r="D14" s="13">
        <f>IF('Fila FEFO'!A5="","",'Fila FEFO'!A5)</f>
        <v/>
      </c>
      <c r="E14" s="14">
        <f>IF('Fila FEFO'!A5="","",'Fila FEFO'!B5)</f>
        <v/>
      </c>
      <c r="F14" s="14">
        <f>IF('Fila FEFO'!A5="","",'Fila FEFO'!D5)</f>
        <v/>
      </c>
      <c r="G14" s="32">
        <f>IF('Fila FEFO'!A5="","",'Fila FEFO'!E5)</f>
        <v/>
      </c>
      <c r="H14" s="13">
        <f>IF('Fila FEFO'!A5="","",'Fila FEFO'!G5)</f>
        <v/>
      </c>
    </row>
    <row r="15" ht="23" customHeight="1">
      <c r="A15" s="12" t="inlineStr">
        <is>
          <t>Execuções incompletas</t>
        </is>
      </c>
      <c r="B15" s="10">
        <f>COUNTIF(Pedidos!$Z$2:$Z$101,"Execução incompleta")</f>
        <v/>
      </c>
      <c r="D15" s="13">
        <f>IF('Fila FEFO'!A6="","",'Fila FEFO'!A6)</f>
        <v/>
      </c>
      <c r="E15" s="14">
        <f>IF('Fila FEFO'!A6="","",'Fila FEFO'!B6)</f>
        <v/>
      </c>
      <c r="F15" s="14">
        <f>IF('Fila FEFO'!A6="","",'Fila FEFO'!D6)</f>
        <v/>
      </c>
      <c r="G15" s="32">
        <f>IF('Fila FEFO'!A6="","",'Fila FEFO'!E6)</f>
        <v/>
      </c>
      <c r="H15" s="13">
        <f>IF('Fila FEFO'!A6="","",'Fila FEFO'!G6)</f>
        <v/>
      </c>
    </row>
    <row r="16" ht="23" customHeight="1"/>
    <row r="17" ht="23" customHeight="1"/>
    <row r="18" ht="23" customHeight="1">
      <c r="A18" s="11" t="inlineStr">
        <is>
          <t>Faixa de validade</t>
        </is>
      </c>
      <c r="B18" s="11" t="inlineStr">
        <is>
          <t>Saldo elegível</t>
        </is>
      </c>
    </row>
    <row r="19" ht="23" customHeight="1">
      <c r="A19" s="9" t="inlineStr">
        <is>
          <t>Vence hoje</t>
        </is>
      </c>
      <c r="B19" s="13">
        <f>SUMIFS(Lotes!$L$2:$L$101,Lotes!$J$2:$J$101,"Elegível",Lotes!$I$2:$I$101,0)</f>
        <v/>
      </c>
    </row>
    <row r="20" ht="23" customHeight="1">
      <c r="A20" s="12" t="inlineStr">
        <is>
          <t>De 1 dia até o limite crítico</t>
        </is>
      </c>
      <c r="B20" s="13">
        <f>SUMIFS(Lotes!$L$2:$L$101,Lotes!$J$2:$J$101,"Elegível",Lotes!$I$2:$I$101,"&gt;=1",Lotes!$I$2:$I$101,"&lt;="&amp;$B$5)</f>
        <v/>
      </c>
    </row>
    <row r="21" ht="23" customHeight="1">
      <c r="A21" s="9" t="inlineStr">
        <is>
          <t>Acima do crítico até o limite de atenção</t>
        </is>
      </c>
      <c r="B21" s="13">
        <f>SUMIFS(Lotes!$L$2:$L$101,Lotes!$J$2:$J$101,"Elegível",Lotes!$I$2:$I$101,"&gt;"&amp;$B$5,Lotes!$I$2:$I$101,"&lt;="&amp;$B$6)</f>
        <v/>
      </c>
    </row>
    <row r="22" ht="23" customHeight="1">
      <c r="A22" s="12" t="inlineStr">
        <is>
          <t>Acima do limite de atenção</t>
        </is>
      </c>
      <c r="B22" s="13">
        <f>SUMIFS(Lotes!$L$2:$L$101,Lotes!$J$2:$J$101,"Elegível",Lotes!$I$2:$I$101,"&gt;"&amp;$B$6)</f>
        <v/>
      </c>
    </row>
  </sheetData>
  <mergeCells count="1">
    <mergeCell ref="A1:J1"/>
  </mergeCells>
  <conditionalFormatting sqref="B10:B15">
    <cfRule type="expression" priority="1" dxfId="0">
      <formula>B10=0</formula>
    </cfRule>
    <cfRule type="expression" priority="2" dxfId="1">
      <formula>B10&gt;0</formula>
    </cfRule>
  </conditionalFormatting>
  <dataValidations count="4">
    <dataValidation sqref="B4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B5" showDropDown="0" showInputMessage="0" showErrorMessage="1" allowBlank="0" errorTitle="Limite inválido" error="Informe um número inteiro entre 0 e 365." type="whole" operator="between">
      <formula1>0</formula1>
      <formula2>365</formula2>
    </dataValidation>
    <dataValidation sqref="B6" showDropDown="0" showInputMessage="0" showErrorMessage="1" allowBlank="0" errorTitle="Limite inválido" error="Informe um número inteiro entre 1 e 730." type="whole" operator="between">
      <formula1>1</formula1>
      <formula2>730</formula2>
    </dataValidation>
    <dataValidation sqref="B6" showDropDown="0" showInputMessage="0" showErrorMessage="1" allowBlank="0" errorTitle="Limite inválido" error="O limite de atenção deve ser maior que o limite crítico." type="custom">
      <formula1>B6&gt;B5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S101"/>
  <sheetViews>
    <sheetView zoomScale="85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34" customWidth="1" min="3" max="3"/>
    <col width="16" customWidth="1" min="4" max="4"/>
    <col width="13" customWidth="1" min="5" max="5"/>
    <col width="12" customWidth="1" min="6" max="6"/>
    <col width="12" customWidth="1" min="7" max="7"/>
    <col width="26" customWidth="1" min="8" max="8"/>
    <col width="14" customWidth="1" min="9" max="9"/>
    <col width="15" customWidth="1" min="10" max="10"/>
    <col width="19" customWidth="1" min="11" max="11"/>
    <col width="14" customWidth="1" min="12" max="12"/>
    <col width="18" customWidth="1" min="13" max="13"/>
    <col width="19" customWidth="1" min="14" max="14"/>
    <col width="19" customWidth="1" min="15" max="15"/>
    <col width="14" customWidth="1" min="16" max="16"/>
    <col hidden="1" width="22" customWidth="1" min="17" max="17"/>
    <col hidden="1" width="20" customWidth="1" min="18" max="18"/>
    <col width="29" customWidth="1" min="19" max="19"/>
  </cols>
  <sheetData>
    <row r="1" ht="34" customHeight="1">
      <c r="A1" s="11" t="inlineStr">
        <is>
          <t>ID da linha</t>
        </is>
      </c>
      <c r="B1" s="11" t="inlineStr">
        <is>
          <t>SKU</t>
        </is>
      </c>
      <c r="C1" s="11" t="inlineStr">
        <is>
          <t>Produto</t>
        </is>
      </c>
      <c r="D1" s="11" t="inlineStr">
        <is>
          <t>Lote</t>
        </is>
      </c>
      <c r="E1" s="11" t="inlineStr">
        <is>
          <t>Validade</t>
        </is>
      </c>
      <c r="F1" s="11" t="inlineStr">
        <is>
          <t>Saldo</t>
        </is>
      </c>
      <c r="G1" s="11" t="inlineStr">
        <is>
          <t>Bloqueio</t>
        </is>
      </c>
      <c r="H1" s="11" t="inlineStr">
        <is>
          <t>Motivo do bloqueio</t>
        </is>
      </c>
      <c r="I1" s="11" t="inlineStr">
        <is>
          <t>Dias para vencer</t>
        </is>
      </c>
      <c r="J1" s="11" t="inlineStr">
        <is>
          <t>Status do lote</t>
        </is>
      </c>
      <c r="K1" s="11" t="inlineStr">
        <is>
          <t>Faixa de validade</t>
        </is>
      </c>
      <c r="L1" s="11" t="inlineStr">
        <is>
          <t>Saldo elegível</t>
        </is>
      </c>
      <c r="M1" s="11" t="inlineStr">
        <is>
          <t>Ordem FEFO no SKU</t>
        </is>
      </c>
      <c r="N1" s="11" t="inlineStr">
        <is>
          <t>Saldo acumulado antes</t>
        </is>
      </c>
      <c r="O1" s="11" t="inlineStr">
        <is>
          <t>Saldo acumulado após</t>
        </is>
      </c>
      <c r="P1" s="11" t="inlineStr">
        <is>
          <t>Posição global</t>
        </is>
      </c>
      <c r="Q1" s="11" t="inlineStr">
        <is>
          <t>Chave SKU-lote</t>
        </is>
      </c>
      <c r="R1" s="11" t="inlineStr">
        <is>
          <t>Chave SKU-ordem</t>
        </is>
      </c>
      <c r="S1" s="11" t="inlineStr">
        <is>
          <t>Conferência</t>
        </is>
      </c>
    </row>
    <row r="2" ht="21" customHeight="1">
      <c r="A2" s="16" t="n">
        <v>1</v>
      </c>
      <c r="B2" s="17" t="inlineStr">
        <is>
          <t>CHA-001</t>
        </is>
      </c>
      <c r="C2" s="17" t="inlineStr">
        <is>
          <t>Chá Aurora da Serra 20 sachês</t>
        </is>
      </c>
      <c r="D2" s="17" t="inlineStr">
        <is>
          <t>CHA-A26</t>
        </is>
      </c>
      <c r="E2" s="33" t="n">
        <v>46277</v>
      </c>
      <c r="F2" s="34" t="n">
        <v>20</v>
      </c>
      <c r="G2" s="20" t="inlineStr">
        <is>
          <t>Não</t>
        </is>
      </c>
      <c r="H2" s="17" t="n"/>
      <c r="I2" s="35">
        <f>IF(OR(B2="",D2="",E2=""),"",E2-Resumo!$B$4)</f>
        <v/>
      </c>
      <c r="J2" s="22">
        <f>IF(COUNTA(B2:H2)=0,"",IF(OR(B2="",C2="",D2="",NOT(ISNUMBER(E2)),NOT(ISNUMBER(F2)),G2=""),"Incompleto",IF(F2&lt;=0,"Sem saldo",IF(G2="Sim","Bloqueado",IF(E2&lt;Resumo!$B$4,"Vencido","Elegível")))))</f>
        <v/>
      </c>
      <c r="K2" s="22">
        <f>IF(J2="","",IF(J2&lt;&gt;"Elegível",J2,IF(I2=0,"Vence hoje",IF(I2&lt;=Resumo!$B$5,"Crítico",IF(I2&lt;=Resumo!$B$6,"Atenção","Acima da atenção")))))</f>
        <v/>
      </c>
      <c r="L2" s="35">
        <f>IF(J2="Elegível",F2,0)</f>
        <v/>
      </c>
      <c r="M2" s="35">
        <f>IF(J2&lt;&gt;"Elegível","",COUNTIFS($B$2:$B$101,B2,$J$2:$J$101,"Elegível",$E$2:$E$101,"&lt;"&amp;E2)+COUNTIFS($B$2:$B$101,B2,$J$2:$J$101,"Elegível",$E$2:$E$101,E2,$A$2:$A$101,"&lt;="&amp;A2))</f>
        <v/>
      </c>
      <c r="N2" s="35">
        <f>IF(M2="","",SUMIFS($L$2:$L$101,$B$2:$B$101,B2,$M$2:$M$101,"&lt;"&amp;M2))</f>
        <v/>
      </c>
      <c r="O2" s="35">
        <f>IF(M2="","",N2+L2)</f>
        <v/>
      </c>
      <c r="P2" s="35">
        <f>IF(J2&lt;&gt;"Elegível","",COUNTIFS($J$2:$J$101,"Elegível",$E$2:$E$101,"&lt;"&amp;E2)+COUNTIFS($J$2:$J$101,"Elegível",$E$2:$E$101,E2,$A$2:$A$101,"&lt;="&amp;A2))</f>
        <v/>
      </c>
      <c r="Q2" s="22">
        <f>IF(OR(B2="",D2=""),"",B2&amp;"|"&amp;D2)</f>
        <v/>
      </c>
      <c r="R2" s="22">
        <f>IF(M2="","",B2&amp;"|"&amp;TEXT(M2,"000"))</f>
        <v/>
      </c>
      <c r="S2" s="22">
        <f>IF(COUNTA(B2:H2)=0,"",IF(OR(B2="",C2="",D2="",NOT(ISNUMBER(E2)),NOT(ISNUMBER(F2)),G2=""),"Completar campos",IF(F2&lt;0,"Saldo negativo",IF(COUNTIFS($B$2:$B$101,B2,$D$2:$D$101,D2)&gt;1,"Duplicidade SKU/lote",IF(AND(G2="Sim",H2=""),"Informar motivo do bloqueio","OK")))))</f>
        <v/>
      </c>
    </row>
    <row r="3" ht="21" customHeight="1">
      <c r="A3" s="23" t="n">
        <v>2</v>
      </c>
      <c r="B3" s="17" t="inlineStr">
        <is>
          <t>CHA-001</t>
        </is>
      </c>
      <c r="C3" s="17" t="inlineStr">
        <is>
          <t>Chá Aurora da Serra 20 sachês</t>
        </is>
      </c>
      <c r="D3" s="17" t="inlineStr">
        <is>
          <t>CHA-B26</t>
        </is>
      </c>
      <c r="E3" s="33" t="n">
        <v>46285</v>
      </c>
      <c r="F3" s="34" t="n">
        <v>35</v>
      </c>
      <c r="G3" s="20" t="inlineStr">
        <is>
          <t>Não</t>
        </is>
      </c>
      <c r="H3" s="17" t="n"/>
      <c r="I3" s="35">
        <f>IF(OR(B3="",D3="",E3=""),"",E3-Resumo!$B$4)</f>
        <v/>
      </c>
      <c r="J3" s="22">
        <f>IF(COUNTA(B3:H3)=0,"",IF(OR(B3="",C3="",D3="",NOT(ISNUMBER(E3)),NOT(ISNUMBER(F3)),G3=""),"Incompleto",IF(F3&lt;=0,"Sem saldo",IF(G3="Sim","Bloqueado",IF(E3&lt;Resumo!$B$4,"Vencido","Elegível")))))</f>
        <v/>
      </c>
      <c r="K3" s="22">
        <f>IF(J3="","",IF(J3&lt;&gt;"Elegível",J3,IF(I3=0,"Vence hoje",IF(I3&lt;=Resumo!$B$5,"Crítico",IF(I3&lt;=Resumo!$B$6,"Atenção","Acima da atenção")))))</f>
        <v/>
      </c>
      <c r="L3" s="35">
        <f>IF(J3="Elegível",F3,0)</f>
        <v/>
      </c>
      <c r="M3" s="35">
        <f>IF(J3&lt;&gt;"Elegível","",COUNTIFS($B$2:$B$101,B3,$J$2:$J$101,"Elegível",$E$2:$E$101,"&lt;"&amp;E3)+COUNTIFS($B$2:$B$101,B3,$J$2:$J$101,"Elegível",$E$2:$E$101,E3,$A$2:$A$101,"&lt;="&amp;A3))</f>
        <v/>
      </c>
      <c r="N3" s="35">
        <f>IF(M3="","",SUMIFS($L$2:$L$101,$B$2:$B$101,B3,$M$2:$M$101,"&lt;"&amp;M3))</f>
        <v/>
      </c>
      <c r="O3" s="35">
        <f>IF(M3="","",N3+L3)</f>
        <v/>
      </c>
      <c r="P3" s="35">
        <f>IF(J3&lt;&gt;"Elegível","",COUNTIFS($J$2:$J$101,"Elegível",$E$2:$E$101,"&lt;"&amp;E3)+COUNTIFS($J$2:$J$101,"Elegível",$E$2:$E$101,E3,$A$2:$A$101,"&lt;="&amp;A3))</f>
        <v/>
      </c>
      <c r="Q3" s="22">
        <f>IF(OR(B3="",D3=""),"",B3&amp;"|"&amp;D3)</f>
        <v/>
      </c>
      <c r="R3" s="22">
        <f>IF(M3="","",B3&amp;"|"&amp;TEXT(M3,"000"))</f>
        <v/>
      </c>
      <c r="S3" s="22">
        <f>IF(COUNTA(B3:H3)=0,"",IF(OR(B3="",C3="",D3="",NOT(ISNUMBER(E3)),NOT(ISNUMBER(F3)),G3=""),"Completar campos",IF(F3&lt;0,"Saldo negativo",IF(COUNTIFS($B$2:$B$101,B3,$D$2:$D$101,D3)&gt;1,"Duplicidade SKU/lote",IF(AND(G3="Sim",H3=""),"Informar motivo do bloqueio","OK")))))</f>
        <v/>
      </c>
    </row>
    <row r="4" ht="21" customHeight="1">
      <c r="A4" s="16" t="n">
        <v>3</v>
      </c>
      <c r="B4" s="17" t="inlineStr">
        <is>
          <t>CHA-001</t>
        </is>
      </c>
      <c r="C4" s="17" t="inlineStr">
        <is>
          <t>Chá Aurora da Serra 20 sachês</t>
        </is>
      </c>
      <c r="D4" s="17" t="inlineStr">
        <is>
          <t>CHA-X26</t>
        </is>
      </c>
      <c r="E4" s="33" t="n">
        <v>46270</v>
      </c>
      <c r="F4" s="34" t="n">
        <v>10</v>
      </c>
      <c r="G4" s="20" t="inlineStr">
        <is>
          <t>Não</t>
        </is>
      </c>
      <c r="H4" s="17" t="n"/>
      <c r="I4" s="35">
        <f>IF(OR(B4="",D4="",E4=""),"",E4-Resumo!$B$4)</f>
        <v/>
      </c>
      <c r="J4" s="22">
        <f>IF(COUNTA(B4:H4)=0,"",IF(OR(B4="",C4="",D4="",NOT(ISNUMBER(E4)),NOT(ISNUMBER(F4)),G4=""),"Incompleto",IF(F4&lt;=0,"Sem saldo",IF(G4="Sim","Bloqueado",IF(E4&lt;Resumo!$B$4,"Vencido","Elegível")))))</f>
        <v/>
      </c>
      <c r="K4" s="22">
        <f>IF(J4="","",IF(J4&lt;&gt;"Elegível",J4,IF(I4=0,"Vence hoje",IF(I4&lt;=Resumo!$B$5,"Crítico",IF(I4&lt;=Resumo!$B$6,"Atenção","Acima da atenção")))))</f>
        <v/>
      </c>
      <c r="L4" s="35">
        <f>IF(J4="Elegível",F4,0)</f>
        <v/>
      </c>
      <c r="M4" s="35">
        <f>IF(J4&lt;&gt;"Elegível","",COUNTIFS($B$2:$B$101,B4,$J$2:$J$101,"Elegível",$E$2:$E$101,"&lt;"&amp;E4)+COUNTIFS($B$2:$B$101,B4,$J$2:$J$101,"Elegível",$E$2:$E$101,E4,$A$2:$A$101,"&lt;="&amp;A4))</f>
        <v/>
      </c>
      <c r="N4" s="35">
        <f>IF(M4="","",SUMIFS($L$2:$L$101,$B$2:$B$101,B4,$M$2:$M$101,"&lt;"&amp;M4))</f>
        <v/>
      </c>
      <c r="O4" s="35">
        <f>IF(M4="","",N4+L4)</f>
        <v/>
      </c>
      <c r="P4" s="35">
        <f>IF(J4&lt;&gt;"Elegível","",COUNTIFS($J$2:$J$101,"Elegível",$E$2:$E$101,"&lt;"&amp;E4)+COUNTIFS($J$2:$J$101,"Elegível",$E$2:$E$101,E4,$A$2:$A$101,"&lt;="&amp;A4))</f>
        <v/>
      </c>
      <c r="Q4" s="22">
        <f>IF(OR(B4="",D4=""),"",B4&amp;"|"&amp;D4)</f>
        <v/>
      </c>
      <c r="R4" s="22">
        <f>IF(M4="","",B4&amp;"|"&amp;TEXT(M4,"000"))</f>
        <v/>
      </c>
      <c r="S4" s="22">
        <f>IF(COUNTA(B4:H4)=0,"",IF(OR(B4="",C4="",D4="",NOT(ISNUMBER(E4)),NOT(ISNUMBER(F4)),G4=""),"Completar campos",IF(F4&lt;0,"Saldo negativo",IF(COUNTIFS($B$2:$B$101,B4,$D$2:$D$101,D4)&gt;1,"Duplicidade SKU/lote",IF(AND(G4="Sim",H4=""),"Informar motivo do bloqueio","OK")))))</f>
        <v/>
      </c>
    </row>
    <row r="5" ht="21" customHeight="1">
      <c r="A5" s="23" t="n">
        <v>4</v>
      </c>
      <c r="B5" s="17" t="inlineStr">
        <is>
          <t>SAB-002</t>
        </is>
      </c>
      <c r="C5" s="17" t="inlineStr">
        <is>
          <t>Sabonete Nuvem Azul 90 g</t>
        </is>
      </c>
      <c r="D5" s="17" t="inlineStr">
        <is>
          <t>SAB-BQ26</t>
        </is>
      </c>
      <c r="E5" s="33" t="n">
        <v>46275</v>
      </c>
      <c r="F5" s="34" t="n">
        <v>15</v>
      </c>
      <c r="G5" s="20" t="inlineStr">
        <is>
          <t>Sim</t>
        </is>
      </c>
      <c r="H5" s="17" t="inlineStr">
        <is>
          <t>Quarentena interna</t>
        </is>
      </c>
      <c r="I5" s="35">
        <f>IF(OR(B5="",D5="",E5=""),"",E5-Resumo!$B$4)</f>
        <v/>
      </c>
      <c r="J5" s="22">
        <f>IF(COUNTA(B5:H5)=0,"",IF(OR(B5="",C5="",D5="",NOT(ISNUMBER(E5)),NOT(ISNUMBER(F5)),G5=""),"Incompleto",IF(F5&lt;=0,"Sem saldo",IF(G5="Sim","Bloqueado",IF(E5&lt;Resumo!$B$4,"Vencido","Elegível")))))</f>
        <v/>
      </c>
      <c r="K5" s="22">
        <f>IF(J5="","",IF(J5&lt;&gt;"Elegível",J5,IF(I5=0,"Vence hoje",IF(I5&lt;=Resumo!$B$5,"Crítico",IF(I5&lt;=Resumo!$B$6,"Atenção","Acima da atenção")))))</f>
        <v/>
      </c>
      <c r="L5" s="35">
        <f>IF(J5="Elegível",F5,0)</f>
        <v/>
      </c>
      <c r="M5" s="35">
        <f>IF(J5&lt;&gt;"Elegível","",COUNTIFS($B$2:$B$101,B5,$J$2:$J$101,"Elegível",$E$2:$E$101,"&lt;"&amp;E5)+COUNTIFS($B$2:$B$101,B5,$J$2:$J$101,"Elegível",$E$2:$E$101,E5,$A$2:$A$101,"&lt;="&amp;A5))</f>
        <v/>
      </c>
      <c r="N5" s="35">
        <f>IF(M5="","",SUMIFS($L$2:$L$101,$B$2:$B$101,B5,$M$2:$M$101,"&lt;"&amp;M5))</f>
        <v/>
      </c>
      <c r="O5" s="35">
        <f>IF(M5="","",N5+L5)</f>
        <v/>
      </c>
      <c r="P5" s="35">
        <f>IF(J5&lt;&gt;"Elegível","",COUNTIFS($J$2:$J$101,"Elegível",$E$2:$E$101,"&lt;"&amp;E5)+COUNTIFS($J$2:$J$101,"Elegível",$E$2:$E$101,E5,$A$2:$A$101,"&lt;="&amp;A5))</f>
        <v/>
      </c>
      <c r="Q5" s="22">
        <f>IF(OR(B5="",D5=""),"",B5&amp;"|"&amp;D5)</f>
        <v/>
      </c>
      <c r="R5" s="22">
        <f>IF(M5="","",B5&amp;"|"&amp;TEXT(M5,"000"))</f>
        <v/>
      </c>
      <c r="S5" s="22">
        <f>IF(COUNTA(B5:H5)=0,"",IF(OR(B5="",C5="",D5="",NOT(ISNUMBER(E5)),NOT(ISNUMBER(F5)),G5=""),"Completar campos",IF(F5&lt;0,"Saldo negativo",IF(COUNTIFS($B$2:$B$101,B5,$D$2:$D$101,D5)&gt;1,"Duplicidade SKU/lote",IF(AND(G5="Sim",H5=""),"Informar motivo do bloqueio","OK")))))</f>
        <v/>
      </c>
    </row>
    <row r="6" ht="21" customHeight="1">
      <c r="A6" s="16" t="n">
        <v>5</v>
      </c>
      <c r="B6" s="17" t="inlineStr">
        <is>
          <t>SAB-002</t>
        </is>
      </c>
      <c r="C6" s="17" t="inlineStr">
        <is>
          <t>Sabonete Nuvem Azul 90 g</t>
        </is>
      </c>
      <c r="D6" s="17" t="inlineStr">
        <is>
          <t>SAB-C26</t>
        </is>
      </c>
      <c r="E6" s="33" t="n">
        <v>46283</v>
      </c>
      <c r="F6" s="34" t="n">
        <v>40</v>
      </c>
      <c r="G6" s="20" t="inlineStr">
        <is>
          <t>Não</t>
        </is>
      </c>
      <c r="H6" s="17" t="n"/>
      <c r="I6" s="35">
        <f>IF(OR(B6="",D6="",E6=""),"",E6-Resumo!$B$4)</f>
        <v/>
      </c>
      <c r="J6" s="22">
        <f>IF(COUNTA(B6:H6)=0,"",IF(OR(B6="",C6="",D6="",NOT(ISNUMBER(E6)),NOT(ISNUMBER(F6)),G6=""),"Incompleto",IF(F6&lt;=0,"Sem saldo",IF(G6="Sim","Bloqueado",IF(E6&lt;Resumo!$B$4,"Vencido","Elegível")))))</f>
        <v/>
      </c>
      <c r="K6" s="22">
        <f>IF(J6="","",IF(J6&lt;&gt;"Elegível",J6,IF(I6=0,"Vence hoje",IF(I6&lt;=Resumo!$B$5,"Crítico",IF(I6&lt;=Resumo!$B$6,"Atenção","Acima da atenção")))))</f>
        <v/>
      </c>
      <c r="L6" s="35">
        <f>IF(J6="Elegível",F6,0)</f>
        <v/>
      </c>
      <c r="M6" s="35">
        <f>IF(J6&lt;&gt;"Elegível","",COUNTIFS($B$2:$B$101,B6,$J$2:$J$101,"Elegível",$E$2:$E$101,"&lt;"&amp;E6)+COUNTIFS($B$2:$B$101,B6,$J$2:$J$101,"Elegível",$E$2:$E$101,E6,$A$2:$A$101,"&lt;="&amp;A6))</f>
        <v/>
      </c>
      <c r="N6" s="35">
        <f>IF(M6="","",SUMIFS($L$2:$L$101,$B$2:$B$101,B6,$M$2:$M$101,"&lt;"&amp;M6))</f>
        <v/>
      </c>
      <c r="O6" s="35">
        <f>IF(M6="","",N6+L6)</f>
        <v/>
      </c>
      <c r="P6" s="35">
        <f>IF(J6&lt;&gt;"Elegível","",COUNTIFS($J$2:$J$101,"Elegível",$E$2:$E$101,"&lt;"&amp;E6)+COUNTIFS($J$2:$J$101,"Elegível",$E$2:$E$101,E6,$A$2:$A$101,"&lt;="&amp;A6))</f>
        <v/>
      </c>
      <c r="Q6" s="22">
        <f>IF(OR(B6="",D6=""),"",B6&amp;"|"&amp;D6)</f>
        <v/>
      </c>
      <c r="R6" s="22">
        <f>IF(M6="","",B6&amp;"|"&amp;TEXT(M6,"000"))</f>
        <v/>
      </c>
      <c r="S6" s="22">
        <f>IF(COUNTA(B6:H6)=0,"",IF(OR(B6="",C6="",D6="",NOT(ISNUMBER(E6)),NOT(ISNUMBER(F6)),G6=""),"Completar campos",IF(F6&lt;0,"Saldo negativo",IF(COUNTIFS($B$2:$B$101,B6,$D$2:$D$101,D6)&gt;1,"Duplicidade SKU/lote",IF(AND(G6="Sim",H6=""),"Informar motivo do bloqueio","OK")))))</f>
        <v/>
      </c>
    </row>
    <row r="7" ht="21" customHeight="1">
      <c r="A7" s="23" t="n">
        <v>6</v>
      </c>
      <c r="B7" s="17" t="inlineStr">
        <is>
          <t>CRE-003</t>
        </is>
      </c>
      <c r="C7" s="17" t="inlineStr">
        <is>
          <t>Creme Brisa Lunar 50 ml</t>
        </is>
      </c>
      <c r="D7" s="17" t="inlineStr">
        <is>
          <t>CRE-A26</t>
        </is>
      </c>
      <c r="E7" s="33" t="n">
        <v>46302</v>
      </c>
      <c r="F7" s="34" t="n">
        <v>8</v>
      </c>
      <c r="G7" s="20" t="inlineStr">
        <is>
          <t>Não</t>
        </is>
      </c>
      <c r="H7" s="17" t="n"/>
      <c r="I7" s="35">
        <f>IF(OR(B7="",D7="",E7=""),"",E7-Resumo!$B$4)</f>
        <v/>
      </c>
      <c r="J7" s="22">
        <f>IF(COUNTA(B7:H7)=0,"",IF(OR(B7="",C7="",D7="",NOT(ISNUMBER(E7)),NOT(ISNUMBER(F7)),G7=""),"Incompleto",IF(F7&lt;=0,"Sem saldo",IF(G7="Sim","Bloqueado",IF(E7&lt;Resumo!$B$4,"Vencido","Elegível")))))</f>
        <v/>
      </c>
      <c r="K7" s="22">
        <f>IF(J7="","",IF(J7&lt;&gt;"Elegível",J7,IF(I7=0,"Vence hoje",IF(I7&lt;=Resumo!$B$5,"Crítico",IF(I7&lt;=Resumo!$B$6,"Atenção","Acima da atenção")))))</f>
        <v/>
      </c>
      <c r="L7" s="35">
        <f>IF(J7="Elegível",F7,0)</f>
        <v/>
      </c>
      <c r="M7" s="35">
        <f>IF(J7&lt;&gt;"Elegível","",COUNTIFS($B$2:$B$101,B7,$J$2:$J$101,"Elegível",$E$2:$E$101,"&lt;"&amp;E7)+COUNTIFS($B$2:$B$101,B7,$J$2:$J$101,"Elegível",$E$2:$E$101,E7,$A$2:$A$101,"&lt;="&amp;A7))</f>
        <v/>
      </c>
      <c r="N7" s="35">
        <f>IF(M7="","",SUMIFS($L$2:$L$101,$B$2:$B$101,B7,$M$2:$M$101,"&lt;"&amp;M7))</f>
        <v/>
      </c>
      <c r="O7" s="35">
        <f>IF(M7="","",N7+L7)</f>
        <v/>
      </c>
      <c r="P7" s="35">
        <f>IF(J7&lt;&gt;"Elegível","",COUNTIFS($J$2:$J$101,"Elegível",$E$2:$E$101,"&lt;"&amp;E7)+COUNTIFS($J$2:$J$101,"Elegível",$E$2:$E$101,E7,$A$2:$A$101,"&lt;="&amp;A7))</f>
        <v/>
      </c>
      <c r="Q7" s="22">
        <f>IF(OR(B7="",D7=""),"",B7&amp;"|"&amp;D7)</f>
        <v/>
      </c>
      <c r="R7" s="22">
        <f>IF(M7="","",B7&amp;"|"&amp;TEXT(M7,"000"))</f>
        <v/>
      </c>
      <c r="S7" s="22">
        <f>IF(COUNTA(B7:H7)=0,"",IF(OR(B7="",C7="",D7="",NOT(ISNUMBER(E7)),NOT(ISNUMBER(F7)),G7=""),"Completar campos",IF(F7&lt;0,"Saldo negativo",IF(COUNTIFS($B$2:$B$101,B7,$D$2:$D$101,D7)&gt;1,"Duplicidade SKU/lote",IF(AND(G7="Sim",H7=""),"Informar motivo do bloqueio","OK")))))</f>
        <v/>
      </c>
    </row>
    <row r="8" ht="21" customHeight="1">
      <c r="A8" s="16" t="n">
        <v>7</v>
      </c>
      <c r="B8" s="17" t="n"/>
      <c r="C8" s="17" t="n"/>
      <c r="D8" s="17" t="n"/>
      <c r="E8" s="33" t="n"/>
      <c r="F8" s="34" t="n"/>
      <c r="G8" s="20" t="n"/>
      <c r="H8" s="17" t="n"/>
      <c r="I8" s="35">
        <f>IF(OR(B8="",D8="",E8=""),"",E8-Resumo!$B$4)</f>
        <v/>
      </c>
      <c r="J8" s="22">
        <f>IF(COUNTA(B8:H8)=0,"",IF(OR(B8="",C8="",D8="",NOT(ISNUMBER(E8)),NOT(ISNUMBER(F8)),G8=""),"Incompleto",IF(F8&lt;=0,"Sem saldo",IF(G8="Sim","Bloqueado",IF(E8&lt;Resumo!$B$4,"Vencido","Elegível")))))</f>
        <v/>
      </c>
      <c r="K8" s="22">
        <f>IF(J8="","",IF(J8&lt;&gt;"Elegível",J8,IF(I8=0,"Vence hoje",IF(I8&lt;=Resumo!$B$5,"Crítico",IF(I8&lt;=Resumo!$B$6,"Atenção","Acima da atenção")))))</f>
        <v/>
      </c>
      <c r="L8" s="35">
        <f>IF(J8="Elegível",F8,0)</f>
        <v/>
      </c>
      <c r="M8" s="35">
        <f>IF(J8&lt;&gt;"Elegível","",COUNTIFS($B$2:$B$101,B8,$J$2:$J$101,"Elegível",$E$2:$E$101,"&lt;"&amp;E8)+COUNTIFS($B$2:$B$101,B8,$J$2:$J$101,"Elegível",$E$2:$E$101,E8,$A$2:$A$101,"&lt;="&amp;A8))</f>
        <v/>
      </c>
      <c r="N8" s="35">
        <f>IF(M8="","",SUMIFS($L$2:$L$101,$B$2:$B$101,B8,$M$2:$M$101,"&lt;"&amp;M8))</f>
        <v/>
      </c>
      <c r="O8" s="35">
        <f>IF(M8="","",N8+L8)</f>
        <v/>
      </c>
      <c r="P8" s="35">
        <f>IF(J8&lt;&gt;"Elegível","",COUNTIFS($J$2:$J$101,"Elegível",$E$2:$E$101,"&lt;"&amp;E8)+COUNTIFS($J$2:$J$101,"Elegível",$E$2:$E$101,E8,$A$2:$A$101,"&lt;="&amp;A8))</f>
        <v/>
      </c>
      <c r="Q8" s="22">
        <f>IF(OR(B8="",D8=""),"",B8&amp;"|"&amp;D8)</f>
        <v/>
      </c>
      <c r="R8" s="22">
        <f>IF(M8="","",B8&amp;"|"&amp;TEXT(M8,"000"))</f>
        <v/>
      </c>
      <c r="S8" s="22">
        <f>IF(COUNTA(B8:H8)=0,"",IF(OR(B8="",C8="",D8="",NOT(ISNUMBER(E8)),NOT(ISNUMBER(F8)),G8=""),"Completar campos",IF(F8&lt;0,"Saldo negativo",IF(COUNTIFS($B$2:$B$101,B8,$D$2:$D$101,D8)&gt;1,"Duplicidade SKU/lote",IF(AND(G8="Sim",H8=""),"Informar motivo do bloqueio","OK")))))</f>
        <v/>
      </c>
    </row>
    <row r="9" ht="21" customHeight="1">
      <c r="A9" s="23" t="n">
        <v>8</v>
      </c>
      <c r="B9" s="17" t="n"/>
      <c r="C9" s="17" t="n"/>
      <c r="D9" s="17" t="n"/>
      <c r="E9" s="33" t="n"/>
      <c r="F9" s="34" t="n"/>
      <c r="G9" s="20" t="n"/>
      <c r="H9" s="17" t="n"/>
      <c r="I9" s="35">
        <f>IF(OR(B9="",D9="",E9=""),"",E9-Resumo!$B$4)</f>
        <v/>
      </c>
      <c r="J9" s="22">
        <f>IF(COUNTA(B9:H9)=0,"",IF(OR(B9="",C9="",D9="",NOT(ISNUMBER(E9)),NOT(ISNUMBER(F9)),G9=""),"Incompleto",IF(F9&lt;=0,"Sem saldo",IF(G9="Sim","Bloqueado",IF(E9&lt;Resumo!$B$4,"Vencido","Elegível")))))</f>
        <v/>
      </c>
      <c r="K9" s="22">
        <f>IF(J9="","",IF(J9&lt;&gt;"Elegível",J9,IF(I9=0,"Vence hoje",IF(I9&lt;=Resumo!$B$5,"Crítico",IF(I9&lt;=Resumo!$B$6,"Atenção","Acima da atenção")))))</f>
        <v/>
      </c>
      <c r="L9" s="35">
        <f>IF(J9="Elegível",F9,0)</f>
        <v/>
      </c>
      <c r="M9" s="35">
        <f>IF(J9&lt;&gt;"Elegível","",COUNTIFS($B$2:$B$101,B9,$J$2:$J$101,"Elegível",$E$2:$E$101,"&lt;"&amp;E9)+COUNTIFS($B$2:$B$101,B9,$J$2:$J$101,"Elegível",$E$2:$E$101,E9,$A$2:$A$101,"&lt;="&amp;A9))</f>
        <v/>
      </c>
      <c r="N9" s="35">
        <f>IF(M9="","",SUMIFS($L$2:$L$101,$B$2:$B$101,B9,$M$2:$M$101,"&lt;"&amp;M9))</f>
        <v/>
      </c>
      <c r="O9" s="35">
        <f>IF(M9="","",N9+L9)</f>
        <v/>
      </c>
      <c r="P9" s="35">
        <f>IF(J9&lt;&gt;"Elegível","",COUNTIFS($J$2:$J$101,"Elegível",$E$2:$E$101,"&lt;"&amp;E9)+COUNTIFS($J$2:$J$101,"Elegível",$E$2:$E$101,E9,$A$2:$A$101,"&lt;="&amp;A9))</f>
        <v/>
      </c>
      <c r="Q9" s="22">
        <f>IF(OR(B9="",D9=""),"",B9&amp;"|"&amp;D9)</f>
        <v/>
      </c>
      <c r="R9" s="22">
        <f>IF(M9="","",B9&amp;"|"&amp;TEXT(M9,"000"))</f>
        <v/>
      </c>
      <c r="S9" s="22">
        <f>IF(COUNTA(B9:H9)=0,"",IF(OR(B9="",C9="",D9="",NOT(ISNUMBER(E9)),NOT(ISNUMBER(F9)),G9=""),"Completar campos",IF(F9&lt;0,"Saldo negativo",IF(COUNTIFS($B$2:$B$101,B9,$D$2:$D$101,D9)&gt;1,"Duplicidade SKU/lote",IF(AND(G9="Sim",H9=""),"Informar motivo do bloqueio","OK")))))</f>
        <v/>
      </c>
    </row>
    <row r="10" ht="21" customHeight="1">
      <c r="A10" s="16" t="n">
        <v>9</v>
      </c>
      <c r="B10" s="17" t="n"/>
      <c r="C10" s="17" t="n"/>
      <c r="D10" s="17" t="n"/>
      <c r="E10" s="33" t="n"/>
      <c r="F10" s="34" t="n"/>
      <c r="G10" s="20" t="n"/>
      <c r="H10" s="17" t="n"/>
      <c r="I10" s="35">
        <f>IF(OR(B10="",D10="",E10=""),"",E10-Resumo!$B$4)</f>
        <v/>
      </c>
      <c r="J10" s="22">
        <f>IF(COUNTA(B10:H10)=0,"",IF(OR(B10="",C10="",D10="",NOT(ISNUMBER(E10)),NOT(ISNUMBER(F10)),G10=""),"Incompleto",IF(F10&lt;=0,"Sem saldo",IF(G10="Sim","Bloqueado",IF(E10&lt;Resumo!$B$4,"Vencido","Elegível")))))</f>
        <v/>
      </c>
      <c r="K10" s="22">
        <f>IF(J10="","",IF(J10&lt;&gt;"Elegível",J10,IF(I10=0,"Vence hoje",IF(I10&lt;=Resumo!$B$5,"Crítico",IF(I10&lt;=Resumo!$B$6,"Atenção","Acima da atenção")))))</f>
        <v/>
      </c>
      <c r="L10" s="35">
        <f>IF(J10="Elegível",F10,0)</f>
        <v/>
      </c>
      <c r="M10" s="35">
        <f>IF(J10&lt;&gt;"Elegível","",COUNTIFS($B$2:$B$101,B10,$J$2:$J$101,"Elegível",$E$2:$E$101,"&lt;"&amp;E10)+COUNTIFS($B$2:$B$101,B10,$J$2:$J$101,"Elegível",$E$2:$E$101,E10,$A$2:$A$101,"&lt;="&amp;A10))</f>
        <v/>
      </c>
      <c r="N10" s="35">
        <f>IF(M10="","",SUMIFS($L$2:$L$101,$B$2:$B$101,B10,$M$2:$M$101,"&lt;"&amp;M10))</f>
        <v/>
      </c>
      <c r="O10" s="35">
        <f>IF(M10="","",N10+L10)</f>
        <v/>
      </c>
      <c r="P10" s="35">
        <f>IF(J10&lt;&gt;"Elegível","",COUNTIFS($J$2:$J$101,"Elegível",$E$2:$E$101,"&lt;"&amp;E10)+COUNTIFS($J$2:$J$101,"Elegível",$E$2:$E$101,E10,$A$2:$A$101,"&lt;="&amp;A10))</f>
        <v/>
      </c>
      <c r="Q10" s="22">
        <f>IF(OR(B10="",D10=""),"",B10&amp;"|"&amp;D10)</f>
        <v/>
      </c>
      <c r="R10" s="22">
        <f>IF(M10="","",B10&amp;"|"&amp;TEXT(M10,"000"))</f>
        <v/>
      </c>
      <c r="S10" s="22">
        <f>IF(COUNTA(B10:H10)=0,"",IF(OR(B10="",C10="",D10="",NOT(ISNUMBER(E10)),NOT(ISNUMBER(F10)),G10=""),"Completar campos",IF(F10&lt;0,"Saldo negativo",IF(COUNTIFS($B$2:$B$101,B10,$D$2:$D$101,D10)&gt;1,"Duplicidade SKU/lote",IF(AND(G10="Sim",H10=""),"Informar motivo do bloqueio","OK")))))</f>
        <v/>
      </c>
    </row>
    <row r="11" ht="21" customHeight="1">
      <c r="A11" s="23" t="n">
        <v>10</v>
      </c>
      <c r="B11" s="17" t="n"/>
      <c r="C11" s="17" t="n"/>
      <c r="D11" s="17" t="n"/>
      <c r="E11" s="33" t="n"/>
      <c r="F11" s="34" t="n"/>
      <c r="G11" s="20" t="n"/>
      <c r="H11" s="17" t="n"/>
      <c r="I11" s="35">
        <f>IF(OR(B11="",D11="",E11=""),"",E11-Resumo!$B$4)</f>
        <v/>
      </c>
      <c r="J11" s="22">
        <f>IF(COUNTA(B11:H11)=0,"",IF(OR(B11="",C11="",D11="",NOT(ISNUMBER(E11)),NOT(ISNUMBER(F11)),G11=""),"Incompleto",IF(F11&lt;=0,"Sem saldo",IF(G11="Sim","Bloqueado",IF(E11&lt;Resumo!$B$4,"Vencido","Elegível")))))</f>
        <v/>
      </c>
      <c r="K11" s="22">
        <f>IF(J11="","",IF(J11&lt;&gt;"Elegível",J11,IF(I11=0,"Vence hoje",IF(I11&lt;=Resumo!$B$5,"Crítico",IF(I11&lt;=Resumo!$B$6,"Atenção","Acima da atenção")))))</f>
        <v/>
      </c>
      <c r="L11" s="35">
        <f>IF(J11="Elegível",F11,0)</f>
        <v/>
      </c>
      <c r="M11" s="35">
        <f>IF(J11&lt;&gt;"Elegível","",COUNTIFS($B$2:$B$101,B11,$J$2:$J$101,"Elegível",$E$2:$E$101,"&lt;"&amp;E11)+COUNTIFS($B$2:$B$101,B11,$J$2:$J$101,"Elegível",$E$2:$E$101,E11,$A$2:$A$101,"&lt;="&amp;A11))</f>
        <v/>
      </c>
      <c r="N11" s="35">
        <f>IF(M11="","",SUMIFS($L$2:$L$101,$B$2:$B$101,B11,$M$2:$M$101,"&lt;"&amp;M11))</f>
        <v/>
      </c>
      <c r="O11" s="35">
        <f>IF(M11="","",N11+L11)</f>
        <v/>
      </c>
      <c r="P11" s="35">
        <f>IF(J11&lt;&gt;"Elegível","",COUNTIFS($J$2:$J$101,"Elegível",$E$2:$E$101,"&lt;"&amp;E11)+COUNTIFS($J$2:$J$101,"Elegível",$E$2:$E$101,E11,$A$2:$A$101,"&lt;="&amp;A11))</f>
        <v/>
      </c>
      <c r="Q11" s="22">
        <f>IF(OR(B11="",D11=""),"",B11&amp;"|"&amp;D11)</f>
        <v/>
      </c>
      <c r="R11" s="22">
        <f>IF(M11="","",B11&amp;"|"&amp;TEXT(M11,"000"))</f>
        <v/>
      </c>
      <c r="S11" s="22">
        <f>IF(COUNTA(B11:H11)=0,"",IF(OR(B11="",C11="",D11="",NOT(ISNUMBER(E11)),NOT(ISNUMBER(F11)),G11=""),"Completar campos",IF(F11&lt;0,"Saldo negativo",IF(COUNTIFS($B$2:$B$101,B11,$D$2:$D$101,D11)&gt;1,"Duplicidade SKU/lote",IF(AND(G11="Sim",H11=""),"Informar motivo do bloqueio","OK")))))</f>
        <v/>
      </c>
    </row>
    <row r="12" ht="21" customHeight="1">
      <c r="A12" s="16" t="n">
        <v>11</v>
      </c>
      <c r="B12" s="17" t="n"/>
      <c r="C12" s="17" t="n"/>
      <c r="D12" s="17" t="n"/>
      <c r="E12" s="33" t="n"/>
      <c r="F12" s="34" t="n"/>
      <c r="G12" s="20" t="n"/>
      <c r="H12" s="17" t="n"/>
      <c r="I12" s="35">
        <f>IF(OR(B12="",D12="",E12=""),"",E12-Resumo!$B$4)</f>
        <v/>
      </c>
      <c r="J12" s="22">
        <f>IF(COUNTA(B12:H12)=0,"",IF(OR(B12="",C12="",D12="",NOT(ISNUMBER(E12)),NOT(ISNUMBER(F12)),G12=""),"Incompleto",IF(F12&lt;=0,"Sem saldo",IF(G12="Sim","Bloqueado",IF(E12&lt;Resumo!$B$4,"Vencido","Elegível")))))</f>
        <v/>
      </c>
      <c r="K12" s="22">
        <f>IF(J12="","",IF(J12&lt;&gt;"Elegível",J12,IF(I12=0,"Vence hoje",IF(I12&lt;=Resumo!$B$5,"Crítico",IF(I12&lt;=Resumo!$B$6,"Atenção","Acima da atenção")))))</f>
        <v/>
      </c>
      <c r="L12" s="35">
        <f>IF(J12="Elegível",F12,0)</f>
        <v/>
      </c>
      <c r="M12" s="35">
        <f>IF(J12&lt;&gt;"Elegível","",COUNTIFS($B$2:$B$101,B12,$J$2:$J$101,"Elegível",$E$2:$E$101,"&lt;"&amp;E12)+COUNTIFS($B$2:$B$101,B12,$J$2:$J$101,"Elegível",$E$2:$E$101,E12,$A$2:$A$101,"&lt;="&amp;A12))</f>
        <v/>
      </c>
      <c r="N12" s="35">
        <f>IF(M12="","",SUMIFS($L$2:$L$101,$B$2:$B$101,B12,$M$2:$M$101,"&lt;"&amp;M12))</f>
        <v/>
      </c>
      <c r="O12" s="35">
        <f>IF(M12="","",N12+L12)</f>
        <v/>
      </c>
      <c r="P12" s="35">
        <f>IF(J12&lt;&gt;"Elegível","",COUNTIFS($J$2:$J$101,"Elegível",$E$2:$E$101,"&lt;"&amp;E12)+COUNTIFS($J$2:$J$101,"Elegível",$E$2:$E$101,E12,$A$2:$A$101,"&lt;="&amp;A12))</f>
        <v/>
      </c>
      <c r="Q12" s="22">
        <f>IF(OR(B12="",D12=""),"",B12&amp;"|"&amp;D12)</f>
        <v/>
      </c>
      <c r="R12" s="22">
        <f>IF(M12="","",B12&amp;"|"&amp;TEXT(M12,"000"))</f>
        <v/>
      </c>
      <c r="S12" s="22">
        <f>IF(COUNTA(B12:H12)=0,"",IF(OR(B12="",C12="",D12="",NOT(ISNUMBER(E12)),NOT(ISNUMBER(F12)),G12=""),"Completar campos",IF(F12&lt;0,"Saldo negativo",IF(COUNTIFS($B$2:$B$101,B12,$D$2:$D$101,D12)&gt;1,"Duplicidade SKU/lote",IF(AND(G12="Sim",H12=""),"Informar motivo do bloqueio","OK")))))</f>
        <v/>
      </c>
    </row>
    <row r="13" ht="21" customHeight="1">
      <c r="A13" s="23" t="n">
        <v>12</v>
      </c>
      <c r="B13" s="17" t="n"/>
      <c r="C13" s="17" t="n"/>
      <c r="D13" s="17" t="n"/>
      <c r="E13" s="33" t="n"/>
      <c r="F13" s="34" t="n"/>
      <c r="G13" s="20" t="n"/>
      <c r="H13" s="17" t="n"/>
      <c r="I13" s="35">
        <f>IF(OR(B13="",D13="",E13=""),"",E13-Resumo!$B$4)</f>
        <v/>
      </c>
      <c r="J13" s="22">
        <f>IF(COUNTA(B13:H13)=0,"",IF(OR(B13="",C13="",D13="",NOT(ISNUMBER(E13)),NOT(ISNUMBER(F13)),G13=""),"Incompleto",IF(F13&lt;=0,"Sem saldo",IF(G13="Sim","Bloqueado",IF(E13&lt;Resumo!$B$4,"Vencido","Elegível")))))</f>
        <v/>
      </c>
      <c r="K13" s="22">
        <f>IF(J13="","",IF(J13&lt;&gt;"Elegível",J13,IF(I13=0,"Vence hoje",IF(I13&lt;=Resumo!$B$5,"Crítico",IF(I13&lt;=Resumo!$B$6,"Atenção","Acima da atenção")))))</f>
        <v/>
      </c>
      <c r="L13" s="35">
        <f>IF(J13="Elegível",F13,0)</f>
        <v/>
      </c>
      <c r="M13" s="35">
        <f>IF(J13&lt;&gt;"Elegível","",COUNTIFS($B$2:$B$101,B13,$J$2:$J$101,"Elegível",$E$2:$E$101,"&lt;"&amp;E13)+COUNTIFS($B$2:$B$101,B13,$J$2:$J$101,"Elegível",$E$2:$E$101,E13,$A$2:$A$101,"&lt;="&amp;A13))</f>
        <v/>
      </c>
      <c r="N13" s="35">
        <f>IF(M13="","",SUMIFS($L$2:$L$101,$B$2:$B$101,B13,$M$2:$M$101,"&lt;"&amp;M13))</f>
        <v/>
      </c>
      <c r="O13" s="35">
        <f>IF(M13="","",N13+L13)</f>
        <v/>
      </c>
      <c r="P13" s="35">
        <f>IF(J13&lt;&gt;"Elegível","",COUNTIFS($J$2:$J$101,"Elegível",$E$2:$E$101,"&lt;"&amp;E13)+COUNTIFS($J$2:$J$101,"Elegível",$E$2:$E$101,E13,$A$2:$A$101,"&lt;="&amp;A13))</f>
        <v/>
      </c>
      <c r="Q13" s="22">
        <f>IF(OR(B13="",D13=""),"",B13&amp;"|"&amp;D13)</f>
        <v/>
      </c>
      <c r="R13" s="22">
        <f>IF(M13="","",B13&amp;"|"&amp;TEXT(M13,"000"))</f>
        <v/>
      </c>
      <c r="S13" s="22">
        <f>IF(COUNTA(B13:H13)=0,"",IF(OR(B13="",C13="",D13="",NOT(ISNUMBER(E13)),NOT(ISNUMBER(F13)),G13=""),"Completar campos",IF(F13&lt;0,"Saldo negativo",IF(COUNTIFS($B$2:$B$101,B13,$D$2:$D$101,D13)&gt;1,"Duplicidade SKU/lote",IF(AND(G13="Sim",H13=""),"Informar motivo do bloqueio","OK")))))</f>
        <v/>
      </c>
    </row>
    <row r="14" ht="21" customHeight="1">
      <c r="A14" s="16" t="n">
        <v>13</v>
      </c>
      <c r="B14" s="17" t="n"/>
      <c r="C14" s="17" t="n"/>
      <c r="D14" s="17" t="n"/>
      <c r="E14" s="33" t="n"/>
      <c r="F14" s="34" t="n"/>
      <c r="G14" s="20" t="n"/>
      <c r="H14" s="17" t="n"/>
      <c r="I14" s="35">
        <f>IF(OR(B14="",D14="",E14=""),"",E14-Resumo!$B$4)</f>
        <v/>
      </c>
      <c r="J14" s="22">
        <f>IF(COUNTA(B14:H14)=0,"",IF(OR(B14="",C14="",D14="",NOT(ISNUMBER(E14)),NOT(ISNUMBER(F14)),G14=""),"Incompleto",IF(F14&lt;=0,"Sem saldo",IF(G14="Sim","Bloqueado",IF(E14&lt;Resumo!$B$4,"Vencido","Elegível")))))</f>
        <v/>
      </c>
      <c r="K14" s="22">
        <f>IF(J14="","",IF(J14&lt;&gt;"Elegível",J14,IF(I14=0,"Vence hoje",IF(I14&lt;=Resumo!$B$5,"Crítico",IF(I14&lt;=Resumo!$B$6,"Atenção","Acima da atenção")))))</f>
        <v/>
      </c>
      <c r="L14" s="35">
        <f>IF(J14="Elegível",F14,0)</f>
        <v/>
      </c>
      <c r="M14" s="35">
        <f>IF(J14&lt;&gt;"Elegível","",COUNTIFS($B$2:$B$101,B14,$J$2:$J$101,"Elegível",$E$2:$E$101,"&lt;"&amp;E14)+COUNTIFS($B$2:$B$101,B14,$J$2:$J$101,"Elegível",$E$2:$E$101,E14,$A$2:$A$101,"&lt;="&amp;A14))</f>
        <v/>
      </c>
      <c r="N14" s="35">
        <f>IF(M14="","",SUMIFS($L$2:$L$101,$B$2:$B$101,B14,$M$2:$M$101,"&lt;"&amp;M14))</f>
        <v/>
      </c>
      <c r="O14" s="35">
        <f>IF(M14="","",N14+L14)</f>
        <v/>
      </c>
      <c r="P14" s="35">
        <f>IF(J14&lt;&gt;"Elegível","",COUNTIFS($J$2:$J$101,"Elegível",$E$2:$E$101,"&lt;"&amp;E14)+COUNTIFS($J$2:$J$101,"Elegível",$E$2:$E$101,E14,$A$2:$A$101,"&lt;="&amp;A14))</f>
        <v/>
      </c>
      <c r="Q14" s="22">
        <f>IF(OR(B14="",D14=""),"",B14&amp;"|"&amp;D14)</f>
        <v/>
      </c>
      <c r="R14" s="22">
        <f>IF(M14="","",B14&amp;"|"&amp;TEXT(M14,"000"))</f>
        <v/>
      </c>
      <c r="S14" s="22">
        <f>IF(COUNTA(B14:H14)=0,"",IF(OR(B14="",C14="",D14="",NOT(ISNUMBER(E14)),NOT(ISNUMBER(F14)),G14=""),"Completar campos",IF(F14&lt;0,"Saldo negativo",IF(COUNTIFS($B$2:$B$101,B14,$D$2:$D$101,D14)&gt;1,"Duplicidade SKU/lote",IF(AND(G14="Sim",H14=""),"Informar motivo do bloqueio","OK")))))</f>
        <v/>
      </c>
    </row>
    <row r="15" ht="21" customHeight="1">
      <c r="A15" s="23" t="n">
        <v>14</v>
      </c>
      <c r="B15" s="17" t="n"/>
      <c r="C15" s="17" t="n"/>
      <c r="D15" s="17" t="n"/>
      <c r="E15" s="33" t="n"/>
      <c r="F15" s="34" t="n"/>
      <c r="G15" s="20" t="n"/>
      <c r="H15" s="17" t="n"/>
      <c r="I15" s="35">
        <f>IF(OR(B15="",D15="",E15=""),"",E15-Resumo!$B$4)</f>
        <v/>
      </c>
      <c r="J15" s="22">
        <f>IF(COUNTA(B15:H15)=0,"",IF(OR(B15="",C15="",D15="",NOT(ISNUMBER(E15)),NOT(ISNUMBER(F15)),G15=""),"Incompleto",IF(F15&lt;=0,"Sem saldo",IF(G15="Sim","Bloqueado",IF(E15&lt;Resumo!$B$4,"Vencido","Elegível")))))</f>
        <v/>
      </c>
      <c r="K15" s="22">
        <f>IF(J15="","",IF(J15&lt;&gt;"Elegível",J15,IF(I15=0,"Vence hoje",IF(I15&lt;=Resumo!$B$5,"Crítico",IF(I15&lt;=Resumo!$B$6,"Atenção","Acima da atenção")))))</f>
        <v/>
      </c>
      <c r="L15" s="35">
        <f>IF(J15="Elegível",F15,0)</f>
        <v/>
      </c>
      <c r="M15" s="35">
        <f>IF(J15&lt;&gt;"Elegível","",COUNTIFS($B$2:$B$101,B15,$J$2:$J$101,"Elegível",$E$2:$E$101,"&lt;"&amp;E15)+COUNTIFS($B$2:$B$101,B15,$J$2:$J$101,"Elegível",$E$2:$E$101,E15,$A$2:$A$101,"&lt;="&amp;A15))</f>
        <v/>
      </c>
      <c r="N15" s="35">
        <f>IF(M15="","",SUMIFS($L$2:$L$101,$B$2:$B$101,B15,$M$2:$M$101,"&lt;"&amp;M15))</f>
        <v/>
      </c>
      <c r="O15" s="35">
        <f>IF(M15="","",N15+L15)</f>
        <v/>
      </c>
      <c r="P15" s="35">
        <f>IF(J15&lt;&gt;"Elegível","",COUNTIFS($J$2:$J$101,"Elegível",$E$2:$E$101,"&lt;"&amp;E15)+COUNTIFS($J$2:$J$101,"Elegível",$E$2:$E$101,E15,$A$2:$A$101,"&lt;="&amp;A15))</f>
        <v/>
      </c>
      <c r="Q15" s="22">
        <f>IF(OR(B15="",D15=""),"",B15&amp;"|"&amp;D15)</f>
        <v/>
      </c>
      <c r="R15" s="22">
        <f>IF(M15="","",B15&amp;"|"&amp;TEXT(M15,"000"))</f>
        <v/>
      </c>
      <c r="S15" s="22">
        <f>IF(COUNTA(B15:H15)=0,"",IF(OR(B15="",C15="",D15="",NOT(ISNUMBER(E15)),NOT(ISNUMBER(F15)),G15=""),"Completar campos",IF(F15&lt;0,"Saldo negativo",IF(COUNTIFS($B$2:$B$101,B15,$D$2:$D$101,D15)&gt;1,"Duplicidade SKU/lote",IF(AND(G15="Sim",H15=""),"Informar motivo do bloqueio","OK")))))</f>
        <v/>
      </c>
    </row>
    <row r="16" ht="21" customHeight="1">
      <c r="A16" s="16" t="n">
        <v>15</v>
      </c>
      <c r="B16" s="17" t="n"/>
      <c r="C16" s="17" t="n"/>
      <c r="D16" s="17" t="n"/>
      <c r="E16" s="33" t="n"/>
      <c r="F16" s="34" t="n"/>
      <c r="G16" s="20" t="n"/>
      <c r="H16" s="17" t="n"/>
      <c r="I16" s="35">
        <f>IF(OR(B16="",D16="",E16=""),"",E16-Resumo!$B$4)</f>
        <v/>
      </c>
      <c r="J16" s="22">
        <f>IF(COUNTA(B16:H16)=0,"",IF(OR(B16="",C16="",D16="",NOT(ISNUMBER(E16)),NOT(ISNUMBER(F16)),G16=""),"Incompleto",IF(F16&lt;=0,"Sem saldo",IF(G16="Sim","Bloqueado",IF(E16&lt;Resumo!$B$4,"Vencido","Elegível")))))</f>
        <v/>
      </c>
      <c r="K16" s="22">
        <f>IF(J16="","",IF(J16&lt;&gt;"Elegível",J16,IF(I16=0,"Vence hoje",IF(I16&lt;=Resumo!$B$5,"Crítico",IF(I16&lt;=Resumo!$B$6,"Atenção","Acima da atenção")))))</f>
        <v/>
      </c>
      <c r="L16" s="35">
        <f>IF(J16="Elegível",F16,0)</f>
        <v/>
      </c>
      <c r="M16" s="35">
        <f>IF(J16&lt;&gt;"Elegível","",COUNTIFS($B$2:$B$101,B16,$J$2:$J$101,"Elegível",$E$2:$E$101,"&lt;"&amp;E16)+COUNTIFS($B$2:$B$101,B16,$J$2:$J$101,"Elegível",$E$2:$E$101,E16,$A$2:$A$101,"&lt;="&amp;A16))</f>
        <v/>
      </c>
      <c r="N16" s="35">
        <f>IF(M16="","",SUMIFS($L$2:$L$101,$B$2:$B$101,B16,$M$2:$M$101,"&lt;"&amp;M16))</f>
        <v/>
      </c>
      <c r="O16" s="35">
        <f>IF(M16="","",N16+L16)</f>
        <v/>
      </c>
      <c r="P16" s="35">
        <f>IF(J16&lt;&gt;"Elegível","",COUNTIFS($J$2:$J$101,"Elegível",$E$2:$E$101,"&lt;"&amp;E16)+COUNTIFS($J$2:$J$101,"Elegível",$E$2:$E$101,E16,$A$2:$A$101,"&lt;="&amp;A16))</f>
        <v/>
      </c>
      <c r="Q16" s="22">
        <f>IF(OR(B16="",D16=""),"",B16&amp;"|"&amp;D16)</f>
        <v/>
      </c>
      <c r="R16" s="22">
        <f>IF(M16="","",B16&amp;"|"&amp;TEXT(M16,"000"))</f>
        <v/>
      </c>
      <c r="S16" s="22">
        <f>IF(COUNTA(B16:H16)=0,"",IF(OR(B16="",C16="",D16="",NOT(ISNUMBER(E16)),NOT(ISNUMBER(F16)),G16=""),"Completar campos",IF(F16&lt;0,"Saldo negativo",IF(COUNTIFS($B$2:$B$101,B16,$D$2:$D$101,D16)&gt;1,"Duplicidade SKU/lote",IF(AND(G16="Sim",H16=""),"Informar motivo do bloqueio","OK")))))</f>
        <v/>
      </c>
    </row>
    <row r="17" ht="21" customHeight="1">
      <c r="A17" s="23" t="n">
        <v>16</v>
      </c>
      <c r="B17" s="17" t="n"/>
      <c r="C17" s="17" t="n"/>
      <c r="D17" s="17" t="n"/>
      <c r="E17" s="33" t="n"/>
      <c r="F17" s="34" t="n"/>
      <c r="G17" s="20" t="n"/>
      <c r="H17" s="17" t="n"/>
      <c r="I17" s="35">
        <f>IF(OR(B17="",D17="",E17=""),"",E17-Resumo!$B$4)</f>
        <v/>
      </c>
      <c r="J17" s="22">
        <f>IF(COUNTA(B17:H17)=0,"",IF(OR(B17="",C17="",D17="",NOT(ISNUMBER(E17)),NOT(ISNUMBER(F17)),G17=""),"Incompleto",IF(F17&lt;=0,"Sem saldo",IF(G17="Sim","Bloqueado",IF(E17&lt;Resumo!$B$4,"Vencido","Elegível")))))</f>
        <v/>
      </c>
      <c r="K17" s="22">
        <f>IF(J17="","",IF(J17&lt;&gt;"Elegível",J17,IF(I17=0,"Vence hoje",IF(I17&lt;=Resumo!$B$5,"Crítico",IF(I17&lt;=Resumo!$B$6,"Atenção","Acima da atenção")))))</f>
        <v/>
      </c>
      <c r="L17" s="35">
        <f>IF(J17="Elegível",F17,0)</f>
        <v/>
      </c>
      <c r="M17" s="35">
        <f>IF(J17&lt;&gt;"Elegível","",COUNTIFS($B$2:$B$101,B17,$J$2:$J$101,"Elegível",$E$2:$E$101,"&lt;"&amp;E17)+COUNTIFS($B$2:$B$101,B17,$J$2:$J$101,"Elegível",$E$2:$E$101,E17,$A$2:$A$101,"&lt;="&amp;A17))</f>
        <v/>
      </c>
      <c r="N17" s="35">
        <f>IF(M17="","",SUMIFS($L$2:$L$101,$B$2:$B$101,B17,$M$2:$M$101,"&lt;"&amp;M17))</f>
        <v/>
      </c>
      <c r="O17" s="35">
        <f>IF(M17="","",N17+L17)</f>
        <v/>
      </c>
      <c r="P17" s="35">
        <f>IF(J17&lt;&gt;"Elegível","",COUNTIFS($J$2:$J$101,"Elegível",$E$2:$E$101,"&lt;"&amp;E17)+COUNTIFS($J$2:$J$101,"Elegível",$E$2:$E$101,E17,$A$2:$A$101,"&lt;="&amp;A17))</f>
        <v/>
      </c>
      <c r="Q17" s="22">
        <f>IF(OR(B17="",D17=""),"",B17&amp;"|"&amp;D17)</f>
        <v/>
      </c>
      <c r="R17" s="22">
        <f>IF(M17="","",B17&amp;"|"&amp;TEXT(M17,"000"))</f>
        <v/>
      </c>
      <c r="S17" s="22">
        <f>IF(COUNTA(B17:H17)=0,"",IF(OR(B17="",C17="",D17="",NOT(ISNUMBER(E17)),NOT(ISNUMBER(F17)),G17=""),"Completar campos",IF(F17&lt;0,"Saldo negativo",IF(COUNTIFS($B$2:$B$101,B17,$D$2:$D$101,D17)&gt;1,"Duplicidade SKU/lote",IF(AND(G17="Sim",H17=""),"Informar motivo do bloqueio","OK")))))</f>
        <v/>
      </c>
    </row>
    <row r="18" ht="21" customHeight="1">
      <c r="A18" s="16" t="n">
        <v>17</v>
      </c>
      <c r="B18" s="17" t="n"/>
      <c r="C18" s="17" t="n"/>
      <c r="D18" s="17" t="n"/>
      <c r="E18" s="33" t="n"/>
      <c r="F18" s="34" t="n"/>
      <c r="G18" s="20" t="n"/>
      <c r="H18" s="17" t="n"/>
      <c r="I18" s="35">
        <f>IF(OR(B18="",D18="",E18=""),"",E18-Resumo!$B$4)</f>
        <v/>
      </c>
      <c r="J18" s="22">
        <f>IF(COUNTA(B18:H18)=0,"",IF(OR(B18="",C18="",D18="",NOT(ISNUMBER(E18)),NOT(ISNUMBER(F18)),G18=""),"Incompleto",IF(F18&lt;=0,"Sem saldo",IF(G18="Sim","Bloqueado",IF(E18&lt;Resumo!$B$4,"Vencido","Elegível")))))</f>
        <v/>
      </c>
      <c r="K18" s="22">
        <f>IF(J18="","",IF(J18&lt;&gt;"Elegível",J18,IF(I18=0,"Vence hoje",IF(I18&lt;=Resumo!$B$5,"Crítico",IF(I18&lt;=Resumo!$B$6,"Atenção","Acima da atenção")))))</f>
        <v/>
      </c>
      <c r="L18" s="35">
        <f>IF(J18="Elegível",F18,0)</f>
        <v/>
      </c>
      <c r="M18" s="35">
        <f>IF(J18&lt;&gt;"Elegível","",COUNTIFS($B$2:$B$101,B18,$J$2:$J$101,"Elegível",$E$2:$E$101,"&lt;"&amp;E18)+COUNTIFS($B$2:$B$101,B18,$J$2:$J$101,"Elegível",$E$2:$E$101,E18,$A$2:$A$101,"&lt;="&amp;A18))</f>
        <v/>
      </c>
      <c r="N18" s="35">
        <f>IF(M18="","",SUMIFS($L$2:$L$101,$B$2:$B$101,B18,$M$2:$M$101,"&lt;"&amp;M18))</f>
        <v/>
      </c>
      <c r="O18" s="35">
        <f>IF(M18="","",N18+L18)</f>
        <v/>
      </c>
      <c r="P18" s="35">
        <f>IF(J18&lt;&gt;"Elegível","",COUNTIFS($J$2:$J$101,"Elegível",$E$2:$E$101,"&lt;"&amp;E18)+COUNTIFS($J$2:$J$101,"Elegível",$E$2:$E$101,E18,$A$2:$A$101,"&lt;="&amp;A18))</f>
        <v/>
      </c>
      <c r="Q18" s="22">
        <f>IF(OR(B18="",D18=""),"",B18&amp;"|"&amp;D18)</f>
        <v/>
      </c>
      <c r="R18" s="22">
        <f>IF(M18="","",B18&amp;"|"&amp;TEXT(M18,"000"))</f>
        <v/>
      </c>
      <c r="S18" s="22">
        <f>IF(COUNTA(B18:H18)=0,"",IF(OR(B18="",C18="",D18="",NOT(ISNUMBER(E18)),NOT(ISNUMBER(F18)),G18=""),"Completar campos",IF(F18&lt;0,"Saldo negativo",IF(COUNTIFS($B$2:$B$101,B18,$D$2:$D$101,D18)&gt;1,"Duplicidade SKU/lote",IF(AND(G18="Sim",H18=""),"Informar motivo do bloqueio","OK")))))</f>
        <v/>
      </c>
    </row>
    <row r="19" ht="21" customHeight="1">
      <c r="A19" s="23" t="n">
        <v>18</v>
      </c>
      <c r="B19" s="17" t="n"/>
      <c r="C19" s="17" t="n"/>
      <c r="D19" s="17" t="n"/>
      <c r="E19" s="33" t="n"/>
      <c r="F19" s="34" t="n"/>
      <c r="G19" s="20" t="n"/>
      <c r="H19" s="17" t="n"/>
      <c r="I19" s="35">
        <f>IF(OR(B19="",D19="",E19=""),"",E19-Resumo!$B$4)</f>
        <v/>
      </c>
      <c r="J19" s="22">
        <f>IF(COUNTA(B19:H19)=0,"",IF(OR(B19="",C19="",D19="",NOT(ISNUMBER(E19)),NOT(ISNUMBER(F19)),G19=""),"Incompleto",IF(F19&lt;=0,"Sem saldo",IF(G19="Sim","Bloqueado",IF(E19&lt;Resumo!$B$4,"Vencido","Elegível")))))</f>
        <v/>
      </c>
      <c r="K19" s="22">
        <f>IF(J19="","",IF(J19&lt;&gt;"Elegível",J19,IF(I19=0,"Vence hoje",IF(I19&lt;=Resumo!$B$5,"Crítico",IF(I19&lt;=Resumo!$B$6,"Atenção","Acima da atenção")))))</f>
        <v/>
      </c>
      <c r="L19" s="35">
        <f>IF(J19="Elegível",F19,0)</f>
        <v/>
      </c>
      <c r="M19" s="35">
        <f>IF(J19&lt;&gt;"Elegível","",COUNTIFS($B$2:$B$101,B19,$J$2:$J$101,"Elegível",$E$2:$E$101,"&lt;"&amp;E19)+COUNTIFS($B$2:$B$101,B19,$J$2:$J$101,"Elegível",$E$2:$E$101,E19,$A$2:$A$101,"&lt;="&amp;A19))</f>
        <v/>
      </c>
      <c r="N19" s="35">
        <f>IF(M19="","",SUMIFS($L$2:$L$101,$B$2:$B$101,B19,$M$2:$M$101,"&lt;"&amp;M19))</f>
        <v/>
      </c>
      <c r="O19" s="35">
        <f>IF(M19="","",N19+L19)</f>
        <v/>
      </c>
      <c r="P19" s="35">
        <f>IF(J19&lt;&gt;"Elegível","",COUNTIFS($J$2:$J$101,"Elegível",$E$2:$E$101,"&lt;"&amp;E19)+COUNTIFS($J$2:$J$101,"Elegível",$E$2:$E$101,E19,$A$2:$A$101,"&lt;="&amp;A19))</f>
        <v/>
      </c>
      <c r="Q19" s="22">
        <f>IF(OR(B19="",D19=""),"",B19&amp;"|"&amp;D19)</f>
        <v/>
      </c>
      <c r="R19" s="22">
        <f>IF(M19="","",B19&amp;"|"&amp;TEXT(M19,"000"))</f>
        <v/>
      </c>
      <c r="S19" s="22">
        <f>IF(COUNTA(B19:H19)=0,"",IF(OR(B19="",C19="",D19="",NOT(ISNUMBER(E19)),NOT(ISNUMBER(F19)),G19=""),"Completar campos",IF(F19&lt;0,"Saldo negativo",IF(COUNTIFS($B$2:$B$101,B19,$D$2:$D$101,D19)&gt;1,"Duplicidade SKU/lote",IF(AND(G19="Sim",H19=""),"Informar motivo do bloqueio","OK")))))</f>
        <v/>
      </c>
    </row>
    <row r="20" ht="21" customHeight="1">
      <c r="A20" s="16" t="n">
        <v>19</v>
      </c>
      <c r="B20" s="17" t="n"/>
      <c r="C20" s="17" t="n"/>
      <c r="D20" s="17" t="n"/>
      <c r="E20" s="33" t="n"/>
      <c r="F20" s="34" t="n"/>
      <c r="G20" s="20" t="n"/>
      <c r="H20" s="17" t="n"/>
      <c r="I20" s="35">
        <f>IF(OR(B20="",D20="",E20=""),"",E20-Resumo!$B$4)</f>
        <v/>
      </c>
      <c r="J20" s="22">
        <f>IF(COUNTA(B20:H20)=0,"",IF(OR(B20="",C20="",D20="",NOT(ISNUMBER(E20)),NOT(ISNUMBER(F20)),G20=""),"Incompleto",IF(F20&lt;=0,"Sem saldo",IF(G20="Sim","Bloqueado",IF(E20&lt;Resumo!$B$4,"Vencido","Elegível")))))</f>
        <v/>
      </c>
      <c r="K20" s="22">
        <f>IF(J20="","",IF(J20&lt;&gt;"Elegível",J20,IF(I20=0,"Vence hoje",IF(I20&lt;=Resumo!$B$5,"Crítico",IF(I20&lt;=Resumo!$B$6,"Atenção","Acima da atenção")))))</f>
        <v/>
      </c>
      <c r="L20" s="35">
        <f>IF(J20="Elegível",F20,0)</f>
        <v/>
      </c>
      <c r="M20" s="35">
        <f>IF(J20&lt;&gt;"Elegível","",COUNTIFS($B$2:$B$101,B20,$J$2:$J$101,"Elegível",$E$2:$E$101,"&lt;"&amp;E20)+COUNTIFS($B$2:$B$101,B20,$J$2:$J$101,"Elegível",$E$2:$E$101,E20,$A$2:$A$101,"&lt;="&amp;A20))</f>
        <v/>
      </c>
      <c r="N20" s="35">
        <f>IF(M20="","",SUMIFS($L$2:$L$101,$B$2:$B$101,B20,$M$2:$M$101,"&lt;"&amp;M20))</f>
        <v/>
      </c>
      <c r="O20" s="35">
        <f>IF(M20="","",N20+L20)</f>
        <v/>
      </c>
      <c r="P20" s="35">
        <f>IF(J20&lt;&gt;"Elegível","",COUNTIFS($J$2:$J$101,"Elegível",$E$2:$E$101,"&lt;"&amp;E20)+COUNTIFS($J$2:$J$101,"Elegível",$E$2:$E$101,E20,$A$2:$A$101,"&lt;="&amp;A20))</f>
        <v/>
      </c>
      <c r="Q20" s="22">
        <f>IF(OR(B20="",D20=""),"",B20&amp;"|"&amp;D20)</f>
        <v/>
      </c>
      <c r="R20" s="22">
        <f>IF(M20="","",B20&amp;"|"&amp;TEXT(M20,"000"))</f>
        <v/>
      </c>
      <c r="S20" s="22">
        <f>IF(COUNTA(B20:H20)=0,"",IF(OR(B20="",C20="",D20="",NOT(ISNUMBER(E20)),NOT(ISNUMBER(F20)),G20=""),"Completar campos",IF(F20&lt;0,"Saldo negativo",IF(COUNTIFS($B$2:$B$101,B20,$D$2:$D$101,D20)&gt;1,"Duplicidade SKU/lote",IF(AND(G20="Sim",H20=""),"Informar motivo do bloqueio","OK")))))</f>
        <v/>
      </c>
    </row>
    <row r="21" ht="21" customHeight="1">
      <c r="A21" s="23" t="n">
        <v>20</v>
      </c>
      <c r="B21" s="17" t="n"/>
      <c r="C21" s="17" t="n"/>
      <c r="D21" s="17" t="n"/>
      <c r="E21" s="33" t="n"/>
      <c r="F21" s="34" t="n"/>
      <c r="G21" s="20" t="n"/>
      <c r="H21" s="17" t="n"/>
      <c r="I21" s="35">
        <f>IF(OR(B21="",D21="",E21=""),"",E21-Resumo!$B$4)</f>
        <v/>
      </c>
      <c r="J21" s="22">
        <f>IF(COUNTA(B21:H21)=0,"",IF(OR(B21="",C21="",D21="",NOT(ISNUMBER(E21)),NOT(ISNUMBER(F21)),G21=""),"Incompleto",IF(F21&lt;=0,"Sem saldo",IF(G21="Sim","Bloqueado",IF(E21&lt;Resumo!$B$4,"Vencido","Elegível")))))</f>
        <v/>
      </c>
      <c r="K21" s="22">
        <f>IF(J21="","",IF(J21&lt;&gt;"Elegível",J21,IF(I21=0,"Vence hoje",IF(I21&lt;=Resumo!$B$5,"Crítico",IF(I21&lt;=Resumo!$B$6,"Atenção","Acima da atenção")))))</f>
        <v/>
      </c>
      <c r="L21" s="35">
        <f>IF(J21="Elegível",F21,0)</f>
        <v/>
      </c>
      <c r="M21" s="35">
        <f>IF(J21&lt;&gt;"Elegível","",COUNTIFS($B$2:$B$101,B21,$J$2:$J$101,"Elegível",$E$2:$E$101,"&lt;"&amp;E21)+COUNTIFS($B$2:$B$101,B21,$J$2:$J$101,"Elegível",$E$2:$E$101,E21,$A$2:$A$101,"&lt;="&amp;A21))</f>
        <v/>
      </c>
      <c r="N21" s="35">
        <f>IF(M21="","",SUMIFS($L$2:$L$101,$B$2:$B$101,B21,$M$2:$M$101,"&lt;"&amp;M21))</f>
        <v/>
      </c>
      <c r="O21" s="35">
        <f>IF(M21="","",N21+L21)</f>
        <v/>
      </c>
      <c r="P21" s="35">
        <f>IF(J21&lt;&gt;"Elegível","",COUNTIFS($J$2:$J$101,"Elegível",$E$2:$E$101,"&lt;"&amp;E21)+COUNTIFS($J$2:$J$101,"Elegível",$E$2:$E$101,E21,$A$2:$A$101,"&lt;="&amp;A21))</f>
        <v/>
      </c>
      <c r="Q21" s="22">
        <f>IF(OR(B21="",D21=""),"",B21&amp;"|"&amp;D21)</f>
        <v/>
      </c>
      <c r="R21" s="22">
        <f>IF(M21="","",B21&amp;"|"&amp;TEXT(M21,"000"))</f>
        <v/>
      </c>
      <c r="S21" s="22">
        <f>IF(COUNTA(B21:H21)=0,"",IF(OR(B21="",C21="",D21="",NOT(ISNUMBER(E21)),NOT(ISNUMBER(F21)),G21=""),"Completar campos",IF(F21&lt;0,"Saldo negativo",IF(COUNTIFS($B$2:$B$101,B21,$D$2:$D$101,D21)&gt;1,"Duplicidade SKU/lote",IF(AND(G21="Sim",H21=""),"Informar motivo do bloqueio","OK")))))</f>
        <v/>
      </c>
    </row>
    <row r="22" ht="21" customHeight="1">
      <c r="A22" s="16" t="n">
        <v>21</v>
      </c>
      <c r="B22" s="17" t="n"/>
      <c r="C22" s="17" t="n"/>
      <c r="D22" s="17" t="n"/>
      <c r="E22" s="33" t="n"/>
      <c r="F22" s="34" t="n"/>
      <c r="G22" s="20" t="n"/>
      <c r="H22" s="17" t="n"/>
      <c r="I22" s="35">
        <f>IF(OR(B22="",D22="",E22=""),"",E22-Resumo!$B$4)</f>
        <v/>
      </c>
      <c r="J22" s="22">
        <f>IF(COUNTA(B22:H22)=0,"",IF(OR(B22="",C22="",D22="",NOT(ISNUMBER(E22)),NOT(ISNUMBER(F22)),G22=""),"Incompleto",IF(F22&lt;=0,"Sem saldo",IF(G22="Sim","Bloqueado",IF(E22&lt;Resumo!$B$4,"Vencido","Elegível")))))</f>
        <v/>
      </c>
      <c r="K22" s="22">
        <f>IF(J22="","",IF(J22&lt;&gt;"Elegível",J22,IF(I22=0,"Vence hoje",IF(I22&lt;=Resumo!$B$5,"Crítico",IF(I22&lt;=Resumo!$B$6,"Atenção","Acima da atenção")))))</f>
        <v/>
      </c>
      <c r="L22" s="35">
        <f>IF(J22="Elegível",F22,0)</f>
        <v/>
      </c>
      <c r="M22" s="35">
        <f>IF(J22&lt;&gt;"Elegível","",COUNTIFS($B$2:$B$101,B22,$J$2:$J$101,"Elegível",$E$2:$E$101,"&lt;"&amp;E22)+COUNTIFS($B$2:$B$101,B22,$J$2:$J$101,"Elegível",$E$2:$E$101,E22,$A$2:$A$101,"&lt;="&amp;A22))</f>
        <v/>
      </c>
      <c r="N22" s="35">
        <f>IF(M22="","",SUMIFS($L$2:$L$101,$B$2:$B$101,B22,$M$2:$M$101,"&lt;"&amp;M22))</f>
        <v/>
      </c>
      <c r="O22" s="35">
        <f>IF(M22="","",N22+L22)</f>
        <v/>
      </c>
      <c r="P22" s="35">
        <f>IF(J22&lt;&gt;"Elegível","",COUNTIFS($J$2:$J$101,"Elegível",$E$2:$E$101,"&lt;"&amp;E22)+COUNTIFS($J$2:$J$101,"Elegível",$E$2:$E$101,E22,$A$2:$A$101,"&lt;="&amp;A22))</f>
        <v/>
      </c>
      <c r="Q22" s="22">
        <f>IF(OR(B22="",D22=""),"",B22&amp;"|"&amp;D22)</f>
        <v/>
      </c>
      <c r="R22" s="22">
        <f>IF(M22="","",B22&amp;"|"&amp;TEXT(M22,"000"))</f>
        <v/>
      </c>
      <c r="S22" s="22">
        <f>IF(COUNTA(B22:H22)=0,"",IF(OR(B22="",C22="",D22="",NOT(ISNUMBER(E22)),NOT(ISNUMBER(F22)),G22=""),"Completar campos",IF(F22&lt;0,"Saldo negativo",IF(COUNTIFS($B$2:$B$101,B22,$D$2:$D$101,D22)&gt;1,"Duplicidade SKU/lote",IF(AND(G22="Sim",H22=""),"Informar motivo do bloqueio","OK")))))</f>
        <v/>
      </c>
    </row>
    <row r="23" ht="21" customHeight="1">
      <c r="A23" s="23" t="n">
        <v>22</v>
      </c>
      <c r="B23" s="17" t="n"/>
      <c r="C23" s="17" t="n"/>
      <c r="D23" s="17" t="n"/>
      <c r="E23" s="33" t="n"/>
      <c r="F23" s="34" t="n"/>
      <c r="G23" s="20" t="n"/>
      <c r="H23" s="17" t="n"/>
      <c r="I23" s="35">
        <f>IF(OR(B23="",D23="",E23=""),"",E23-Resumo!$B$4)</f>
        <v/>
      </c>
      <c r="J23" s="22">
        <f>IF(COUNTA(B23:H23)=0,"",IF(OR(B23="",C23="",D23="",NOT(ISNUMBER(E23)),NOT(ISNUMBER(F23)),G23=""),"Incompleto",IF(F23&lt;=0,"Sem saldo",IF(G23="Sim","Bloqueado",IF(E23&lt;Resumo!$B$4,"Vencido","Elegível")))))</f>
        <v/>
      </c>
      <c r="K23" s="22">
        <f>IF(J23="","",IF(J23&lt;&gt;"Elegível",J23,IF(I23=0,"Vence hoje",IF(I23&lt;=Resumo!$B$5,"Crítico",IF(I23&lt;=Resumo!$B$6,"Atenção","Acima da atenção")))))</f>
        <v/>
      </c>
      <c r="L23" s="35">
        <f>IF(J23="Elegível",F23,0)</f>
        <v/>
      </c>
      <c r="M23" s="35">
        <f>IF(J23&lt;&gt;"Elegível","",COUNTIFS($B$2:$B$101,B23,$J$2:$J$101,"Elegível",$E$2:$E$101,"&lt;"&amp;E23)+COUNTIFS($B$2:$B$101,B23,$J$2:$J$101,"Elegível",$E$2:$E$101,E23,$A$2:$A$101,"&lt;="&amp;A23))</f>
        <v/>
      </c>
      <c r="N23" s="35">
        <f>IF(M23="","",SUMIFS($L$2:$L$101,$B$2:$B$101,B23,$M$2:$M$101,"&lt;"&amp;M23))</f>
        <v/>
      </c>
      <c r="O23" s="35">
        <f>IF(M23="","",N23+L23)</f>
        <v/>
      </c>
      <c r="P23" s="35">
        <f>IF(J23&lt;&gt;"Elegível","",COUNTIFS($J$2:$J$101,"Elegível",$E$2:$E$101,"&lt;"&amp;E23)+COUNTIFS($J$2:$J$101,"Elegível",$E$2:$E$101,E23,$A$2:$A$101,"&lt;="&amp;A23))</f>
        <v/>
      </c>
      <c r="Q23" s="22">
        <f>IF(OR(B23="",D23=""),"",B23&amp;"|"&amp;D23)</f>
        <v/>
      </c>
      <c r="R23" s="22">
        <f>IF(M23="","",B23&amp;"|"&amp;TEXT(M23,"000"))</f>
        <v/>
      </c>
      <c r="S23" s="22">
        <f>IF(COUNTA(B23:H23)=0,"",IF(OR(B23="",C23="",D23="",NOT(ISNUMBER(E23)),NOT(ISNUMBER(F23)),G23=""),"Completar campos",IF(F23&lt;0,"Saldo negativo",IF(COUNTIFS($B$2:$B$101,B23,$D$2:$D$101,D23)&gt;1,"Duplicidade SKU/lote",IF(AND(G23="Sim",H23=""),"Informar motivo do bloqueio","OK")))))</f>
        <v/>
      </c>
    </row>
    <row r="24" ht="21" customHeight="1">
      <c r="A24" s="16" t="n">
        <v>23</v>
      </c>
      <c r="B24" s="17" t="n"/>
      <c r="C24" s="17" t="n"/>
      <c r="D24" s="17" t="n"/>
      <c r="E24" s="33" t="n"/>
      <c r="F24" s="34" t="n"/>
      <c r="G24" s="20" t="n"/>
      <c r="H24" s="17" t="n"/>
      <c r="I24" s="35">
        <f>IF(OR(B24="",D24="",E24=""),"",E24-Resumo!$B$4)</f>
        <v/>
      </c>
      <c r="J24" s="22">
        <f>IF(COUNTA(B24:H24)=0,"",IF(OR(B24="",C24="",D24="",NOT(ISNUMBER(E24)),NOT(ISNUMBER(F24)),G24=""),"Incompleto",IF(F24&lt;=0,"Sem saldo",IF(G24="Sim","Bloqueado",IF(E24&lt;Resumo!$B$4,"Vencido","Elegível")))))</f>
        <v/>
      </c>
      <c r="K24" s="22">
        <f>IF(J24="","",IF(J24&lt;&gt;"Elegível",J24,IF(I24=0,"Vence hoje",IF(I24&lt;=Resumo!$B$5,"Crítico",IF(I24&lt;=Resumo!$B$6,"Atenção","Acima da atenção")))))</f>
        <v/>
      </c>
      <c r="L24" s="35">
        <f>IF(J24="Elegível",F24,0)</f>
        <v/>
      </c>
      <c r="M24" s="35">
        <f>IF(J24&lt;&gt;"Elegível","",COUNTIFS($B$2:$B$101,B24,$J$2:$J$101,"Elegível",$E$2:$E$101,"&lt;"&amp;E24)+COUNTIFS($B$2:$B$101,B24,$J$2:$J$101,"Elegível",$E$2:$E$101,E24,$A$2:$A$101,"&lt;="&amp;A24))</f>
        <v/>
      </c>
      <c r="N24" s="35">
        <f>IF(M24="","",SUMIFS($L$2:$L$101,$B$2:$B$101,B24,$M$2:$M$101,"&lt;"&amp;M24))</f>
        <v/>
      </c>
      <c r="O24" s="35">
        <f>IF(M24="","",N24+L24)</f>
        <v/>
      </c>
      <c r="P24" s="35">
        <f>IF(J24&lt;&gt;"Elegível","",COUNTIFS($J$2:$J$101,"Elegível",$E$2:$E$101,"&lt;"&amp;E24)+COUNTIFS($J$2:$J$101,"Elegível",$E$2:$E$101,E24,$A$2:$A$101,"&lt;="&amp;A24))</f>
        <v/>
      </c>
      <c r="Q24" s="22">
        <f>IF(OR(B24="",D24=""),"",B24&amp;"|"&amp;D24)</f>
        <v/>
      </c>
      <c r="R24" s="22">
        <f>IF(M24="","",B24&amp;"|"&amp;TEXT(M24,"000"))</f>
        <v/>
      </c>
      <c r="S24" s="22">
        <f>IF(COUNTA(B24:H24)=0,"",IF(OR(B24="",C24="",D24="",NOT(ISNUMBER(E24)),NOT(ISNUMBER(F24)),G24=""),"Completar campos",IF(F24&lt;0,"Saldo negativo",IF(COUNTIFS($B$2:$B$101,B24,$D$2:$D$101,D24)&gt;1,"Duplicidade SKU/lote",IF(AND(G24="Sim",H24=""),"Informar motivo do bloqueio","OK")))))</f>
        <v/>
      </c>
    </row>
    <row r="25" ht="21" customHeight="1">
      <c r="A25" s="23" t="n">
        <v>24</v>
      </c>
      <c r="B25" s="17" t="n"/>
      <c r="C25" s="17" t="n"/>
      <c r="D25" s="17" t="n"/>
      <c r="E25" s="33" t="n"/>
      <c r="F25" s="34" t="n"/>
      <c r="G25" s="20" t="n"/>
      <c r="H25" s="17" t="n"/>
      <c r="I25" s="35">
        <f>IF(OR(B25="",D25="",E25=""),"",E25-Resumo!$B$4)</f>
        <v/>
      </c>
      <c r="J25" s="22">
        <f>IF(COUNTA(B25:H25)=0,"",IF(OR(B25="",C25="",D25="",NOT(ISNUMBER(E25)),NOT(ISNUMBER(F25)),G25=""),"Incompleto",IF(F25&lt;=0,"Sem saldo",IF(G25="Sim","Bloqueado",IF(E25&lt;Resumo!$B$4,"Vencido","Elegível")))))</f>
        <v/>
      </c>
      <c r="K25" s="22">
        <f>IF(J25="","",IF(J25&lt;&gt;"Elegível",J25,IF(I25=0,"Vence hoje",IF(I25&lt;=Resumo!$B$5,"Crítico",IF(I25&lt;=Resumo!$B$6,"Atenção","Acima da atenção")))))</f>
        <v/>
      </c>
      <c r="L25" s="35">
        <f>IF(J25="Elegível",F25,0)</f>
        <v/>
      </c>
      <c r="M25" s="35">
        <f>IF(J25&lt;&gt;"Elegível","",COUNTIFS($B$2:$B$101,B25,$J$2:$J$101,"Elegível",$E$2:$E$101,"&lt;"&amp;E25)+COUNTIFS($B$2:$B$101,B25,$J$2:$J$101,"Elegível",$E$2:$E$101,E25,$A$2:$A$101,"&lt;="&amp;A25))</f>
        <v/>
      </c>
      <c r="N25" s="35">
        <f>IF(M25="","",SUMIFS($L$2:$L$101,$B$2:$B$101,B25,$M$2:$M$101,"&lt;"&amp;M25))</f>
        <v/>
      </c>
      <c r="O25" s="35">
        <f>IF(M25="","",N25+L25)</f>
        <v/>
      </c>
      <c r="P25" s="35">
        <f>IF(J25&lt;&gt;"Elegível","",COUNTIFS($J$2:$J$101,"Elegível",$E$2:$E$101,"&lt;"&amp;E25)+COUNTIFS($J$2:$J$101,"Elegível",$E$2:$E$101,E25,$A$2:$A$101,"&lt;="&amp;A25))</f>
        <v/>
      </c>
      <c r="Q25" s="22">
        <f>IF(OR(B25="",D25=""),"",B25&amp;"|"&amp;D25)</f>
        <v/>
      </c>
      <c r="R25" s="22">
        <f>IF(M25="","",B25&amp;"|"&amp;TEXT(M25,"000"))</f>
        <v/>
      </c>
      <c r="S25" s="22">
        <f>IF(COUNTA(B25:H25)=0,"",IF(OR(B25="",C25="",D25="",NOT(ISNUMBER(E25)),NOT(ISNUMBER(F25)),G25=""),"Completar campos",IF(F25&lt;0,"Saldo negativo",IF(COUNTIFS($B$2:$B$101,B25,$D$2:$D$101,D25)&gt;1,"Duplicidade SKU/lote",IF(AND(G25="Sim",H25=""),"Informar motivo do bloqueio","OK")))))</f>
        <v/>
      </c>
    </row>
    <row r="26" ht="21" customHeight="1">
      <c r="A26" s="16" t="n">
        <v>25</v>
      </c>
      <c r="B26" s="17" t="n"/>
      <c r="C26" s="17" t="n"/>
      <c r="D26" s="17" t="n"/>
      <c r="E26" s="33" t="n"/>
      <c r="F26" s="34" t="n"/>
      <c r="G26" s="20" t="n"/>
      <c r="H26" s="17" t="n"/>
      <c r="I26" s="35">
        <f>IF(OR(B26="",D26="",E26=""),"",E26-Resumo!$B$4)</f>
        <v/>
      </c>
      <c r="J26" s="22">
        <f>IF(COUNTA(B26:H26)=0,"",IF(OR(B26="",C26="",D26="",NOT(ISNUMBER(E26)),NOT(ISNUMBER(F26)),G26=""),"Incompleto",IF(F26&lt;=0,"Sem saldo",IF(G26="Sim","Bloqueado",IF(E26&lt;Resumo!$B$4,"Vencido","Elegível")))))</f>
        <v/>
      </c>
      <c r="K26" s="22">
        <f>IF(J26="","",IF(J26&lt;&gt;"Elegível",J26,IF(I26=0,"Vence hoje",IF(I26&lt;=Resumo!$B$5,"Crítico",IF(I26&lt;=Resumo!$B$6,"Atenção","Acima da atenção")))))</f>
        <v/>
      </c>
      <c r="L26" s="35">
        <f>IF(J26="Elegível",F26,0)</f>
        <v/>
      </c>
      <c r="M26" s="35">
        <f>IF(J26&lt;&gt;"Elegível","",COUNTIFS($B$2:$B$101,B26,$J$2:$J$101,"Elegível",$E$2:$E$101,"&lt;"&amp;E26)+COUNTIFS($B$2:$B$101,B26,$J$2:$J$101,"Elegível",$E$2:$E$101,E26,$A$2:$A$101,"&lt;="&amp;A26))</f>
        <v/>
      </c>
      <c r="N26" s="35">
        <f>IF(M26="","",SUMIFS($L$2:$L$101,$B$2:$B$101,B26,$M$2:$M$101,"&lt;"&amp;M26))</f>
        <v/>
      </c>
      <c r="O26" s="35">
        <f>IF(M26="","",N26+L26)</f>
        <v/>
      </c>
      <c r="P26" s="35">
        <f>IF(J26&lt;&gt;"Elegível","",COUNTIFS($J$2:$J$101,"Elegível",$E$2:$E$101,"&lt;"&amp;E26)+COUNTIFS($J$2:$J$101,"Elegível",$E$2:$E$101,E26,$A$2:$A$101,"&lt;="&amp;A26))</f>
        <v/>
      </c>
      <c r="Q26" s="22">
        <f>IF(OR(B26="",D26=""),"",B26&amp;"|"&amp;D26)</f>
        <v/>
      </c>
      <c r="R26" s="22">
        <f>IF(M26="","",B26&amp;"|"&amp;TEXT(M26,"000"))</f>
        <v/>
      </c>
      <c r="S26" s="22">
        <f>IF(COUNTA(B26:H26)=0,"",IF(OR(B26="",C26="",D26="",NOT(ISNUMBER(E26)),NOT(ISNUMBER(F26)),G26=""),"Completar campos",IF(F26&lt;0,"Saldo negativo",IF(COUNTIFS($B$2:$B$101,B26,$D$2:$D$101,D26)&gt;1,"Duplicidade SKU/lote",IF(AND(G26="Sim",H26=""),"Informar motivo do bloqueio","OK")))))</f>
        <v/>
      </c>
    </row>
    <row r="27" ht="21" customHeight="1">
      <c r="A27" s="23" t="n">
        <v>26</v>
      </c>
      <c r="B27" s="17" t="n"/>
      <c r="C27" s="17" t="n"/>
      <c r="D27" s="17" t="n"/>
      <c r="E27" s="33" t="n"/>
      <c r="F27" s="34" t="n"/>
      <c r="G27" s="20" t="n"/>
      <c r="H27" s="17" t="n"/>
      <c r="I27" s="35">
        <f>IF(OR(B27="",D27="",E27=""),"",E27-Resumo!$B$4)</f>
        <v/>
      </c>
      <c r="J27" s="22">
        <f>IF(COUNTA(B27:H27)=0,"",IF(OR(B27="",C27="",D27="",NOT(ISNUMBER(E27)),NOT(ISNUMBER(F27)),G27=""),"Incompleto",IF(F27&lt;=0,"Sem saldo",IF(G27="Sim","Bloqueado",IF(E27&lt;Resumo!$B$4,"Vencido","Elegível")))))</f>
        <v/>
      </c>
      <c r="K27" s="22">
        <f>IF(J27="","",IF(J27&lt;&gt;"Elegível",J27,IF(I27=0,"Vence hoje",IF(I27&lt;=Resumo!$B$5,"Crítico",IF(I27&lt;=Resumo!$B$6,"Atenção","Acima da atenção")))))</f>
        <v/>
      </c>
      <c r="L27" s="35">
        <f>IF(J27="Elegível",F27,0)</f>
        <v/>
      </c>
      <c r="M27" s="35">
        <f>IF(J27&lt;&gt;"Elegível","",COUNTIFS($B$2:$B$101,B27,$J$2:$J$101,"Elegível",$E$2:$E$101,"&lt;"&amp;E27)+COUNTIFS($B$2:$B$101,B27,$J$2:$J$101,"Elegível",$E$2:$E$101,E27,$A$2:$A$101,"&lt;="&amp;A27))</f>
        <v/>
      </c>
      <c r="N27" s="35">
        <f>IF(M27="","",SUMIFS($L$2:$L$101,$B$2:$B$101,B27,$M$2:$M$101,"&lt;"&amp;M27))</f>
        <v/>
      </c>
      <c r="O27" s="35">
        <f>IF(M27="","",N27+L27)</f>
        <v/>
      </c>
      <c r="P27" s="35">
        <f>IF(J27&lt;&gt;"Elegível","",COUNTIFS($J$2:$J$101,"Elegível",$E$2:$E$101,"&lt;"&amp;E27)+COUNTIFS($J$2:$J$101,"Elegível",$E$2:$E$101,E27,$A$2:$A$101,"&lt;="&amp;A27))</f>
        <v/>
      </c>
      <c r="Q27" s="22">
        <f>IF(OR(B27="",D27=""),"",B27&amp;"|"&amp;D27)</f>
        <v/>
      </c>
      <c r="R27" s="22">
        <f>IF(M27="","",B27&amp;"|"&amp;TEXT(M27,"000"))</f>
        <v/>
      </c>
      <c r="S27" s="22">
        <f>IF(COUNTA(B27:H27)=0,"",IF(OR(B27="",C27="",D27="",NOT(ISNUMBER(E27)),NOT(ISNUMBER(F27)),G27=""),"Completar campos",IF(F27&lt;0,"Saldo negativo",IF(COUNTIFS($B$2:$B$101,B27,$D$2:$D$101,D27)&gt;1,"Duplicidade SKU/lote",IF(AND(G27="Sim",H27=""),"Informar motivo do bloqueio","OK")))))</f>
        <v/>
      </c>
    </row>
    <row r="28" ht="21" customHeight="1">
      <c r="A28" s="16" t="n">
        <v>27</v>
      </c>
      <c r="B28" s="17" t="n"/>
      <c r="C28" s="17" t="n"/>
      <c r="D28" s="17" t="n"/>
      <c r="E28" s="33" t="n"/>
      <c r="F28" s="34" t="n"/>
      <c r="G28" s="20" t="n"/>
      <c r="H28" s="17" t="n"/>
      <c r="I28" s="35">
        <f>IF(OR(B28="",D28="",E28=""),"",E28-Resumo!$B$4)</f>
        <v/>
      </c>
      <c r="J28" s="22">
        <f>IF(COUNTA(B28:H28)=0,"",IF(OR(B28="",C28="",D28="",NOT(ISNUMBER(E28)),NOT(ISNUMBER(F28)),G28=""),"Incompleto",IF(F28&lt;=0,"Sem saldo",IF(G28="Sim","Bloqueado",IF(E28&lt;Resumo!$B$4,"Vencido","Elegível")))))</f>
        <v/>
      </c>
      <c r="K28" s="22">
        <f>IF(J28="","",IF(J28&lt;&gt;"Elegível",J28,IF(I28=0,"Vence hoje",IF(I28&lt;=Resumo!$B$5,"Crítico",IF(I28&lt;=Resumo!$B$6,"Atenção","Acima da atenção")))))</f>
        <v/>
      </c>
      <c r="L28" s="35">
        <f>IF(J28="Elegível",F28,0)</f>
        <v/>
      </c>
      <c r="M28" s="35">
        <f>IF(J28&lt;&gt;"Elegível","",COUNTIFS($B$2:$B$101,B28,$J$2:$J$101,"Elegível",$E$2:$E$101,"&lt;"&amp;E28)+COUNTIFS($B$2:$B$101,B28,$J$2:$J$101,"Elegível",$E$2:$E$101,E28,$A$2:$A$101,"&lt;="&amp;A28))</f>
        <v/>
      </c>
      <c r="N28" s="35">
        <f>IF(M28="","",SUMIFS($L$2:$L$101,$B$2:$B$101,B28,$M$2:$M$101,"&lt;"&amp;M28))</f>
        <v/>
      </c>
      <c r="O28" s="35">
        <f>IF(M28="","",N28+L28)</f>
        <v/>
      </c>
      <c r="P28" s="35">
        <f>IF(J28&lt;&gt;"Elegível","",COUNTIFS($J$2:$J$101,"Elegível",$E$2:$E$101,"&lt;"&amp;E28)+COUNTIFS($J$2:$J$101,"Elegível",$E$2:$E$101,E28,$A$2:$A$101,"&lt;="&amp;A28))</f>
        <v/>
      </c>
      <c r="Q28" s="22">
        <f>IF(OR(B28="",D28=""),"",B28&amp;"|"&amp;D28)</f>
        <v/>
      </c>
      <c r="R28" s="22">
        <f>IF(M28="","",B28&amp;"|"&amp;TEXT(M28,"000"))</f>
        <v/>
      </c>
      <c r="S28" s="22">
        <f>IF(COUNTA(B28:H28)=0,"",IF(OR(B28="",C28="",D28="",NOT(ISNUMBER(E28)),NOT(ISNUMBER(F28)),G28=""),"Completar campos",IF(F28&lt;0,"Saldo negativo",IF(COUNTIFS($B$2:$B$101,B28,$D$2:$D$101,D28)&gt;1,"Duplicidade SKU/lote",IF(AND(G28="Sim",H28=""),"Informar motivo do bloqueio","OK")))))</f>
        <v/>
      </c>
    </row>
    <row r="29" ht="21" customHeight="1">
      <c r="A29" s="23" t="n">
        <v>28</v>
      </c>
      <c r="B29" s="17" t="n"/>
      <c r="C29" s="17" t="n"/>
      <c r="D29" s="17" t="n"/>
      <c r="E29" s="33" t="n"/>
      <c r="F29" s="34" t="n"/>
      <c r="G29" s="20" t="n"/>
      <c r="H29" s="17" t="n"/>
      <c r="I29" s="35">
        <f>IF(OR(B29="",D29="",E29=""),"",E29-Resumo!$B$4)</f>
        <v/>
      </c>
      <c r="J29" s="22">
        <f>IF(COUNTA(B29:H29)=0,"",IF(OR(B29="",C29="",D29="",NOT(ISNUMBER(E29)),NOT(ISNUMBER(F29)),G29=""),"Incompleto",IF(F29&lt;=0,"Sem saldo",IF(G29="Sim","Bloqueado",IF(E29&lt;Resumo!$B$4,"Vencido","Elegível")))))</f>
        <v/>
      </c>
      <c r="K29" s="22">
        <f>IF(J29="","",IF(J29&lt;&gt;"Elegível",J29,IF(I29=0,"Vence hoje",IF(I29&lt;=Resumo!$B$5,"Crítico",IF(I29&lt;=Resumo!$B$6,"Atenção","Acima da atenção")))))</f>
        <v/>
      </c>
      <c r="L29" s="35">
        <f>IF(J29="Elegível",F29,0)</f>
        <v/>
      </c>
      <c r="M29" s="35">
        <f>IF(J29&lt;&gt;"Elegível","",COUNTIFS($B$2:$B$101,B29,$J$2:$J$101,"Elegível",$E$2:$E$101,"&lt;"&amp;E29)+COUNTIFS($B$2:$B$101,B29,$J$2:$J$101,"Elegível",$E$2:$E$101,E29,$A$2:$A$101,"&lt;="&amp;A29))</f>
        <v/>
      </c>
      <c r="N29" s="35">
        <f>IF(M29="","",SUMIFS($L$2:$L$101,$B$2:$B$101,B29,$M$2:$M$101,"&lt;"&amp;M29))</f>
        <v/>
      </c>
      <c r="O29" s="35">
        <f>IF(M29="","",N29+L29)</f>
        <v/>
      </c>
      <c r="P29" s="35">
        <f>IF(J29&lt;&gt;"Elegível","",COUNTIFS($J$2:$J$101,"Elegível",$E$2:$E$101,"&lt;"&amp;E29)+COUNTIFS($J$2:$J$101,"Elegível",$E$2:$E$101,E29,$A$2:$A$101,"&lt;="&amp;A29))</f>
        <v/>
      </c>
      <c r="Q29" s="22">
        <f>IF(OR(B29="",D29=""),"",B29&amp;"|"&amp;D29)</f>
        <v/>
      </c>
      <c r="R29" s="22">
        <f>IF(M29="","",B29&amp;"|"&amp;TEXT(M29,"000"))</f>
        <v/>
      </c>
      <c r="S29" s="22">
        <f>IF(COUNTA(B29:H29)=0,"",IF(OR(B29="",C29="",D29="",NOT(ISNUMBER(E29)),NOT(ISNUMBER(F29)),G29=""),"Completar campos",IF(F29&lt;0,"Saldo negativo",IF(COUNTIFS($B$2:$B$101,B29,$D$2:$D$101,D29)&gt;1,"Duplicidade SKU/lote",IF(AND(G29="Sim",H29=""),"Informar motivo do bloqueio","OK")))))</f>
        <v/>
      </c>
    </row>
    <row r="30" ht="21" customHeight="1">
      <c r="A30" s="16" t="n">
        <v>29</v>
      </c>
      <c r="B30" s="17" t="n"/>
      <c r="C30" s="17" t="n"/>
      <c r="D30" s="17" t="n"/>
      <c r="E30" s="33" t="n"/>
      <c r="F30" s="34" t="n"/>
      <c r="G30" s="20" t="n"/>
      <c r="H30" s="17" t="n"/>
      <c r="I30" s="35">
        <f>IF(OR(B30="",D30="",E30=""),"",E30-Resumo!$B$4)</f>
        <v/>
      </c>
      <c r="J30" s="22">
        <f>IF(COUNTA(B30:H30)=0,"",IF(OR(B30="",C30="",D30="",NOT(ISNUMBER(E30)),NOT(ISNUMBER(F30)),G30=""),"Incompleto",IF(F30&lt;=0,"Sem saldo",IF(G30="Sim","Bloqueado",IF(E30&lt;Resumo!$B$4,"Vencido","Elegível")))))</f>
        <v/>
      </c>
      <c r="K30" s="22">
        <f>IF(J30="","",IF(J30&lt;&gt;"Elegível",J30,IF(I30=0,"Vence hoje",IF(I30&lt;=Resumo!$B$5,"Crítico",IF(I30&lt;=Resumo!$B$6,"Atenção","Acima da atenção")))))</f>
        <v/>
      </c>
      <c r="L30" s="35">
        <f>IF(J30="Elegível",F30,0)</f>
        <v/>
      </c>
      <c r="M30" s="35">
        <f>IF(J30&lt;&gt;"Elegível","",COUNTIFS($B$2:$B$101,B30,$J$2:$J$101,"Elegível",$E$2:$E$101,"&lt;"&amp;E30)+COUNTIFS($B$2:$B$101,B30,$J$2:$J$101,"Elegível",$E$2:$E$101,E30,$A$2:$A$101,"&lt;="&amp;A30))</f>
        <v/>
      </c>
      <c r="N30" s="35">
        <f>IF(M30="","",SUMIFS($L$2:$L$101,$B$2:$B$101,B30,$M$2:$M$101,"&lt;"&amp;M30))</f>
        <v/>
      </c>
      <c r="O30" s="35">
        <f>IF(M30="","",N30+L30)</f>
        <v/>
      </c>
      <c r="P30" s="35">
        <f>IF(J30&lt;&gt;"Elegível","",COUNTIFS($J$2:$J$101,"Elegível",$E$2:$E$101,"&lt;"&amp;E30)+COUNTIFS($J$2:$J$101,"Elegível",$E$2:$E$101,E30,$A$2:$A$101,"&lt;="&amp;A30))</f>
        <v/>
      </c>
      <c r="Q30" s="22">
        <f>IF(OR(B30="",D30=""),"",B30&amp;"|"&amp;D30)</f>
        <v/>
      </c>
      <c r="R30" s="22">
        <f>IF(M30="","",B30&amp;"|"&amp;TEXT(M30,"000"))</f>
        <v/>
      </c>
      <c r="S30" s="22">
        <f>IF(COUNTA(B30:H30)=0,"",IF(OR(B30="",C30="",D30="",NOT(ISNUMBER(E30)),NOT(ISNUMBER(F30)),G30=""),"Completar campos",IF(F30&lt;0,"Saldo negativo",IF(COUNTIFS($B$2:$B$101,B30,$D$2:$D$101,D30)&gt;1,"Duplicidade SKU/lote",IF(AND(G30="Sim",H30=""),"Informar motivo do bloqueio","OK")))))</f>
        <v/>
      </c>
    </row>
    <row r="31" ht="21" customHeight="1">
      <c r="A31" s="23" t="n">
        <v>30</v>
      </c>
      <c r="B31" s="17" t="n"/>
      <c r="C31" s="17" t="n"/>
      <c r="D31" s="17" t="n"/>
      <c r="E31" s="33" t="n"/>
      <c r="F31" s="34" t="n"/>
      <c r="G31" s="20" t="n"/>
      <c r="H31" s="17" t="n"/>
      <c r="I31" s="35">
        <f>IF(OR(B31="",D31="",E31=""),"",E31-Resumo!$B$4)</f>
        <v/>
      </c>
      <c r="J31" s="22">
        <f>IF(COUNTA(B31:H31)=0,"",IF(OR(B31="",C31="",D31="",NOT(ISNUMBER(E31)),NOT(ISNUMBER(F31)),G31=""),"Incompleto",IF(F31&lt;=0,"Sem saldo",IF(G31="Sim","Bloqueado",IF(E31&lt;Resumo!$B$4,"Vencido","Elegível")))))</f>
        <v/>
      </c>
      <c r="K31" s="22">
        <f>IF(J31="","",IF(J31&lt;&gt;"Elegível",J31,IF(I31=0,"Vence hoje",IF(I31&lt;=Resumo!$B$5,"Crítico",IF(I31&lt;=Resumo!$B$6,"Atenção","Acima da atenção")))))</f>
        <v/>
      </c>
      <c r="L31" s="35">
        <f>IF(J31="Elegível",F31,0)</f>
        <v/>
      </c>
      <c r="M31" s="35">
        <f>IF(J31&lt;&gt;"Elegível","",COUNTIFS($B$2:$B$101,B31,$J$2:$J$101,"Elegível",$E$2:$E$101,"&lt;"&amp;E31)+COUNTIFS($B$2:$B$101,B31,$J$2:$J$101,"Elegível",$E$2:$E$101,E31,$A$2:$A$101,"&lt;="&amp;A31))</f>
        <v/>
      </c>
      <c r="N31" s="35">
        <f>IF(M31="","",SUMIFS($L$2:$L$101,$B$2:$B$101,B31,$M$2:$M$101,"&lt;"&amp;M31))</f>
        <v/>
      </c>
      <c r="O31" s="35">
        <f>IF(M31="","",N31+L31)</f>
        <v/>
      </c>
      <c r="P31" s="35">
        <f>IF(J31&lt;&gt;"Elegível","",COUNTIFS($J$2:$J$101,"Elegível",$E$2:$E$101,"&lt;"&amp;E31)+COUNTIFS($J$2:$J$101,"Elegível",$E$2:$E$101,E31,$A$2:$A$101,"&lt;="&amp;A31))</f>
        <v/>
      </c>
      <c r="Q31" s="22">
        <f>IF(OR(B31="",D31=""),"",B31&amp;"|"&amp;D31)</f>
        <v/>
      </c>
      <c r="R31" s="22">
        <f>IF(M31="","",B31&amp;"|"&amp;TEXT(M31,"000"))</f>
        <v/>
      </c>
      <c r="S31" s="22">
        <f>IF(COUNTA(B31:H31)=0,"",IF(OR(B31="",C31="",D31="",NOT(ISNUMBER(E31)),NOT(ISNUMBER(F31)),G31=""),"Completar campos",IF(F31&lt;0,"Saldo negativo",IF(COUNTIFS($B$2:$B$101,B31,$D$2:$D$101,D31)&gt;1,"Duplicidade SKU/lote",IF(AND(G31="Sim",H31=""),"Informar motivo do bloqueio","OK")))))</f>
        <v/>
      </c>
    </row>
    <row r="32" ht="21" customHeight="1">
      <c r="A32" s="16" t="n">
        <v>31</v>
      </c>
      <c r="B32" s="17" t="n"/>
      <c r="C32" s="17" t="n"/>
      <c r="D32" s="17" t="n"/>
      <c r="E32" s="33" t="n"/>
      <c r="F32" s="34" t="n"/>
      <c r="G32" s="20" t="n"/>
      <c r="H32" s="17" t="n"/>
      <c r="I32" s="35">
        <f>IF(OR(B32="",D32="",E32=""),"",E32-Resumo!$B$4)</f>
        <v/>
      </c>
      <c r="J32" s="22">
        <f>IF(COUNTA(B32:H32)=0,"",IF(OR(B32="",C32="",D32="",NOT(ISNUMBER(E32)),NOT(ISNUMBER(F32)),G32=""),"Incompleto",IF(F32&lt;=0,"Sem saldo",IF(G32="Sim","Bloqueado",IF(E32&lt;Resumo!$B$4,"Vencido","Elegível")))))</f>
        <v/>
      </c>
      <c r="K32" s="22">
        <f>IF(J32="","",IF(J32&lt;&gt;"Elegível",J32,IF(I32=0,"Vence hoje",IF(I32&lt;=Resumo!$B$5,"Crítico",IF(I32&lt;=Resumo!$B$6,"Atenção","Acima da atenção")))))</f>
        <v/>
      </c>
      <c r="L32" s="35">
        <f>IF(J32="Elegível",F32,0)</f>
        <v/>
      </c>
      <c r="M32" s="35">
        <f>IF(J32&lt;&gt;"Elegível","",COUNTIFS($B$2:$B$101,B32,$J$2:$J$101,"Elegível",$E$2:$E$101,"&lt;"&amp;E32)+COUNTIFS($B$2:$B$101,B32,$J$2:$J$101,"Elegível",$E$2:$E$101,E32,$A$2:$A$101,"&lt;="&amp;A32))</f>
        <v/>
      </c>
      <c r="N32" s="35">
        <f>IF(M32="","",SUMIFS($L$2:$L$101,$B$2:$B$101,B32,$M$2:$M$101,"&lt;"&amp;M32))</f>
        <v/>
      </c>
      <c r="O32" s="35">
        <f>IF(M32="","",N32+L32)</f>
        <v/>
      </c>
      <c r="P32" s="35">
        <f>IF(J32&lt;&gt;"Elegível","",COUNTIFS($J$2:$J$101,"Elegível",$E$2:$E$101,"&lt;"&amp;E32)+COUNTIFS($J$2:$J$101,"Elegível",$E$2:$E$101,E32,$A$2:$A$101,"&lt;="&amp;A32))</f>
        <v/>
      </c>
      <c r="Q32" s="22">
        <f>IF(OR(B32="",D32=""),"",B32&amp;"|"&amp;D32)</f>
        <v/>
      </c>
      <c r="R32" s="22">
        <f>IF(M32="","",B32&amp;"|"&amp;TEXT(M32,"000"))</f>
        <v/>
      </c>
      <c r="S32" s="22">
        <f>IF(COUNTA(B32:H32)=0,"",IF(OR(B32="",C32="",D32="",NOT(ISNUMBER(E32)),NOT(ISNUMBER(F32)),G32=""),"Completar campos",IF(F32&lt;0,"Saldo negativo",IF(COUNTIFS($B$2:$B$101,B32,$D$2:$D$101,D32)&gt;1,"Duplicidade SKU/lote",IF(AND(G32="Sim",H32=""),"Informar motivo do bloqueio","OK")))))</f>
        <v/>
      </c>
    </row>
    <row r="33" ht="21" customHeight="1">
      <c r="A33" s="23" t="n">
        <v>32</v>
      </c>
      <c r="B33" s="17" t="n"/>
      <c r="C33" s="17" t="n"/>
      <c r="D33" s="17" t="n"/>
      <c r="E33" s="33" t="n"/>
      <c r="F33" s="34" t="n"/>
      <c r="G33" s="20" t="n"/>
      <c r="H33" s="17" t="n"/>
      <c r="I33" s="35">
        <f>IF(OR(B33="",D33="",E33=""),"",E33-Resumo!$B$4)</f>
        <v/>
      </c>
      <c r="J33" s="22">
        <f>IF(COUNTA(B33:H33)=0,"",IF(OR(B33="",C33="",D33="",NOT(ISNUMBER(E33)),NOT(ISNUMBER(F33)),G33=""),"Incompleto",IF(F33&lt;=0,"Sem saldo",IF(G33="Sim","Bloqueado",IF(E33&lt;Resumo!$B$4,"Vencido","Elegível")))))</f>
        <v/>
      </c>
      <c r="K33" s="22">
        <f>IF(J33="","",IF(J33&lt;&gt;"Elegível",J33,IF(I33=0,"Vence hoje",IF(I33&lt;=Resumo!$B$5,"Crítico",IF(I33&lt;=Resumo!$B$6,"Atenção","Acima da atenção")))))</f>
        <v/>
      </c>
      <c r="L33" s="35">
        <f>IF(J33="Elegível",F33,0)</f>
        <v/>
      </c>
      <c r="M33" s="35">
        <f>IF(J33&lt;&gt;"Elegível","",COUNTIFS($B$2:$B$101,B33,$J$2:$J$101,"Elegível",$E$2:$E$101,"&lt;"&amp;E33)+COUNTIFS($B$2:$B$101,B33,$J$2:$J$101,"Elegível",$E$2:$E$101,E33,$A$2:$A$101,"&lt;="&amp;A33))</f>
        <v/>
      </c>
      <c r="N33" s="35">
        <f>IF(M33="","",SUMIFS($L$2:$L$101,$B$2:$B$101,B33,$M$2:$M$101,"&lt;"&amp;M33))</f>
        <v/>
      </c>
      <c r="O33" s="35">
        <f>IF(M33="","",N33+L33)</f>
        <v/>
      </c>
      <c r="P33" s="35">
        <f>IF(J33&lt;&gt;"Elegível","",COUNTIFS($J$2:$J$101,"Elegível",$E$2:$E$101,"&lt;"&amp;E33)+COUNTIFS($J$2:$J$101,"Elegível",$E$2:$E$101,E33,$A$2:$A$101,"&lt;="&amp;A33))</f>
        <v/>
      </c>
      <c r="Q33" s="22">
        <f>IF(OR(B33="",D33=""),"",B33&amp;"|"&amp;D33)</f>
        <v/>
      </c>
      <c r="R33" s="22">
        <f>IF(M33="","",B33&amp;"|"&amp;TEXT(M33,"000"))</f>
        <v/>
      </c>
      <c r="S33" s="22">
        <f>IF(COUNTA(B33:H33)=0,"",IF(OR(B33="",C33="",D33="",NOT(ISNUMBER(E33)),NOT(ISNUMBER(F33)),G33=""),"Completar campos",IF(F33&lt;0,"Saldo negativo",IF(COUNTIFS($B$2:$B$101,B33,$D$2:$D$101,D33)&gt;1,"Duplicidade SKU/lote",IF(AND(G33="Sim",H33=""),"Informar motivo do bloqueio","OK")))))</f>
        <v/>
      </c>
    </row>
    <row r="34" ht="21" customHeight="1">
      <c r="A34" s="16" t="n">
        <v>33</v>
      </c>
      <c r="B34" s="17" t="n"/>
      <c r="C34" s="17" t="n"/>
      <c r="D34" s="17" t="n"/>
      <c r="E34" s="33" t="n"/>
      <c r="F34" s="34" t="n"/>
      <c r="G34" s="20" t="n"/>
      <c r="H34" s="17" t="n"/>
      <c r="I34" s="35">
        <f>IF(OR(B34="",D34="",E34=""),"",E34-Resumo!$B$4)</f>
        <v/>
      </c>
      <c r="J34" s="22">
        <f>IF(COUNTA(B34:H34)=0,"",IF(OR(B34="",C34="",D34="",NOT(ISNUMBER(E34)),NOT(ISNUMBER(F34)),G34=""),"Incompleto",IF(F34&lt;=0,"Sem saldo",IF(G34="Sim","Bloqueado",IF(E34&lt;Resumo!$B$4,"Vencido","Elegível")))))</f>
        <v/>
      </c>
      <c r="K34" s="22">
        <f>IF(J34="","",IF(J34&lt;&gt;"Elegível",J34,IF(I34=0,"Vence hoje",IF(I34&lt;=Resumo!$B$5,"Crítico",IF(I34&lt;=Resumo!$B$6,"Atenção","Acima da atenção")))))</f>
        <v/>
      </c>
      <c r="L34" s="35">
        <f>IF(J34="Elegível",F34,0)</f>
        <v/>
      </c>
      <c r="M34" s="35">
        <f>IF(J34&lt;&gt;"Elegível","",COUNTIFS($B$2:$B$101,B34,$J$2:$J$101,"Elegível",$E$2:$E$101,"&lt;"&amp;E34)+COUNTIFS($B$2:$B$101,B34,$J$2:$J$101,"Elegível",$E$2:$E$101,E34,$A$2:$A$101,"&lt;="&amp;A34))</f>
        <v/>
      </c>
      <c r="N34" s="35">
        <f>IF(M34="","",SUMIFS($L$2:$L$101,$B$2:$B$101,B34,$M$2:$M$101,"&lt;"&amp;M34))</f>
        <v/>
      </c>
      <c r="O34" s="35">
        <f>IF(M34="","",N34+L34)</f>
        <v/>
      </c>
      <c r="P34" s="35">
        <f>IF(J34&lt;&gt;"Elegível","",COUNTIFS($J$2:$J$101,"Elegível",$E$2:$E$101,"&lt;"&amp;E34)+COUNTIFS($J$2:$J$101,"Elegível",$E$2:$E$101,E34,$A$2:$A$101,"&lt;="&amp;A34))</f>
        <v/>
      </c>
      <c r="Q34" s="22">
        <f>IF(OR(B34="",D34=""),"",B34&amp;"|"&amp;D34)</f>
        <v/>
      </c>
      <c r="R34" s="22">
        <f>IF(M34="","",B34&amp;"|"&amp;TEXT(M34,"000"))</f>
        <v/>
      </c>
      <c r="S34" s="22">
        <f>IF(COUNTA(B34:H34)=0,"",IF(OR(B34="",C34="",D34="",NOT(ISNUMBER(E34)),NOT(ISNUMBER(F34)),G34=""),"Completar campos",IF(F34&lt;0,"Saldo negativo",IF(COUNTIFS($B$2:$B$101,B34,$D$2:$D$101,D34)&gt;1,"Duplicidade SKU/lote",IF(AND(G34="Sim",H34=""),"Informar motivo do bloqueio","OK")))))</f>
        <v/>
      </c>
    </row>
    <row r="35" ht="21" customHeight="1">
      <c r="A35" s="23" t="n">
        <v>34</v>
      </c>
      <c r="B35" s="17" t="n"/>
      <c r="C35" s="17" t="n"/>
      <c r="D35" s="17" t="n"/>
      <c r="E35" s="33" t="n"/>
      <c r="F35" s="34" t="n"/>
      <c r="G35" s="20" t="n"/>
      <c r="H35" s="17" t="n"/>
      <c r="I35" s="35">
        <f>IF(OR(B35="",D35="",E35=""),"",E35-Resumo!$B$4)</f>
        <v/>
      </c>
      <c r="J35" s="22">
        <f>IF(COUNTA(B35:H35)=0,"",IF(OR(B35="",C35="",D35="",NOT(ISNUMBER(E35)),NOT(ISNUMBER(F35)),G35=""),"Incompleto",IF(F35&lt;=0,"Sem saldo",IF(G35="Sim","Bloqueado",IF(E35&lt;Resumo!$B$4,"Vencido","Elegível")))))</f>
        <v/>
      </c>
      <c r="K35" s="22">
        <f>IF(J35="","",IF(J35&lt;&gt;"Elegível",J35,IF(I35=0,"Vence hoje",IF(I35&lt;=Resumo!$B$5,"Crítico",IF(I35&lt;=Resumo!$B$6,"Atenção","Acima da atenção")))))</f>
        <v/>
      </c>
      <c r="L35" s="35">
        <f>IF(J35="Elegível",F35,0)</f>
        <v/>
      </c>
      <c r="M35" s="35">
        <f>IF(J35&lt;&gt;"Elegível","",COUNTIFS($B$2:$B$101,B35,$J$2:$J$101,"Elegível",$E$2:$E$101,"&lt;"&amp;E35)+COUNTIFS($B$2:$B$101,B35,$J$2:$J$101,"Elegível",$E$2:$E$101,E35,$A$2:$A$101,"&lt;="&amp;A35))</f>
        <v/>
      </c>
      <c r="N35" s="35">
        <f>IF(M35="","",SUMIFS($L$2:$L$101,$B$2:$B$101,B35,$M$2:$M$101,"&lt;"&amp;M35))</f>
        <v/>
      </c>
      <c r="O35" s="35">
        <f>IF(M35="","",N35+L35)</f>
        <v/>
      </c>
      <c r="P35" s="35">
        <f>IF(J35&lt;&gt;"Elegível","",COUNTIFS($J$2:$J$101,"Elegível",$E$2:$E$101,"&lt;"&amp;E35)+COUNTIFS($J$2:$J$101,"Elegível",$E$2:$E$101,E35,$A$2:$A$101,"&lt;="&amp;A35))</f>
        <v/>
      </c>
      <c r="Q35" s="22">
        <f>IF(OR(B35="",D35=""),"",B35&amp;"|"&amp;D35)</f>
        <v/>
      </c>
      <c r="R35" s="22">
        <f>IF(M35="","",B35&amp;"|"&amp;TEXT(M35,"000"))</f>
        <v/>
      </c>
      <c r="S35" s="22">
        <f>IF(COUNTA(B35:H35)=0,"",IF(OR(B35="",C35="",D35="",NOT(ISNUMBER(E35)),NOT(ISNUMBER(F35)),G35=""),"Completar campos",IF(F35&lt;0,"Saldo negativo",IF(COUNTIFS($B$2:$B$101,B35,$D$2:$D$101,D35)&gt;1,"Duplicidade SKU/lote",IF(AND(G35="Sim",H35=""),"Informar motivo do bloqueio","OK")))))</f>
        <v/>
      </c>
    </row>
    <row r="36" ht="21" customHeight="1">
      <c r="A36" s="16" t="n">
        <v>35</v>
      </c>
      <c r="B36" s="17" t="n"/>
      <c r="C36" s="17" t="n"/>
      <c r="D36" s="17" t="n"/>
      <c r="E36" s="33" t="n"/>
      <c r="F36" s="34" t="n"/>
      <c r="G36" s="20" t="n"/>
      <c r="H36" s="17" t="n"/>
      <c r="I36" s="35">
        <f>IF(OR(B36="",D36="",E36=""),"",E36-Resumo!$B$4)</f>
        <v/>
      </c>
      <c r="J36" s="22">
        <f>IF(COUNTA(B36:H36)=0,"",IF(OR(B36="",C36="",D36="",NOT(ISNUMBER(E36)),NOT(ISNUMBER(F36)),G36=""),"Incompleto",IF(F36&lt;=0,"Sem saldo",IF(G36="Sim","Bloqueado",IF(E36&lt;Resumo!$B$4,"Vencido","Elegível")))))</f>
        <v/>
      </c>
      <c r="K36" s="22">
        <f>IF(J36="","",IF(J36&lt;&gt;"Elegível",J36,IF(I36=0,"Vence hoje",IF(I36&lt;=Resumo!$B$5,"Crítico",IF(I36&lt;=Resumo!$B$6,"Atenção","Acima da atenção")))))</f>
        <v/>
      </c>
      <c r="L36" s="35">
        <f>IF(J36="Elegível",F36,0)</f>
        <v/>
      </c>
      <c r="M36" s="35">
        <f>IF(J36&lt;&gt;"Elegível","",COUNTIFS($B$2:$B$101,B36,$J$2:$J$101,"Elegível",$E$2:$E$101,"&lt;"&amp;E36)+COUNTIFS($B$2:$B$101,B36,$J$2:$J$101,"Elegível",$E$2:$E$101,E36,$A$2:$A$101,"&lt;="&amp;A36))</f>
        <v/>
      </c>
      <c r="N36" s="35">
        <f>IF(M36="","",SUMIFS($L$2:$L$101,$B$2:$B$101,B36,$M$2:$M$101,"&lt;"&amp;M36))</f>
        <v/>
      </c>
      <c r="O36" s="35">
        <f>IF(M36="","",N36+L36)</f>
        <v/>
      </c>
      <c r="P36" s="35">
        <f>IF(J36&lt;&gt;"Elegível","",COUNTIFS($J$2:$J$101,"Elegível",$E$2:$E$101,"&lt;"&amp;E36)+COUNTIFS($J$2:$J$101,"Elegível",$E$2:$E$101,E36,$A$2:$A$101,"&lt;="&amp;A36))</f>
        <v/>
      </c>
      <c r="Q36" s="22">
        <f>IF(OR(B36="",D36=""),"",B36&amp;"|"&amp;D36)</f>
        <v/>
      </c>
      <c r="R36" s="22">
        <f>IF(M36="","",B36&amp;"|"&amp;TEXT(M36,"000"))</f>
        <v/>
      </c>
      <c r="S36" s="22">
        <f>IF(COUNTA(B36:H36)=0,"",IF(OR(B36="",C36="",D36="",NOT(ISNUMBER(E36)),NOT(ISNUMBER(F36)),G36=""),"Completar campos",IF(F36&lt;0,"Saldo negativo",IF(COUNTIFS($B$2:$B$101,B36,$D$2:$D$101,D36)&gt;1,"Duplicidade SKU/lote",IF(AND(G36="Sim",H36=""),"Informar motivo do bloqueio","OK")))))</f>
        <v/>
      </c>
    </row>
    <row r="37" ht="21" customHeight="1">
      <c r="A37" s="23" t="n">
        <v>36</v>
      </c>
      <c r="B37" s="17" t="n"/>
      <c r="C37" s="17" t="n"/>
      <c r="D37" s="17" t="n"/>
      <c r="E37" s="33" t="n"/>
      <c r="F37" s="34" t="n"/>
      <c r="G37" s="20" t="n"/>
      <c r="H37" s="17" t="n"/>
      <c r="I37" s="35">
        <f>IF(OR(B37="",D37="",E37=""),"",E37-Resumo!$B$4)</f>
        <v/>
      </c>
      <c r="J37" s="22">
        <f>IF(COUNTA(B37:H37)=0,"",IF(OR(B37="",C37="",D37="",NOT(ISNUMBER(E37)),NOT(ISNUMBER(F37)),G37=""),"Incompleto",IF(F37&lt;=0,"Sem saldo",IF(G37="Sim","Bloqueado",IF(E37&lt;Resumo!$B$4,"Vencido","Elegível")))))</f>
        <v/>
      </c>
      <c r="K37" s="22">
        <f>IF(J37="","",IF(J37&lt;&gt;"Elegível",J37,IF(I37=0,"Vence hoje",IF(I37&lt;=Resumo!$B$5,"Crítico",IF(I37&lt;=Resumo!$B$6,"Atenção","Acima da atenção")))))</f>
        <v/>
      </c>
      <c r="L37" s="35">
        <f>IF(J37="Elegível",F37,0)</f>
        <v/>
      </c>
      <c r="M37" s="35">
        <f>IF(J37&lt;&gt;"Elegível","",COUNTIFS($B$2:$B$101,B37,$J$2:$J$101,"Elegível",$E$2:$E$101,"&lt;"&amp;E37)+COUNTIFS($B$2:$B$101,B37,$J$2:$J$101,"Elegível",$E$2:$E$101,E37,$A$2:$A$101,"&lt;="&amp;A37))</f>
        <v/>
      </c>
      <c r="N37" s="35">
        <f>IF(M37="","",SUMIFS($L$2:$L$101,$B$2:$B$101,B37,$M$2:$M$101,"&lt;"&amp;M37))</f>
        <v/>
      </c>
      <c r="O37" s="35">
        <f>IF(M37="","",N37+L37)</f>
        <v/>
      </c>
      <c r="P37" s="35">
        <f>IF(J37&lt;&gt;"Elegível","",COUNTIFS($J$2:$J$101,"Elegível",$E$2:$E$101,"&lt;"&amp;E37)+COUNTIFS($J$2:$J$101,"Elegível",$E$2:$E$101,E37,$A$2:$A$101,"&lt;="&amp;A37))</f>
        <v/>
      </c>
      <c r="Q37" s="22">
        <f>IF(OR(B37="",D37=""),"",B37&amp;"|"&amp;D37)</f>
        <v/>
      </c>
      <c r="R37" s="22">
        <f>IF(M37="","",B37&amp;"|"&amp;TEXT(M37,"000"))</f>
        <v/>
      </c>
      <c r="S37" s="22">
        <f>IF(COUNTA(B37:H37)=0,"",IF(OR(B37="",C37="",D37="",NOT(ISNUMBER(E37)),NOT(ISNUMBER(F37)),G37=""),"Completar campos",IF(F37&lt;0,"Saldo negativo",IF(COUNTIFS($B$2:$B$101,B37,$D$2:$D$101,D37)&gt;1,"Duplicidade SKU/lote",IF(AND(G37="Sim",H37=""),"Informar motivo do bloqueio","OK")))))</f>
        <v/>
      </c>
    </row>
    <row r="38" ht="21" customHeight="1">
      <c r="A38" s="16" t="n">
        <v>37</v>
      </c>
      <c r="B38" s="17" t="n"/>
      <c r="C38" s="17" t="n"/>
      <c r="D38" s="17" t="n"/>
      <c r="E38" s="33" t="n"/>
      <c r="F38" s="34" t="n"/>
      <c r="G38" s="20" t="n"/>
      <c r="H38" s="17" t="n"/>
      <c r="I38" s="35">
        <f>IF(OR(B38="",D38="",E38=""),"",E38-Resumo!$B$4)</f>
        <v/>
      </c>
      <c r="J38" s="22">
        <f>IF(COUNTA(B38:H38)=0,"",IF(OR(B38="",C38="",D38="",NOT(ISNUMBER(E38)),NOT(ISNUMBER(F38)),G38=""),"Incompleto",IF(F38&lt;=0,"Sem saldo",IF(G38="Sim","Bloqueado",IF(E38&lt;Resumo!$B$4,"Vencido","Elegível")))))</f>
        <v/>
      </c>
      <c r="K38" s="22">
        <f>IF(J38="","",IF(J38&lt;&gt;"Elegível",J38,IF(I38=0,"Vence hoje",IF(I38&lt;=Resumo!$B$5,"Crítico",IF(I38&lt;=Resumo!$B$6,"Atenção","Acima da atenção")))))</f>
        <v/>
      </c>
      <c r="L38" s="35">
        <f>IF(J38="Elegível",F38,0)</f>
        <v/>
      </c>
      <c r="M38" s="35">
        <f>IF(J38&lt;&gt;"Elegível","",COUNTIFS($B$2:$B$101,B38,$J$2:$J$101,"Elegível",$E$2:$E$101,"&lt;"&amp;E38)+COUNTIFS($B$2:$B$101,B38,$J$2:$J$101,"Elegível",$E$2:$E$101,E38,$A$2:$A$101,"&lt;="&amp;A38))</f>
        <v/>
      </c>
      <c r="N38" s="35">
        <f>IF(M38="","",SUMIFS($L$2:$L$101,$B$2:$B$101,B38,$M$2:$M$101,"&lt;"&amp;M38))</f>
        <v/>
      </c>
      <c r="O38" s="35">
        <f>IF(M38="","",N38+L38)</f>
        <v/>
      </c>
      <c r="P38" s="35">
        <f>IF(J38&lt;&gt;"Elegível","",COUNTIFS($J$2:$J$101,"Elegível",$E$2:$E$101,"&lt;"&amp;E38)+COUNTIFS($J$2:$J$101,"Elegível",$E$2:$E$101,E38,$A$2:$A$101,"&lt;="&amp;A38))</f>
        <v/>
      </c>
      <c r="Q38" s="22">
        <f>IF(OR(B38="",D38=""),"",B38&amp;"|"&amp;D38)</f>
        <v/>
      </c>
      <c r="R38" s="22">
        <f>IF(M38="","",B38&amp;"|"&amp;TEXT(M38,"000"))</f>
        <v/>
      </c>
      <c r="S38" s="22">
        <f>IF(COUNTA(B38:H38)=0,"",IF(OR(B38="",C38="",D38="",NOT(ISNUMBER(E38)),NOT(ISNUMBER(F38)),G38=""),"Completar campos",IF(F38&lt;0,"Saldo negativo",IF(COUNTIFS($B$2:$B$101,B38,$D$2:$D$101,D38)&gt;1,"Duplicidade SKU/lote",IF(AND(G38="Sim",H38=""),"Informar motivo do bloqueio","OK")))))</f>
        <v/>
      </c>
    </row>
    <row r="39" ht="21" customHeight="1">
      <c r="A39" s="23" t="n">
        <v>38</v>
      </c>
      <c r="B39" s="17" t="n"/>
      <c r="C39" s="17" t="n"/>
      <c r="D39" s="17" t="n"/>
      <c r="E39" s="33" t="n"/>
      <c r="F39" s="34" t="n"/>
      <c r="G39" s="20" t="n"/>
      <c r="H39" s="17" t="n"/>
      <c r="I39" s="35">
        <f>IF(OR(B39="",D39="",E39=""),"",E39-Resumo!$B$4)</f>
        <v/>
      </c>
      <c r="J39" s="22">
        <f>IF(COUNTA(B39:H39)=0,"",IF(OR(B39="",C39="",D39="",NOT(ISNUMBER(E39)),NOT(ISNUMBER(F39)),G39=""),"Incompleto",IF(F39&lt;=0,"Sem saldo",IF(G39="Sim","Bloqueado",IF(E39&lt;Resumo!$B$4,"Vencido","Elegível")))))</f>
        <v/>
      </c>
      <c r="K39" s="22">
        <f>IF(J39="","",IF(J39&lt;&gt;"Elegível",J39,IF(I39=0,"Vence hoje",IF(I39&lt;=Resumo!$B$5,"Crítico",IF(I39&lt;=Resumo!$B$6,"Atenção","Acima da atenção")))))</f>
        <v/>
      </c>
      <c r="L39" s="35">
        <f>IF(J39="Elegível",F39,0)</f>
        <v/>
      </c>
      <c r="M39" s="35">
        <f>IF(J39&lt;&gt;"Elegível","",COUNTIFS($B$2:$B$101,B39,$J$2:$J$101,"Elegível",$E$2:$E$101,"&lt;"&amp;E39)+COUNTIFS($B$2:$B$101,B39,$J$2:$J$101,"Elegível",$E$2:$E$101,E39,$A$2:$A$101,"&lt;="&amp;A39))</f>
        <v/>
      </c>
      <c r="N39" s="35">
        <f>IF(M39="","",SUMIFS($L$2:$L$101,$B$2:$B$101,B39,$M$2:$M$101,"&lt;"&amp;M39))</f>
        <v/>
      </c>
      <c r="O39" s="35">
        <f>IF(M39="","",N39+L39)</f>
        <v/>
      </c>
      <c r="P39" s="35">
        <f>IF(J39&lt;&gt;"Elegível","",COUNTIFS($J$2:$J$101,"Elegível",$E$2:$E$101,"&lt;"&amp;E39)+COUNTIFS($J$2:$J$101,"Elegível",$E$2:$E$101,E39,$A$2:$A$101,"&lt;="&amp;A39))</f>
        <v/>
      </c>
      <c r="Q39" s="22">
        <f>IF(OR(B39="",D39=""),"",B39&amp;"|"&amp;D39)</f>
        <v/>
      </c>
      <c r="R39" s="22">
        <f>IF(M39="","",B39&amp;"|"&amp;TEXT(M39,"000"))</f>
        <v/>
      </c>
      <c r="S39" s="22">
        <f>IF(COUNTA(B39:H39)=0,"",IF(OR(B39="",C39="",D39="",NOT(ISNUMBER(E39)),NOT(ISNUMBER(F39)),G39=""),"Completar campos",IF(F39&lt;0,"Saldo negativo",IF(COUNTIFS($B$2:$B$101,B39,$D$2:$D$101,D39)&gt;1,"Duplicidade SKU/lote",IF(AND(G39="Sim",H39=""),"Informar motivo do bloqueio","OK")))))</f>
        <v/>
      </c>
    </row>
    <row r="40" ht="21" customHeight="1">
      <c r="A40" s="16" t="n">
        <v>39</v>
      </c>
      <c r="B40" s="17" t="n"/>
      <c r="C40" s="17" t="n"/>
      <c r="D40" s="17" t="n"/>
      <c r="E40" s="33" t="n"/>
      <c r="F40" s="34" t="n"/>
      <c r="G40" s="20" t="n"/>
      <c r="H40" s="17" t="n"/>
      <c r="I40" s="35">
        <f>IF(OR(B40="",D40="",E40=""),"",E40-Resumo!$B$4)</f>
        <v/>
      </c>
      <c r="J40" s="22">
        <f>IF(COUNTA(B40:H40)=0,"",IF(OR(B40="",C40="",D40="",NOT(ISNUMBER(E40)),NOT(ISNUMBER(F40)),G40=""),"Incompleto",IF(F40&lt;=0,"Sem saldo",IF(G40="Sim","Bloqueado",IF(E40&lt;Resumo!$B$4,"Vencido","Elegível")))))</f>
        <v/>
      </c>
      <c r="K40" s="22">
        <f>IF(J40="","",IF(J40&lt;&gt;"Elegível",J40,IF(I40=0,"Vence hoje",IF(I40&lt;=Resumo!$B$5,"Crítico",IF(I40&lt;=Resumo!$B$6,"Atenção","Acima da atenção")))))</f>
        <v/>
      </c>
      <c r="L40" s="35">
        <f>IF(J40="Elegível",F40,0)</f>
        <v/>
      </c>
      <c r="M40" s="35">
        <f>IF(J40&lt;&gt;"Elegível","",COUNTIFS($B$2:$B$101,B40,$J$2:$J$101,"Elegível",$E$2:$E$101,"&lt;"&amp;E40)+COUNTIFS($B$2:$B$101,B40,$J$2:$J$101,"Elegível",$E$2:$E$101,E40,$A$2:$A$101,"&lt;="&amp;A40))</f>
        <v/>
      </c>
      <c r="N40" s="35">
        <f>IF(M40="","",SUMIFS($L$2:$L$101,$B$2:$B$101,B40,$M$2:$M$101,"&lt;"&amp;M40))</f>
        <v/>
      </c>
      <c r="O40" s="35">
        <f>IF(M40="","",N40+L40)</f>
        <v/>
      </c>
      <c r="P40" s="35">
        <f>IF(J40&lt;&gt;"Elegível","",COUNTIFS($J$2:$J$101,"Elegível",$E$2:$E$101,"&lt;"&amp;E40)+COUNTIFS($J$2:$J$101,"Elegível",$E$2:$E$101,E40,$A$2:$A$101,"&lt;="&amp;A40))</f>
        <v/>
      </c>
      <c r="Q40" s="22">
        <f>IF(OR(B40="",D40=""),"",B40&amp;"|"&amp;D40)</f>
        <v/>
      </c>
      <c r="R40" s="22">
        <f>IF(M40="","",B40&amp;"|"&amp;TEXT(M40,"000"))</f>
        <v/>
      </c>
      <c r="S40" s="22">
        <f>IF(COUNTA(B40:H40)=0,"",IF(OR(B40="",C40="",D40="",NOT(ISNUMBER(E40)),NOT(ISNUMBER(F40)),G40=""),"Completar campos",IF(F40&lt;0,"Saldo negativo",IF(COUNTIFS($B$2:$B$101,B40,$D$2:$D$101,D40)&gt;1,"Duplicidade SKU/lote",IF(AND(G40="Sim",H40=""),"Informar motivo do bloqueio","OK")))))</f>
        <v/>
      </c>
    </row>
    <row r="41" ht="21" customHeight="1">
      <c r="A41" s="23" t="n">
        <v>40</v>
      </c>
      <c r="B41" s="17" t="n"/>
      <c r="C41" s="17" t="n"/>
      <c r="D41" s="17" t="n"/>
      <c r="E41" s="33" t="n"/>
      <c r="F41" s="34" t="n"/>
      <c r="G41" s="20" t="n"/>
      <c r="H41" s="17" t="n"/>
      <c r="I41" s="35">
        <f>IF(OR(B41="",D41="",E41=""),"",E41-Resumo!$B$4)</f>
        <v/>
      </c>
      <c r="J41" s="22">
        <f>IF(COUNTA(B41:H41)=0,"",IF(OR(B41="",C41="",D41="",NOT(ISNUMBER(E41)),NOT(ISNUMBER(F41)),G41=""),"Incompleto",IF(F41&lt;=0,"Sem saldo",IF(G41="Sim","Bloqueado",IF(E41&lt;Resumo!$B$4,"Vencido","Elegível")))))</f>
        <v/>
      </c>
      <c r="K41" s="22">
        <f>IF(J41="","",IF(J41&lt;&gt;"Elegível",J41,IF(I41=0,"Vence hoje",IF(I41&lt;=Resumo!$B$5,"Crítico",IF(I41&lt;=Resumo!$B$6,"Atenção","Acima da atenção")))))</f>
        <v/>
      </c>
      <c r="L41" s="35">
        <f>IF(J41="Elegível",F41,0)</f>
        <v/>
      </c>
      <c r="M41" s="35">
        <f>IF(J41&lt;&gt;"Elegível","",COUNTIFS($B$2:$B$101,B41,$J$2:$J$101,"Elegível",$E$2:$E$101,"&lt;"&amp;E41)+COUNTIFS($B$2:$B$101,B41,$J$2:$J$101,"Elegível",$E$2:$E$101,E41,$A$2:$A$101,"&lt;="&amp;A41))</f>
        <v/>
      </c>
      <c r="N41" s="35">
        <f>IF(M41="","",SUMIFS($L$2:$L$101,$B$2:$B$101,B41,$M$2:$M$101,"&lt;"&amp;M41))</f>
        <v/>
      </c>
      <c r="O41" s="35">
        <f>IF(M41="","",N41+L41)</f>
        <v/>
      </c>
      <c r="P41" s="35">
        <f>IF(J41&lt;&gt;"Elegível","",COUNTIFS($J$2:$J$101,"Elegível",$E$2:$E$101,"&lt;"&amp;E41)+COUNTIFS($J$2:$J$101,"Elegível",$E$2:$E$101,E41,$A$2:$A$101,"&lt;="&amp;A41))</f>
        <v/>
      </c>
      <c r="Q41" s="22">
        <f>IF(OR(B41="",D41=""),"",B41&amp;"|"&amp;D41)</f>
        <v/>
      </c>
      <c r="R41" s="22">
        <f>IF(M41="","",B41&amp;"|"&amp;TEXT(M41,"000"))</f>
        <v/>
      </c>
      <c r="S41" s="22">
        <f>IF(COUNTA(B41:H41)=0,"",IF(OR(B41="",C41="",D41="",NOT(ISNUMBER(E41)),NOT(ISNUMBER(F41)),G41=""),"Completar campos",IF(F41&lt;0,"Saldo negativo",IF(COUNTIFS($B$2:$B$101,B41,$D$2:$D$101,D41)&gt;1,"Duplicidade SKU/lote",IF(AND(G41="Sim",H41=""),"Informar motivo do bloqueio","OK")))))</f>
        <v/>
      </c>
    </row>
    <row r="42" ht="21" customHeight="1">
      <c r="A42" s="16" t="n">
        <v>41</v>
      </c>
      <c r="B42" s="17" t="n"/>
      <c r="C42" s="17" t="n"/>
      <c r="D42" s="17" t="n"/>
      <c r="E42" s="33" t="n"/>
      <c r="F42" s="34" t="n"/>
      <c r="G42" s="20" t="n"/>
      <c r="H42" s="17" t="n"/>
      <c r="I42" s="35">
        <f>IF(OR(B42="",D42="",E42=""),"",E42-Resumo!$B$4)</f>
        <v/>
      </c>
      <c r="J42" s="22">
        <f>IF(COUNTA(B42:H42)=0,"",IF(OR(B42="",C42="",D42="",NOT(ISNUMBER(E42)),NOT(ISNUMBER(F42)),G42=""),"Incompleto",IF(F42&lt;=0,"Sem saldo",IF(G42="Sim","Bloqueado",IF(E42&lt;Resumo!$B$4,"Vencido","Elegível")))))</f>
        <v/>
      </c>
      <c r="K42" s="22">
        <f>IF(J42="","",IF(J42&lt;&gt;"Elegível",J42,IF(I42=0,"Vence hoje",IF(I42&lt;=Resumo!$B$5,"Crítico",IF(I42&lt;=Resumo!$B$6,"Atenção","Acima da atenção")))))</f>
        <v/>
      </c>
      <c r="L42" s="35">
        <f>IF(J42="Elegível",F42,0)</f>
        <v/>
      </c>
      <c r="M42" s="35">
        <f>IF(J42&lt;&gt;"Elegível","",COUNTIFS($B$2:$B$101,B42,$J$2:$J$101,"Elegível",$E$2:$E$101,"&lt;"&amp;E42)+COUNTIFS($B$2:$B$101,B42,$J$2:$J$101,"Elegível",$E$2:$E$101,E42,$A$2:$A$101,"&lt;="&amp;A42))</f>
        <v/>
      </c>
      <c r="N42" s="35">
        <f>IF(M42="","",SUMIFS($L$2:$L$101,$B$2:$B$101,B42,$M$2:$M$101,"&lt;"&amp;M42))</f>
        <v/>
      </c>
      <c r="O42" s="35">
        <f>IF(M42="","",N42+L42)</f>
        <v/>
      </c>
      <c r="P42" s="35">
        <f>IF(J42&lt;&gt;"Elegível","",COUNTIFS($J$2:$J$101,"Elegível",$E$2:$E$101,"&lt;"&amp;E42)+COUNTIFS($J$2:$J$101,"Elegível",$E$2:$E$101,E42,$A$2:$A$101,"&lt;="&amp;A42))</f>
        <v/>
      </c>
      <c r="Q42" s="22">
        <f>IF(OR(B42="",D42=""),"",B42&amp;"|"&amp;D42)</f>
        <v/>
      </c>
      <c r="R42" s="22">
        <f>IF(M42="","",B42&amp;"|"&amp;TEXT(M42,"000"))</f>
        <v/>
      </c>
      <c r="S42" s="22">
        <f>IF(COUNTA(B42:H42)=0,"",IF(OR(B42="",C42="",D42="",NOT(ISNUMBER(E42)),NOT(ISNUMBER(F42)),G42=""),"Completar campos",IF(F42&lt;0,"Saldo negativo",IF(COUNTIFS($B$2:$B$101,B42,$D$2:$D$101,D42)&gt;1,"Duplicidade SKU/lote",IF(AND(G42="Sim",H42=""),"Informar motivo do bloqueio","OK")))))</f>
        <v/>
      </c>
    </row>
    <row r="43" ht="21" customHeight="1">
      <c r="A43" s="23" t="n">
        <v>42</v>
      </c>
      <c r="B43" s="17" t="n"/>
      <c r="C43" s="17" t="n"/>
      <c r="D43" s="17" t="n"/>
      <c r="E43" s="33" t="n"/>
      <c r="F43" s="34" t="n"/>
      <c r="G43" s="20" t="n"/>
      <c r="H43" s="17" t="n"/>
      <c r="I43" s="35">
        <f>IF(OR(B43="",D43="",E43=""),"",E43-Resumo!$B$4)</f>
        <v/>
      </c>
      <c r="J43" s="22">
        <f>IF(COUNTA(B43:H43)=0,"",IF(OR(B43="",C43="",D43="",NOT(ISNUMBER(E43)),NOT(ISNUMBER(F43)),G43=""),"Incompleto",IF(F43&lt;=0,"Sem saldo",IF(G43="Sim","Bloqueado",IF(E43&lt;Resumo!$B$4,"Vencido","Elegível")))))</f>
        <v/>
      </c>
      <c r="K43" s="22">
        <f>IF(J43="","",IF(J43&lt;&gt;"Elegível",J43,IF(I43=0,"Vence hoje",IF(I43&lt;=Resumo!$B$5,"Crítico",IF(I43&lt;=Resumo!$B$6,"Atenção","Acima da atenção")))))</f>
        <v/>
      </c>
      <c r="L43" s="35">
        <f>IF(J43="Elegível",F43,0)</f>
        <v/>
      </c>
      <c r="M43" s="35">
        <f>IF(J43&lt;&gt;"Elegível","",COUNTIFS($B$2:$B$101,B43,$J$2:$J$101,"Elegível",$E$2:$E$101,"&lt;"&amp;E43)+COUNTIFS($B$2:$B$101,B43,$J$2:$J$101,"Elegível",$E$2:$E$101,E43,$A$2:$A$101,"&lt;="&amp;A43))</f>
        <v/>
      </c>
      <c r="N43" s="35">
        <f>IF(M43="","",SUMIFS($L$2:$L$101,$B$2:$B$101,B43,$M$2:$M$101,"&lt;"&amp;M43))</f>
        <v/>
      </c>
      <c r="O43" s="35">
        <f>IF(M43="","",N43+L43)</f>
        <v/>
      </c>
      <c r="P43" s="35">
        <f>IF(J43&lt;&gt;"Elegível","",COUNTIFS($J$2:$J$101,"Elegível",$E$2:$E$101,"&lt;"&amp;E43)+COUNTIFS($J$2:$J$101,"Elegível",$E$2:$E$101,E43,$A$2:$A$101,"&lt;="&amp;A43))</f>
        <v/>
      </c>
      <c r="Q43" s="22">
        <f>IF(OR(B43="",D43=""),"",B43&amp;"|"&amp;D43)</f>
        <v/>
      </c>
      <c r="R43" s="22">
        <f>IF(M43="","",B43&amp;"|"&amp;TEXT(M43,"000"))</f>
        <v/>
      </c>
      <c r="S43" s="22">
        <f>IF(COUNTA(B43:H43)=0,"",IF(OR(B43="",C43="",D43="",NOT(ISNUMBER(E43)),NOT(ISNUMBER(F43)),G43=""),"Completar campos",IF(F43&lt;0,"Saldo negativo",IF(COUNTIFS($B$2:$B$101,B43,$D$2:$D$101,D43)&gt;1,"Duplicidade SKU/lote",IF(AND(G43="Sim",H43=""),"Informar motivo do bloqueio","OK")))))</f>
        <v/>
      </c>
    </row>
    <row r="44" ht="21" customHeight="1">
      <c r="A44" s="16" t="n">
        <v>43</v>
      </c>
      <c r="B44" s="17" t="n"/>
      <c r="C44" s="17" t="n"/>
      <c r="D44" s="17" t="n"/>
      <c r="E44" s="33" t="n"/>
      <c r="F44" s="34" t="n"/>
      <c r="G44" s="20" t="n"/>
      <c r="H44" s="17" t="n"/>
      <c r="I44" s="35">
        <f>IF(OR(B44="",D44="",E44=""),"",E44-Resumo!$B$4)</f>
        <v/>
      </c>
      <c r="J44" s="22">
        <f>IF(COUNTA(B44:H44)=0,"",IF(OR(B44="",C44="",D44="",NOT(ISNUMBER(E44)),NOT(ISNUMBER(F44)),G44=""),"Incompleto",IF(F44&lt;=0,"Sem saldo",IF(G44="Sim","Bloqueado",IF(E44&lt;Resumo!$B$4,"Vencido","Elegível")))))</f>
        <v/>
      </c>
      <c r="K44" s="22">
        <f>IF(J44="","",IF(J44&lt;&gt;"Elegível",J44,IF(I44=0,"Vence hoje",IF(I44&lt;=Resumo!$B$5,"Crítico",IF(I44&lt;=Resumo!$B$6,"Atenção","Acima da atenção")))))</f>
        <v/>
      </c>
      <c r="L44" s="35">
        <f>IF(J44="Elegível",F44,0)</f>
        <v/>
      </c>
      <c r="M44" s="35">
        <f>IF(J44&lt;&gt;"Elegível","",COUNTIFS($B$2:$B$101,B44,$J$2:$J$101,"Elegível",$E$2:$E$101,"&lt;"&amp;E44)+COUNTIFS($B$2:$B$101,B44,$J$2:$J$101,"Elegível",$E$2:$E$101,E44,$A$2:$A$101,"&lt;="&amp;A44))</f>
        <v/>
      </c>
      <c r="N44" s="35">
        <f>IF(M44="","",SUMIFS($L$2:$L$101,$B$2:$B$101,B44,$M$2:$M$101,"&lt;"&amp;M44))</f>
        <v/>
      </c>
      <c r="O44" s="35">
        <f>IF(M44="","",N44+L44)</f>
        <v/>
      </c>
      <c r="P44" s="35">
        <f>IF(J44&lt;&gt;"Elegível","",COUNTIFS($J$2:$J$101,"Elegível",$E$2:$E$101,"&lt;"&amp;E44)+COUNTIFS($J$2:$J$101,"Elegível",$E$2:$E$101,E44,$A$2:$A$101,"&lt;="&amp;A44))</f>
        <v/>
      </c>
      <c r="Q44" s="22">
        <f>IF(OR(B44="",D44=""),"",B44&amp;"|"&amp;D44)</f>
        <v/>
      </c>
      <c r="R44" s="22">
        <f>IF(M44="","",B44&amp;"|"&amp;TEXT(M44,"000"))</f>
        <v/>
      </c>
      <c r="S44" s="22">
        <f>IF(COUNTA(B44:H44)=0,"",IF(OR(B44="",C44="",D44="",NOT(ISNUMBER(E44)),NOT(ISNUMBER(F44)),G44=""),"Completar campos",IF(F44&lt;0,"Saldo negativo",IF(COUNTIFS($B$2:$B$101,B44,$D$2:$D$101,D44)&gt;1,"Duplicidade SKU/lote",IF(AND(G44="Sim",H44=""),"Informar motivo do bloqueio","OK")))))</f>
        <v/>
      </c>
    </row>
    <row r="45" ht="21" customHeight="1">
      <c r="A45" s="23" t="n">
        <v>44</v>
      </c>
      <c r="B45" s="17" t="n"/>
      <c r="C45" s="17" t="n"/>
      <c r="D45" s="17" t="n"/>
      <c r="E45" s="33" t="n"/>
      <c r="F45" s="34" t="n"/>
      <c r="G45" s="20" t="n"/>
      <c r="H45" s="17" t="n"/>
      <c r="I45" s="35">
        <f>IF(OR(B45="",D45="",E45=""),"",E45-Resumo!$B$4)</f>
        <v/>
      </c>
      <c r="J45" s="22">
        <f>IF(COUNTA(B45:H45)=0,"",IF(OR(B45="",C45="",D45="",NOT(ISNUMBER(E45)),NOT(ISNUMBER(F45)),G45=""),"Incompleto",IF(F45&lt;=0,"Sem saldo",IF(G45="Sim","Bloqueado",IF(E45&lt;Resumo!$B$4,"Vencido","Elegível")))))</f>
        <v/>
      </c>
      <c r="K45" s="22">
        <f>IF(J45="","",IF(J45&lt;&gt;"Elegível",J45,IF(I45=0,"Vence hoje",IF(I45&lt;=Resumo!$B$5,"Crítico",IF(I45&lt;=Resumo!$B$6,"Atenção","Acima da atenção")))))</f>
        <v/>
      </c>
      <c r="L45" s="35">
        <f>IF(J45="Elegível",F45,0)</f>
        <v/>
      </c>
      <c r="M45" s="35">
        <f>IF(J45&lt;&gt;"Elegível","",COUNTIFS($B$2:$B$101,B45,$J$2:$J$101,"Elegível",$E$2:$E$101,"&lt;"&amp;E45)+COUNTIFS($B$2:$B$101,B45,$J$2:$J$101,"Elegível",$E$2:$E$101,E45,$A$2:$A$101,"&lt;="&amp;A45))</f>
        <v/>
      </c>
      <c r="N45" s="35">
        <f>IF(M45="","",SUMIFS($L$2:$L$101,$B$2:$B$101,B45,$M$2:$M$101,"&lt;"&amp;M45))</f>
        <v/>
      </c>
      <c r="O45" s="35">
        <f>IF(M45="","",N45+L45)</f>
        <v/>
      </c>
      <c r="P45" s="35">
        <f>IF(J45&lt;&gt;"Elegível","",COUNTIFS($J$2:$J$101,"Elegível",$E$2:$E$101,"&lt;"&amp;E45)+COUNTIFS($J$2:$J$101,"Elegível",$E$2:$E$101,E45,$A$2:$A$101,"&lt;="&amp;A45))</f>
        <v/>
      </c>
      <c r="Q45" s="22">
        <f>IF(OR(B45="",D45=""),"",B45&amp;"|"&amp;D45)</f>
        <v/>
      </c>
      <c r="R45" s="22">
        <f>IF(M45="","",B45&amp;"|"&amp;TEXT(M45,"000"))</f>
        <v/>
      </c>
      <c r="S45" s="22">
        <f>IF(COUNTA(B45:H45)=0,"",IF(OR(B45="",C45="",D45="",NOT(ISNUMBER(E45)),NOT(ISNUMBER(F45)),G45=""),"Completar campos",IF(F45&lt;0,"Saldo negativo",IF(COUNTIFS($B$2:$B$101,B45,$D$2:$D$101,D45)&gt;1,"Duplicidade SKU/lote",IF(AND(G45="Sim",H45=""),"Informar motivo do bloqueio","OK")))))</f>
        <v/>
      </c>
    </row>
    <row r="46" ht="21" customHeight="1">
      <c r="A46" s="16" t="n">
        <v>45</v>
      </c>
      <c r="B46" s="17" t="n"/>
      <c r="C46" s="17" t="n"/>
      <c r="D46" s="17" t="n"/>
      <c r="E46" s="33" t="n"/>
      <c r="F46" s="34" t="n"/>
      <c r="G46" s="20" t="n"/>
      <c r="H46" s="17" t="n"/>
      <c r="I46" s="35">
        <f>IF(OR(B46="",D46="",E46=""),"",E46-Resumo!$B$4)</f>
        <v/>
      </c>
      <c r="J46" s="22">
        <f>IF(COUNTA(B46:H46)=0,"",IF(OR(B46="",C46="",D46="",NOT(ISNUMBER(E46)),NOT(ISNUMBER(F46)),G46=""),"Incompleto",IF(F46&lt;=0,"Sem saldo",IF(G46="Sim","Bloqueado",IF(E46&lt;Resumo!$B$4,"Vencido","Elegível")))))</f>
        <v/>
      </c>
      <c r="K46" s="22">
        <f>IF(J46="","",IF(J46&lt;&gt;"Elegível",J46,IF(I46=0,"Vence hoje",IF(I46&lt;=Resumo!$B$5,"Crítico",IF(I46&lt;=Resumo!$B$6,"Atenção","Acima da atenção")))))</f>
        <v/>
      </c>
      <c r="L46" s="35">
        <f>IF(J46="Elegível",F46,0)</f>
        <v/>
      </c>
      <c r="M46" s="35">
        <f>IF(J46&lt;&gt;"Elegível","",COUNTIFS($B$2:$B$101,B46,$J$2:$J$101,"Elegível",$E$2:$E$101,"&lt;"&amp;E46)+COUNTIFS($B$2:$B$101,B46,$J$2:$J$101,"Elegível",$E$2:$E$101,E46,$A$2:$A$101,"&lt;="&amp;A46))</f>
        <v/>
      </c>
      <c r="N46" s="35">
        <f>IF(M46="","",SUMIFS($L$2:$L$101,$B$2:$B$101,B46,$M$2:$M$101,"&lt;"&amp;M46))</f>
        <v/>
      </c>
      <c r="O46" s="35">
        <f>IF(M46="","",N46+L46)</f>
        <v/>
      </c>
      <c r="P46" s="35">
        <f>IF(J46&lt;&gt;"Elegível","",COUNTIFS($J$2:$J$101,"Elegível",$E$2:$E$101,"&lt;"&amp;E46)+COUNTIFS($J$2:$J$101,"Elegível",$E$2:$E$101,E46,$A$2:$A$101,"&lt;="&amp;A46))</f>
        <v/>
      </c>
      <c r="Q46" s="22">
        <f>IF(OR(B46="",D46=""),"",B46&amp;"|"&amp;D46)</f>
        <v/>
      </c>
      <c r="R46" s="22">
        <f>IF(M46="","",B46&amp;"|"&amp;TEXT(M46,"000"))</f>
        <v/>
      </c>
      <c r="S46" s="22">
        <f>IF(COUNTA(B46:H46)=0,"",IF(OR(B46="",C46="",D46="",NOT(ISNUMBER(E46)),NOT(ISNUMBER(F46)),G46=""),"Completar campos",IF(F46&lt;0,"Saldo negativo",IF(COUNTIFS($B$2:$B$101,B46,$D$2:$D$101,D46)&gt;1,"Duplicidade SKU/lote",IF(AND(G46="Sim",H46=""),"Informar motivo do bloqueio","OK")))))</f>
        <v/>
      </c>
    </row>
    <row r="47" ht="21" customHeight="1">
      <c r="A47" s="23" t="n">
        <v>46</v>
      </c>
      <c r="B47" s="17" t="n"/>
      <c r="C47" s="17" t="n"/>
      <c r="D47" s="17" t="n"/>
      <c r="E47" s="33" t="n"/>
      <c r="F47" s="34" t="n"/>
      <c r="G47" s="20" t="n"/>
      <c r="H47" s="17" t="n"/>
      <c r="I47" s="35">
        <f>IF(OR(B47="",D47="",E47=""),"",E47-Resumo!$B$4)</f>
        <v/>
      </c>
      <c r="J47" s="22">
        <f>IF(COUNTA(B47:H47)=0,"",IF(OR(B47="",C47="",D47="",NOT(ISNUMBER(E47)),NOT(ISNUMBER(F47)),G47=""),"Incompleto",IF(F47&lt;=0,"Sem saldo",IF(G47="Sim","Bloqueado",IF(E47&lt;Resumo!$B$4,"Vencido","Elegível")))))</f>
        <v/>
      </c>
      <c r="K47" s="22">
        <f>IF(J47="","",IF(J47&lt;&gt;"Elegível",J47,IF(I47=0,"Vence hoje",IF(I47&lt;=Resumo!$B$5,"Crítico",IF(I47&lt;=Resumo!$B$6,"Atenção","Acima da atenção")))))</f>
        <v/>
      </c>
      <c r="L47" s="35">
        <f>IF(J47="Elegível",F47,0)</f>
        <v/>
      </c>
      <c r="M47" s="35">
        <f>IF(J47&lt;&gt;"Elegível","",COUNTIFS($B$2:$B$101,B47,$J$2:$J$101,"Elegível",$E$2:$E$101,"&lt;"&amp;E47)+COUNTIFS($B$2:$B$101,B47,$J$2:$J$101,"Elegível",$E$2:$E$101,E47,$A$2:$A$101,"&lt;="&amp;A47))</f>
        <v/>
      </c>
      <c r="N47" s="35">
        <f>IF(M47="","",SUMIFS($L$2:$L$101,$B$2:$B$101,B47,$M$2:$M$101,"&lt;"&amp;M47))</f>
        <v/>
      </c>
      <c r="O47" s="35">
        <f>IF(M47="","",N47+L47)</f>
        <v/>
      </c>
      <c r="P47" s="35">
        <f>IF(J47&lt;&gt;"Elegível","",COUNTIFS($J$2:$J$101,"Elegível",$E$2:$E$101,"&lt;"&amp;E47)+COUNTIFS($J$2:$J$101,"Elegível",$E$2:$E$101,E47,$A$2:$A$101,"&lt;="&amp;A47))</f>
        <v/>
      </c>
      <c r="Q47" s="22">
        <f>IF(OR(B47="",D47=""),"",B47&amp;"|"&amp;D47)</f>
        <v/>
      </c>
      <c r="R47" s="22">
        <f>IF(M47="","",B47&amp;"|"&amp;TEXT(M47,"000"))</f>
        <v/>
      </c>
      <c r="S47" s="22">
        <f>IF(COUNTA(B47:H47)=0,"",IF(OR(B47="",C47="",D47="",NOT(ISNUMBER(E47)),NOT(ISNUMBER(F47)),G47=""),"Completar campos",IF(F47&lt;0,"Saldo negativo",IF(COUNTIFS($B$2:$B$101,B47,$D$2:$D$101,D47)&gt;1,"Duplicidade SKU/lote",IF(AND(G47="Sim",H47=""),"Informar motivo do bloqueio","OK")))))</f>
        <v/>
      </c>
    </row>
    <row r="48" ht="21" customHeight="1">
      <c r="A48" s="16" t="n">
        <v>47</v>
      </c>
      <c r="B48" s="17" t="n"/>
      <c r="C48" s="17" t="n"/>
      <c r="D48" s="17" t="n"/>
      <c r="E48" s="33" t="n"/>
      <c r="F48" s="34" t="n"/>
      <c r="G48" s="20" t="n"/>
      <c r="H48" s="17" t="n"/>
      <c r="I48" s="35">
        <f>IF(OR(B48="",D48="",E48=""),"",E48-Resumo!$B$4)</f>
        <v/>
      </c>
      <c r="J48" s="22">
        <f>IF(COUNTA(B48:H48)=0,"",IF(OR(B48="",C48="",D48="",NOT(ISNUMBER(E48)),NOT(ISNUMBER(F48)),G48=""),"Incompleto",IF(F48&lt;=0,"Sem saldo",IF(G48="Sim","Bloqueado",IF(E48&lt;Resumo!$B$4,"Vencido","Elegível")))))</f>
        <v/>
      </c>
      <c r="K48" s="22">
        <f>IF(J48="","",IF(J48&lt;&gt;"Elegível",J48,IF(I48=0,"Vence hoje",IF(I48&lt;=Resumo!$B$5,"Crítico",IF(I48&lt;=Resumo!$B$6,"Atenção","Acima da atenção")))))</f>
        <v/>
      </c>
      <c r="L48" s="35">
        <f>IF(J48="Elegível",F48,0)</f>
        <v/>
      </c>
      <c r="M48" s="35">
        <f>IF(J48&lt;&gt;"Elegível","",COUNTIFS($B$2:$B$101,B48,$J$2:$J$101,"Elegível",$E$2:$E$101,"&lt;"&amp;E48)+COUNTIFS($B$2:$B$101,B48,$J$2:$J$101,"Elegível",$E$2:$E$101,E48,$A$2:$A$101,"&lt;="&amp;A48))</f>
        <v/>
      </c>
      <c r="N48" s="35">
        <f>IF(M48="","",SUMIFS($L$2:$L$101,$B$2:$B$101,B48,$M$2:$M$101,"&lt;"&amp;M48))</f>
        <v/>
      </c>
      <c r="O48" s="35">
        <f>IF(M48="","",N48+L48)</f>
        <v/>
      </c>
      <c r="P48" s="35">
        <f>IF(J48&lt;&gt;"Elegível","",COUNTIFS($J$2:$J$101,"Elegível",$E$2:$E$101,"&lt;"&amp;E48)+COUNTIFS($J$2:$J$101,"Elegível",$E$2:$E$101,E48,$A$2:$A$101,"&lt;="&amp;A48))</f>
        <v/>
      </c>
      <c r="Q48" s="22">
        <f>IF(OR(B48="",D48=""),"",B48&amp;"|"&amp;D48)</f>
        <v/>
      </c>
      <c r="R48" s="22">
        <f>IF(M48="","",B48&amp;"|"&amp;TEXT(M48,"000"))</f>
        <v/>
      </c>
      <c r="S48" s="22">
        <f>IF(COUNTA(B48:H48)=0,"",IF(OR(B48="",C48="",D48="",NOT(ISNUMBER(E48)),NOT(ISNUMBER(F48)),G48=""),"Completar campos",IF(F48&lt;0,"Saldo negativo",IF(COUNTIFS($B$2:$B$101,B48,$D$2:$D$101,D48)&gt;1,"Duplicidade SKU/lote",IF(AND(G48="Sim",H48=""),"Informar motivo do bloqueio","OK")))))</f>
        <v/>
      </c>
    </row>
    <row r="49" ht="21" customHeight="1">
      <c r="A49" s="23" t="n">
        <v>48</v>
      </c>
      <c r="B49" s="17" t="n"/>
      <c r="C49" s="17" t="n"/>
      <c r="D49" s="17" t="n"/>
      <c r="E49" s="33" t="n"/>
      <c r="F49" s="34" t="n"/>
      <c r="G49" s="20" t="n"/>
      <c r="H49" s="17" t="n"/>
      <c r="I49" s="35">
        <f>IF(OR(B49="",D49="",E49=""),"",E49-Resumo!$B$4)</f>
        <v/>
      </c>
      <c r="J49" s="22">
        <f>IF(COUNTA(B49:H49)=0,"",IF(OR(B49="",C49="",D49="",NOT(ISNUMBER(E49)),NOT(ISNUMBER(F49)),G49=""),"Incompleto",IF(F49&lt;=0,"Sem saldo",IF(G49="Sim","Bloqueado",IF(E49&lt;Resumo!$B$4,"Vencido","Elegível")))))</f>
        <v/>
      </c>
      <c r="K49" s="22">
        <f>IF(J49="","",IF(J49&lt;&gt;"Elegível",J49,IF(I49=0,"Vence hoje",IF(I49&lt;=Resumo!$B$5,"Crítico",IF(I49&lt;=Resumo!$B$6,"Atenção","Acima da atenção")))))</f>
        <v/>
      </c>
      <c r="L49" s="35">
        <f>IF(J49="Elegível",F49,0)</f>
        <v/>
      </c>
      <c r="M49" s="35">
        <f>IF(J49&lt;&gt;"Elegível","",COUNTIFS($B$2:$B$101,B49,$J$2:$J$101,"Elegível",$E$2:$E$101,"&lt;"&amp;E49)+COUNTIFS($B$2:$B$101,B49,$J$2:$J$101,"Elegível",$E$2:$E$101,E49,$A$2:$A$101,"&lt;="&amp;A49))</f>
        <v/>
      </c>
      <c r="N49" s="35">
        <f>IF(M49="","",SUMIFS($L$2:$L$101,$B$2:$B$101,B49,$M$2:$M$101,"&lt;"&amp;M49))</f>
        <v/>
      </c>
      <c r="O49" s="35">
        <f>IF(M49="","",N49+L49)</f>
        <v/>
      </c>
      <c r="P49" s="35">
        <f>IF(J49&lt;&gt;"Elegível","",COUNTIFS($J$2:$J$101,"Elegível",$E$2:$E$101,"&lt;"&amp;E49)+COUNTIFS($J$2:$J$101,"Elegível",$E$2:$E$101,E49,$A$2:$A$101,"&lt;="&amp;A49))</f>
        <v/>
      </c>
      <c r="Q49" s="22">
        <f>IF(OR(B49="",D49=""),"",B49&amp;"|"&amp;D49)</f>
        <v/>
      </c>
      <c r="R49" s="22">
        <f>IF(M49="","",B49&amp;"|"&amp;TEXT(M49,"000"))</f>
        <v/>
      </c>
      <c r="S49" s="22">
        <f>IF(COUNTA(B49:H49)=0,"",IF(OR(B49="",C49="",D49="",NOT(ISNUMBER(E49)),NOT(ISNUMBER(F49)),G49=""),"Completar campos",IF(F49&lt;0,"Saldo negativo",IF(COUNTIFS($B$2:$B$101,B49,$D$2:$D$101,D49)&gt;1,"Duplicidade SKU/lote",IF(AND(G49="Sim",H49=""),"Informar motivo do bloqueio","OK")))))</f>
        <v/>
      </c>
    </row>
    <row r="50" ht="21" customHeight="1">
      <c r="A50" s="16" t="n">
        <v>49</v>
      </c>
      <c r="B50" s="17" t="n"/>
      <c r="C50" s="17" t="n"/>
      <c r="D50" s="17" t="n"/>
      <c r="E50" s="33" t="n"/>
      <c r="F50" s="34" t="n"/>
      <c r="G50" s="20" t="n"/>
      <c r="H50" s="17" t="n"/>
      <c r="I50" s="35">
        <f>IF(OR(B50="",D50="",E50=""),"",E50-Resumo!$B$4)</f>
        <v/>
      </c>
      <c r="J50" s="22">
        <f>IF(COUNTA(B50:H50)=0,"",IF(OR(B50="",C50="",D50="",NOT(ISNUMBER(E50)),NOT(ISNUMBER(F50)),G50=""),"Incompleto",IF(F50&lt;=0,"Sem saldo",IF(G50="Sim","Bloqueado",IF(E50&lt;Resumo!$B$4,"Vencido","Elegível")))))</f>
        <v/>
      </c>
      <c r="K50" s="22">
        <f>IF(J50="","",IF(J50&lt;&gt;"Elegível",J50,IF(I50=0,"Vence hoje",IF(I50&lt;=Resumo!$B$5,"Crítico",IF(I50&lt;=Resumo!$B$6,"Atenção","Acima da atenção")))))</f>
        <v/>
      </c>
      <c r="L50" s="35">
        <f>IF(J50="Elegível",F50,0)</f>
        <v/>
      </c>
      <c r="M50" s="35">
        <f>IF(J50&lt;&gt;"Elegível","",COUNTIFS($B$2:$B$101,B50,$J$2:$J$101,"Elegível",$E$2:$E$101,"&lt;"&amp;E50)+COUNTIFS($B$2:$B$101,B50,$J$2:$J$101,"Elegível",$E$2:$E$101,E50,$A$2:$A$101,"&lt;="&amp;A50))</f>
        <v/>
      </c>
      <c r="N50" s="35">
        <f>IF(M50="","",SUMIFS($L$2:$L$101,$B$2:$B$101,B50,$M$2:$M$101,"&lt;"&amp;M50))</f>
        <v/>
      </c>
      <c r="O50" s="35">
        <f>IF(M50="","",N50+L50)</f>
        <v/>
      </c>
      <c r="P50" s="35">
        <f>IF(J50&lt;&gt;"Elegível","",COUNTIFS($J$2:$J$101,"Elegível",$E$2:$E$101,"&lt;"&amp;E50)+COUNTIFS($J$2:$J$101,"Elegível",$E$2:$E$101,E50,$A$2:$A$101,"&lt;="&amp;A50))</f>
        <v/>
      </c>
      <c r="Q50" s="22">
        <f>IF(OR(B50="",D50=""),"",B50&amp;"|"&amp;D50)</f>
        <v/>
      </c>
      <c r="R50" s="22">
        <f>IF(M50="","",B50&amp;"|"&amp;TEXT(M50,"000"))</f>
        <v/>
      </c>
      <c r="S50" s="22">
        <f>IF(COUNTA(B50:H50)=0,"",IF(OR(B50="",C50="",D50="",NOT(ISNUMBER(E50)),NOT(ISNUMBER(F50)),G50=""),"Completar campos",IF(F50&lt;0,"Saldo negativo",IF(COUNTIFS($B$2:$B$101,B50,$D$2:$D$101,D50)&gt;1,"Duplicidade SKU/lote",IF(AND(G50="Sim",H50=""),"Informar motivo do bloqueio","OK")))))</f>
        <v/>
      </c>
    </row>
    <row r="51" ht="21" customHeight="1">
      <c r="A51" s="23" t="n">
        <v>50</v>
      </c>
      <c r="B51" s="17" t="n"/>
      <c r="C51" s="17" t="n"/>
      <c r="D51" s="17" t="n"/>
      <c r="E51" s="33" t="n"/>
      <c r="F51" s="34" t="n"/>
      <c r="G51" s="20" t="n"/>
      <c r="H51" s="17" t="n"/>
      <c r="I51" s="35">
        <f>IF(OR(B51="",D51="",E51=""),"",E51-Resumo!$B$4)</f>
        <v/>
      </c>
      <c r="J51" s="22">
        <f>IF(COUNTA(B51:H51)=0,"",IF(OR(B51="",C51="",D51="",NOT(ISNUMBER(E51)),NOT(ISNUMBER(F51)),G51=""),"Incompleto",IF(F51&lt;=0,"Sem saldo",IF(G51="Sim","Bloqueado",IF(E51&lt;Resumo!$B$4,"Vencido","Elegível")))))</f>
        <v/>
      </c>
      <c r="K51" s="22">
        <f>IF(J51="","",IF(J51&lt;&gt;"Elegível",J51,IF(I51=0,"Vence hoje",IF(I51&lt;=Resumo!$B$5,"Crítico",IF(I51&lt;=Resumo!$B$6,"Atenção","Acima da atenção")))))</f>
        <v/>
      </c>
      <c r="L51" s="35">
        <f>IF(J51="Elegível",F51,0)</f>
        <v/>
      </c>
      <c r="M51" s="35">
        <f>IF(J51&lt;&gt;"Elegível","",COUNTIFS($B$2:$B$101,B51,$J$2:$J$101,"Elegível",$E$2:$E$101,"&lt;"&amp;E51)+COUNTIFS($B$2:$B$101,B51,$J$2:$J$101,"Elegível",$E$2:$E$101,E51,$A$2:$A$101,"&lt;="&amp;A51))</f>
        <v/>
      </c>
      <c r="N51" s="35">
        <f>IF(M51="","",SUMIFS($L$2:$L$101,$B$2:$B$101,B51,$M$2:$M$101,"&lt;"&amp;M51))</f>
        <v/>
      </c>
      <c r="O51" s="35">
        <f>IF(M51="","",N51+L51)</f>
        <v/>
      </c>
      <c r="P51" s="35">
        <f>IF(J51&lt;&gt;"Elegível","",COUNTIFS($J$2:$J$101,"Elegível",$E$2:$E$101,"&lt;"&amp;E51)+COUNTIFS($J$2:$J$101,"Elegível",$E$2:$E$101,E51,$A$2:$A$101,"&lt;="&amp;A51))</f>
        <v/>
      </c>
      <c r="Q51" s="22">
        <f>IF(OR(B51="",D51=""),"",B51&amp;"|"&amp;D51)</f>
        <v/>
      </c>
      <c r="R51" s="22">
        <f>IF(M51="","",B51&amp;"|"&amp;TEXT(M51,"000"))</f>
        <v/>
      </c>
      <c r="S51" s="22">
        <f>IF(COUNTA(B51:H51)=0,"",IF(OR(B51="",C51="",D51="",NOT(ISNUMBER(E51)),NOT(ISNUMBER(F51)),G51=""),"Completar campos",IF(F51&lt;0,"Saldo negativo",IF(COUNTIFS($B$2:$B$101,B51,$D$2:$D$101,D51)&gt;1,"Duplicidade SKU/lote",IF(AND(G51="Sim",H51=""),"Informar motivo do bloqueio","OK")))))</f>
        <v/>
      </c>
    </row>
    <row r="52" ht="21" customHeight="1">
      <c r="A52" s="16" t="n">
        <v>51</v>
      </c>
      <c r="B52" s="17" t="n"/>
      <c r="C52" s="17" t="n"/>
      <c r="D52" s="17" t="n"/>
      <c r="E52" s="33" t="n"/>
      <c r="F52" s="34" t="n"/>
      <c r="G52" s="20" t="n"/>
      <c r="H52" s="17" t="n"/>
      <c r="I52" s="35">
        <f>IF(OR(B52="",D52="",E52=""),"",E52-Resumo!$B$4)</f>
        <v/>
      </c>
      <c r="J52" s="22">
        <f>IF(COUNTA(B52:H52)=0,"",IF(OR(B52="",C52="",D52="",NOT(ISNUMBER(E52)),NOT(ISNUMBER(F52)),G52=""),"Incompleto",IF(F52&lt;=0,"Sem saldo",IF(G52="Sim","Bloqueado",IF(E52&lt;Resumo!$B$4,"Vencido","Elegível")))))</f>
        <v/>
      </c>
      <c r="K52" s="22">
        <f>IF(J52="","",IF(J52&lt;&gt;"Elegível",J52,IF(I52=0,"Vence hoje",IF(I52&lt;=Resumo!$B$5,"Crítico",IF(I52&lt;=Resumo!$B$6,"Atenção","Acima da atenção")))))</f>
        <v/>
      </c>
      <c r="L52" s="35">
        <f>IF(J52="Elegível",F52,0)</f>
        <v/>
      </c>
      <c r="M52" s="35">
        <f>IF(J52&lt;&gt;"Elegível","",COUNTIFS($B$2:$B$101,B52,$J$2:$J$101,"Elegível",$E$2:$E$101,"&lt;"&amp;E52)+COUNTIFS($B$2:$B$101,B52,$J$2:$J$101,"Elegível",$E$2:$E$101,E52,$A$2:$A$101,"&lt;="&amp;A52))</f>
        <v/>
      </c>
      <c r="N52" s="35">
        <f>IF(M52="","",SUMIFS($L$2:$L$101,$B$2:$B$101,B52,$M$2:$M$101,"&lt;"&amp;M52))</f>
        <v/>
      </c>
      <c r="O52" s="35">
        <f>IF(M52="","",N52+L52)</f>
        <v/>
      </c>
      <c r="P52" s="35">
        <f>IF(J52&lt;&gt;"Elegível","",COUNTIFS($J$2:$J$101,"Elegível",$E$2:$E$101,"&lt;"&amp;E52)+COUNTIFS($J$2:$J$101,"Elegível",$E$2:$E$101,E52,$A$2:$A$101,"&lt;="&amp;A52))</f>
        <v/>
      </c>
      <c r="Q52" s="22">
        <f>IF(OR(B52="",D52=""),"",B52&amp;"|"&amp;D52)</f>
        <v/>
      </c>
      <c r="R52" s="22">
        <f>IF(M52="","",B52&amp;"|"&amp;TEXT(M52,"000"))</f>
        <v/>
      </c>
      <c r="S52" s="22">
        <f>IF(COUNTA(B52:H52)=0,"",IF(OR(B52="",C52="",D52="",NOT(ISNUMBER(E52)),NOT(ISNUMBER(F52)),G52=""),"Completar campos",IF(F52&lt;0,"Saldo negativo",IF(COUNTIFS($B$2:$B$101,B52,$D$2:$D$101,D52)&gt;1,"Duplicidade SKU/lote",IF(AND(G52="Sim",H52=""),"Informar motivo do bloqueio","OK")))))</f>
        <v/>
      </c>
    </row>
    <row r="53" ht="21" customHeight="1">
      <c r="A53" s="23" t="n">
        <v>52</v>
      </c>
      <c r="B53" s="17" t="n"/>
      <c r="C53" s="17" t="n"/>
      <c r="D53" s="17" t="n"/>
      <c r="E53" s="33" t="n"/>
      <c r="F53" s="34" t="n"/>
      <c r="G53" s="20" t="n"/>
      <c r="H53" s="17" t="n"/>
      <c r="I53" s="35">
        <f>IF(OR(B53="",D53="",E53=""),"",E53-Resumo!$B$4)</f>
        <v/>
      </c>
      <c r="J53" s="22">
        <f>IF(COUNTA(B53:H53)=0,"",IF(OR(B53="",C53="",D53="",NOT(ISNUMBER(E53)),NOT(ISNUMBER(F53)),G53=""),"Incompleto",IF(F53&lt;=0,"Sem saldo",IF(G53="Sim","Bloqueado",IF(E53&lt;Resumo!$B$4,"Vencido","Elegível")))))</f>
        <v/>
      </c>
      <c r="K53" s="22">
        <f>IF(J53="","",IF(J53&lt;&gt;"Elegível",J53,IF(I53=0,"Vence hoje",IF(I53&lt;=Resumo!$B$5,"Crítico",IF(I53&lt;=Resumo!$B$6,"Atenção","Acima da atenção")))))</f>
        <v/>
      </c>
      <c r="L53" s="35">
        <f>IF(J53="Elegível",F53,0)</f>
        <v/>
      </c>
      <c r="M53" s="35">
        <f>IF(J53&lt;&gt;"Elegível","",COUNTIFS($B$2:$B$101,B53,$J$2:$J$101,"Elegível",$E$2:$E$101,"&lt;"&amp;E53)+COUNTIFS($B$2:$B$101,B53,$J$2:$J$101,"Elegível",$E$2:$E$101,E53,$A$2:$A$101,"&lt;="&amp;A53))</f>
        <v/>
      </c>
      <c r="N53" s="35">
        <f>IF(M53="","",SUMIFS($L$2:$L$101,$B$2:$B$101,B53,$M$2:$M$101,"&lt;"&amp;M53))</f>
        <v/>
      </c>
      <c r="O53" s="35">
        <f>IF(M53="","",N53+L53)</f>
        <v/>
      </c>
      <c r="P53" s="35">
        <f>IF(J53&lt;&gt;"Elegível","",COUNTIFS($J$2:$J$101,"Elegível",$E$2:$E$101,"&lt;"&amp;E53)+COUNTIFS($J$2:$J$101,"Elegível",$E$2:$E$101,E53,$A$2:$A$101,"&lt;="&amp;A53))</f>
        <v/>
      </c>
      <c r="Q53" s="22">
        <f>IF(OR(B53="",D53=""),"",B53&amp;"|"&amp;D53)</f>
        <v/>
      </c>
      <c r="R53" s="22">
        <f>IF(M53="","",B53&amp;"|"&amp;TEXT(M53,"000"))</f>
        <v/>
      </c>
      <c r="S53" s="22">
        <f>IF(COUNTA(B53:H53)=0,"",IF(OR(B53="",C53="",D53="",NOT(ISNUMBER(E53)),NOT(ISNUMBER(F53)),G53=""),"Completar campos",IF(F53&lt;0,"Saldo negativo",IF(COUNTIFS($B$2:$B$101,B53,$D$2:$D$101,D53)&gt;1,"Duplicidade SKU/lote",IF(AND(G53="Sim",H53=""),"Informar motivo do bloqueio","OK")))))</f>
        <v/>
      </c>
    </row>
    <row r="54" ht="21" customHeight="1">
      <c r="A54" s="16" t="n">
        <v>53</v>
      </c>
      <c r="B54" s="17" t="n"/>
      <c r="C54" s="17" t="n"/>
      <c r="D54" s="17" t="n"/>
      <c r="E54" s="33" t="n"/>
      <c r="F54" s="34" t="n"/>
      <c r="G54" s="20" t="n"/>
      <c r="H54" s="17" t="n"/>
      <c r="I54" s="35">
        <f>IF(OR(B54="",D54="",E54=""),"",E54-Resumo!$B$4)</f>
        <v/>
      </c>
      <c r="J54" s="22">
        <f>IF(COUNTA(B54:H54)=0,"",IF(OR(B54="",C54="",D54="",NOT(ISNUMBER(E54)),NOT(ISNUMBER(F54)),G54=""),"Incompleto",IF(F54&lt;=0,"Sem saldo",IF(G54="Sim","Bloqueado",IF(E54&lt;Resumo!$B$4,"Vencido","Elegível")))))</f>
        <v/>
      </c>
      <c r="K54" s="22">
        <f>IF(J54="","",IF(J54&lt;&gt;"Elegível",J54,IF(I54=0,"Vence hoje",IF(I54&lt;=Resumo!$B$5,"Crítico",IF(I54&lt;=Resumo!$B$6,"Atenção","Acima da atenção")))))</f>
        <v/>
      </c>
      <c r="L54" s="35">
        <f>IF(J54="Elegível",F54,0)</f>
        <v/>
      </c>
      <c r="M54" s="35">
        <f>IF(J54&lt;&gt;"Elegível","",COUNTIFS($B$2:$B$101,B54,$J$2:$J$101,"Elegível",$E$2:$E$101,"&lt;"&amp;E54)+COUNTIFS($B$2:$B$101,B54,$J$2:$J$101,"Elegível",$E$2:$E$101,E54,$A$2:$A$101,"&lt;="&amp;A54))</f>
        <v/>
      </c>
      <c r="N54" s="35">
        <f>IF(M54="","",SUMIFS($L$2:$L$101,$B$2:$B$101,B54,$M$2:$M$101,"&lt;"&amp;M54))</f>
        <v/>
      </c>
      <c r="O54" s="35">
        <f>IF(M54="","",N54+L54)</f>
        <v/>
      </c>
      <c r="P54" s="35">
        <f>IF(J54&lt;&gt;"Elegível","",COUNTIFS($J$2:$J$101,"Elegível",$E$2:$E$101,"&lt;"&amp;E54)+COUNTIFS($J$2:$J$101,"Elegível",$E$2:$E$101,E54,$A$2:$A$101,"&lt;="&amp;A54))</f>
        <v/>
      </c>
      <c r="Q54" s="22">
        <f>IF(OR(B54="",D54=""),"",B54&amp;"|"&amp;D54)</f>
        <v/>
      </c>
      <c r="R54" s="22">
        <f>IF(M54="","",B54&amp;"|"&amp;TEXT(M54,"000"))</f>
        <v/>
      </c>
      <c r="S54" s="22">
        <f>IF(COUNTA(B54:H54)=0,"",IF(OR(B54="",C54="",D54="",NOT(ISNUMBER(E54)),NOT(ISNUMBER(F54)),G54=""),"Completar campos",IF(F54&lt;0,"Saldo negativo",IF(COUNTIFS($B$2:$B$101,B54,$D$2:$D$101,D54)&gt;1,"Duplicidade SKU/lote",IF(AND(G54="Sim",H54=""),"Informar motivo do bloqueio","OK")))))</f>
        <v/>
      </c>
    </row>
    <row r="55" ht="21" customHeight="1">
      <c r="A55" s="23" t="n">
        <v>54</v>
      </c>
      <c r="B55" s="17" t="n"/>
      <c r="C55" s="17" t="n"/>
      <c r="D55" s="17" t="n"/>
      <c r="E55" s="33" t="n"/>
      <c r="F55" s="34" t="n"/>
      <c r="G55" s="20" t="n"/>
      <c r="H55" s="17" t="n"/>
      <c r="I55" s="35">
        <f>IF(OR(B55="",D55="",E55=""),"",E55-Resumo!$B$4)</f>
        <v/>
      </c>
      <c r="J55" s="22">
        <f>IF(COUNTA(B55:H55)=0,"",IF(OR(B55="",C55="",D55="",NOT(ISNUMBER(E55)),NOT(ISNUMBER(F55)),G55=""),"Incompleto",IF(F55&lt;=0,"Sem saldo",IF(G55="Sim","Bloqueado",IF(E55&lt;Resumo!$B$4,"Vencido","Elegível")))))</f>
        <v/>
      </c>
      <c r="K55" s="22">
        <f>IF(J55="","",IF(J55&lt;&gt;"Elegível",J55,IF(I55=0,"Vence hoje",IF(I55&lt;=Resumo!$B$5,"Crítico",IF(I55&lt;=Resumo!$B$6,"Atenção","Acima da atenção")))))</f>
        <v/>
      </c>
      <c r="L55" s="35">
        <f>IF(J55="Elegível",F55,0)</f>
        <v/>
      </c>
      <c r="M55" s="35">
        <f>IF(J55&lt;&gt;"Elegível","",COUNTIFS($B$2:$B$101,B55,$J$2:$J$101,"Elegível",$E$2:$E$101,"&lt;"&amp;E55)+COUNTIFS($B$2:$B$101,B55,$J$2:$J$101,"Elegível",$E$2:$E$101,E55,$A$2:$A$101,"&lt;="&amp;A55))</f>
        <v/>
      </c>
      <c r="N55" s="35">
        <f>IF(M55="","",SUMIFS($L$2:$L$101,$B$2:$B$101,B55,$M$2:$M$101,"&lt;"&amp;M55))</f>
        <v/>
      </c>
      <c r="O55" s="35">
        <f>IF(M55="","",N55+L55)</f>
        <v/>
      </c>
      <c r="P55" s="35">
        <f>IF(J55&lt;&gt;"Elegível","",COUNTIFS($J$2:$J$101,"Elegível",$E$2:$E$101,"&lt;"&amp;E55)+COUNTIFS($J$2:$J$101,"Elegível",$E$2:$E$101,E55,$A$2:$A$101,"&lt;="&amp;A55))</f>
        <v/>
      </c>
      <c r="Q55" s="22">
        <f>IF(OR(B55="",D55=""),"",B55&amp;"|"&amp;D55)</f>
        <v/>
      </c>
      <c r="R55" s="22">
        <f>IF(M55="","",B55&amp;"|"&amp;TEXT(M55,"000"))</f>
        <v/>
      </c>
      <c r="S55" s="22">
        <f>IF(COUNTA(B55:H55)=0,"",IF(OR(B55="",C55="",D55="",NOT(ISNUMBER(E55)),NOT(ISNUMBER(F55)),G55=""),"Completar campos",IF(F55&lt;0,"Saldo negativo",IF(COUNTIFS($B$2:$B$101,B55,$D$2:$D$101,D55)&gt;1,"Duplicidade SKU/lote",IF(AND(G55="Sim",H55=""),"Informar motivo do bloqueio","OK")))))</f>
        <v/>
      </c>
    </row>
    <row r="56" ht="21" customHeight="1">
      <c r="A56" s="16" t="n">
        <v>55</v>
      </c>
      <c r="B56" s="17" t="n"/>
      <c r="C56" s="17" t="n"/>
      <c r="D56" s="17" t="n"/>
      <c r="E56" s="33" t="n"/>
      <c r="F56" s="34" t="n"/>
      <c r="G56" s="20" t="n"/>
      <c r="H56" s="17" t="n"/>
      <c r="I56" s="35">
        <f>IF(OR(B56="",D56="",E56=""),"",E56-Resumo!$B$4)</f>
        <v/>
      </c>
      <c r="J56" s="22">
        <f>IF(COUNTA(B56:H56)=0,"",IF(OR(B56="",C56="",D56="",NOT(ISNUMBER(E56)),NOT(ISNUMBER(F56)),G56=""),"Incompleto",IF(F56&lt;=0,"Sem saldo",IF(G56="Sim","Bloqueado",IF(E56&lt;Resumo!$B$4,"Vencido","Elegível")))))</f>
        <v/>
      </c>
      <c r="K56" s="22">
        <f>IF(J56="","",IF(J56&lt;&gt;"Elegível",J56,IF(I56=0,"Vence hoje",IF(I56&lt;=Resumo!$B$5,"Crítico",IF(I56&lt;=Resumo!$B$6,"Atenção","Acima da atenção")))))</f>
        <v/>
      </c>
      <c r="L56" s="35">
        <f>IF(J56="Elegível",F56,0)</f>
        <v/>
      </c>
      <c r="M56" s="35">
        <f>IF(J56&lt;&gt;"Elegível","",COUNTIFS($B$2:$B$101,B56,$J$2:$J$101,"Elegível",$E$2:$E$101,"&lt;"&amp;E56)+COUNTIFS($B$2:$B$101,B56,$J$2:$J$101,"Elegível",$E$2:$E$101,E56,$A$2:$A$101,"&lt;="&amp;A56))</f>
        <v/>
      </c>
      <c r="N56" s="35">
        <f>IF(M56="","",SUMIFS($L$2:$L$101,$B$2:$B$101,B56,$M$2:$M$101,"&lt;"&amp;M56))</f>
        <v/>
      </c>
      <c r="O56" s="35">
        <f>IF(M56="","",N56+L56)</f>
        <v/>
      </c>
      <c r="P56" s="35">
        <f>IF(J56&lt;&gt;"Elegível","",COUNTIFS($J$2:$J$101,"Elegível",$E$2:$E$101,"&lt;"&amp;E56)+COUNTIFS($J$2:$J$101,"Elegível",$E$2:$E$101,E56,$A$2:$A$101,"&lt;="&amp;A56))</f>
        <v/>
      </c>
      <c r="Q56" s="22">
        <f>IF(OR(B56="",D56=""),"",B56&amp;"|"&amp;D56)</f>
        <v/>
      </c>
      <c r="R56" s="22">
        <f>IF(M56="","",B56&amp;"|"&amp;TEXT(M56,"000"))</f>
        <v/>
      </c>
      <c r="S56" s="22">
        <f>IF(COUNTA(B56:H56)=0,"",IF(OR(B56="",C56="",D56="",NOT(ISNUMBER(E56)),NOT(ISNUMBER(F56)),G56=""),"Completar campos",IF(F56&lt;0,"Saldo negativo",IF(COUNTIFS($B$2:$B$101,B56,$D$2:$D$101,D56)&gt;1,"Duplicidade SKU/lote",IF(AND(G56="Sim",H56=""),"Informar motivo do bloqueio","OK")))))</f>
        <v/>
      </c>
    </row>
    <row r="57" ht="21" customHeight="1">
      <c r="A57" s="23" t="n">
        <v>56</v>
      </c>
      <c r="B57" s="17" t="n"/>
      <c r="C57" s="17" t="n"/>
      <c r="D57" s="17" t="n"/>
      <c r="E57" s="33" t="n"/>
      <c r="F57" s="34" t="n"/>
      <c r="G57" s="20" t="n"/>
      <c r="H57" s="17" t="n"/>
      <c r="I57" s="35">
        <f>IF(OR(B57="",D57="",E57=""),"",E57-Resumo!$B$4)</f>
        <v/>
      </c>
      <c r="J57" s="22">
        <f>IF(COUNTA(B57:H57)=0,"",IF(OR(B57="",C57="",D57="",NOT(ISNUMBER(E57)),NOT(ISNUMBER(F57)),G57=""),"Incompleto",IF(F57&lt;=0,"Sem saldo",IF(G57="Sim","Bloqueado",IF(E57&lt;Resumo!$B$4,"Vencido","Elegível")))))</f>
        <v/>
      </c>
      <c r="K57" s="22">
        <f>IF(J57="","",IF(J57&lt;&gt;"Elegível",J57,IF(I57=0,"Vence hoje",IF(I57&lt;=Resumo!$B$5,"Crítico",IF(I57&lt;=Resumo!$B$6,"Atenção","Acima da atenção")))))</f>
        <v/>
      </c>
      <c r="L57" s="35">
        <f>IF(J57="Elegível",F57,0)</f>
        <v/>
      </c>
      <c r="M57" s="35">
        <f>IF(J57&lt;&gt;"Elegível","",COUNTIFS($B$2:$B$101,B57,$J$2:$J$101,"Elegível",$E$2:$E$101,"&lt;"&amp;E57)+COUNTIFS($B$2:$B$101,B57,$J$2:$J$101,"Elegível",$E$2:$E$101,E57,$A$2:$A$101,"&lt;="&amp;A57))</f>
        <v/>
      </c>
      <c r="N57" s="35">
        <f>IF(M57="","",SUMIFS($L$2:$L$101,$B$2:$B$101,B57,$M$2:$M$101,"&lt;"&amp;M57))</f>
        <v/>
      </c>
      <c r="O57" s="35">
        <f>IF(M57="","",N57+L57)</f>
        <v/>
      </c>
      <c r="P57" s="35">
        <f>IF(J57&lt;&gt;"Elegível","",COUNTIFS($J$2:$J$101,"Elegível",$E$2:$E$101,"&lt;"&amp;E57)+COUNTIFS($J$2:$J$101,"Elegível",$E$2:$E$101,E57,$A$2:$A$101,"&lt;="&amp;A57))</f>
        <v/>
      </c>
      <c r="Q57" s="22">
        <f>IF(OR(B57="",D57=""),"",B57&amp;"|"&amp;D57)</f>
        <v/>
      </c>
      <c r="R57" s="22">
        <f>IF(M57="","",B57&amp;"|"&amp;TEXT(M57,"000"))</f>
        <v/>
      </c>
      <c r="S57" s="22">
        <f>IF(COUNTA(B57:H57)=0,"",IF(OR(B57="",C57="",D57="",NOT(ISNUMBER(E57)),NOT(ISNUMBER(F57)),G57=""),"Completar campos",IF(F57&lt;0,"Saldo negativo",IF(COUNTIFS($B$2:$B$101,B57,$D$2:$D$101,D57)&gt;1,"Duplicidade SKU/lote",IF(AND(G57="Sim",H57=""),"Informar motivo do bloqueio","OK")))))</f>
        <v/>
      </c>
    </row>
    <row r="58" ht="21" customHeight="1">
      <c r="A58" s="16" t="n">
        <v>57</v>
      </c>
      <c r="B58" s="17" t="n"/>
      <c r="C58" s="17" t="n"/>
      <c r="D58" s="17" t="n"/>
      <c r="E58" s="33" t="n"/>
      <c r="F58" s="34" t="n"/>
      <c r="G58" s="20" t="n"/>
      <c r="H58" s="17" t="n"/>
      <c r="I58" s="35">
        <f>IF(OR(B58="",D58="",E58=""),"",E58-Resumo!$B$4)</f>
        <v/>
      </c>
      <c r="J58" s="22">
        <f>IF(COUNTA(B58:H58)=0,"",IF(OR(B58="",C58="",D58="",NOT(ISNUMBER(E58)),NOT(ISNUMBER(F58)),G58=""),"Incompleto",IF(F58&lt;=0,"Sem saldo",IF(G58="Sim","Bloqueado",IF(E58&lt;Resumo!$B$4,"Vencido","Elegível")))))</f>
        <v/>
      </c>
      <c r="K58" s="22">
        <f>IF(J58="","",IF(J58&lt;&gt;"Elegível",J58,IF(I58=0,"Vence hoje",IF(I58&lt;=Resumo!$B$5,"Crítico",IF(I58&lt;=Resumo!$B$6,"Atenção","Acima da atenção")))))</f>
        <v/>
      </c>
      <c r="L58" s="35">
        <f>IF(J58="Elegível",F58,0)</f>
        <v/>
      </c>
      <c r="M58" s="35">
        <f>IF(J58&lt;&gt;"Elegível","",COUNTIFS($B$2:$B$101,B58,$J$2:$J$101,"Elegível",$E$2:$E$101,"&lt;"&amp;E58)+COUNTIFS($B$2:$B$101,B58,$J$2:$J$101,"Elegível",$E$2:$E$101,E58,$A$2:$A$101,"&lt;="&amp;A58))</f>
        <v/>
      </c>
      <c r="N58" s="35">
        <f>IF(M58="","",SUMIFS($L$2:$L$101,$B$2:$B$101,B58,$M$2:$M$101,"&lt;"&amp;M58))</f>
        <v/>
      </c>
      <c r="O58" s="35">
        <f>IF(M58="","",N58+L58)</f>
        <v/>
      </c>
      <c r="P58" s="35">
        <f>IF(J58&lt;&gt;"Elegível","",COUNTIFS($J$2:$J$101,"Elegível",$E$2:$E$101,"&lt;"&amp;E58)+COUNTIFS($J$2:$J$101,"Elegível",$E$2:$E$101,E58,$A$2:$A$101,"&lt;="&amp;A58))</f>
        <v/>
      </c>
      <c r="Q58" s="22">
        <f>IF(OR(B58="",D58=""),"",B58&amp;"|"&amp;D58)</f>
        <v/>
      </c>
      <c r="R58" s="22">
        <f>IF(M58="","",B58&amp;"|"&amp;TEXT(M58,"000"))</f>
        <v/>
      </c>
      <c r="S58" s="22">
        <f>IF(COUNTA(B58:H58)=0,"",IF(OR(B58="",C58="",D58="",NOT(ISNUMBER(E58)),NOT(ISNUMBER(F58)),G58=""),"Completar campos",IF(F58&lt;0,"Saldo negativo",IF(COUNTIFS($B$2:$B$101,B58,$D$2:$D$101,D58)&gt;1,"Duplicidade SKU/lote",IF(AND(G58="Sim",H58=""),"Informar motivo do bloqueio","OK")))))</f>
        <v/>
      </c>
    </row>
    <row r="59" ht="21" customHeight="1">
      <c r="A59" s="23" t="n">
        <v>58</v>
      </c>
      <c r="B59" s="17" t="n"/>
      <c r="C59" s="17" t="n"/>
      <c r="D59" s="17" t="n"/>
      <c r="E59" s="33" t="n"/>
      <c r="F59" s="34" t="n"/>
      <c r="G59" s="20" t="n"/>
      <c r="H59" s="17" t="n"/>
      <c r="I59" s="35">
        <f>IF(OR(B59="",D59="",E59=""),"",E59-Resumo!$B$4)</f>
        <v/>
      </c>
      <c r="J59" s="22">
        <f>IF(COUNTA(B59:H59)=0,"",IF(OR(B59="",C59="",D59="",NOT(ISNUMBER(E59)),NOT(ISNUMBER(F59)),G59=""),"Incompleto",IF(F59&lt;=0,"Sem saldo",IF(G59="Sim","Bloqueado",IF(E59&lt;Resumo!$B$4,"Vencido","Elegível")))))</f>
        <v/>
      </c>
      <c r="K59" s="22">
        <f>IF(J59="","",IF(J59&lt;&gt;"Elegível",J59,IF(I59=0,"Vence hoje",IF(I59&lt;=Resumo!$B$5,"Crítico",IF(I59&lt;=Resumo!$B$6,"Atenção","Acima da atenção")))))</f>
        <v/>
      </c>
      <c r="L59" s="35">
        <f>IF(J59="Elegível",F59,0)</f>
        <v/>
      </c>
      <c r="M59" s="35">
        <f>IF(J59&lt;&gt;"Elegível","",COUNTIFS($B$2:$B$101,B59,$J$2:$J$101,"Elegível",$E$2:$E$101,"&lt;"&amp;E59)+COUNTIFS($B$2:$B$101,B59,$J$2:$J$101,"Elegível",$E$2:$E$101,E59,$A$2:$A$101,"&lt;="&amp;A59))</f>
        <v/>
      </c>
      <c r="N59" s="35">
        <f>IF(M59="","",SUMIFS($L$2:$L$101,$B$2:$B$101,B59,$M$2:$M$101,"&lt;"&amp;M59))</f>
        <v/>
      </c>
      <c r="O59" s="35">
        <f>IF(M59="","",N59+L59)</f>
        <v/>
      </c>
      <c r="P59" s="35">
        <f>IF(J59&lt;&gt;"Elegível","",COUNTIFS($J$2:$J$101,"Elegível",$E$2:$E$101,"&lt;"&amp;E59)+COUNTIFS($J$2:$J$101,"Elegível",$E$2:$E$101,E59,$A$2:$A$101,"&lt;="&amp;A59))</f>
        <v/>
      </c>
      <c r="Q59" s="22">
        <f>IF(OR(B59="",D59=""),"",B59&amp;"|"&amp;D59)</f>
        <v/>
      </c>
      <c r="R59" s="22">
        <f>IF(M59="","",B59&amp;"|"&amp;TEXT(M59,"000"))</f>
        <v/>
      </c>
      <c r="S59" s="22">
        <f>IF(COUNTA(B59:H59)=0,"",IF(OR(B59="",C59="",D59="",NOT(ISNUMBER(E59)),NOT(ISNUMBER(F59)),G59=""),"Completar campos",IF(F59&lt;0,"Saldo negativo",IF(COUNTIFS($B$2:$B$101,B59,$D$2:$D$101,D59)&gt;1,"Duplicidade SKU/lote",IF(AND(G59="Sim",H59=""),"Informar motivo do bloqueio","OK")))))</f>
        <v/>
      </c>
    </row>
    <row r="60" ht="21" customHeight="1">
      <c r="A60" s="16" t="n">
        <v>59</v>
      </c>
      <c r="B60" s="17" t="n"/>
      <c r="C60" s="17" t="n"/>
      <c r="D60" s="17" t="n"/>
      <c r="E60" s="33" t="n"/>
      <c r="F60" s="34" t="n"/>
      <c r="G60" s="20" t="n"/>
      <c r="H60" s="17" t="n"/>
      <c r="I60" s="35">
        <f>IF(OR(B60="",D60="",E60=""),"",E60-Resumo!$B$4)</f>
        <v/>
      </c>
      <c r="J60" s="22">
        <f>IF(COUNTA(B60:H60)=0,"",IF(OR(B60="",C60="",D60="",NOT(ISNUMBER(E60)),NOT(ISNUMBER(F60)),G60=""),"Incompleto",IF(F60&lt;=0,"Sem saldo",IF(G60="Sim","Bloqueado",IF(E60&lt;Resumo!$B$4,"Vencido","Elegível")))))</f>
        <v/>
      </c>
      <c r="K60" s="22">
        <f>IF(J60="","",IF(J60&lt;&gt;"Elegível",J60,IF(I60=0,"Vence hoje",IF(I60&lt;=Resumo!$B$5,"Crítico",IF(I60&lt;=Resumo!$B$6,"Atenção","Acima da atenção")))))</f>
        <v/>
      </c>
      <c r="L60" s="35">
        <f>IF(J60="Elegível",F60,0)</f>
        <v/>
      </c>
      <c r="M60" s="35">
        <f>IF(J60&lt;&gt;"Elegível","",COUNTIFS($B$2:$B$101,B60,$J$2:$J$101,"Elegível",$E$2:$E$101,"&lt;"&amp;E60)+COUNTIFS($B$2:$B$101,B60,$J$2:$J$101,"Elegível",$E$2:$E$101,E60,$A$2:$A$101,"&lt;="&amp;A60))</f>
        <v/>
      </c>
      <c r="N60" s="35">
        <f>IF(M60="","",SUMIFS($L$2:$L$101,$B$2:$B$101,B60,$M$2:$M$101,"&lt;"&amp;M60))</f>
        <v/>
      </c>
      <c r="O60" s="35">
        <f>IF(M60="","",N60+L60)</f>
        <v/>
      </c>
      <c r="P60" s="35">
        <f>IF(J60&lt;&gt;"Elegível","",COUNTIFS($J$2:$J$101,"Elegível",$E$2:$E$101,"&lt;"&amp;E60)+COUNTIFS($J$2:$J$101,"Elegível",$E$2:$E$101,E60,$A$2:$A$101,"&lt;="&amp;A60))</f>
        <v/>
      </c>
      <c r="Q60" s="22">
        <f>IF(OR(B60="",D60=""),"",B60&amp;"|"&amp;D60)</f>
        <v/>
      </c>
      <c r="R60" s="22">
        <f>IF(M60="","",B60&amp;"|"&amp;TEXT(M60,"000"))</f>
        <v/>
      </c>
      <c r="S60" s="22">
        <f>IF(COUNTA(B60:H60)=0,"",IF(OR(B60="",C60="",D60="",NOT(ISNUMBER(E60)),NOT(ISNUMBER(F60)),G60=""),"Completar campos",IF(F60&lt;0,"Saldo negativo",IF(COUNTIFS($B$2:$B$101,B60,$D$2:$D$101,D60)&gt;1,"Duplicidade SKU/lote",IF(AND(G60="Sim",H60=""),"Informar motivo do bloqueio","OK")))))</f>
        <v/>
      </c>
    </row>
    <row r="61" ht="21" customHeight="1">
      <c r="A61" s="23" t="n">
        <v>60</v>
      </c>
      <c r="B61" s="17" t="n"/>
      <c r="C61" s="17" t="n"/>
      <c r="D61" s="17" t="n"/>
      <c r="E61" s="33" t="n"/>
      <c r="F61" s="34" t="n"/>
      <c r="G61" s="20" t="n"/>
      <c r="H61" s="17" t="n"/>
      <c r="I61" s="35">
        <f>IF(OR(B61="",D61="",E61=""),"",E61-Resumo!$B$4)</f>
        <v/>
      </c>
      <c r="J61" s="22">
        <f>IF(COUNTA(B61:H61)=0,"",IF(OR(B61="",C61="",D61="",NOT(ISNUMBER(E61)),NOT(ISNUMBER(F61)),G61=""),"Incompleto",IF(F61&lt;=0,"Sem saldo",IF(G61="Sim","Bloqueado",IF(E61&lt;Resumo!$B$4,"Vencido","Elegível")))))</f>
        <v/>
      </c>
      <c r="K61" s="22">
        <f>IF(J61="","",IF(J61&lt;&gt;"Elegível",J61,IF(I61=0,"Vence hoje",IF(I61&lt;=Resumo!$B$5,"Crítico",IF(I61&lt;=Resumo!$B$6,"Atenção","Acima da atenção")))))</f>
        <v/>
      </c>
      <c r="L61" s="35">
        <f>IF(J61="Elegível",F61,0)</f>
        <v/>
      </c>
      <c r="M61" s="35">
        <f>IF(J61&lt;&gt;"Elegível","",COUNTIFS($B$2:$B$101,B61,$J$2:$J$101,"Elegível",$E$2:$E$101,"&lt;"&amp;E61)+COUNTIFS($B$2:$B$101,B61,$J$2:$J$101,"Elegível",$E$2:$E$101,E61,$A$2:$A$101,"&lt;="&amp;A61))</f>
        <v/>
      </c>
      <c r="N61" s="35">
        <f>IF(M61="","",SUMIFS($L$2:$L$101,$B$2:$B$101,B61,$M$2:$M$101,"&lt;"&amp;M61))</f>
        <v/>
      </c>
      <c r="O61" s="35">
        <f>IF(M61="","",N61+L61)</f>
        <v/>
      </c>
      <c r="P61" s="35">
        <f>IF(J61&lt;&gt;"Elegível","",COUNTIFS($J$2:$J$101,"Elegível",$E$2:$E$101,"&lt;"&amp;E61)+COUNTIFS($J$2:$J$101,"Elegível",$E$2:$E$101,E61,$A$2:$A$101,"&lt;="&amp;A61))</f>
        <v/>
      </c>
      <c r="Q61" s="22">
        <f>IF(OR(B61="",D61=""),"",B61&amp;"|"&amp;D61)</f>
        <v/>
      </c>
      <c r="R61" s="22">
        <f>IF(M61="","",B61&amp;"|"&amp;TEXT(M61,"000"))</f>
        <v/>
      </c>
      <c r="S61" s="22">
        <f>IF(COUNTA(B61:H61)=0,"",IF(OR(B61="",C61="",D61="",NOT(ISNUMBER(E61)),NOT(ISNUMBER(F61)),G61=""),"Completar campos",IF(F61&lt;0,"Saldo negativo",IF(COUNTIFS($B$2:$B$101,B61,$D$2:$D$101,D61)&gt;1,"Duplicidade SKU/lote",IF(AND(G61="Sim",H61=""),"Informar motivo do bloqueio","OK")))))</f>
        <v/>
      </c>
    </row>
    <row r="62" ht="21" customHeight="1">
      <c r="A62" s="16" t="n">
        <v>61</v>
      </c>
      <c r="B62" s="17" t="n"/>
      <c r="C62" s="17" t="n"/>
      <c r="D62" s="17" t="n"/>
      <c r="E62" s="33" t="n"/>
      <c r="F62" s="34" t="n"/>
      <c r="G62" s="20" t="n"/>
      <c r="H62" s="17" t="n"/>
      <c r="I62" s="35">
        <f>IF(OR(B62="",D62="",E62=""),"",E62-Resumo!$B$4)</f>
        <v/>
      </c>
      <c r="J62" s="22">
        <f>IF(COUNTA(B62:H62)=0,"",IF(OR(B62="",C62="",D62="",NOT(ISNUMBER(E62)),NOT(ISNUMBER(F62)),G62=""),"Incompleto",IF(F62&lt;=0,"Sem saldo",IF(G62="Sim","Bloqueado",IF(E62&lt;Resumo!$B$4,"Vencido","Elegível")))))</f>
        <v/>
      </c>
      <c r="K62" s="22">
        <f>IF(J62="","",IF(J62&lt;&gt;"Elegível",J62,IF(I62=0,"Vence hoje",IF(I62&lt;=Resumo!$B$5,"Crítico",IF(I62&lt;=Resumo!$B$6,"Atenção","Acima da atenção")))))</f>
        <v/>
      </c>
      <c r="L62" s="35">
        <f>IF(J62="Elegível",F62,0)</f>
        <v/>
      </c>
      <c r="M62" s="35">
        <f>IF(J62&lt;&gt;"Elegível","",COUNTIFS($B$2:$B$101,B62,$J$2:$J$101,"Elegível",$E$2:$E$101,"&lt;"&amp;E62)+COUNTIFS($B$2:$B$101,B62,$J$2:$J$101,"Elegível",$E$2:$E$101,E62,$A$2:$A$101,"&lt;="&amp;A62))</f>
        <v/>
      </c>
      <c r="N62" s="35">
        <f>IF(M62="","",SUMIFS($L$2:$L$101,$B$2:$B$101,B62,$M$2:$M$101,"&lt;"&amp;M62))</f>
        <v/>
      </c>
      <c r="O62" s="35">
        <f>IF(M62="","",N62+L62)</f>
        <v/>
      </c>
      <c r="P62" s="35">
        <f>IF(J62&lt;&gt;"Elegível","",COUNTIFS($J$2:$J$101,"Elegível",$E$2:$E$101,"&lt;"&amp;E62)+COUNTIFS($J$2:$J$101,"Elegível",$E$2:$E$101,E62,$A$2:$A$101,"&lt;="&amp;A62))</f>
        <v/>
      </c>
      <c r="Q62" s="22">
        <f>IF(OR(B62="",D62=""),"",B62&amp;"|"&amp;D62)</f>
        <v/>
      </c>
      <c r="R62" s="22">
        <f>IF(M62="","",B62&amp;"|"&amp;TEXT(M62,"000"))</f>
        <v/>
      </c>
      <c r="S62" s="22">
        <f>IF(COUNTA(B62:H62)=0,"",IF(OR(B62="",C62="",D62="",NOT(ISNUMBER(E62)),NOT(ISNUMBER(F62)),G62=""),"Completar campos",IF(F62&lt;0,"Saldo negativo",IF(COUNTIFS($B$2:$B$101,B62,$D$2:$D$101,D62)&gt;1,"Duplicidade SKU/lote",IF(AND(G62="Sim",H62=""),"Informar motivo do bloqueio","OK")))))</f>
        <v/>
      </c>
    </row>
    <row r="63" ht="21" customHeight="1">
      <c r="A63" s="23" t="n">
        <v>62</v>
      </c>
      <c r="B63" s="17" t="n"/>
      <c r="C63" s="17" t="n"/>
      <c r="D63" s="17" t="n"/>
      <c r="E63" s="33" t="n"/>
      <c r="F63" s="34" t="n"/>
      <c r="G63" s="20" t="n"/>
      <c r="H63" s="17" t="n"/>
      <c r="I63" s="35">
        <f>IF(OR(B63="",D63="",E63=""),"",E63-Resumo!$B$4)</f>
        <v/>
      </c>
      <c r="J63" s="22">
        <f>IF(COUNTA(B63:H63)=0,"",IF(OR(B63="",C63="",D63="",NOT(ISNUMBER(E63)),NOT(ISNUMBER(F63)),G63=""),"Incompleto",IF(F63&lt;=0,"Sem saldo",IF(G63="Sim","Bloqueado",IF(E63&lt;Resumo!$B$4,"Vencido","Elegível")))))</f>
        <v/>
      </c>
      <c r="K63" s="22">
        <f>IF(J63="","",IF(J63&lt;&gt;"Elegível",J63,IF(I63=0,"Vence hoje",IF(I63&lt;=Resumo!$B$5,"Crítico",IF(I63&lt;=Resumo!$B$6,"Atenção","Acima da atenção")))))</f>
        <v/>
      </c>
      <c r="L63" s="35">
        <f>IF(J63="Elegível",F63,0)</f>
        <v/>
      </c>
      <c r="M63" s="35">
        <f>IF(J63&lt;&gt;"Elegível","",COUNTIFS($B$2:$B$101,B63,$J$2:$J$101,"Elegível",$E$2:$E$101,"&lt;"&amp;E63)+COUNTIFS($B$2:$B$101,B63,$J$2:$J$101,"Elegível",$E$2:$E$101,E63,$A$2:$A$101,"&lt;="&amp;A63))</f>
        <v/>
      </c>
      <c r="N63" s="35">
        <f>IF(M63="","",SUMIFS($L$2:$L$101,$B$2:$B$101,B63,$M$2:$M$101,"&lt;"&amp;M63))</f>
        <v/>
      </c>
      <c r="O63" s="35">
        <f>IF(M63="","",N63+L63)</f>
        <v/>
      </c>
      <c r="P63" s="35">
        <f>IF(J63&lt;&gt;"Elegível","",COUNTIFS($J$2:$J$101,"Elegível",$E$2:$E$101,"&lt;"&amp;E63)+COUNTIFS($J$2:$J$101,"Elegível",$E$2:$E$101,E63,$A$2:$A$101,"&lt;="&amp;A63))</f>
        <v/>
      </c>
      <c r="Q63" s="22">
        <f>IF(OR(B63="",D63=""),"",B63&amp;"|"&amp;D63)</f>
        <v/>
      </c>
      <c r="R63" s="22">
        <f>IF(M63="","",B63&amp;"|"&amp;TEXT(M63,"000"))</f>
        <v/>
      </c>
      <c r="S63" s="22">
        <f>IF(COUNTA(B63:H63)=0,"",IF(OR(B63="",C63="",D63="",NOT(ISNUMBER(E63)),NOT(ISNUMBER(F63)),G63=""),"Completar campos",IF(F63&lt;0,"Saldo negativo",IF(COUNTIFS($B$2:$B$101,B63,$D$2:$D$101,D63)&gt;1,"Duplicidade SKU/lote",IF(AND(G63="Sim",H63=""),"Informar motivo do bloqueio","OK")))))</f>
        <v/>
      </c>
    </row>
    <row r="64" ht="21" customHeight="1">
      <c r="A64" s="16" t="n">
        <v>63</v>
      </c>
      <c r="B64" s="17" t="n"/>
      <c r="C64" s="17" t="n"/>
      <c r="D64" s="17" t="n"/>
      <c r="E64" s="33" t="n"/>
      <c r="F64" s="34" t="n"/>
      <c r="G64" s="20" t="n"/>
      <c r="H64" s="17" t="n"/>
      <c r="I64" s="35">
        <f>IF(OR(B64="",D64="",E64=""),"",E64-Resumo!$B$4)</f>
        <v/>
      </c>
      <c r="J64" s="22">
        <f>IF(COUNTA(B64:H64)=0,"",IF(OR(B64="",C64="",D64="",NOT(ISNUMBER(E64)),NOT(ISNUMBER(F64)),G64=""),"Incompleto",IF(F64&lt;=0,"Sem saldo",IF(G64="Sim","Bloqueado",IF(E64&lt;Resumo!$B$4,"Vencido","Elegível")))))</f>
        <v/>
      </c>
      <c r="K64" s="22">
        <f>IF(J64="","",IF(J64&lt;&gt;"Elegível",J64,IF(I64=0,"Vence hoje",IF(I64&lt;=Resumo!$B$5,"Crítico",IF(I64&lt;=Resumo!$B$6,"Atenção","Acima da atenção")))))</f>
        <v/>
      </c>
      <c r="L64" s="35">
        <f>IF(J64="Elegível",F64,0)</f>
        <v/>
      </c>
      <c r="M64" s="35">
        <f>IF(J64&lt;&gt;"Elegível","",COUNTIFS($B$2:$B$101,B64,$J$2:$J$101,"Elegível",$E$2:$E$101,"&lt;"&amp;E64)+COUNTIFS($B$2:$B$101,B64,$J$2:$J$101,"Elegível",$E$2:$E$101,E64,$A$2:$A$101,"&lt;="&amp;A64))</f>
        <v/>
      </c>
      <c r="N64" s="35">
        <f>IF(M64="","",SUMIFS($L$2:$L$101,$B$2:$B$101,B64,$M$2:$M$101,"&lt;"&amp;M64))</f>
        <v/>
      </c>
      <c r="O64" s="35">
        <f>IF(M64="","",N64+L64)</f>
        <v/>
      </c>
      <c r="P64" s="35">
        <f>IF(J64&lt;&gt;"Elegível","",COUNTIFS($J$2:$J$101,"Elegível",$E$2:$E$101,"&lt;"&amp;E64)+COUNTIFS($J$2:$J$101,"Elegível",$E$2:$E$101,E64,$A$2:$A$101,"&lt;="&amp;A64))</f>
        <v/>
      </c>
      <c r="Q64" s="22">
        <f>IF(OR(B64="",D64=""),"",B64&amp;"|"&amp;D64)</f>
        <v/>
      </c>
      <c r="R64" s="22">
        <f>IF(M64="","",B64&amp;"|"&amp;TEXT(M64,"000"))</f>
        <v/>
      </c>
      <c r="S64" s="22">
        <f>IF(COUNTA(B64:H64)=0,"",IF(OR(B64="",C64="",D64="",NOT(ISNUMBER(E64)),NOT(ISNUMBER(F64)),G64=""),"Completar campos",IF(F64&lt;0,"Saldo negativo",IF(COUNTIFS($B$2:$B$101,B64,$D$2:$D$101,D64)&gt;1,"Duplicidade SKU/lote",IF(AND(G64="Sim",H64=""),"Informar motivo do bloqueio","OK")))))</f>
        <v/>
      </c>
    </row>
    <row r="65" ht="21" customHeight="1">
      <c r="A65" s="23" t="n">
        <v>64</v>
      </c>
      <c r="B65" s="17" t="n"/>
      <c r="C65" s="17" t="n"/>
      <c r="D65" s="17" t="n"/>
      <c r="E65" s="33" t="n"/>
      <c r="F65" s="34" t="n"/>
      <c r="G65" s="20" t="n"/>
      <c r="H65" s="17" t="n"/>
      <c r="I65" s="35">
        <f>IF(OR(B65="",D65="",E65=""),"",E65-Resumo!$B$4)</f>
        <v/>
      </c>
      <c r="J65" s="22">
        <f>IF(COUNTA(B65:H65)=0,"",IF(OR(B65="",C65="",D65="",NOT(ISNUMBER(E65)),NOT(ISNUMBER(F65)),G65=""),"Incompleto",IF(F65&lt;=0,"Sem saldo",IF(G65="Sim","Bloqueado",IF(E65&lt;Resumo!$B$4,"Vencido","Elegível")))))</f>
        <v/>
      </c>
      <c r="K65" s="22">
        <f>IF(J65="","",IF(J65&lt;&gt;"Elegível",J65,IF(I65=0,"Vence hoje",IF(I65&lt;=Resumo!$B$5,"Crítico",IF(I65&lt;=Resumo!$B$6,"Atenção","Acima da atenção")))))</f>
        <v/>
      </c>
      <c r="L65" s="35">
        <f>IF(J65="Elegível",F65,0)</f>
        <v/>
      </c>
      <c r="M65" s="35">
        <f>IF(J65&lt;&gt;"Elegível","",COUNTIFS($B$2:$B$101,B65,$J$2:$J$101,"Elegível",$E$2:$E$101,"&lt;"&amp;E65)+COUNTIFS($B$2:$B$101,B65,$J$2:$J$101,"Elegível",$E$2:$E$101,E65,$A$2:$A$101,"&lt;="&amp;A65))</f>
        <v/>
      </c>
      <c r="N65" s="35">
        <f>IF(M65="","",SUMIFS($L$2:$L$101,$B$2:$B$101,B65,$M$2:$M$101,"&lt;"&amp;M65))</f>
        <v/>
      </c>
      <c r="O65" s="35">
        <f>IF(M65="","",N65+L65)</f>
        <v/>
      </c>
      <c r="P65" s="35">
        <f>IF(J65&lt;&gt;"Elegível","",COUNTIFS($J$2:$J$101,"Elegível",$E$2:$E$101,"&lt;"&amp;E65)+COUNTIFS($J$2:$J$101,"Elegível",$E$2:$E$101,E65,$A$2:$A$101,"&lt;="&amp;A65))</f>
        <v/>
      </c>
      <c r="Q65" s="22">
        <f>IF(OR(B65="",D65=""),"",B65&amp;"|"&amp;D65)</f>
        <v/>
      </c>
      <c r="R65" s="22">
        <f>IF(M65="","",B65&amp;"|"&amp;TEXT(M65,"000"))</f>
        <v/>
      </c>
      <c r="S65" s="22">
        <f>IF(COUNTA(B65:H65)=0,"",IF(OR(B65="",C65="",D65="",NOT(ISNUMBER(E65)),NOT(ISNUMBER(F65)),G65=""),"Completar campos",IF(F65&lt;0,"Saldo negativo",IF(COUNTIFS($B$2:$B$101,B65,$D$2:$D$101,D65)&gt;1,"Duplicidade SKU/lote",IF(AND(G65="Sim",H65=""),"Informar motivo do bloqueio","OK")))))</f>
        <v/>
      </c>
    </row>
    <row r="66" ht="21" customHeight="1">
      <c r="A66" s="16" t="n">
        <v>65</v>
      </c>
      <c r="B66" s="17" t="n"/>
      <c r="C66" s="17" t="n"/>
      <c r="D66" s="17" t="n"/>
      <c r="E66" s="33" t="n"/>
      <c r="F66" s="34" t="n"/>
      <c r="G66" s="20" t="n"/>
      <c r="H66" s="17" t="n"/>
      <c r="I66" s="35">
        <f>IF(OR(B66="",D66="",E66=""),"",E66-Resumo!$B$4)</f>
        <v/>
      </c>
      <c r="J66" s="22">
        <f>IF(COUNTA(B66:H66)=0,"",IF(OR(B66="",C66="",D66="",NOT(ISNUMBER(E66)),NOT(ISNUMBER(F66)),G66=""),"Incompleto",IF(F66&lt;=0,"Sem saldo",IF(G66="Sim","Bloqueado",IF(E66&lt;Resumo!$B$4,"Vencido","Elegível")))))</f>
        <v/>
      </c>
      <c r="K66" s="22">
        <f>IF(J66="","",IF(J66&lt;&gt;"Elegível",J66,IF(I66=0,"Vence hoje",IF(I66&lt;=Resumo!$B$5,"Crítico",IF(I66&lt;=Resumo!$B$6,"Atenção","Acima da atenção")))))</f>
        <v/>
      </c>
      <c r="L66" s="35">
        <f>IF(J66="Elegível",F66,0)</f>
        <v/>
      </c>
      <c r="M66" s="35">
        <f>IF(J66&lt;&gt;"Elegível","",COUNTIFS($B$2:$B$101,B66,$J$2:$J$101,"Elegível",$E$2:$E$101,"&lt;"&amp;E66)+COUNTIFS($B$2:$B$101,B66,$J$2:$J$101,"Elegível",$E$2:$E$101,E66,$A$2:$A$101,"&lt;="&amp;A66))</f>
        <v/>
      </c>
      <c r="N66" s="35">
        <f>IF(M66="","",SUMIFS($L$2:$L$101,$B$2:$B$101,B66,$M$2:$M$101,"&lt;"&amp;M66))</f>
        <v/>
      </c>
      <c r="O66" s="35">
        <f>IF(M66="","",N66+L66)</f>
        <v/>
      </c>
      <c r="P66" s="35">
        <f>IF(J66&lt;&gt;"Elegível","",COUNTIFS($J$2:$J$101,"Elegível",$E$2:$E$101,"&lt;"&amp;E66)+COUNTIFS($J$2:$J$101,"Elegível",$E$2:$E$101,E66,$A$2:$A$101,"&lt;="&amp;A66))</f>
        <v/>
      </c>
      <c r="Q66" s="22">
        <f>IF(OR(B66="",D66=""),"",B66&amp;"|"&amp;D66)</f>
        <v/>
      </c>
      <c r="R66" s="22">
        <f>IF(M66="","",B66&amp;"|"&amp;TEXT(M66,"000"))</f>
        <v/>
      </c>
      <c r="S66" s="22">
        <f>IF(COUNTA(B66:H66)=0,"",IF(OR(B66="",C66="",D66="",NOT(ISNUMBER(E66)),NOT(ISNUMBER(F66)),G66=""),"Completar campos",IF(F66&lt;0,"Saldo negativo",IF(COUNTIFS($B$2:$B$101,B66,$D$2:$D$101,D66)&gt;1,"Duplicidade SKU/lote",IF(AND(G66="Sim",H66=""),"Informar motivo do bloqueio","OK")))))</f>
        <v/>
      </c>
    </row>
    <row r="67" ht="21" customHeight="1">
      <c r="A67" s="23" t="n">
        <v>66</v>
      </c>
      <c r="B67" s="17" t="n"/>
      <c r="C67" s="17" t="n"/>
      <c r="D67" s="17" t="n"/>
      <c r="E67" s="33" t="n"/>
      <c r="F67" s="34" t="n"/>
      <c r="G67" s="20" t="n"/>
      <c r="H67" s="17" t="n"/>
      <c r="I67" s="35">
        <f>IF(OR(B67="",D67="",E67=""),"",E67-Resumo!$B$4)</f>
        <v/>
      </c>
      <c r="J67" s="22">
        <f>IF(COUNTA(B67:H67)=0,"",IF(OR(B67="",C67="",D67="",NOT(ISNUMBER(E67)),NOT(ISNUMBER(F67)),G67=""),"Incompleto",IF(F67&lt;=0,"Sem saldo",IF(G67="Sim","Bloqueado",IF(E67&lt;Resumo!$B$4,"Vencido","Elegível")))))</f>
        <v/>
      </c>
      <c r="K67" s="22">
        <f>IF(J67="","",IF(J67&lt;&gt;"Elegível",J67,IF(I67=0,"Vence hoje",IF(I67&lt;=Resumo!$B$5,"Crítico",IF(I67&lt;=Resumo!$B$6,"Atenção","Acima da atenção")))))</f>
        <v/>
      </c>
      <c r="L67" s="35">
        <f>IF(J67="Elegível",F67,0)</f>
        <v/>
      </c>
      <c r="M67" s="35">
        <f>IF(J67&lt;&gt;"Elegível","",COUNTIFS($B$2:$B$101,B67,$J$2:$J$101,"Elegível",$E$2:$E$101,"&lt;"&amp;E67)+COUNTIFS($B$2:$B$101,B67,$J$2:$J$101,"Elegível",$E$2:$E$101,E67,$A$2:$A$101,"&lt;="&amp;A67))</f>
        <v/>
      </c>
      <c r="N67" s="35">
        <f>IF(M67="","",SUMIFS($L$2:$L$101,$B$2:$B$101,B67,$M$2:$M$101,"&lt;"&amp;M67))</f>
        <v/>
      </c>
      <c r="O67" s="35">
        <f>IF(M67="","",N67+L67)</f>
        <v/>
      </c>
      <c r="P67" s="35">
        <f>IF(J67&lt;&gt;"Elegível","",COUNTIFS($J$2:$J$101,"Elegível",$E$2:$E$101,"&lt;"&amp;E67)+COUNTIFS($J$2:$J$101,"Elegível",$E$2:$E$101,E67,$A$2:$A$101,"&lt;="&amp;A67))</f>
        <v/>
      </c>
      <c r="Q67" s="22">
        <f>IF(OR(B67="",D67=""),"",B67&amp;"|"&amp;D67)</f>
        <v/>
      </c>
      <c r="R67" s="22">
        <f>IF(M67="","",B67&amp;"|"&amp;TEXT(M67,"000"))</f>
        <v/>
      </c>
      <c r="S67" s="22">
        <f>IF(COUNTA(B67:H67)=0,"",IF(OR(B67="",C67="",D67="",NOT(ISNUMBER(E67)),NOT(ISNUMBER(F67)),G67=""),"Completar campos",IF(F67&lt;0,"Saldo negativo",IF(COUNTIFS($B$2:$B$101,B67,$D$2:$D$101,D67)&gt;1,"Duplicidade SKU/lote",IF(AND(G67="Sim",H67=""),"Informar motivo do bloqueio","OK")))))</f>
        <v/>
      </c>
    </row>
    <row r="68" ht="21" customHeight="1">
      <c r="A68" s="16" t="n">
        <v>67</v>
      </c>
      <c r="B68" s="17" t="n"/>
      <c r="C68" s="17" t="n"/>
      <c r="D68" s="17" t="n"/>
      <c r="E68" s="33" t="n"/>
      <c r="F68" s="34" t="n"/>
      <c r="G68" s="20" t="n"/>
      <c r="H68" s="17" t="n"/>
      <c r="I68" s="35">
        <f>IF(OR(B68="",D68="",E68=""),"",E68-Resumo!$B$4)</f>
        <v/>
      </c>
      <c r="J68" s="22">
        <f>IF(COUNTA(B68:H68)=0,"",IF(OR(B68="",C68="",D68="",NOT(ISNUMBER(E68)),NOT(ISNUMBER(F68)),G68=""),"Incompleto",IF(F68&lt;=0,"Sem saldo",IF(G68="Sim","Bloqueado",IF(E68&lt;Resumo!$B$4,"Vencido","Elegível")))))</f>
        <v/>
      </c>
      <c r="K68" s="22">
        <f>IF(J68="","",IF(J68&lt;&gt;"Elegível",J68,IF(I68=0,"Vence hoje",IF(I68&lt;=Resumo!$B$5,"Crítico",IF(I68&lt;=Resumo!$B$6,"Atenção","Acima da atenção")))))</f>
        <v/>
      </c>
      <c r="L68" s="35">
        <f>IF(J68="Elegível",F68,0)</f>
        <v/>
      </c>
      <c r="M68" s="35">
        <f>IF(J68&lt;&gt;"Elegível","",COUNTIFS($B$2:$B$101,B68,$J$2:$J$101,"Elegível",$E$2:$E$101,"&lt;"&amp;E68)+COUNTIFS($B$2:$B$101,B68,$J$2:$J$101,"Elegível",$E$2:$E$101,E68,$A$2:$A$101,"&lt;="&amp;A68))</f>
        <v/>
      </c>
      <c r="N68" s="35">
        <f>IF(M68="","",SUMIFS($L$2:$L$101,$B$2:$B$101,B68,$M$2:$M$101,"&lt;"&amp;M68))</f>
        <v/>
      </c>
      <c r="O68" s="35">
        <f>IF(M68="","",N68+L68)</f>
        <v/>
      </c>
      <c r="P68" s="35">
        <f>IF(J68&lt;&gt;"Elegível","",COUNTIFS($J$2:$J$101,"Elegível",$E$2:$E$101,"&lt;"&amp;E68)+COUNTIFS($J$2:$J$101,"Elegível",$E$2:$E$101,E68,$A$2:$A$101,"&lt;="&amp;A68))</f>
        <v/>
      </c>
      <c r="Q68" s="22">
        <f>IF(OR(B68="",D68=""),"",B68&amp;"|"&amp;D68)</f>
        <v/>
      </c>
      <c r="R68" s="22">
        <f>IF(M68="","",B68&amp;"|"&amp;TEXT(M68,"000"))</f>
        <v/>
      </c>
      <c r="S68" s="22">
        <f>IF(COUNTA(B68:H68)=0,"",IF(OR(B68="",C68="",D68="",NOT(ISNUMBER(E68)),NOT(ISNUMBER(F68)),G68=""),"Completar campos",IF(F68&lt;0,"Saldo negativo",IF(COUNTIFS($B$2:$B$101,B68,$D$2:$D$101,D68)&gt;1,"Duplicidade SKU/lote",IF(AND(G68="Sim",H68=""),"Informar motivo do bloqueio","OK")))))</f>
        <v/>
      </c>
    </row>
    <row r="69" ht="21" customHeight="1">
      <c r="A69" s="23" t="n">
        <v>68</v>
      </c>
      <c r="B69" s="17" t="n"/>
      <c r="C69" s="17" t="n"/>
      <c r="D69" s="17" t="n"/>
      <c r="E69" s="33" t="n"/>
      <c r="F69" s="34" t="n"/>
      <c r="G69" s="20" t="n"/>
      <c r="H69" s="17" t="n"/>
      <c r="I69" s="35">
        <f>IF(OR(B69="",D69="",E69=""),"",E69-Resumo!$B$4)</f>
        <v/>
      </c>
      <c r="J69" s="22">
        <f>IF(COUNTA(B69:H69)=0,"",IF(OR(B69="",C69="",D69="",NOT(ISNUMBER(E69)),NOT(ISNUMBER(F69)),G69=""),"Incompleto",IF(F69&lt;=0,"Sem saldo",IF(G69="Sim","Bloqueado",IF(E69&lt;Resumo!$B$4,"Vencido","Elegível")))))</f>
        <v/>
      </c>
      <c r="K69" s="22">
        <f>IF(J69="","",IF(J69&lt;&gt;"Elegível",J69,IF(I69=0,"Vence hoje",IF(I69&lt;=Resumo!$B$5,"Crítico",IF(I69&lt;=Resumo!$B$6,"Atenção","Acima da atenção")))))</f>
        <v/>
      </c>
      <c r="L69" s="35">
        <f>IF(J69="Elegível",F69,0)</f>
        <v/>
      </c>
      <c r="M69" s="35">
        <f>IF(J69&lt;&gt;"Elegível","",COUNTIFS($B$2:$B$101,B69,$J$2:$J$101,"Elegível",$E$2:$E$101,"&lt;"&amp;E69)+COUNTIFS($B$2:$B$101,B69,$J$2:$J$101,"Elegível",$E$2:$E$101,E69,$A$2:$A$101,"&lt;="&amp;A69))</f>
        <v/>
      </c>
      <c r="N69" s="35">
        <f>IF(M69="","",SUMIFS($L$2:$L$101,$B$2:$B$101,B69,$M$2:$M$101,"&lt;"&amp;M69))</f>
        <v/>
      </c>
      <c r="O69" s="35">
        <f>IF(M69="","",N69+L69)</f>
        <v/>
      </c>
      <c r="P69" s="35">
        <f>IF(J69&lt;&gt;"Elegível","",COUNTIFS($J$2:$J$101,"Elegível",$E$2:$E$101,"&lt;"&amp;E69)+COUNTIFS($J$2:$J$101,"Elegível",$E$2:$E$101,E69,$A$2:$A$101,"&lt;="&amp;A69))</f>
        <v/>
      </c>
      <c r="Q69" s="22">
        <f>IF(OR(B69="",D69=""),"",B69&amp;"|"&amp;D69)</f>
        <v/>
      </c>
      <c r="R69" s="22">
        <f>IF(M69="","",B69&amp;"|"&amp;TEXT(M69,"000"))</f>
        <v/>
      </c>
      <c r="S69" s="22">
        <f>IF(COUNTA(B69:H69)=0,"",IF(OR(B69="",C69="",D69="",NOT(ISNUMBER(E69)),NOT(ISNUMBER(F69)),G69=""),"Completar campos",IF(F69&lt;0,"Saldo negativo",IF(COUNTIFS($B$2:$B$101,B69,$D$2:$D$101,D69)&gt;1,"Duplicidade SKU/lote",IF(AND(G69="Sim",H69=""),"Informar motivo do bloqueio","OK")))))</f>
        <v/>
      </c>
    </row>
    <row r="70" ht="21" customHeight="1">
      <c r="A70" s="16" t="n">
        <v>69</v>
      </c>
      <c r="B70" s="17" t="n"/>
      <c r="C70" s="17" t="n"/>
      <c r="D70" s="17" t="n"/>
      <c r="E70" s="33" t="n"/>
      <c r="F70" s="34" t="n"/>
      <c r="G70" s="20" t="n"/>
      <c r="H70" s="17" t="n"/>
      <c r="I70" s="35">
        <f>IF(OR(B70="",D70="",E70=""),"",E70-Resumo!$B$4)</f>
        <v/>
      </c>
      <c r="J70" s="22">
        <f>IF(COUNTA(B70:H70)=0,"",IF(OR(B70="",C70="",D70="",NOT(ISNUMBER(E70)),NOT(ISNUMBER(F70)),G70=""),"Incompleto",IF(F70&lt;=0,"Sem saldo",IF(G70="Sim","Bloqueado",IF(E70&lt;Resumo!$B$4,"Vencido","Elegível")))))</f>
        <v/>
      </c>
      <c r="K70" s="22">
        <f>IF(J70="","",IF(J70&lt;&gt;"Elegível",J70,IF(I70=0,"Vence hoje",IF(I70&lt;=Resumo!$B$5,"Crítico",IF(I70&lt;=Resumo!$B$6,"Atenção","Acima da atenção")))))</f>
        <v/>
      </c>
      <c r="L70" s="35">
        <f>IF(J70="Elegível",F70,0)</f>
        <v/>
      </c>
      <c r="M70" s="35">
        <f>IF(J70&lt;&gt;"Elegível","",COUNTIFS($B$2:$B$101,B70,$J$2:$J$101,"Elegível",$E$2:$E$101,"&lt;"&amp;E70)+COUNTIFS($B$2:$B$101,B70,$J$2:$J$101,"Elegível",$E$2:$E$101,E70,$A$2:$A$101,"&lt;="&amp;A70))</f>
        <v/>
      </c>
      <c r="N70" s="35">
        <f>IF(M70="","",SUMIFS($L$2:$L$101,$B$2:$B$101,B70,$M$2:$M$101,"&lt;"&amp;M70))</f>
        <v/>
      </c>
      <c r="O70" s="35">
        <f>IF(M70="","",N70+L70)</f>
        <v/>
      </c>
      <c r="P70" s="35">
        <f>IF(J70&lt;&gt;"Elegível","",COUNTIFS($J$2:$J$101,"Elegível",$E$2:$E$101,"&lt;"&amp;E70)+COUNTIFS($J$2:$J$101,"Elegível",$E$2:$E$101,E70,$A$2:$A$101,"&lt;="&amp;A70))</f>
        <v/>
      </c>
      <c r="Q70" s="22">
        <f>IF(OR(B70="",D70=""),"",B70&amp;"|"&amp;D70)</f>
        <v/>
      </c>
      <c r="R70" s="22">
        <f>IF(M70="","",B70&amp;"|"&amp;TEXT(M70,"000"))</f>
        <v/>
      </c>
      <c r="S70" s="22">
        <f>IF(COUNTA(B70:H70)=0,"",IF(OR(B70="",C70="",D70="",NOT(ISNUMBER(E70)),NOT(ISNUMBER(F70)),G70=""),"Completar campos",IF(F70&lt;0,"Saldo negativo",IF(COUNTIFS($B$2:$B$101,B70,$D$2:$D$101,D70)&gt;1,"Duplicidade SKU/lote",IF(AND(G70="Sim",H70=""),"Informar motivo do bloqueio","OK")))))</f>
        <v/>
      </c>
    </row>
    <row r="71" ht="21" customHeight="1">
      <c r="A71" s="23" t="n">
        <v>70</v>
      </c>
      <c r="B71" s="17" t="n"/>
      <c r="C71" s="17" t="n"/>
      <c r="D71" s="17" t="n"/>
      <c r="E71" s="33" t="n"/>
      <c r="F71" s="34" t="n"/>
      <c r="G71" s="20" t="n"/>
      <c r="H71" s="17" t="n"/>
      <c r="I71" s="35">
        <f>IF(OR(B71="",D71="",E71=""),"",E71-Resumo!$B$4)</f>
        <v/>
      </c>
      <c r="J71" s="22">
        <f>IF(COUNTA(B71:H71)=0,"",IF(OR(B71="",C71="",D71="",NOT(ISNUMBER(E71)),NOT(ISNUMBER(F71)),G71=""),"Incompleto",IF(F71&lt;=0,"Sem saldo",IF(G71="Sim","Bloqueado",IF(E71&lt;Resumo!$B$4,"Vencido","Elegível")))))</f>
        <v/>
      </c>
      <c r="K71" s="22">
        <f>IF(J71="","",IF(J71&lt;&gt;"Elegível",J71,IF(I71=0,"Vence hoje",IF(I71&lt;=Resumo!$B$5,"Crítico",IF(I71&lt;=Resumo!$B$6,"Atenção","Acima da atenção")))))</f>
        <v/>
      </c>
      <c r="L71" s="35">
        <f>IF(J71="Elegível",F71,0)</f>
        <v/>
      </c>
      <c r="M71" s="35">
        <f>IF(J71&lt;&gt;"Elegível","",COUNTIFS($B$2:$B$101,B71,$J$2:$J$101,"Elegível",$E$2:$E$101,"&lt;"&amp;E71)+COUNTIFS($B$2:$B$101,B71,$J$2:$J$101,"Elegível",$E$2:$E$101,E71,$A$2:$A$101,"&lt;="&amp;A71))</f>
        <v/>
      </c>
      <c r="N71" s="35">
        <f>IF(M71="","",SUMIFS($L$2:$L$101,$B$2:$B$101,B71,$M$2:$M$101,"&lt;"&amp;M71))</f>
        <v/>
      </c>
      <c r="O71" s="35">
        <f>IF(M71="","",N71+L71)</f>
        <v/>
      </c>
      <c r="P71" s="35">
        <f>IF(J71&lt;&gt;"Elegível","",COUNTIFS($J$2:$J$101,"Elegível",$E$2:$E$101,"&lt;"&amp;E71)+COUNTIFS($J$2:$J$101,"Elegível",$E$2:$E$101,E71,$A$2:$A$101,"&lt;="&amp;A71))</f>
        <v/>
      </c>
      <c r="Q71" s="22">
        <f>IF(OR(B71="",D71=""),"",B71&amp;"|"&amp;D71)</f>
        <v/>
      </c>
      <c r="R71" s="22">
        <f>IF(M71="","",B71&amp;"|"&amp;TEXT(M71,"000"))</f>
        <v/>
      </c>
      <c r="S71" s="22">
        <f>IF(COUNTA(B71:H71)=0,"",IF(OR(B71="",C71="",D71="",NOT(ISNUMBER(E71)),NOT(ISNUMBER(F71)),G71=""),"Completar campos",IF(F71&lt;0,"Saldo negativo",IF(COUNTIFS($B$2:$B$101,B71,$D$2:$D$101,D71)&gt;1,"Duplicidade SKU/lote",IF(AND(G71="Sim",H71=""),"Informar motivo do bloqueio","OK")))))</f>
        <v/>
      </c>
    </row>
    <row r="72" ht="21" customHeight="1">
      <c r="A72" s="16" t="n">
        <v>71</v>
      </c>
      <c r="B72" s="17" t="n"/>
      <c r="C72" s="17" t="n"/>
      <c r="D72" s="17" t="n"/>
      <c r="E72" s="33" t="n"/>
      <c r="F72" s="34" t="n"/>
      <c r="G72" s="20" t="n"/>
      <c r="H72" s="17" t="n"/>
      <c r="I72" s="35">
        <f>IF(OR(B72="",D72="",E72=""),"",E72-Resumo!$B$4)</f>
        <v/>
      </c>
      <c r="J72" s="22">
        <f>IF(COUNTA(B72:H72)=0,"",IF(OR(B72="",C72="",D72="",NOT(ISNUMBER(E72)),NOT(ISNUMBER(F72)),G72=""),"Incompleto",IF(F72&lt;=0,"Sem saldo",IF(G72="Sim","Bloqueado",IF(E72&lt;Resumo!$B$4,"Vencido","Elegível")))))</f>
        <v/>
      </c>
      <c r="K72" s="22">
        <f>IF(J72="","",IF(J72&lt;&gt;"Elegível",J72,IF(I72=0,"Vence hoje",IF(I72&lt;=Resumo!$B$5,"Crítico",IF(I72&lt;=Resumo!$B$6,"Atenção","Acima da atenção")))))</f>
        <v/>
      </c>
      <c r="L72" s="35">
        <f>IF(J72="Elegível",F72,0)</f>
        <v/>
      </c>
      <c r="M72" s="35">
        <f>IF(J72&lt;&gt;"Elegível","",COUNTIFS($B$2:$B$101,B72,$J$2:$J$101,"Elegível",$E$2:$E$101,"&lt;"&amp;E72)+COUNTIFS($B$2:$B$101,B72,$J$2:$J$101,"Elegível",$E$2:$E$101,E72,$A$2:$A$101,"&lt;="&amp;A72))</f>
        <v/>
      </c>
      <c r="N72" s="35">
        <f>IF(M72="","",SUMIFS($L$2:$L$101,$B$2:$B$101,B72,$M$2:$M$101,"&lt;"&amp;M72))</f>
        <v/>
      </c>
      <c r="O72" s="35">
        <f>IF(M72="","",N72+L72)</f>
        <v/>
      </c>
      <c r="P72" s="35">
        <f>IF(J72&lt;&gt;"Elegível","",COUNTIFS($J$2:$J$101,"Elegível",$E$2:$E$101,"&lt;"&amp;E72)+COUNTIFS($J$2:$J$101,"Elegível",$E$2:$E$101,E72,$A$2:$A$101,"&lt;="&amp;A72))</f>
        <v/>
      </c>
      <c r="Q72" s="22">
        <f>IF(OR(B72="",D72=""),"",B72&amp;"|"&amp;D72)</f>
        <v/>
      </c>
      <c r="R72" s="22">
        <f>IF(M72="","",B72&amp;"|"&amp;TEXT(M72,"000"))</f>
        <v/>
      </c>
      <c r="S72" s="22">
        <f>IF(COUNTA(B72:H72)=0,"",IF(OR(B72="",C72="",D72="",NOT(ISNUMBER(E72)),NOT(ISNUMBER(F72)),G72=""),"Completar campos",IF(F72&lt;0,"Saldo negativo",IF(COUNTIFS($B$2:$B$101,B72,$D$2:$D$101,D72)&gt;1,"Duplicidade SKU/lote",IF(AND(G72="Sim",H72=""),"Informar motivo do bloqueio","OK")))))</f>
        <v/>
      </c>
    </row>
    <row r="73" ht="21" customHeight="1">
      <c r="A73" s="23" t="n">
        <v>72</v>
      </c>
      <c r="B73" s="17" t="n"/>
      <c r="C73" s="17" t="n"/>
      <c r="D73" s="17" t="n"/>
      <c r="E73" s="33" t="n"/>
      <c r="F73" s="34" t="n"/>
      <c r="G73" s="20" t="n"/>
      <c r="H73" s="17" t="n"/>
      <c r="I73" s="35">
        <f>IF(OR(B73="",D73="",E73=""),"",E73-Resumo!$B$4)</f>
        <v/>
      </c>
      <c r="J73" s="22">
        <f>IF(COUNTA(B73:H73)=0,"",IF(OR(B73="",C73="",D73="",NOT(ISNUMBER(E73)),NOT(ISNUMBER(F73)),G73=""),"Incompleto",IF(F73&lt;=0,"Sem saldo",IF(G73="Sim","Bloqueado",IF(E73&lt;Resumo!$B$4,"Vencido","Elegível")))))</f>
        <v/>
      </c>
      <c r="K73" s="22">
        <f>IF(J73="","",IF(J73&lt;&gt;"Elegível",J73,IF(I73=0,"Vence hoje",IF(I73&lt;=Resumo!$B$5,"Crítico",IF(I73&lt;=Resumo!$B$6,"Atenção","Acima da atenção")))))</f>
        <v/>
      </c>
      <c r="L73" s="35">
        <f>IF(J73="Elegível",F73,0)</f>
        <v/>
      </c>
      <c r="M73" s="35">
        <f>IF(J73&lt;&gt;"Elegível","",COUNTIFS($B$2:$B$101,B73,$J$2:$J$101,"Elegível",$E$2:$E$101,"&lt;"&amp;E73)+COUNTIFS($B$2:$B$101,B73,$J$2:$J$101,"Elegível",$E$2:$E$101,E73,$A$2:$A$101,"&lt;="&amp;A73))</f>
        <v/>
      </c>
      <c r="N73" s="35">
        <f>IF(M73="","",SUMIFS($L$2:$L$101,$B$2:$B$101,B73,$M$2:$M$101,"&lt;"&amp;M73))</f>
        <v/>
      </c>
      <c r="O73" s="35">
        <f>IF(M73="","",N73+L73)</f>
        <v/>
      </c>
      <c r="P73" s="35">
        <f>IF(J73&lt;&gt;"Elegível","",COUNTIFS($J$2:$J$101,"Elegível",$E$2:$E$101,"&lt;"&amp;E73)+COUNTIFS($J$2:$J$101,"Elegível",$E$2:$E$101,E73,$A$2:$A$101,"&lt;="&amp;A73))</f>
        <v/>
      </c>
      <c r="Q73" s="22">
        <f>IF(OR(B73="",D73=""),"",B73&amp;"|"&amp;D73)</f>
        <v/>
      </c>
      <c r="R73" s="22">
        <f>IF(M73="","",B73&amp;"|"&amp;TEXT(M73,"000"))</f>
        <v/>
      </c>
      <c r="S73" s="22">
        <f>IF(COUNTA(B73:H73)=0,"",IF(OR(B73="",C73="",D73="",NOT(ISNUMBER(E73)),NOT(ISNUMBER(F73)),G73=""),"Completar campos",IF(F73&lt;0,"Saldo negativo",IF(COUNTIFS($B$2:$B$101,B73,$D$2:$D$101,D73)&gt;1,"Duplicidade SKU/lote",IF(AND(G73="Sim",H73=""),"Informar motivo do bloqueio","OK")))))</f>
        <v/>
      </c>
    </row>
    <row r="74" ht="21" customHeight="1">
      <c r="A74" s="16" t="n">
        <v>73</v>
      </c>
      <c r="B74" s="17" t="n"/>
      <c r="C74" s="17" t="n"/>
      <c r="D74" s="17" t="n"/>
      <c r="E74" s="33" t="n"/>
      <c r="F74" s="34" t="n"/>
      <c r="G74" s="20" t="n"/>
      <c r="H74" s="17" t="n"/>
      <c r="I74" s="35">
        <f>IF(OR(B74="",D74="",E74=""),"",E74-Resumo!$B$4)</f>
        <v/>
      </c>
      <c r="J74" s="22">
        <f>IF(COUNTA(B74:H74)=0,"",IF(OR(B74="",C74="",D74="",NOT(ISNUMBER(E74)),NOT(ISNUMBER(F74)),G74=""),"Incompleto",IF(F74&lt;=0,"Sem saldo",IF(G74="Sim","Bloqueado",IF(E74&lt;Resumo!$B$4,"Vencido","Elegível")))))</f>
        <v/>
      </c>
      <c r="K74" s="22">
        <f>IF(J74="","",IF(J74&lt;&gt;"Elegível",J74,IF(I74=0,"Vence hoje",IF(I74&lt;=Resumo!$B$5,"Crítico",IF(I74&lt;=Resumo!$B$6,"Atenção","Acima da atenção")))))</f>
        <v/>
      </c>
      <c r="L74" s="35">
        <f>IF(J74="Elegível",F74,0)</f>
        <v/>
      </c>
      <c r="M74" s="35">
        <f>IF(J74&lt;&gt;"Elegível","",COUNTIFS($B$2:$B$101,B74,$J$2:$J$101,"Elegível",$E$2:$E$101,"&lt;"&amp;E74)+COUNTIFS($B$2:$B$101,B74,$J$2:$J$101,"Elegível",$E$2:$E$101,E74,$A$2:$A$101,"&lt;="&amp;A74))</f>
        <v/>
      </c>
      <c r="N74" s="35">
        <f>IF(M74="","",SUMIFS($L$2:$L$101,$B$2:$B$101,B74,$M$2:$M$101,"&lt;"&amp;M74))</f>
        <v/>
      </c>
      <c r="O74" s="35">
        <f>IF(M74="","",N74+L74)</f>
        <v/>
      </c>
      <c r="P74" s="35">
        <f>IF(J74&lt;&gt;"Elegível","",COUNTIFS($J$2:$J$101,"Elegível",$E$2:$E$101,"&lt;"&amp;E74)+COUNTIFS($J$2:$J$101,"Elegível",$E$2:$E$101,E74,$A$2:$A$101,"&lt;="&amp;A74))</f>
        <v/>
      </c>
      <c r="Q74" s="22">
        <f>IF(OR(B74="",D74=""),"",B74&amp;"|"&amp;D74)</f>
        <v/>
      </c>
      <c r="R74" s="22">
        <f>IF(M74="","",B74&amp;"|"&amp;TEXT(M74,"000"))</f>
        <v/>
      </c>
      <c r="S74" s="22">
        <f>IF(COUNTA(B74:H74)=0,"",IF(OR(B74="",C74="",D74="",NOT(ISNUMBER(E74)),NOT(ISNUMBER(F74)),G74=""),"Completar campos",IF(F74&lt;0,"Saldo negativo",IF(COUNTIFS($B$2:$B$101,B74,$D$2:$D$101,D74)&gt;1,"Duplicidade SKU/lote",IF(AND(G74="Sim",H74=""),"Informar motivo do bloqueio","OK")))))</f>
        <v/>
      </c>
    </row>
    <row r="75" ht="21" customHeight="1">
      <c r="A75" s="23" t="n">
        <v>74</v>
      </c>
      <c r="B75" s="17" t="n"/>
      <c r="C75" s="17" t="n"/>
      <c r="D75" s="17" t="n"/>
      <c r="E75" s="33" t="n"/>
      <c r="F75" s="34" t="n"/>
      <c r="G75" s="20" t="n"/>
      <c r="H75" s="17" t="n"/>
      <c r="I75" s="35">
        <f>IF(OR(B75="",D75="",E75=""),"",E75-Resumo!$B$4)</f>
        <v/>
      </c>
      <c r="J75" s="22">
        <f>IF(COUNTA(B75:H75)=0,"",IF(OR(B75="",C75="",D75="",NOT(ISNUMBER(E75)),NOT(ISNUMBER(F75)),G75=""),"Incompleto",IF(F75&lt;=0,"Sem saldo",IF(G75="Sim","Bloqueado",IF(E75&lt;Resumo!$B$4,"Vencido","Elegível")))))</f>
        <v/>
      </c>
      <c r="K75" s="22">
        <f>IF(J75="","",IF(J75&lt;&gt;"Elegível",J75,IF(I75=0,"Vence hoje",IF(I75&lt;=Resumo!$B$5,"Crítico",IF(I75&lt;=Resumo!$B$6,"Atenção","Acima da atenção")))))</f>
        <v/>
      </c>
      <c r="L75" s="35">
        <f>IF(J75="Elegível",F75,0)</f>
        <v/>
      </c>
      <c r="M75" s="35">
        <f>IF(J75&lt;&gt;"Elegível","",COUNTIFS($B$2:$B$101,B75,$J$2:$J$101,"Elegível",$E$2:$E$101,"&lt;"&amp;E75)+COUNTIFS($B$2:$B$101,B75,$J$2:$J$101,"Elegível",$E$2:$E$101,E75,$A$2:$A$101,"&lt;="&amp;A75))</f>
        <v/>
      </c>
      <c r="N75" s="35">
        <f>IF(M75="","",SUMIFS($L$2:$L$101,$B$2:$B$101,B75,$M$2:$M$101,"&lt;"&amp;M75))</f>
        <v/>
      </c>
      <c r="O75" s="35">
        <f>IF(M75="","",N75+L75)</f>
        <v/>
      </c>
      <c r="P75" s="35">
        <f>IF(J75&lt;&gt;"Elegível","",COUNTIFS($J$2:$J$101,"Elegível",$E$2:$E$101,"&lt;"&amp;E75)+COUNTIFS($J$2:$J$101,"Elegível",$E$2:$E$101,E75,$A$2:$A$101,"&lt;="&amp;A75))</f>
        <v/>
      </c>
      <c r="Q75" s="22">
        <f>IF(OR(B75="",D75=""),"",B75&amp;"|"&amp;D75)</f>
        <v/>
      </c>
      <c r="R75" s="22">
        <f>IF(M75="","",B75&amp;"|"&amp;TEXT(M75,"000"))</f>
        <v/>
      </c>
      <c r="S75" s="22">
        <f>IF(COUNTA(B75:H75)=0,"",IF(OR(B75="",C75="",D75="",NOT(ISNUMBER(E75)),NOT(ISNUMBER(F75)),G75=""),"Completar campos",IF(F75&lt;0,"Saldo negativo",IF(COUNTIFS($B$2:$B$101,B75,$D$2:$D$101,D75)&gt;1,"Duplicidade SKU/lote",IF(AND(G75="Sim",H75=""),"Informar motivo do bloqueio","OK")))))</f>
        <v/>
      </c>
    </row>
    <row r="76" ht="21" customHeight="1">
      <c r="A76" s="16" t="n">
        <v>75</v>
      </c>
      <c r="B76" s="17" t="n"/>
      <c r="C76" s="17" t="n"/>
      <c r="D76" s="17" t="n"/>
      <c r="E76" s="33" t="n"/>
      <c r="F76" s="34" t="n"/>
      <c r="G76" s="20" t="n"/>
      <c r="H76" s="17" t="n"/>
      <c r="I76" s="35">
        <f>IF(OR(B76="",D76="",E76=""),"",E76-Resumo!$B$4)</f>
        <v/>
      </c>
      <c r="J76" s="22">
        <f>IF(COUNTA(B76:H76)=0,"",IF(OR(B76="",C76="",D76="",NOT(ISNUMBER(E76)),NOT(ISNUMBER(F76)),G76=""),"Incompleto",IF(F76&lt;=0,"Sem saldo",IF(G76="Sim","Bloqueado",IF(E76&lt;Resumo!$B$4,"Vencido","Elegível")))))</f>
        <v/>
      </c>
      <c r="K76" s="22">
        <f>IF(J76="","",IF(J76&lt;&gt;"Elegível",J76,IF(I76=0,"Vence hoje",IF(I76&lt;=Resumo!$B$5,"Crítico",IF(I76&lt;=Resumo!$B$6,"Atenção","Acima da atenção")))))</f>
        <v/>
      </c>
      <c r="L76" s="35">
        <f>IF(J76="Elegível",F76,0)</f>
        <v/>
      </c>
      <c r="M76" s="35">
        <f>IF(J76&lt;&gt;"Elegível","",COUNTIFS($B$2:$B$101,B76,$J$2:$J$101,"Elegível",$E$2:$E$101,"&lt;"&amp;E76)+COUNTIFS($B$2:$B$101,B76,$J$2:$J$101,"Elegível",$E$2:$E$101,E76,$A$2:$A$101,"&lt;="&amp;A76))</f>
        <v/>
      </c>
      <c r="N76" s="35">
        <f>IF(M76="","",SUMIFS($L$2:$L$101,$B$2:$B$101,B76,$M$2:$M$101,"&lt;"&amp;M76))</f>
        <v/>
      </c>
      <c r="O76" s="35">
        <f>IF(M76="","",N76+L76)</f>
        <v/>
      </c>
      <c r="P76" s="35">
        <f>IF(J76&lt;&gt;"Elegível","",COUNTIFS($J$2:$J$101,"Elegível",$E$2:$E$101,"&lt;"&amp;E76)+COUNTIFS($J$2:$J$101,"Elegível",$E$2:$E$101,E76,$A$2:$A$101,"&lt;="&amp;A76))</f>
        <v/>
      </c>
      <c r="Q76" s="22">
        <f>IF(OR(B76="",D76=""),"",B76&amp;"|"&amp;D76)</f>
        <v/>
      </c>
      <c r="R76" s="22">
        <f>IF(M76="","",B76&amp;"|"&amp;TEXT(M76,"000"))</f>
        <v/>
      </c>
      <c r="S76" s="22">
        <f>IF(COUNTA(B76:H76)=0,"",IF(OR(B76="",C76="",D76="",NOT(ISNUMBER(E76)),NOT(ISNUMBER(F76)),G76=""),"Completar campos",IF(F76&lt;0,"Saldo negativo",IF(COUNTIFS($B$2:$B$101,B76,$D$2:$D$101,D76)&gt;1,"Duplicidade SKU/lote",IF(AND(G76="Sim",H76=""),"Informar motivo do bloqueio","OK")))))</f>
        <v/>
      </c>
    </row>
    <row r="77" ht="21" customHeight="1">
      <c r="A77" s="23" t="n">
        <v>76</v>
      </c>
      <c r="B77" s="17" t="n"/>
      <c r="C77" s="17" t="n"/>
      <c r="D77" s="17" t="n"/>
      <c r="E77" s="33" t="n"/>
      <c r="F77" s="34" t="n"/>
      <c r="G77" s="20" t="n"/>
      <c r="H77" s="17" t="n"/>
      <c r="I77" s="35">
        <f>IF(OR(B77="",D77="",E77=""),"",E77-Resumo!$B$4)</f>
        <v/>
      </c>
      <c r="J77" s="22">
        <f>IF(COUNTA(B77:H77)=0,"",IF(OR(B77="",C77="",D77="",NOT(ISNUMBER(E77)),NOT(ISNUMBER(F77)),G77=""),"Incompleto",IF(F77&lt;=0,"Sem saldo",IF(G77="Sim","Bloqueado",IF(E77&lt;Resumo!$B$4,"Vencido","Elegível")))))</f>
        <v/>
      </c>
      <c r="K77" s="22">
        <f>IF(J77="","",IF(J77&lt;&gt;"Elegível",J77,IF(I77=0,"Vence hoje",IF(I77&lt;=Resumo!$B$5,"Crítico",IF(I77&lt;=Resumo!$B$6,"Atenção","Acima da atenção")))))</f>
        <v/>
      </c>
      <c r="L77" s="35">
        <f>IF(J77="Elegível",F77,0)</f>
        <v/>
      </c>
      <c r="M77" s="35">
        <f>IF(J77&lt;&gt;"Elegível","",COUNTIFS($B$2:$B$101,B77,$J$2:$J$101,"Elegível",$E$2:$E$101,"&lt;"&amp;E77)+COUNTIFS($B$2:$B$101,B77,$J$2:$J$101,"Elegível",$E$2:$E$101,E77,$A$2:$A$101,"&lt;="&amp;A77))</f>
        <v/>
      </c>
      <c r="N77" s="35">
        <f>IF(M77="","",SUMIFS($L$2:$L$101,$B$2:$B$101,B77,$M$2:$M$101,"&lt;"&amp;M77))</f>
        <v/>
      </c>
      <c r="O77" s="35">
        <f>IF(M77="","",N77+L77)</f>
        <v/>
      </c>
      <c r="P77" s="35">
        <f>IF(J77&lt;&gt;"Elegível","",COUNTIFS($J$2:$J$101,"Elegível",$E$2:$E$101,"&lt;"&amp;E77)+COUNTIFS($J$2:$J$101,"Elegível",$E$2:$E$101,E77,$A$2:$A$101,"&lt;="&amp;A77))</f>
        <v/>
      </c>
      <c r="Q77" s="22">
        <f>IF(OR(B77="",D77=""),"",B77&amp;"|"&amp;D77)</f>
        <v/>
      </c>
      <c r="R77" s="22">
        <f>IF(M77="","",B77&amp;"|"&amp;TEXT(M77,"000"))</f>
        <v/>
      </c>
      <c r="S77" s="22">
        <f>IF(COUNTA(B77:H77)=0,"",IF(OR(B77="",C77="",D77="",NOT(ISNUMBER(E77)),NOT(ISNUMBER(F77)),G77=""),"Completar campos",IF(F77&lt;0,"Saldo negativo",IF(COUNTIFS($B$2:$B$101,B77,$D$2:$D$101,D77)&gt;1,"Duplicidade SKU/lote",IF(AND(G77="Sim",H77=""),"Informar motivo do bloqueio","OK")))))</f>
        <v/>
      </c>
    </row>
    <row r="78" ht="21" customHeight="1">
      <c r="A78" s="16" t="n">
        <v>77</v>
      </c>
      <c r="B78" s="17" t="n"/>
      <c r="C78" s="17" t="n"/>
      <c r="D78" s="17" t="n"/>
      <c r="E78" s="33" t="n"/>
      <c r="F78" s="34" t="n"/>
      <c r="G78" s="20" t="n"/>
      <c r="H78" s="17" t="n"/>
      <c r="I78" s="35">
        <f>IF(OR(B78="",D78="",E78=""),"",E78-Resumo!$B$4)</f>
        <v/>
      </c>
      <c r="J78" s="22">
        <f>IF(COUNTA(B78:H78)=0,"",IF(OR(B78="",C78="",D78="",NOT(ISNUMBER(E78)),NOT(ISNUMBER(F78)),G78=""),"Incompleto",IF(F78&lt;=0,"Sem saldo",IF(G78="Sim","Bloqueado",IF(E78&lt;Resumo!$B$4,"Vencido","Elegível")))))</f>
        <v/>
      </c>
      <c r="K78" s="22">
        <f>IF(J78="","",IF(J78&lt;&gt;"Elegível",J78,IF(I78=0,"Vence hoje",IF(I78&lt;=Resumo!$B$5,"Crítico",IF(I78&lt;=Resumo!$B$6,"Atenção","Acima da atenção")))))</f>
        <v/>
      </c>
      <c r="L78" s="35">
        <f>IF(J78="Elegível",F78,0)</f>
        <v/>
      </c>
      <c r="M78" s="35">
        <f>IF(J78&lt;&gt;"Elegível","",COUNTIFS($B$2:$B$101,B78,$J$2:$J$101,"Elegível",$E$2:$E$101,"&lt;"&amp;E78)+COUNTIFS($B$2:$B$101,B78,$J$2:$J$101,"Elegível",$E$2:$E$101,E78,$A$2:$A$101,"&lt;="&amp;A78))</f>
        <v/>
      </c>
      <c r="N78" s="35">
        <f>IF(M78="","",SUMIFS($L$2:$L$101,$B$2:$B$101,B78,$M$2:$M$101,"&lt;"&amp;M78))</f>
        <v/>
      </c>
      <c r="O78" s="35">
        <f>IF(M78="","",N78+L78)</f>
        <v/>
      </c>
      <c r="P78" s="35">
        <f>IF(J78&lt;&gt;"Elegível","",COUNTIFS($J$2:$J$101,"Elegível",$E$2:$E$101,"&lt;"&amp;E78)+COUNTIFS($J$2:$J$101,"Elegível",$E$2:$E$101,E78,$A$2:$A$101,"&lt;="&amp;A78))</f>
        <v/>
      </c>
      <c r="Q78" s="22">
        <f>IF(OR(B78="",D78=""),"",B78&amp;"|"&amp;D78)</f>
        <v/>
      </c>
      <c r="R78" s="22">
        <f>IF(M78="","",B78&amp;"|"&amp;TEXT(M78,"000"))</f>
        <v/>
      </c>
      <c r="S78" s="22">
        <f>IF(COUNTA(B78:H78)=0,"",IF(OR(B78="",C78="",D78="",NOT(ISNUMBER(E78)),NOT(ISNUMBER(F78)),G78=""),"Completar campos",IF(F78&lt;0,"Saldo negativo",IF(COUNTIFS($B$2:$B$101,B78,$D$2:$D$101,D78)&gt;1,"Duplicidade SKU/lote",IF(AND(G78="Sim",H78=""),"Informar motivo do bloqueio","OK")))))</f>
        <v/>
      </c>
    </row>
    <row r="79" ht="21" customHeight="1">
      <c r="A79" s="23" t="n">
        <v>78</v>
      </c>
      <c r="B79" s="17" t="n"/>
      <c r="C79" s="17" t="n"/>
      <c r="D79" s="17" t="n"/>
      <c r="E79" s="33" t="n"/>
      <c r="F79" s="34" t="n"/>
      <c r="G79" s="20" t="n"/>
      <c r="H79" s="17" t="n"/>
      <c r="I79" s="35">
        <f>IF(OR(B79="",D79="",E79=""),"",E79-Resumo!$B$4)</f>
        <v/>
      </c>
      <c r="J79" s="22">
        <f>IF(COUNTA(B79:H79)=0,"",IF(OR(B79="",C79="",D79="",NOT(ISNUMBER(E79)),NOT(ISNUMBER(F79)),G79=""),"Incompleto",IF(F79&lt;=0,"Sem saldo",IF(G79="Sim","Bloqueado",IF(E79&lt;Resumo!$B$4,"Vencido","Elegível")))))</f>
        <v/>
      </c>
      <c r="K79" s="22">
        <f>IF(J79="","",IF(J79&lt;&gt;"Elegível",J79,IF(I79=0,"Vence hoje",IF(I79&lt;=Resumo!$B$5,"Crítico",IF(I79&lt;=Resumo!$B$6,"Atenção","Acima da atenção")))))</f>
        <v/>
      </c>
      <c r="L79" s="35">
        <f>IF(J79="Elegível",F79,0)</f>
        <v/>
      </c>
      <c r="M79" s="35">
        <f>IF(J79&lt;&gt;"Elegível","",COUNTIFS($B$2:$B$101,B79,$J$2:$J$101,"Elegível",$E$2:$E$101,"&lt;"&amp;E79)+COUNTIFS($B$2:$B$101,B79,$J$2:$J$101,"Elegível",$E$2:$E$101,E79,$A$2:$A$101,"&lt;="&amp;A79))</f>
        <v/>
      </c>
      <c r="N79" s="35">
        <f>IF(M79="","",SUMIFS($L$2:$L$101,$B$2:$B$101,B79,$M$2:$M$101,"&lt;"&amp;M79))</f>
        <v/>
      </c>
      <c r="O79" s="35">
        <f>IF(M79="","",N79+L79)</f>
        <v/>
      </c>
      <c r="P79" s="35">
        <f>IF(J79&lt;&gt;"Elegível","",COUNTIFS($J$2:$J$101,"Elegível",$E$2:$E$101,"&lt;"&amp;E79)+COUNTIFS($J$2:$J$101,"Elegível",$E$2:$E$101,E79,$A$2:$A$101,"&lt;="&amp;A79))</f>
        <v/>
      </c>
      <c r="Q79" s="22">
        <f>IF(OR(B79="",D79=""),"",B79&amp;"|"&amp;D79)</f>
        <v/>
      </c>
      <c r="R79" s="22">
        <f>IF(M79="","",B79&amp;"|"&amp;TEXT(M79,"000"))</f>
        <v/>
      </c>
      <c r="S79" s="22">
        <f>IF(COUNTA(B79:H79)=0,"",IF(OR(B79="",C79="",D79="",NOT(ISNUMBER(E79)),NOT(ISNUMBER(F79)),G79=""),"Completar campos",IF(F79&lt;0,"Saldo negativo",IF(COUNTIFS($B$2:$B$101,B79,$D$2:$D$101,D79)&gt;1,"Duplicidade SKU/lote",IF(AND(G79="Sim",H79=""),"Informar motivo do bloqueio","OK")))))</f>
        <v/>
      </c>
    </row>
    <row r="80" ht="21" customHeight="1">
      <c r="A80" s="16" t="n">
        <v>79</v>
      </c>
      <c r="B80" s="17" t="n"/>
      <c r="C80" s="17" t="n"/>
      <c r="D80" s="17" t="n"/>
      <c r="E80" s="33" t="n"/>
      <c r="F80" s="34" t="n"/>
      <c r="G80" s="20" t="n"/>
      <c r="H80" s="17" t="n"/>
      <c r="I80" s="35">
        <f>IF(OR(B80="",D80="",E80=""),"",E80-Resumo!$B$4)</f>
        <v/>
      </c>
      <c r="J80" s="22">
        <f>IF(COUNTA(B80:H80)=0,"",IF(OR(B80="",C80="",D80="",NOT(ISNUMBER(E80)),NOT(ISNUMBER(F80)),G80=""),"Incompleto",IF(F80&lt;=0,"Sem saldo",IF(G80="Sim","Bloqueado",IF(E80&lt;Resumo!$B$4,"Vencido","Elegível")))))</f>
        <v/>
      </c>
      <c r="K80" s="22">
        <f>IF(J80="","",IF(J80&lt;&gt;"Elegível",J80,IF(I80=0,"Vence hoje",IF(I80&lt;=Resumo!$B$5,"Crítico",IF(I80&lt;=Resumo!$B$6,"Atenção","Acima da atenção")))))</f>
        <v/>
      </c>
      <c r="L80" s="35">
        <f>IF(J80="Elegível",F80,0)</f>
        <v/>
      </c>
      <c r="M80" s="35">
        <f>IF(J80&lt;&gt;"Elegível","",COUNTIFS($B$2:$B$101,B80,$J$2:$J$101,"Elegível",$E$2:$E$101,"&lt;"&amp;E80)+COUNTIFS($B$2:$B$101,B80,$J$2:$J$101,"Elegível",$E$2:$E$101,E80,$A$2:$A$101,"&lt;="&amp;A80))</f>
        <v/>
      </c>
      <c r="N80" s="35">
        <f>IF(M80="","",SUMIFS($L$2:$L$101,$B$2:$B$101,B80,$M$2:$M$101,"&lt;"&amp;M80))</f>
        <v/>
      </c>
      <c r="O80" s="35">
        <f>IF(M80="","",N80+L80)</f>
        <v/>
      </c>
      <c r="P80" s="35">
        <f>IF(J80&lt;&gt;"Elegível","",COUNTIFS($J$2:$J$101,"Elegível",$E$2:$E$101,"&lt;"&amp;E80)+COUNTIFS($J$2:$J$101,"Elegível",$E$2:$E$101,E80,$A$2:$A$101,"&lt;="&amp;A80))</f>
        <v/>
      </c>
      <c r="Q80" s="22">
        <f>IF(OR(B80="",D80=""),"",B80&amp;"|"&amp;D80)</f>
        <v/>
      </c>
      <c r="R80" s="22">
        <f>IF(M80="","",B80&amp;"|"&amp;TEXT(M80,"000"))</f>
        <v/>
      </c>
      <c r="S80" s="22">
        <f>IF(COUNTA(B80:H80)=0,"",IF(OR(B80="",C80="",D80="",NOT(ISNUMBER(E80)),NOT(ISNUMBER(F80)),G80=""),"Completar campos",IF(F80&lt;0,"Saldo negativo",IF(COUNTIFS($B$2:$B$101,B80,$D$2:$D$101,D80)&gt;1,"Duplicidade SKU/lote",IF(AND(G80="Sim",H80=""),"Informar motivo do bloqueio","OK")))))</f>
        <v/>
      </c>
    </row>
    <row r="81" ht="21" customHeight="1">
      <c r="A81" s="23" t="n">
        <v>80</v>
      </c>
      <c r="B81" s="17" t="n"/>
      <c r="C81" s="17" t="n"/>
      <c r="D81" s="17" t="n"/>
      <c r="E81" s="33" t="n"/>
      <c r="F81" s="34" t="n"/>
      <c r="G81" s="20" t="n"/>
      <c r="H81" s="17" t="n"/>
      <c r="I81" s="35">
        <f>IF(OR(B81="",D81="",E81=""),"",E81-Resumo!$B$4)</f>
        <v/>
      </c>
      <c r="J81" s="22">
        <f>IF(COUNTA(B81:H81)=0,"",IF(OR(B81="",C81="",D81="",NOT(ISNUMBER(E81)),NOT(ISNUMBER(F81)),G81=""),"Incompleto",IF(F81&lt;=0,"Sem saldo",IF(G81="Sim","Bloqueado",IF(E81&lt;Resumo!$B$4,"Vencido","Elegível")))))</f>
        <v/>
      </c>
      <c r="K81" s="22">
        <f>IF(J81="","",IF(J81&lt;&gt;"Elegível",J81,IF(I81=0,"Vence hoje",IF(I81&lt;=Resumo!$B$5,"Crítico",IF(I81&lt;=Resumo!$B$6,"Atenção","Acima da atenção")))))</f>
        <v/>
      </c>
      <c r="L81" s="35">
        <f>IF(J81="Elegível",F81,0)</f>
        <v/>
      </c>
      <c r="M81" s="35">
        <f>IF(J81&lt;&gt;"Elegível","",COUNTIFS($B$2:$B$101,B81,$J$2:$J$101,"Elegível",$E$2:$E$101,"&lt;"&amp;E81)+COUNTIFS($B$2:$B$101,B81,$J$2:$J$101,"Elegível",$E$2:$E$101,E81,$A$2:$A$101,"&lt;="&amp;A81))</f>
        <v/>
      </c>
      <c r="N81" s="35">
        <f>IF(M81="","",SUMIFS($L$2:$L$101,$B$2:$B$101,B81,$M$2:$M$101,"&lt;"&amp;M81))</f>
        <v/>
      </c>
      <c r="O81" s="35">
        <f>IF(M81="","",N81+L81)</f>
        <v/>
      </c>
      <c r="P81" s="35">
        <f>IF(J81&lt;&gt;"Elegível","",COUNTIFS($J$2:$J$101,"Elegível",$E$2:$E$101,"&lt;"&amp;E81)+COUNTIFS($J$2:$J$101,"Elegível",$E$2:$E$101,E81,$A$2:$A$101,"&lt;="&amp;A81))</f>
        <v/>
      </c>
      <c r="Q81" s="22">
        <f>IF(OR(B81="",D81=""),"",B81&amp;"|"&amp;D81)</f>
        <v/>
      </c>
      <c r="R81" s="22">
        <f>IF(M81="","",B81&amp;"|"&amp;TEXT(M81,"000"))</f>
        <v/>
      </c>
      <c r="S81" s="22">
        <f>IF(COUNTA(B81:H81)=0,"",IF(OR(B81="",C81="",D81="",NOT(ISNUMBER(E81)),NOT(ISNUMBER(F81)),G81=""),"Completar campos",IF(F81&lt;0,"Saldo negativo",IF(COUNTIFS($B$2:$B$101,B81,$D$2:$D$101,D81)&gt;1,"Duplicidade SKU/lote",IF(AND(G81="Sim",H81=""),"Informar motivo do bloqueio","OK")))))</f>
        <v/>
      </c>
    </row>
    <row r="82" ht="21" customHeight="1">
      <c r="A82" s="16" t="n">
        <v>81</v>
      </c>
      <c r="B82" s="17" t="n"/>
      <c r="C82" s="17" t="n"/>
      <c r="D82" s="17" t="n"/>
      <c r="E82" s="33" t="n"/>
      <c r="F82" s="34" t="n"/>
      <c r="G82" s="20" t="n"/>
      <c r="H82" s="17" t="n"/>
      <c r="I82" s="35">
        <f>IF(OR(B82="",D82="",E82=""),"",E82-Resumo!$B$4)</f>
        <v/>
      </c>
      <c r="J82" s="22">
        <f>IF(COUNTA(B82:H82)=0,"",IF(OR(B82="",C82="",D82="",NOT(ISNUMBER(E82)),NOT(ISNUMBER(F82)),G82=""),"Incompleto",IF(F82&lt;=0,"Sem saldo",IF(G82="Sim","Bloqueado",IF(E82&lt;Resumo!$B$4,"Vencido","Elegível")))))</f>
        <v/>
      </c>
      <c r="K82" s="22">
        <f>IF(J82="","",IF(J82&lt;&gt;"Elegível",J82,IF(I82=0,"Vence hoje",IF(I82&lt;=Resumo!$B$5,"Crítico",IF(I82&lt;=Resumo!$B$6,"Atenção","Acima da atenção")))))</f>
        <v/>
      </c>
      <c r="L82" s="35">
        <f>IF(J82="Elegível",F82,0)</f>
        <v/>
      </c>
      <c r="M82" s="35">
        <f>IF(J82&lt;&gt;"Elegível","",COUNTIFS($B$2:$B$101,B82,$J$2:$J$101,"Elegível",$E$2:$E$101,"&lt;"&amp;E82)+COUNTIFS($B$2:$B$101,B82,$J$2:$J$101,"Elegível",$E$2:$E$101,E82,$A$2:$A$101,"&lt;="&amp;A82))</f>
        <v/>
      </c>
      <c r="N82" s="35">
        <f>IF(M82="","",SUMIFS($L$2:$L$101,$B$2:$B$101,B82,$M$2:$M$101,"&lt;"&amp;M82))</f>
        <v/>
      </c>
      <c r="O82" s="35">
        <f>IF(M82="","",N82+L82)</f>
        <v/>
      </c>
      <c r="P82" s="35">
        <f>IF(J82&lt;&gt;"Elegível","",COUNTIFS($J$2:$J$101,"Elegível",$E$2:$E$101,"&lt;"&amp;E82)+COUNTIFS($J$2:$J$101,"Elegível",$E$2:$E$101,E82,$A$2:$A$101,"&lt;="&amp;A82))</f>
        <v/>
      </c>
      <c r="Q82" s="22">
        <f>IF(OR(B82="",D82=""),"",B82&amp;"|"&amp;D82)</f>
        <v/>
      </c>
      <c r="R82" s="22">
        <f>IF(M82="","",B82&amp;"|"&amp;TEXT(M82,"000"))</f>
        <v/>
      </c>
      <c r="S82" s="22">
        <f>IF(COUNTA(B82:H82)=0,"",IF(OR(B82="",C82="",D82="",NOT(ISNUMBER(E82)),NOT(ISNUMBER(F82)),G82=""),"Completar campos",IF(F82&lt;0,"Saldo negativo",IF(COUNTIFS($B$2:$B$101,B82,$D$2:$D$101,D82)&gt;1,"Duplicidade SKU/lote",IF(AND(G82="Sim",H82=""),"Informar motivo do bloqueio","OK")))))</f>
        <v/>
      </c>
    </row>
    <row r="83" ht="21" customHeight="1">
      <c r="A83" s="23" t="n">
        <v>82</v>
      </c>
      <c r="B83" s="17" t="n"/>
      <c r="C83" s="17" t="n"/>
      <c r="D83" s="17" t="n"/>
      <c r="E83" s="33" t="n"/>
      <c r="F83" s="34" t="n"/>
      <c r="G83" s="20" t="n"/>
      <c r="H83" s="17" t="n"/>
      <c r="I83" s="35">
        <f>IF(OR(B83="",D83="",E83=""),"",E83-Resumo!$B$4)</f>
        <v/>
      </c>
      <c r="J83" s="22">
        <f>IF(COUNTA(B83:H83)=0,"",IF(OR(B83="",C83="",D83="",NOT(ISNUMBER(E83)),NOT(ISNUMBER(F83)),G83=""),"Incompleto",IF(F83&lt;=0,"Sem saldo",IF(G83="Sim","Bloqueado",IF(E83&lt;Resumo!$B$4,"Vencido","Elegível")))))</f>
        <v/>
      </c>
      <c r="K83" s="22">
        <f>IF(J83="","",IF(J83&lt;&gt;"Elegível",J83,IF(I83=0,"Vence hoje",IF(I83&lt;=Resumo!$B$5,"Crítico",IF(I83&lt;=Resumo!$B$6,"Atenção","Acima da atenção")))))</f>
        <v/>
      </c>
      <c r="L83" s="35">
        <f>IF(J83="Elegível",F83,0)</f>
        <v/>
      </c>
      <c r="M83" s="35">
        <f>IF(J83&lt;&gt;"Elegível","",COUNTIFS($B$2:$B$101,B83,$J$2:$J$101,"Elegível",$E$2:$E$101,"&lt;"&amp;E83)+COUNTIFS($B$2:$B$101,B83,$J$2:$J$101,"Elegível",$E$2:$E$101,E83,$A$2:$A$101,"&lt;="&amp;A83))</f>
        <v/>
      </c>
      <c r="N83" s="35">
        <f>IF(M83="","",SUMIFS($L$2:$L$101,$B$2:$B$101,B83,$M$2:$M$101,"&lt;"&amp;M83))</f>
        <v/>
      </c>
      <c r="O83" s="35">
        <f>IF(M83="","",N83+L83)</f>
        <v/>
      </c>
      <c r="P83" s="35">
        <f>IF(J83&lt;&gt;"Elegível","",COUNTIFS($J$2:$J$101,"Elegível",$E$2:$E$101,"&lt;"&amp;E83)+COUNTIFS($J$2:$J$101,"Elegível",$E$2:$E$101,E83,$A$2:$A$101,"&lt;="&amp;A83))</f>
        <v/>
      </c>
      <c r="Q83" s="22">
        <f>IF(OR(B83="",D83=""),"",B83&amp;"|"&amp;D83)</f>
        <v/>
      </c>
      <c r="R83" s="22">
        <f>IF(M83="","",B83&amp;"|"&amp;TEXT(M83,"000"))</f>
        <v/>
      </c>
      <c r="S83" s="22">
        <f>IF(COUNTA(B83:H83)=0,"",IF(OR(B83="",C83="",D83="",NOT(ISNUMBER(E83)),NOT(ISNUMBER(F83)),G83=""),"Completar campos",IF(F83&lt;0,"Saldo negativo",IF(COUNTIFS($B$2:$B$101,B83,$D$2:$D$101,D83)&gt;1,"Duplicidade SKU/lote",IF(AND(G83="Sim",H83=""),"Informar motivo do bloqueio","OK")))))</f>
        <v/>
      </c>
    </row>
    <row r="84" ht="21" customHeight="1">
      <c r="A84" s="16" t="n">
        <v>83</v>
      </c>
      <c r="B84" s="17" t="n"/>
      <c r="C84" s="17" t="n"/>
      <c r="D84" s="17" t="n"/>
      <c r="E84" s="33" t="n"/>
      <c r="F84" s="34" t="n"/>
      <c r="G84" s="20" t="n"/>
      <c r="H84" s="17" t="n"/>
      <c r="I84" s="35">
        <f>IF(OR(B84="",D84="",E84=""),"",E84-Resumo!$B$4)</f>
        <v/>
      </c>
      <c r="J84" s="22">
        <f>IF(COUNTA(B84:H84)=0,"",IF(OR(B84="",C84="",D84="",NOT(ISNUMBER(E84)),NOT(ISNUMBER(F84)),G84=""),"Incompleto",IF(F84&lt;=0,"Sem saldo",IF(G84="Sim","Bloqueado",IF(E84&lt;Resumo!$B$4,"Vencido","Elegível")))))</f>
        <v/>
      </c>
      <c r="K84" s="22">
        <f>IF(J84="","",IF(J84&lt;&gt;"Elegível",J84,IF(I84=0,"Vence hoje",IF(I84&lt;=Resumo!$B$5,"Crítico",IF(I84&lt;=Resumo!$B$6,"Atenção","Acima da atenção")))))</f>
        <v/>
      </c>
      <c r="L84" s="35">
        <f>IF(J84="Elegível",F84,0)</f>
        <v/>
      </c>
      <c r="M84" s="35">
        <f>IF(J84&lt;&gt;"Elegível","",COUNTIFS($B$2:$B$101,B84,$J$2:$J$101,"Elegível",$E$2:$E$101,"&lt;"&amp;E84)+COUNTIFS($B$2:$B$101,B84,$J$2:$J$101,"Elegível",$E$2:$E$101,E84,$A$2:$A$101,"&lt;="&amp;A84))</f>
        <v/>
      </c>
      <c r="N84" s="35">
        <f>IF(M84="","",SUMIFS($L$2:$L$101,$B$2:$B$101,B84,$M$2:$M$101,"&lt;"&amp;M84))</f>
        <v/>
      </c>
      <c r="O84" s="35">
        <f>IF(M84="","",N84+L84)</f>
        <v/>
      </c>
      <c r="P84" s="35">
        <f>IF(J84&lt;&gt;"Elegível","",COUNTIFS($J$2:$J$101,"Elegível",$E$2:$E$101,"&lt;"&amp;E84)+COUNTIFS($J$2:$J$101,"Elegível",$E$2:$E$101,E84,$A$2:$A$101,"&lt;="&amp;A84))</f>
        <v/>
      </c>
      <c r="Q84" s="22">
        <f>IF(OR(B84="",D84=""),"",B84&amp;"|"&amp;D84)</f>
        <v/>
      </c>
      <c r="R84" s="22">
        <f>IF(M84="","",B84&amp;"|"&amp;TEXT(M84,"000"))</f>
        <v/>
      </c>
      <c r="S84" s="22">
        <f>IF(COUNTA(B84:H84)=0,"",IF(OR(B84="",C84="",D84="",NOT(ISNUMBER(E84)),NOT(ISNUMBER(F84)),G84=""),"Completar campos",IF(F84&lt;0,"Saldo negativo",IF(COUNTIFS($B$2:$B$101,B84,$D$2:$D$101,D84)&gt;1,"Duplicidade SKU/lote",IF(AND(G84="Sim",H84=""),"Informar motivo do bloqueio","OK")))))</f>
        <v/>
      </c>
    </row>
    <row r="85" ht="21" customHeight="1">
      <c r="A85" s="23" t="n">
        <v>84</v>
      </c>
      <c r="B85" s="17" t="n"/>
      <c r="C85" s="17" t="n"/>
      <c r="D85" s="17" t="n"/>
      <c r="E85" s="33" t="n"/>
      <c r="F85" s="34" t="n"/>
      <c r="G85" s="20" t="n"/>
      <c r="H85" s="17" t="n"/>
      <c r="I85" s="35">
        <f>IF(OR(B85="",D85="",E85=""),"",E85-Resumo!$B$4)</f>
        <v/>
      </c>
      <c r="J85" s="22">
        <f>IF(COUNTA(B85:H85)=0,"",IF(OR(B85="",C85="",D85="",NOT(ISNUMBER(E85)),NOT(ISNUMBER(F85)),G85=""),"Incompleto",IF(F85&lt;=0,"Sem saldo",IF(G85="Sim","Bloqueado",IF(E85&lt;Resumo!$B$4,"Vencido","Elegível")))))</f>
        <v/>
      </c>
      <c r="K85" s="22">
        <f>IF(J85="","",IF(J85&lt;&gt;"Elegível",J85,IF(I85=0,"Vence hoje",IF(I85&lt;=Resumo!$B$5,"Crítico",IF(I85&lt;=Resumo!$B$6,"Atenção","Acima da atenção")))))</f>
        <v/>
      </c>
      <c r="L85" s="35">
        <f>IF(J85="Elegível",F85,0)</f>
        <v/>
      </c>
      <c r="M85" s="35">
        <f>IF(J85&lt;&gt;"Elegível","",COUNTIFS($B$2:$B$101,B85,$J$2:$J$101,"Elegível",$E$2:$E$101,"&lt;"&amp;E85)+COUNTIFS($B$2:$B$101,B85,$J$2:$J$101,"Elegível",$E$2:$E$101,E85,$A$2:$A$101,"&lt;="&amp;A85))</f>
        <v/>
      </c>
      <c r="N85" s="35">
        <f>IF(M85="","",SUMIFS($L$2:$L$101,$B$2:$B$101,B85,$M$2:$M$101,"&lt;"&amp;M85))</f>
        <v/>
      </c>
      <c r="O85" s="35">
        <f>IF(M85="","",N85+L85)</f>
        <v/>
      </c>
      <c r="P85" s="35">
        <f>IF(J85&lt;&gt;"Elegível","",COUNTIFS($J$2:$J$101,"Elegível",$E$2:$E$101,"&lt;"&amp;E85)+COUNTIFS($J$2:$J$101,"Elegível",$E$2:$E$101,E85,$A$2:$A$101,"&lt;="&amp;A85))</f>
        <v/>
      </c>
      <c r="Q85" s="22">
        <f>IF(OR(B85="",D85=""),"",B85&amp;"|"&amp;D85)</f>
        <v/>
      </c>
      <c r="R85" s="22">
        <f>IF(M85="","",B85&amp;"|"&amp;TEXT(M85,"000"))</f>
        <v/>
      </c>
      <c r="S85" s="22">
        <f>IF(COUNTA(B85:H85)=0,"",IF(OR(B85="",C85="",D85="",NOT(ISNUMBER(E85)),NOT(ISNUMBER(F85)),G85=""),"Completar campos",IF(F85&lt;0,"Saldo negativo",IF(COUNTIFS($B$2:$B$101,B85,$D$2:$D$101,D85)&gt;1,"Duplicidade SKU/lote",IF(AND(G85="Sim",H85=""),"Informar motivo do bloqueio","OK")))))</f>
        <v/>
      </c>
    </row>
    <row r="86" ht="21" customHeight="1">
      <c r="A86" s="16" t="n">
        <v>85</v>
      </c>
      <c r="B86" s="17" t="n"/>
      <c r="C86" s="17" t="n"/>
      <c r="D86" s="17" t="n"/>
      <c r="E86" s="33" t="n"/>
      <c r="F86" s="34" t="n"/>
      <c r="G86" s="20" t="n"/>
      <c r="H86" s="17" t="n"/>
      <c r="I86" s="35">
        <f>IF(OR(B86="",D86="",E86=""),"",E86-Resumo!$B$4)</f>
        <v/>
      </c>
      <c r="J86" s="22">
        <f>IF(COUNTA(B86:H86)=0,"",IF(OR(B86="",C86="",D86="",NOT(ISNUMBER(E86)),NOT(ISNUMBER(F86)),G86=""),"Incompleto",IF(F86&lt;=0,"Sem saldo",IF(G86="Sim","Bloqueado",IF(E86&lt;Resumo!$B$4,"Vencido","Elegível")))))</f>
        <v/>
      </c>
      <c r="K86" s="22">
        <f>IF(J86="","",IF(J86&lt;&gt;"Elegível",J86,IF(I86=0,"Vence hoje",IF(I86&lt;=Resumo!$B$5,"Crítico",IF(I86&lt;=Resumo!$B$6,"Atenção","Acima da atenção")))))</f>
        <v/>
      </c>
      <c r="L86" s="35">
        <f>IF(J86="Elegível",F86,0)</f>
        <v/>
      </c>
      <c r="M86" s="35">
        <f>IF(J86&lt;&gt;"Elegível","",COUNTIFS($B$2:$B$101,B86,$J$2:$J$101,"Elegível",$E$2:$E$101,"&lt;"&amp;E86)+COUNTIFS($B$2:$B$101,B86,$J$2:$J$101,"Elegível",$E$2:$E$101,E86,$A$2:$A$101,"&lt;="&amp;A86))</f>
        <v/>
      </c>
      <c r="N86" s="35">
        <f>IF(M86="","",SUMIFS($L$2:$L$101,$B$2:$B$101,B86,$M$2:$M$101,"&lt;"&amp;M86))</f>
        <v/>
      </c>
      <c r="O86" s="35">
        <f>IF(M86="","",N86+L86)</f>
        <v/>
      </c>
      <c r="P86" s="35">
        <f>IF(J86&lt;&gt;"Elegível","",COUNTIFS($J$2:$J$101,"Elegível",$E$2:$E$101,"&lt;"&amp;E86)+COUNTIFS($J$2:$J$101,"Elegível",$E$2:$E$101,E86,$A$2:$A$101,"&lt;="&amp;A86))</f>
        <v/>
      </c>
      <c r="Q86" s="22">
        <f>IF(OR(B86="",D86=""),"",B86&amp;"|"&amp;D86)</f>
        <v/>
      </c>
      <c r="R86" s="22">
        <f>IF(M86="","",B86&amp;"|"&amp;TEXT(M86,"000"))</f>
        <v/>
      </c>
      <c r="S86" s="22">
        <f>IF(COUNTA(B86:H86)=0,"",IF(OR(B86="",C86="",D86="",NOT(ISNUMBER(E86)),NOT(ISNUMBER(F86)),G86=""),"Completar campos",IF(F86&lt;0,"Saldo negativo",IF(COUNTIFS($B$2:$B$101,B86,$D$2:$D$101,D86)&gt;1,"Duplicidade SKU/lote",IF(AND(G86="Sim",H86=""),"Informar motivo do bloqueio","OK")))))</f>
        <v/>
      </c>
    </row>
    <row r="87" ht="21" customHeight="1">
      <c r="A87" s="23" t="n">
        <v>86</v>
      </c>
      <c r="B87" s="17" t="n"/>
      <c r="C87" s="17" t="n"/>
      <c r="D87" s="17" t="n"/>
      <c r="E87" s="33" t="n"/>
      <c r="F87" s="34" t="n"/>
      <c r="G87" s="20" t="n"/>
      <c r="H87" s="17" t="n"/>
      <c r="I87" s="35">
        <f>IF(OR(B87="",D87="",E87=""),"",E87-Resumo!$B$4)</f>
        <v/>
      </c>
      <c r="J87" s="22">
        <f>IF(COUNTA(B87:H87)=0,"",IF(OR(B87="",C87="",D87="",NOT(ISNUMBER(E87)),NOT(ISNUMBER(F87)),G87=""),"Incompleto",IF(F87&lt;=0,"Sem saldo",IF(G87="Sim","Bloqueado",IF(E87&lt;Resumo!$B$4,"Vencido","Elegível")))))</f>
        <v/>
      </c>
      <c r="K87" s="22">
        <f>IF(J87="","",IF(J87&lt;&gt;"Elegível",J87,IF(I87=0,"Vence hoje",IF(I87&lt;=Resumo!$B$5,"Crítico",IF(I87&lt;=Resumo!$B$6,"Atenção","Acima da atenção")))))</f>
        <v/>
      </c>
      <c r="L87" s="35">
        <f>IF(J87="Elegível",F87,0)</f>
        <v/>
      </c>
      <c r="M87" s="35">
        <f>IF(J87&lt;&gt;"Elegível","",COUNTIFS($B$2:$B$101,B87,$J$2:$J$101,"Elegível",$E$2:$E$101,"&lt;"&amp;E87)+COUNTIFS($B$2:$B$101,B87,$J$2:$J$101,"Elegível",$E$2:$E$101,E87,$A$2:$A$101,"&lt;="&amp;A87))</f>
        <v/>
      </c>
      <c r="N87" s="35">
        <f>IF(M87="","",SUMIFS($L$2:$L$101,$B$2:$B$101,B87,$M$2:$M$101,"&lt;"&amp;M87))</f>
        <v/>
      </c>
      <c r="O87" s="35">
        <f>IF(M87="","",N87+L87)</f>
        <v/>
      </c>
      <c r="P87" s="35">
        <f>IF(J87&lt;&gt;"Elegível","",COUNTIFS($J$2:$J$101,"Elegível",$E$2:$E$101,"&lt;"&amp;E87)+COUNTIFS($J$2:$J$101,"Elegível",$E$2:$E$101,E87,$A$2:$A$101,"&lt;="&amp;A87))</f>
        <v/>
      </c>
      <c r="Q87" s="22">
        <f>IF(OR(B87="",D87=""),"",B87&amp;"|"&amp;D87)</f>
        <v/>
      </c>
      <c r="R87" s="22">
        <f>IF(M87="","",B87&amp;"|"&amp;TEXT(M87,"000"))</f>
        <v/>
      </c>
      <c r="S87" s="22">
        <f>IF(COUNTA(B87:H87)=0,"",IF(OR(B87="",C87="",D87="",NOT(ISNUMBER(E87)),NOT(ISNUMBER(F87)),G87=""),"Completar campos",IF(F87&lt;0,"Saldo negativo",IF(COUNTIFS($B$2:$B$101,B87,$D$2:$D$101,D87)&gt;1,"Duplicidade SKU/lote",IF(AND(G87="Sim",H87=""),"Informar motivo do bloqueio","OK")))))</f>
        <v/>
      </c>
    </row>
    <row r="88" ht="21" customHeight="1">
      <c r="A88" s="16" t="n">
        <v>87</v>
      </c>
      <c r="B88" s="17" t="n"/>
      <c r="C88" s="17" t="n"/>
      <c r="D88" s="17" t="n"/>
      <c r="E88" s="33" t="n"/>
      <c r="F88" s="34" t="n"/>
      <c r="G88" s="20" t="n"/>
      <c r="H88" s="17" t="n"/>
      <c r="I88" s="35">
        <f>IF(OR(B88="",D88="",E88=""),"",E88-Resumo!$B$4)</f>
        <v/>
      </c>
      <c r="J88" s="22">
        <f>IF(COUNTA(B88:H88)=0,"",IF(OR(B88="",C88="",D88="",NOT(ISNUMBER(E88)),NOT(ISNUMBER(F88)),G88=""),"Incompleto",IF(F88&lt;=0,"Sem saldo",IF(G88="Sim","Bloqueado",IF(E88&lt;Resumo!$B$4,"Vencido","Elegível")))))</f>
        <v/>
      </c>
      <c r="K88" s="22">
        <f>IF(J88="","",IF(J88&lt;&gt;"Elegível",J88,IF(I88=0,"Vence hoje",IF(I88&lt;=Resumo!$B$5,"Crítico",IF(I88&lt;=Resumo!$B$6,"Atenção","Acima da atenção")))))</f>
        <v/>
      </c>
      <c r="L88" s="35">
        <f>IF(J88="Elegível",F88,0)</f>
        <v/>
      </c>
      <c r="M88" s="35">
        <f>IF(J88&lt;&gt;"Elegível","",COUNTIFS($B$2:$B$101,B88,$J$2:$J$101,"Elegível",$E$2:$E$101,"&lt;"&amp;E88)+COUNTIFS($B$2:$B$101,B88,$J$2:$J$101,"Elegível",$E$2:$E$101,E88,$A$2:$A$101,"&lt;="&amp;A88))</f>
        <v/>
      </c>
      <c r="N88" s="35">
        <f>IF(M88="","",SUMIFS($L$2:$L$101,$B$2:$B$101,B88,$M$2:$M$101,"&lt;"&amp;M88))</f>
        <v/>
      </c>
      <c r="O88" s="35">
        <f>IF(M88="","",N88+L88)</f>
        <v/>
      </c>
      <c r="P88" s="35">
        <f>IF(J88&lt;&gt;"Elegível","",COUNTIFS($J$2:$J$101,"Elegível",$E$2:$E$101,"&lt;"&amp;E88)+COUNTIFS($J$2:$J$101,"Elegível",$E$2:$E$101,E88,$A$2:$A$101,"&lt;="&amp;A88))</f>
        <v/>
      </c>
      <c r="Q88" s="22">
        <f>IF(OR(B88="",D88=""),"",B88&amp;"|"&amp;D88)</f>
        <v/>
      </c>
      <c r="R88" s="22">
        <f>IF(M88="","",B88&amp;"|"&amp;TEXT(M88,"000"))</f>
        <v/>
      </c>
      <c r="S88" s="22">
        <f>IF(COUNTA(B88:H88)=0,"",IF(OR(B88="",C88="",D88="",NOT(ISNUMBER(E88)),NOT(ISNUMBER(F88)),G88=""),"Completar campos",IF(F88&lt;0,"Saldo negativo",IF(COUNTIFS($B$2:$B$101,B88,$D$2:$D$101,D88)&gt;1,"Duplicidade SKU/lote",IF(AND(G88="Sim",H88=""),"Informar motivo do bloqueio","OK")))))</f>
        <v/>
      </c>
    </row>
    <row r="89" ht="21" customHeight="1">
      <c r="A89" s="23" t="n">
        <v>88</v>
      </c>
      <c r="B89" s="17" t="n"/>
      <c r="C89" s="17" t="n"/>
      <c r="D89" s="17" t="n"/>
      <c r="E89" s="33" t="n"/>
      <c r="F89" s="34" t="n"/>
      <c r="G89" s="20" t="n"/>
      <c r="H89" s="17" t="n"/>
      <c r="I89" s="35">
        <f>IF(OR(B89="",D89="",E89=""),"",E89-Resumo!$B$4)</f>
        <v/>
      </c>
      <c r="J89" s="22">
        <f>IF(COUNTA(B89:H89)=0,"",IF(OR(B89="",C89="",D89="",NOT(ISNUMBER(E89)),NOT(ISNUMBER(F89)),G89=""),"Incompleto",IF(F89&lt;=0,"Sem saldo",IF(G89="Sim","Bloqueado",IF(E89&lt;Resumo!$B$4,"Vencido","Elegível")))))</f>
        <v/>
      </c>
      <c r="K89" s="22">
        <f>IF(J89="","",IF(J89&lt;&gt;"Elegível",J89,IF(I89=0,"Vence hoje",IF(I89&lt;=Resumo!$B$5,"Crítico",IF(I89&lt;=Resumo!$B$6,"Atenção","Acima da atenção")))))</f>
        <v/>
      </c>
      <c r="L89" s="35">
        <f>IF(J89="Elegível",F89,0)</f>
        <v/>
      </c>
      <c r="M89" s="35">
        <f>IF(J89&lt;&gt;"Elegível","",COUNTIFS($B$2:$B$101,B89,$J$2:$J$101,"Elegível",$E$2:$E$101,"&lt;"&amp;E89)+COUNTIFS($B$2:$B$101,B89,$J$2:$J$101,"Elegível",$E$2:$E$101,E89,$A$2:$A$101,"&lt;="&amp;A89))</f>
        <v/>
      </c>
      <c r="N89" s="35">
        <f>IF(M89="","",SUMIFS($L$2:$L$101,$B$2:$B$101,B89,$M$2:$M$101,"&lt;"&amp;M89))</f>
        <v/>
      </c>
      <c r="O89" s="35">
        <f>IF(M89="","",N89+L89)</f>
        <v/>
      </c>
      <c r="P89" s="35">
        <f>IF(J89&lt;&gt;"Elegível","",COUNTIFS($J$2:$J$101,"Elegível",$E$2:$E$101,"&lt;"&amp;E89)+COUNTIFS($J$2:$J$101,"Elegível",$E$2:$E$101,E89,$A$2:$A$101,"&lt;="&amp;A89))</f>
        <v/>
      </c>
      <c r="Q89" s="22">
        <f>IF(OR(B89="",D89=""),"",B89&amp;"|"&amp;D89)</f>
        <v/>
      </c>
      <c r="R89" s="22">
        <f>IF(M89="","",B89&amp;"|"&amp;TEXT(M89,"000"))</f>
        <v/>
      </c>
      <c r="S89" s="22">
        <f>IF(COUNTA(B89:H89)=0,"",IF(OR(B89="",C89="",D89="",NOT(ISNUMBER(E89)),NOT(ISNUMBER(F89)),G89=""),"Completar campos",IF(F89&lt;0,"Saldo negativo",IF(COUNTIFS($B$2:$B$101,B89,$D$2:$D$101,D89)&gt;1,"Duplicidade SKU/lote",IF(AND(G89="Sim",H89=""),"Informar motivo do bloqueio","OK")))))</f>
        <v/>
      </c>
    </row>
    <row r="90" ht="21" customHeight="1">
      <c r="A90" s="16" t="n">
        <v>89</v>
      </c>
      <c r="B90" s="17" t="n"/>
      <c r="C90" s="17" t="n"/>
      <c r="D90" s="17" t="n"/>
      <c r="E90" s="33" t="n"/>
      <c r="F90" s="34" t="n"/>
      <c r="G90" s="20" t="n"/>
      <c r="H90" s="17" t="n"/>
      <c r="I90" s="35">
        <f>IF(OR(B90="",D90="",E90=""),"",E90-Resumo!$B$4)</f>
        <v/>
      </c>
      <c r="J90" s="22">
        <f>IF(COUNTA(B90:H90)=0,"",IF(OR(B90="",C90="",D90="",NOT(ISNUMBER(E90)),NOT(ISNUMBER(F90)),G90=""),"Incompleto",IF(F90&lt;=0,"Sem saldo",IF(G90="Sim","Bloqueado",IF(E90&lt;Resumo!$B$4,"Vencido","Elegível")))))</f>
        <v/>
      </c>
      <c r="K90" s="22">
        <f>IF(J90="","",IF(J90&lt;&gt;"Elegível",J90,IF(I90=0,"Vence hoje",IF(I90&lt;=Resumo!$B$5,"Crítico",IF(I90&lt;=Resumo!$B$6,"Atenção","Acima da atenção")))))</f>
        <v/>
      </c>
      <c r="L90" s="35">
        <f>IF(J90="Elegível",F90,0)</f>
        <v/>
      </c>
      <c r="M90" s="35">
        <f>IF(J90&lt;&gt;"Elegível","",COUNTIFS($B$2:$B$101,B90,$J$2:$J$101,"Elegível",$E$2:$E$101,"&lt;"&amp;E90)+COUNTIFS($B$2:$B$101,B90,$J$2:$J$101,"Elegível",$E$2:$E$101,E90,$A$2:$A$101,"&lt;="&amp;A90))</f>
        <v/>
      </c>
      <c r="N90" s="35">
        <f>IF(M90="","",SUMIFS($L$2:$L$101,$B$2:$B$101,B90,$M$2:$M$101,"&lt;"&amp;M90))</f>
        <v/>
      </c>
      <c r="O90" s="35">
        <f>IF(M90="","",N90+L90)</f>
        <v/>
      </c>
      <c r="P90" s="35">
        <f>IF(J90&lt;&gt;"Elegível","",COUNTIFS($J$2:$J$101,"Elegível",$E$2:$E$101,"&lt;"&amp;E90)+COUNTIFS($J$2:$J$101,"Elegível",$E$2:$E$101,E90,$A$2:$A$101,"&lt;="&amp;A90))</f>
        <v/>
      </c>
      <c r="Q90" s="22">
        <f>IF(OR(B90="",D90=""),"",B90&amp;"|"&amp;D90)</f>
        <v/>
      </c>
      <c r="R90" s="22">
        <f>IF(M90="","",B90&amp;"|"&amp;TEXT(M90,"000"))</f>
        <v/>
      </c>
      <c r="S90" s="22">
        <f>IF(COUNTA(B90:H90)=0,"",IF(OR(B90="",C90="",D90="",NOT(ISNUMBER(E90)),NOT(ISNUMBER(F90)),G90=""),"Completar campos",IF(F90&lt;0,"Saldo negativo",IF(COUNTIFS($B$2:$B$101,B90,$D$2:$D$101,D90)&gt;1,"Duplicidade SKU/lote",IF(AND(G90="Sim",H90=""),"Informar motivo do bloqueio","OK")))))</f>
        <v/>
      </c>
    </row>
    <row r="91" ht="21" customHeight="1">
      <c r="A91" s="23" t="n">
        <v>90</v>
      </c>
      <c r="B91" s="17" t="n"/>
      <c r="C91" s="17" t="n"/>
      <c r="D91" s="17" t="n"/>
      <c r="E91" s="33" t="n"/>
      <c r="F91" s="34" t="n"/>
      <c r="G91" s="20" t="n"/>
      <c r="H91" s="17" t="n"/>
      <c r="I91" s="35">
        <f>IF(OR(B91="",D91="",E91=""),"",E91-Resumo!$B$4)</f>
        <v/>
      </c>
      <c r="J91" s="22">
        <f>IF(COUNTA(B91:H91)=0,"",IF(OR(B91="",C91="",D91="",NOT(ISNUMBER(E91)),NOT(ISNUMBER(F91)),G91=""),"Incompleto",IF(F91&lt;=0,"Sem saldo",IF(G91="Sim","Bloqueado",IF(E91&lt;Resumo!$B$4,"Vencido","Elegível")))))</f>
        <v/>
      </c>
      <c r="K91" s="22">
        <f>IF(J91="","",IF(J91&lt;&gt;"Elegível",J91,IF(I91=0,"Vence hoje",IF(I91&lt;=Resumo!$B$5,"Crítico",IF(I91&lt;=Resumo!$B$6,"Atenção","Acima da atenção")))))</f>
        <v/>
      </c>
      <c r="L91" s="35">
        <f>IF(J91="Elegível",F91,0)</f>
        <v/>
      </c>
      <c r="M91" s="35">
        <f>IF(J91&lt;&gt;"Elegível","",COUNTIFS($B$2:$B$101,B91,$J$2:$J$101,"Elegível",$E$2:$E$101,"&lt;"&amp;E91)+COUNTIFS($B$2:$B$101,B91,$J$2:$J$101,"Elegível",$E$2:$E$101,E91,$A$2:$A$101,"&lt;="&amp;A91))</f>
        <v/>
      </c>
      <c r="N91" s="35">
        <f>IF(M91="","",SUMIFS($L$2:$L$101,$B$2:$B$101,B91,$M$2:$M$101,"&lt;"&amp;M91))</f>
        <v/>
      </c>
      <c r="O91" s="35">
        <f>IF(M91="","",N91+L91)</f>
        <v/>
      </c>
      <c r="P91" s="35">
        <f>IF(J91&lt;&gt;"Elegível","",COUNTIFS($J$2:$J$101,"Elegível",$E$2:$E$101,"&lt;"&amp;E91)+COUNTIFS($J$2:$J$101,"Elegível",$E$2:$E$101,E91,$A$2:$A$101,"&lt;="&amp;A91))</f>
        <v/>
      </c>
      <c r="Q91" s="22">
        <f>IF(OR(B91="",D91=""),"",B91&amp;"|"&amp;D91)</f>
        <v/>
      </c>
      <c r="R91" s="22">
        <f>IF(M91="","",B91&amp;"|"&amp;TEXT(M91,"000"))</f>
        <v/>
      </c>
      <c r="S91" s="22">
        <f>IF(COUNTA(B91:H91)=0,"",IF(OR(B91="",C91="",D91="",NOT(ISNUMBER(E91)),NOT(ISNUMBER(F91)),G91=""),"Completar campos",IF(F91&lt;0,"Saldo negativo",IF(COUNTIFS($B$2:$B$101,B91,$D$2:$D$101,D91)&gt;1,"Duplicidade SKU/lote",IF(AND(G91="Sim",H91=""),"Informar motivo do bloqueio","OK")))))</f>
        <v/>
      </c>
    </row>
    <row r="92" ht="21" customHeight="1">
      <c r="A92" s="16" t="n">
        <v>91</v>
      </c>
      <c r="B92" s="17" t="n"/>
      <c r="C92" s="17" t="n"/>
      <c r="D92" s="17" t="n"/>
      <c r="E92" s="33" t="n"/>
      <c r="F92" s="34" t="n"/>
      <c r="G92" s="20" t="n"/>
      <c r="H92" s="17" t="n"/>
      <c r="I92" s="35">
        <f>IF(OR(B92="",D92="",E92=""),"",E92-Resumo!$B$4)</f>
        <v/>
      </c>
      <c r="J92" s="22">
        <f>IF(COUNTA(B92:H92)=0,"",IF(OR(B92="",C92="",D92="",NOT(ISNUMBER(E92)),NOT(ISNUMBER(F92)),G92=""),"Incompleto",IF(F92&lt;=0,"Sem saldo",IF(G92="Sim","Bloqueado",IF(E92&lt;Resumo!$B$4,"Vencido","Elegível")))))</f>
        <v/>
      </c>
      <c r="K92" s="22">
        <f>IF(J92="","",IF(J92&lt;&gt;"Elegível",J92,IF(I92=0,"Vence hoje",IF(I92&lt;=Resumo!$B$5,"Crítico",IF(I92&lt;=Resumo!$B$6,"Atenção","Acima da atenção")))))</f>
        <v/>
      </c>
      <c r="L92" s="35">
        <f>IF(J92="Elegível",F92,0)</f>
        <v/>
      </c>
      <c r="M92" s="35">
        <f>IF(J92&lt;&gt;"Elegível","",COUNTIFS($B$2:$B$101,B92,$J$2:$J$101,"Elegível",$E$2:$E$101,"&lt;"&amp;E92)+COUNTIFS($B$2:$B$101,B92,$J$2:$J$101,"Elegível",$E$2:$E$101,E92,$A$2:$A$101,"&lt;="&amp;A92))</f>
        <v/>
      </c>
      <c r="N92" s="35">
        <f>IF(M92="","",SUMIFS($L$2:$L$101,$B$2:$B$101,B92,$M$2:$M$101,"&lt;"&amp;M92))</f>
        <v/>
      </c>
      <c r="O92" s="35">
        <f>IF(M92="","",N92+L92)</f>
        <v/>
      </c>
      <c r="P92" s="35">
        <f>IF(J92&lt;&gt;"Elegível","",COUNTIFS($J$2:$J$101,"Elegível",$E$2:$E$101,"&lt;"&amp;E92)+COUNTIFS($J$2:$J$101,"Elegível",$E$2:$E$101,E92,$A$2:$A$101,"&lt;="&amp;A92))</f>
        <v/>
      </c>
      <c r="Q92" s="22">
        <f>IF(OR(B92="",D92=""),"",B92&amp;"|"&amp;D92)</f>
        <v/>
      </c>
      <c r="R92" s="22">
        <f>IF(M92="","",B92&amp;"|"&amp;TEXT(M92,"000"))</f>
        <v/>
      </c>
      <c r="S92" s="22">
        <f>IF(COUNTA(B92:H92)=0,"",IF(OR(B92="",C92="",D92="",NOT(ISNUMBER(E92)),NOT(ISNUMBER(F92)),G92=""),"Completar campos",IF(F92&lt;0,"Saldo negativo",IF(COUNTIFS($B$2:$B$101,B92,$D$2:$D$101,D92)&gt;1,"Duplicidade SKU/lote",IF(AND(G92="Sim",H92=""),"Informar motivo do bloqueio","OK")))))</f>
        <v/>
      </c>
    </row>
    <row r="93" ht="21" customHeight="1">
      <c r="A93" s="23" t="n">
        <v>92</v>
      </c>
      <c r="B93" s="17" t="n"/>
      <c r="C93" s="17" t="n"/>
      <c r="D93" s="17" t="n"/>
      <c r="E93" s="33" t="n"/>
      <c r="F93" s="34" t="n"/>
      <c r="G93" s="20" t="n"/>
      <c r="H93" s="17" t="n"/>
      <c r="I93" s="35">
        <f>IF(OR(B93="",D93="",E93=""),"",E93-Resumo!$B$4)</f>
        <v/>
      </c>
      <c r="J93" s="22">
        <f>IF(COUNTA(B93:H93)=0,"",IF(OR(B93="",C93="",D93="",NOT(ISNUMBER(E93)),NOT(ISNUMBER(F93)),G93=""),"Incompleto",IF(F93&lt;=0,"Sem saldo",IF(G93="Sim","Bloqueado",IF(E93&lt;Resumo!$B$4,"Vencido","Elegível")))))</f>
        <v/>
      </c>
      <c r="K93" s="22">
        <f>IF(J93="","",IF(J93&lt;&gt;"Elegível",J93,IF(I93=0,"Vence hoje",IF(I93&lt;=Resumo!$B$5,"Crítico",IF(I93&lt;=Resumo!$B$6,"Atenção","Acima da atenção")))))</f>
        <v/>
      </c>
      <c r="L93" s="35">
        <f>IF(J93="Elegível",F93,0)</f>
        <v/>
      </c>
      <c r="M93" s="35">
        <f>IF(J93&lt;&gt;"Elegível","",COUNTIFS($B$2:$B$101,B93,$J$2:$J$101,"Elegível",$E$2:$E$101,"&lt;"&amp;E93)+COUNTIFS($B$2:$B$101,B93,$J$2:$J$101,"Elegível",$E$2:$E$101,E93,$A$2:$A$101,"&lt;="&amp;A93))</f>
        <v/>
      </c>
      <c r="N93" s="35">
        <f>IF(M93="","",SUMIFS($L$2:$L$101,$B$2:$B$101,B93,$M$2:$M$101,"&lt;"&amp;M93))</f>
        <v/>
      </c>
      <c r="O93" s="35">
        <f>IF(M93="","",N93+L93)</f>
        <v/>
      </c>
      <c r="P93" s="35">
        <f>IF(J93&lt;&gt;"Elegível","",COUNTIFS($J$2:$J$101,"Elegível",$E$2:$E$101,"&lt;"&amp;E93)+COUNTIFS($J$2:$J$101,"Elegível",$E$2:$E$101,E93,$A$2:$A$101,"&lt;="&amp;A93))</f>
        <v/>
      </c>
      <c r="Q93" s="22">
        <f>IF(OR(B93="",D93=""),"",B93&amp;"|"&amp;D93)</f>
        <v/>
      </c>
      <c r="R93" s="22">
        <f>IF(M93="","",B93&amp;"|"&amp;TEXT(M93,"000"))</f>
        <v/>
      </c>
      <c r="S93" s="22">
        <f>IF(COUNTA(B93:H93)=0,"",IF(OR(B93="",C93="",D93="",NOT(ISNUMBER(E93)),NOT(ISNUMBER(F93)),G93=""),"Completar campos",IF(F93&lt;0,"Saldo negativo",IF(COUNTIFS($B$2:$B$101,B93,$D$2:$D$101,D93)&gt;1,"Duplicidade SKU/lote",IF(AND(G93="Sim",H93=""),"Informar motivo do bloqueio","OK")))))</f>
        <v/>
      </c>
    </row>
    <row r="94" ht="21" customHeight="1">
      <c r="A94" s="16" t="n">
        <v>93</v>
      </c>
      <c r="B94" s="17" t="n"/>
      <c r="C94" s="17" t="n"/>
      <c r="D94" s="17" t="n"/>
      <c r="E94" s="33" t="n"/>
      <c r="F94" s="34" t="n"/>
      <c r="G94" s="20" t="n"/>
      <c r="H94" s="17" t="n"/>
      <c r="I94" s="35">
        <f>IF(OR(B94="",D94="",E94=""),"",E94-Resumo!$B$4)</f>
        <v/>
      </c>
      <c r="J94" s="22">
        <f>IF(COUNTA(B94:H94)=0,"",IF(OR(B94="",C94="",D94="",NOT(ISNUMBER(E94)),NOT(ISNUMBER(F94)),G94=""),"Incompleto",IF(F94&lt;=0,"Sem saldo",IF(G94="Sim","Bloqueado",IF(E94&lt;Resumo!$B$4,"Vencido","Elegível")))))</f>
        <v/>
      </c>
      <c r="K94" s="22">
        <f>IF(J94="","",IF(J94&lt;&gt;"Elegível",J94,IF(I94=0,"Vence hoje",IF(I94&lt;=Resumo!$B$5,"Crítico",IF(I94&lt;=Resumo!$B$6,"Atenção","Acima da atenção")))))</f>
        <v/>
      </c>
      <c r="L94" s="35">
        <f>IF(J94="Elegível",F94,0)</f>
        <v/>
      </c>
      <c r="M94" s="35">
        <f>IF(J94&lt;&gt;"Elegível","",COUNTIFS($B$2:$B$101,B94,$J$2:$J$101,"Elegível",$E$2:$E$101,"&lt;"&amp;E94)+COUNTIFS($B$2:$B$101,B94,$J$2:$J$101,"Elegível",$E$2:$E$101,E94,$A$2:$A$101,"&lt;="&amp;A94))</f>
        <v/>
      </c>
      <c r="N94" s="35">
        <f>IF(M94="","",SUMIFS($L$2:$L$101,$B$2:$B$101,B94,$M$2:$M$101,"&lt;"&amp;M94))</f>
        <v/>
      </c>
      <c r="O94" s="35">
        <f>IF(M94="","",N94+L94)</f>
        <v/>
      </c>
      <c r="P94" s="35">
        <f>IF(J94&lt;&gt;"Elegível","",COUNTIFS($J$2:$J$101,"Elegível",$E$2:$E$101,"&lt;"&amp;E94)+COUNTIFS($J$2:$J$101,"Elegível",$E$2:$E$101,E94,$A$2:$A$101,"&lt;="&amp;A94))</f>
        <v/>
      </c>
      <c r="Q94" s="22">
        <f>IF(OR(B94="",D94=""),"",B94&amp;"|"&amp;D94)</f>
        <v/>
      </c>
      <c r="R94" s="22">
        <f>IF(M94="","",B94&amp;"|"&amp;TEXT(M94,"000"))</f>
        <v/>
      </c>
      <c r="S94" s="22">
        <f>IF(COUNTA(B94:H94)=0,"",IF(OR(B94="",C94="",D94="",NOT(ISNUMBER(E94)),NOT(ISNUMBER(F94)),G94=""),"Completar campos",IF(F94&lt;0,"Saldo negativo",IF(COUNTIFS($B$2:$B$101,B94,$D$2:$D$101,D94)&gt;1,"Duplicidade SKU/lote",IF(AND(G94="Sim",H94=""),"Informar motivo do bloqueio","OK")))))</f>
        <v/>
      </c>
    </row>
    <row r="95" ht="21" customHeight="1">
      <c r="A95" s="23" t="n">
        <v>94</v>
      </c>
      <c r="B95" s="17" t="n"/>
      <c r="C95" s="17" t="n"/>
      <c r="D95" s="17" t="n"/>
      <c r="E95" s="33" t="n"/>
      <c r="F95" s="34" t="n"/>
      <c r="G95" s="20" t="n"/>
      <c r="H95" s="17" t="n"/>
      <c r="I95" s="35">
        <f>IF(OR(B95="",D95="",E95=""),"",E95-Resumo!$B$4)</f>
        <v/>
      </c>
      <c r="J95" s="22">
        <f>IF(COUNTA(B95:H95)=0,"",IF(OR(B95="",C95="",D95="",NOT(ISNUMBER(E95)),NOT(ISNUMBER(F95)),G95=""),"Incompleto",IF(F95&lt;=0,"Sem saldo",IF(G95="Sim","Bloqueado",IF(E95&lt;Resumo!$B$4,"Vencido","Elegível")))))</f>
        <v/>
      </c>
      <c r="K95" s="22">
        <f>IF(J95="","",IF(J95&lt;&gt;"Elegível",J95,IF(I95=0,"Vence hoje",IF(I95&lt;=Resumo!$B$5,"Crítico",IF(I95&lt;=Resumo!$B$6,"Atenção","Acima da atenção")))))</f>
        <v/>
      </c>
      <c r="L95" s="35">
        <f>IF(J95="Elegível",F95,0)</f>
        <v/>
      </c>
      <c r="M95" s="35">
        <f>IF(J95&lt;&gt;"Elegível","",COUNTIFS($B$2:$B$101,B95,$J$2:$J$101,"Elegível",$E$2:$E$101,"&lt;"&amp;E95)+COUNTIFS($B$2:$B$101,B95,$J$2:$J$101,"Elegível",$E$2:$E$101,E95,$A$2:$A$101,"&lt;="&amp;A95))</f>
        <v/>
      </c>
      <c r="N95" s="35">
        <f>IF(M95="","",SUMIFS($L$2:$L$101,$B$2:$B$101,B95,$M$2:$M$101,"&lt;"&amp;M95))</f>
        <v/>
      </c>
      <c r="O95" s="35">
        <f>IF(M95="","",N95+L95)</f>
        <v/>
      </c>
      <c r="P95" s="35">
        <f>IF(J95&lt;&gt;"Elegível","",COUNTIFS($J$2:$J$101,"Elegível",$E$2:$E$101,"&lt;"&amp;E95)+COUNTIFS($J$2:$J$101,"Elegível",$E$2:$E$101,E95,$A$2:$A$101,"&lt;="&amp;A95))</f>
        <v/>
      </c>
      <c r="Q95" s="22">
        <f>IF(OR(B95="",D95=""),"",B95&amp;"|"&amp;D95)</f>
        <v/>
      </c>
      <c r="R95" s="22">
        <f>IF(M95="","",B95&amp;"|"&amp;TEXT(M95,"000"))</f>
        <v/>
      </c>
      <c r="S95" s="22">
        <f>IF(COUNTA(B95:H95)=0,"",IF(OR(B95="",C95="",D95="",NOT(ISNUMBER(E95)),NOT(ISNUMBER(F95)),G95=""),"Completar campos",IF(F95&lt;0,"Saldo negativo",IF(COUNTIFS($B$2:$B$101,B95,$D$2:$D$101,D95)&gt;1,"Duplicidade SKU/lote",IF(AND(G95="Sim",H95=""),"Informar motivo do bloqueio","OK")))))</f>
        <v/>
      </c>
    </row>
    <row r="96" ht="21" customHeight="1">
      <c r="A96" s="16" t="n">
        <v>95</v>
      </c>
      <c r="B96" s="17" t="n"/>
      <c r="C96" s="17" t="n"/>
      <c r="D96" s="17" t="n"/>
      <c r="E96" s="33" t="n"/>
      <c r="F96" s="34" t="n"/>
      <c r="G96" s="20" t="n"/>
      <c r="H96" s="17" t="n"/>
      <c r="I96" s="35">
        <f>IF(OR(B96="",D96="",E96=""),"",E96-Resumo!$B$4)</f>
        <v/>
      </c>
      <c r="J96" s="22">
        <f>IF(COUNTA(B96:H96)=0,"",IF(OR(B96="",C96="",D96="",NOT(ISNUMBER(E96)),NOT(ISNUMBER(F96)),G96=""),"Incompleto",IF(F96&lt;=0,"Sem saldo",IF(G96="Sim","Bloqueado",IF(E96&lt;Resumo!$B$4,"Vencido","Elegível")))))</f>
        <v/>
      </c>
      <c r="K96" s="22">
        <f>IF(J96="","",IF(J96&lt;&gt;"Elegível",J96,IF(I96=0,"Vence hoje",IF(I96&lt;=Resumo!$B$5,"Crítico",IF(I96&lt;=Resumo!$B$6,"Atenção","Acima da atenção")))))</f>
        <v/>
      </c>
      <c r="L96" s="35">
        <f>IF(J96="Elegível",F96,0)</f>
        <v/>
      </c>
      <c r="M96" s="35">
        <f>IF(J96&lt;&gt;"Elegível","",COUNTIFS($B$2:$B$101,B96,$J$2:$J$101,"Elegível",$E$2:$E$101,"&lt;"&amp;E96)+COUNTIFS($B$2:$B$101,B96,$J$2:$J$101,"Elegível",$E$2:$E$101,E96,$A$2:$A$101,"&lt;="&amp;A96))</f>
        <v/>
      </c>
      <c r="N96" s="35">
        <f>IF(M96="","",SUMIFS($L$2:$L$101,$B$2:$B$101,B96,$M$2:$M$101,"&lt;"&amp;M96))</f>
        <v/>
      </c>
      <c r="O96" s="35">
        <f>IF(M96="","",N96+L96)</f>
        <v/>
      </c>
      <c r="P96" s="35">
        <f>IF(J96&lt;&gt;"Elegível","",COUNTIFS($J$2:$J$101,"Elegível",$E$2:$E$101,"&lt;"&amp;E96)+COUNTIFS($J$2:$J$101,"Elegível",$E$2:$E$101,E96,$A$2:$A$101,"&lt;="&amp;A96))</f>
        <v/>
      </c>
      <c r="Q96" s="22">
        <f>IF(OR(B96="",D96=""),"",B96&amp;"|"&amp;D96)</f>
        <v/>
      </c>
      <c r="R96" s="22">
        <f>IF(M96="","",B96&amp;"|"&amp;TEXT(M96,"000"))</f>
        <v/>
      </c>
      <c r="S96" s="22">
        <f>IF(COUNTA(B96:H96)=0,"",IF(OR(B96="",C96="",D96="",NOT(ISNUMBER(E96)),NOT(ISNUMBER(F96)),G96=""),"Completar campos",IF(F96&lt;0,"Saldo negativo",IF(COUNTIFS($B$2:$B$101,B96,$D$2:$D$101,D96)&gt;1,"Duplicidade SKU/lote",IF(AND(G96="Sim",H96=""),"Informar motivo do bloqueio","OK")))))</f>
        <v/>
      </c>
    </row>
    <row r="97" ht="21" customHeight="1">
      <c r="A97" s="23" t="n">
        <v>96</v>
      </c>
      <c r="B97" s="17" t="n"/>
      <c r="C97" s="17" t="n"/>
      <c r="D97" s="17" t="n"/>
      <c r="E97" s="33" t="n"/>
      <c r="F97" s="34" t="n"/>
      <c r="G97" s="20" t="n"/>
      <c r="H97" s="17" t="n"/>
      <c r="I97" s="35">
        <f>IF(OR(B97="",D97="",E97=""),"",E97-Resumo!$B$4)</f>
        <v/>
      </c>
      <c r="J97" s="22">
        <f>IF(COUNTA(B97:H97)=0,"",IF(OR(B97="",C97="",D97="",NOT(ISNUMBER(E97)),NOT(ISNUMBER(F97)),G97=""),"Incompleto",IF(F97&lt;=0,"Sem saldo",IF(G97="Sim","Bloqueado",IF(E97&lt;Resumo!$B$4,"Vencido","Elegível")))))</f>
        <v/>
      </c>
      <c r="K97" s="22">
        <f>IF(J97="","",IF(J97&lt;&gt;"Elegível",J97,IF(I97=0,"Vence hoje",IF(I97&lt;=Resumo!$B$5,"Crítico",IF(I97&lt;=Resumo!$B$6,"Atenção","Acima da atenção")))))</f>
        <v/>
      </c>
      <c r="L97" s="35">
        <f>IF(J97="Elegível",F97,0)</f>
        <v/>
      </c>
      <c r="M97" s="35">
        <f>IF(J97&lt;&gt;"Elegível","",COUNTIFS($B$2:$B$101,B97,$J$2:$J$101,"Elegível",$E$2:$E$101,"&lt;"&amp;E97)+COUNTIFS($B$2:$B$101,B97,$J$2:$J$101,"Elegível",$E$2:$E$101,E97,$A$2:$A$101,"&lt;="&amp;A97))</f>
        <v/>
      </c>
      <c r="N97" s="35">
        <f>IF(M97="","",SUMIFS($L$2:$L$101,$B$2:$B$101,B97,$M$2:$M$101,"&lt;"&amp;M97))</f>
        <v/>
      </c>
      <c r="O97" s="35">
        <f>IF(M97="","",N97+L97)</f>
        <v/>
      </c>
      <c r="P97" s="35">
        <f>IF(J97&lt;&gt;"Elegível","",COUNTIFS($J$2:$J$101,"Elegível",$E$2:$E$101,"&lt;"&amp;E97)+COUNTIFS($J$2:$J$101,"Elegível",$E$2:$E$101,E97,$A$2:$A$101,"&lt;="&amp;A97))</f>
        <v/>
      </c>
      <c r="Q97" s="22">
        <f>IF(OR(B97="",D97=""),"",B97&amp;"|"&amp;D97)</f>
        <v/>
      </c>
      <c r="R97" s="22">
        <f>IF(M97="","",B97&amp;"|"&amp;TEXT(M97,"000"))</f>
        <v/>
      </c>
      <c r="S97" s="22">
        <f>IF(COUNTA(B97:H97)=0,"",IF(OR(B97="",C97="",D97="",NOT(ISNUMBER(E97)),NOT(ISNUMBER(F97)),G97=""),"Completar campos",IF(F97&lt;0,"Saldo negativo",IF(COUNTIFS($B$2:$B$101,B97,$D$2:$D$101,D97)&gt;1,"Duplicidade SKU/lote",IF(AND(G97="Sim",H97=""),"Informar motivo do bloqueio","OK")))))</f>
        <v/>
      </c>
    </row>
    <row r="98" ht="21" customHeight="1">
      <c r="A98" s="16" t="n">
        <v>97</v>
      </c>
      <c r="B98" s="17" t="n"/>
      <c r="C98" s="17" t="n"/>
      <c r="D98" s="17" t="n"/>
      <c r="E98" s="33" t="n"/>
      <c r="F98" s="34" t="n"/>
      <c r="G98" s="20" t="n"/>
      <c r="H98" s="17" t="n"/>
      <c r="I98" s="35">
        <f>IF(OR(B98="",D98="",E98=""),"",E98-Resumo!$B$4)</f>
        <v/>
      </c>
      <c r="J98" s="22">
        <f>IF(COUNTA(B98:H98)=0,"",IF(OR(B98="",C98="",D98="",NOT(ISNUMBER(E98)),NOT(ISNUMBER(F98)),G98=""),"Incompleto",IF(F98&lt;=0,"Sem saldo",IF(G98="Sim","Bloqueado",IF(E98&lt;Resumo!$B$4,"Vencido","Elegível")))))</f>
        <v/>
      </c>
      <c r="K98" s="22">
        <f>IF(J98="","",IF(J98&lt;&gt;"Elegível",J98,IF(I98=0,"Vence hoje",IF(I98&lt;=Resumo!$B$5,"Crítico",IF(I98&lt;=Resumo!$B$6,"Atenção","Acima da atenção")))))</f>
        <v/>
      </c>
      <c r="L98" s="35">
        <f>IF(J98="Elegível",F98,0)</f>
        <v/>
      </c>
      <c r="M98" s="35">
        <f>IF(J98&lt;&gt;"Elegível","",COUNTIFS($B$2:$B$101,B98,$J$2:$J$101,"Elegível",$E$2:$E$101,"&lt;"&amp;E98)+COUNTIFS($B$2:$B$101,B98,$J$2:$J$101,"Elegível",$E$2:$E$101,E98,$A$2:$A$101,"&lt;="&amp;A98))</f>
        <v/>
      </c>
      <c r="N98" s="35">
        <f>IF(M98="","",SUMIFS($L$2:$L$101,$B$2:$B$101,B98,$M$2:$M$101,"&lt;"&amp;M98))</f>
        <v/>
      </c>
      <c r="O98" s="35">
        <f>IF(M98="","",N98+L98)</f>
        <v/>
      </c>
      <c r="P98" s="35">
        <f>IF(J98&lt;&gt;"Elegível","",COUNTIFS($J$2:$J$101,"Elegível",$E$2:$E$101,"&lt;"&amp;E98)+COUNTIFS($J$2:$J$101,"Elegível",$E$2:$E$101,E98,$A$2:$A$101,"&lt;="&amp;A98))</f>
        <v/>
      </c>
      <c r="Q98" s="22">
        <f>IF(OR(B98="",D98=""),"",B98&amp;"|"&amp;D98)</f>
        <v/>
      </c>
      <c r="R98" s="22">
        <f>IF(M98="","",B98&amp;"|"&amp;TEXT(M98,"000"))</f>
        <v/>
      </c>
      <c r="S98" s="22">
        <f>IF(COUNTA(B98:H98)=0,"",IF(OR(B98="",C98="",D98="",NOT(ISNUMBER(E98)),NOT(ISNUMBER(F98)),G98=""),"Completar campos",IF(F98&lt;0,"Saldo negativo",IF(COUNTIFS($B$2:$B$101,B98,$D$2:$D$101,D98)&gt;1,"Duplicidade SKU/lote",IF(AND(G98="Sim",H98=""),"Informar motivo do bloqueio","OK")))))</f>
        <v/>
      </c>
    </row>
    <row r="99" ht="21" customHeight="1">
      <c r="A99" s="23" t="n">
        <v>98</v>
      </c>
      <c r="B99" s="17" t="n"/>
      <c r="C99" s="17" t="n"/>
      <c r="D99" s="17" t="n"/>
      <c r="E99" s="33" t="n"/>
      <c r="F99" s="34" t="n"/>
      <c r="G99" s="20" t="n"/>
      <c r="H99" s="17" t="n"/>
      <c r="I99" s="35">
        <f>IF(OR(B99="",D99="",E99=""),"",E99-Resumo!$B$4)</f>
        <v/>
      </c>
      <c r="J99" s="22">
        <f>IF(COUNTA(B99:H99)=0,"",IF(OR(B99="",C99="",D99="",NOT(ISNUMBER(E99)),NOT(ISNUMBER(F99)),G99=""),"Incompleto",IF(F99&lt;=0,"Sem saldo",IF(G99="Sim","Bloqueado",IF(E99&lt;Resumo!$B$4,"Vencido","Elegível")))))</f>
        <v/>
      </c>
      <c r="K99" s="22">
        <f>IF(J99="","",IF(J99&lt;&gt;"Elegível",J99,IF(I99=0,"Vence hoje",IF(I99&lt;=Resumo!$B$5,"Crítico",IF(I99&lt;=Resumo!$B$6,"Atenção","Acima da atenção")))))</f>
        <v/>
      </c>
      <c r="L99" s="35">
        <f>IF(J99="Elegível",F99,0)</f>
        <v/>
      </c>
      <c r="M99" s="35">
        <f>IF(J99&lt;&gt;"Elegível","",COUNTIFS($B$2:$B$101,B99,$J$2:$J$101,"Elegível",$E$2:$E$101,"&lt;"&amp;E99)+COUNTIFS($B$2:$B$101,B99,$J$2:$J$101,"Elegível",$E$2:$E$101,E99,$A$2:$A$101,"&lt;="&amp;A99))</f>
        <v/>
      </c>
      <c r="N99" s="35">
        <f>IF(M99="","",SUMIFS($L$2:$L$101,$B$2:$B$101,B99,$M$2:$M$101,"&lt;"&amp;M99))</f>
        <v/>
      </c>
      <c r="O99" s="35">
        <f>IF(M99="","",N99+L99)</f>
        <v/>
      </c>
      <c r="P99" s="35">
        <f>IF(J99&lt;&gt;"Elegível","",COUNTIFS($J$2:$J$101,"Elegível",$E$2:$E$101,"&lt;"&amp;E99)+COUNTIFS($J$2:$J$101,"Elegível",$E$2:$E$101,E99,$A$2:$A$101,"&lt;="&amp;A99))</f>
        <v/>
      </c>
      <c r="Q99" s="22">
        <f>IF(OR(B99="",D99=""),"",B99&amp;"|"&amp;D99)</f>
        <v/>
      </c>
      <c r="R99" s="22">
        <f>IF(M99="","",B99&amp;"|"&amp;TEXT(M99,"000"))</f>
        <v/>
      </c>
      <c r="S99" s="22">
        <f>IF(COUNTA(B99:H99)=0,"",IF(OR(B99="",C99="",D99="",NOT(ISNUMBER(E99)),NOT(ISNUMBER(F99)),G99=""),"Completar campos",IF(F99&lt;0,"Saldo negativo",IF(COUNTIFS($B$2:$B$101,B99,$D$2:$D$101,D99)&gt;1,"Duplicidade SKU/lote",IF(AND(G99="Sim",H99=""),"Informar motivo do bloqueio","OK")))))</f>
        <v/>
      </c>
    </row>
    <row r="100" ht="21" customHeight="1">
      <c r="A100" s="16" t="n">
        <v>99</v>
      </c>
      <c r="B100" s="17" t="n"/>
      <c r="C100" s="17" t="n"/>
      <c r="D100" s="17" t="n"/>
      <c r="E100" s="33" t="n"/>
      <c r="F100" s="34" t="n"/>
      <c r="G100" s="20" t="n"/>
      <c r="H100" s="17" t="n"/>
      <c r="I100" s="35">
        <f>IF(OR(B100="",D100="",E100=""),"",E100-Resumo!$B$4)</f>
        <v/>
      </c>
      <c r="J100" s="22">
        <f>IF(COUNTA(B100:H100)=0,"",IF(OR(B100="",C100="",D100="",NOT(ISNUMBER(E100)),NOT(ISNUMBER(F100)),G100=""),"Incompleto",IF(F100&lt;=0,"Sem saldo",IF(G100="Sim","Bloqueado",IF(E100&lt;Resumo!$B$4,"Vencido","Elegível")))))</f>
        <v/>
      </c>
      <c r="K100" s="22">
        <f>IF(J100="","",IF(J100&lt;&gt;"Elegível",J100,IF(I100=0,"Vence hoje",IF(I100&lt;=Resumo!$B$5,"Crítico",IF(I100&lt;=Resumo!$B$6,"Atenção","Acima da atenção")))))</f>
        <v/>
      </c>
      <c r="L100" s="35">
        <f>IF(J100="Elegível",F100,0)</f>
        <v/>
      </c>
      <c r="M100" s="35">
        <f>IF(J100&lt;&gt;"Elegível","",COUNTIFS($B$2:$B$101,B100,$J$2:$J$101,"Elegível",$E$2:$E$101,"&lt;"&amp;E100)+COUNTIFS($B$2:$B$101,B100,$J$2:$J$101,"Elegível",$E$2:$E$101,E100,$A$2:$A$101,"&lt;="&amp;A100))</f>
        <v/>
      </c>
      <c r="N100" s="35">
        <f>IF(M100="","",SUMIFS($L$2:$L$101,$B$2:$B$101,B100,$M$2:$M$101,"&lt;"&amp;M100))</f>
        <v/>
      </c>
      <c r="O100" s="35">
        <f>IF(M100="","",N100+L100)</f>
        <v/>
      </c>
      <c r="P100" s="35">
        <f>IF(J100&lt;&gt;"Elegível","",COUNTIFS($J$2:$J$101,"Elegível",$E$2:$E$101,"&lt;"&amp;E100)+COUNTIFS($J$2:$J$101,"Elegível",$E$2:$E$101,E100,$A$2:$A$101,"&lt;="&amp;A100))</f>
        <v/>
      </c>
      <c r="Q100" s="22">
        <f>IF(OR(B100="",D100=""),"",B100&amp;"|"&amp;D100)</f>
        <v/>
      </c>
      <c r="R100" s="22">
        <f>IF(M100="","",B100&amp;"|"&amp;TEXT(M100,"000"))</f>
        <v/>
      </c>
      <c r="S100" s="22">
        <f>IF(COUNTA(B100:H100)=0,"",IF(OR(B100="",C100="",D100="",NOT(ISNUMBER(E100)),NOT(ISNUMBER(F100)),G100=""),"Completar campos",IF(F100&lt;0,"Saldo negativo",IF(COUNTIFS($B$2:$B$101,B100,$D$2:$D$101,D100)&gt;1,"Duplicidade SKU/lote",IF(AND(G100="Sim",H100=""),"Informar motivo do bloqueio","OK")))))</f>
        <v/>
      </c>
    </row>
    <row r="101" ht="21" customHeight="1">
      <c r="A101" s="23" t="n">
        <v>100</v>
      </c>
      <c r="B101" s="17" t="n"/>
      <c r="C101" s="17" t="n"/>
      <c r="D101" s="17" t="n"/>
      <c r="E101" s="33" t="n"/>
      <c r="F101" s="34" t="n"/>
      <c r="G101" s="20" t="n"/>
      <c r="H101" s="17" t="n"/>
      <c r="I101" s="35">
        <f>IF(OR(B101="",D101="",E101=""),"",E101-Resumo!$B$4)</f>
        <v/>
      </c>
      <c r="J101" s="22">
        <f>IF(COUNTA(B101:H101)=0,"",IF(OR(B101="",C101="",D101="",NOT(ISNUMBER(E101)),NOT(ISNUMBER(F101)),G101=""),"Incompleto",IF(F101&lt;=0,"Sem saldo",IF(G101="Sim","Bloqueado",IF(E101&lt;Resumo!$B$4,"Vencido","Elegível")))))</f>
        <v/>
      </c>
      <c r="K101" s="22">
        <f>IF(J101="","",IF(J101&lt;&gt;"Elegível",J101,IF(I101=0,"Vence hoje",IF(I101&lt;=Resumo!$B$5,"Crítico",IF(I101&lt;=Resumo!$B$6,"Atenção","Acima da atenção")))))</f>
        <v/>
      </c>
      <c r="L101" s="35">
        <f>IF(J101="Elegível",F101,0)</f>
        <v/>
      </c>
      <c r="M101" s="35">
        <f>IF(J101&lt;&gt;"Elegível","",COUNTIFS($B$2:$B$101,B101,$J$2:$J$101,"Elegível",$E$2:$E$101,"&lt;"&amp;E101)+COUNTIFS($B$2:$B$101,B101,$J$2:$J$101,"Elegível",$E$2:$E$101,E101,$A$2:$A$101,"&lt;="&amp;A101))</f>
        <v/>
      </c>
      <c r="N101" s="35">
        <f>IF(M101="","",SUMIFS($L$2:$L$101,$B$2:$B$101,B101,$M$2:$M$101,"&lt;"&amp;M101))</f>
        <v/>
      </c>
      <c r="O101" s="35">
        <f>IF(M101="","",N101+L101)</f>
        <v/>
      </c>
      <c r="P101" s="35">
        <f>IF(J101&lt;&gt;"Elegível","",COUNTIFS($J$2:$J$101,"Elegível",$E$2:$E$101,"&lt;"&amp;E101)+COUNTIFS($J$2:$J$101,"Elegível",$E$2:$E$101,E101,$A$2:$A$101,"&lt;="&amp;A101))</f>
        <v/>
      </c>
      <c r="Q101" s="22">
        <f>IF(OR(B101="",D101=""),"",B101&amp;"|"&amp;D101)</f>
        <v/>
      </c>
      <c r="R101" s="22">
        <f>IF(M101="","",B101&amp;"|"&amp;TEXT(M101,"000"))</f>
        <v/>
      </c>
      <c r="S101" s="22">
        <f>IF(COUNTA(B101:H101)=0,"",IF(OR(B101="",C101="",D101="",NOT(ISNUMBER(E101)),NOT(ISNUMBER(F101)),G101=""),"Completar campos",IF(F101&lt;0,"Saldo negativo",IF(COUNTIFS($B$2:$B$101,B101,$D$2:$D$101,D101)&gt;1,"Duplicidade SKU/lote",IF(AND(G101="Sim",H101=""),"Informar motivo do bloqueio","OK")))))</f>
        <v/>
      </c>
    </row>
  </sheetData>
  <autoFilter ref="A1:S101"/>
  <conditionalFormatting sqref="A2:S101">
    <cfRule type="expression" priority="1" dxfId="2">
      <formula>$J2="Vencido"</formula>
    </cfRule>
    <cfRule type="expression" priority="2" dxfId="3">
      <formula>$J2="Bloqueado"</formula>
    </cfRule>
    <cfRule type="expression" priority="3" dxfId="1">
      <formula>AND($J2="Elegível",$I2=0)</formula>
    </cfRule>
    <cfRule type="expression" priority="4" dxfId="4">
      <formula>AND($J2="Elegível",$I2&gt;=1,$I2&lt;=INDIRECT("Resumo!$B$5"))</formula>
    </cfRule>
  </conditionalFormatting>
  <conditionalFormatting sqref="B2:B101">
    <cfRule type="expression" priority="5" dxfId="5">
      <formula>AND($B2&lt;&gt;"",$D2&lt;&gt;"",COUNTIFS($B$2:$B$101,$B2,$D$2:$D$101,$D2)&gt;1)</formula>
    </cfRule>
  </conditionalFormatting>
  <conditionalFormatting sqref="D2:D101">
    <cfRule type="expression" priority="6" dxfId="5">
      <formula>AND($B2&lt;&gt;"",$D2&lt;&gt;"",COUNTIFS($B$2:$B$101,$B2,$D$2:$D$101,$D2)&gt;1)</formula>
    </cfRule>
  </conditionalFormatting>
  <conditionalFormatting sqref="S2:S101">
    <cfRule type="expression" priority="7" dxfId="0">
      <formula>$S2="OK"</formula>
    </cfRule>
    <cfRule type="expression" priority="8" dxfId="1">
      <formula>AND($S2&lt;&gt;"",$S2&lt;&gt;"OK")</formula>
    </cfRule>
  </conditionalFormatting>
  <dataValidations count="7">
    <dataValidation sqref="B2:B101" showDropDown="0" showInputMessage="0" showErrorMessage="1" allowBlank="0" errorTitle="Entrada inválida" error="Revise o valor informado." type="textLength" errorStyle="stop" operator="between">
      <formula1>1</formula1>
      <formula2>30</formula2>
    </dataValidation>
    <dataValidation sqref="C2:C101" showDropDown="0" showInputMessage="0" showErrorMessage="1" allowBlank="0" errorTitle="Entrada inválida" error="Revise o valor informado." type="textLength" errorStyle="stop" operator="between">
      <formula1>1</formula1>
      <formula2>80</formula2>
    </dataValidation>
    <dataValidation sqref="D2:D101" showDropDown="0" showInputMessage="0" showErrorMessage="1" allowBlank="0" errorTitle="Entrada inválida" error="Revise o valor informado." type="textLength" errorStyle="stop" operator="between">
      <formula1>1</formula1>
      <formula2>40</formula2>
    </dataValidation>
    <dataValidation sqref="E2:E101" showDropDown="0" showInputMessage="0" showErrorMessage="1" allowBlank="0" errorTitle="Entrada inválida" error="Revise o valor informado." type="date" errorStyle="stop" operator="between">
      <formula1>DATE(2020,1,1)</formula1>
      <formula2>DATE(2100,12,31)</formula2>
    </dataValidation>
    <dataValidation sqref="F2:F101" showDropDown="0" showInputMessage="0" showErrorMessage="1" allowBlank="0" errorTitle="Entrada inválida" error="Revise o valor informado." type="whole" errorStyle="stop" operator="between">
      <formula1>0</formula1>
      <formula2>1000000000</formula2>
    </dataValidation>
    <dataValidation sqref="G2:G101" showDropDown="0" showInputMessage="1" showErrorMessage="1" allowBlank="0" errorTitle="Entrada inválida" error="Revise o valor informado." promptTitle="Bloqueio do lote" prompt="Use “Sim” para retirar o lote da fila FEFO." type="list" errorStyle="stop">
      <formula1>INDIRECT("'Instruções'!$H$2:$H$3")</formula1>
    </dataValidation>
    <dataValidation sqref="H2:H101" showDropDown="0" showInputMessage="0" showErrorMessage="1" allowBlank="0" errorTitle="Entrada inválida" error="Revise o valor informado." type="textLength" errorStyle="stop" operator="lessThanOrEqual">
      <formula1>120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65D32"/>
    <outlinePr summaryBelow="1" summaryRight="1"/>
    <pageSetUpPr/>
  </sheetPr>
  <dimension ref="A1:AC101"/>
  <sheetViews>
    <sheetView zoomScale="75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12" customWidth="1" min="4" max="4"/>
    <col width="14" customWidth="1" min="5" max="5"/>
    <col width="17" customWidth="1" min="6" max="6"/>
    <col width="13" customWidth="1" min="7" max="7"/>
    <col width="19" customWidth="1" min="8" max="8"/>
    <col width="19" customWidth="1" min="9" max="9"/>
    <col width="17" customWidth="1" min="10" max="10"/>
    <col width="18" customWidth="1" min="11" max="11"/>
    <col width="28" customWidth="1" min="12" max="12"/>
    <col width="38" customWidth="1" min="13" max="13"/>
    <col width="17" customWidth="1" min="14" max="14"/>
    <col width="16" customWidth="1" min="15" max="15"/>
    <col width="18" customWidth="1" min="16" max="16"/>
    <col width="18" customWidth="1" min="17" max="17"/>
    <col hidden="1" width="18" customWidth="1" min="18" max="18"/>
    <col width="21" customWidth="1" min="19" max="19"/>
    <col width="18" customWidth="1" min="20" max="20"/>
    <col hidden="1" width="18" customWidth="1" min="21" max="21"/>
    <col width="19" customWidth="1" min="22" max="22"/>
    <col width="17" customWidth="1" min="23" max="23"/>
    <col width="16" customWidth="1" min="24" max="24"/>
    <col width="55" customWidth="1" min="25" max="25"/>
    <col width="36" customWidth="1" min="26" max="26"/>
    <col width="38" customWidth="1" min="27" max="27"/>
    <col hidden="1" width="23" customWidth="1" min="28" max="28"/>
    <col hidden="1" width="23" customWidth="1" min="29" max="29"/>
  </cols>
  <sheetData>
    <row r="1" ht="34" customHeight="1">
      <c r="A1" s="11" t="inlineStr">
        <is>
          <t>ID da linha</t>
        </is>
      </c>
      <c r="B1" s="11" t="inlineStr">
        <is>
          <t>Pedido</t>
        </is>
      </c>
      <c r="C1" s="11" t="inlineStr">
        <is>
          <t>Data do pedido</t>
        </is>
      </c>
      <c r="D1" s="11" t="inlineStr">
        <is>
          <t>Prioridade</t>
        </is>
      </c>
      <c r="E1" s="11" t="inlineStr">
        <is>
          <t>SKU</t>
        </is>
      </c>
      <c r="F1" s="11" t="inlineStr">
        <is>
          <t>Quantidade solicitada</t>
        </is>
      </c>
      <c r="G1" s="11" t="inlineStr">
        <is>
          <t>Situação</t>
        </is>
      </c>
      <c r="H1" s="11" t="inlineStr">
        <is>
          <t>Primeiro lote usado</t>
        </is>
      </c>
      <c r="I1" s="11" t="inlineStr">
        <is>
          <t>Último lote usado</t>
        </is>
      </c>
      <c r="J1" s="11" t="inlineStr">
        <is>
          <t>Quantidade separada</t>
        </is>
      </c>
      <c r="K1" s="11" t="inlineStr">
        <is>
          <t>Quantidade de lotes usados</t>
        </is>
      </c>
      <c r="L1" s="11" t="inlineStr">
        <is>
          <t>Motivo da exceção</t>
        </is>
      </c>
      <c r="M1" s="11" t="inlineStr">
        <is>
          <t>Observação</t>
        </is>
      </c>
      <c r="N1" s="11" t="inlineStr">
        <is>
          <t>Demanda considerada</t>
        </is>
      </c>
      <c r="O1" s="11" t="inlineStr">
        <is>
          <t>Demanda anterior</t>
        </is>
      </c>
      <c r="P1" s="11" t="inlineStr">
        <is>
          <t>Saldo elegível do SKU</t>
        </is>
      </c>
      <c r="Q1" s="11" t="inlineStr">
        <is>
          <t>Quantidade atendível</t>
        </is>
      </c>
      <c r="R1" s="11" t="inlineStr">
        <is>
          <t>Ordem inicial auxiliar</t>
        </is>
      </c>
      <c r="S1" s="11" t="inlineStr">
        <is>
          <t>Lote inicial recomendado</t>
        </is>
      </c>
      <c r="T1" s="11" t="inlineStr">
        <is>
          <t>Quantidade no lote inicial</t>
        </is>
      </c>
      <c r="U1" s="11" t="inlineStr">
        <is>
          <t>Ordem final auxiliar</t>
        </is>
      </c>
      <c r="V1" s="11" t="inlineStr">
        <is>
          <t>Lote final previsto</t>
        </is>
      </c>
      <c r="W1" s="11" t="inlineStr">
        <is>
          <t>Quantidade no lote final</t>
        </is>
      </c>
      <c r="X1" s="11" t="inlineStr">
        <is>
          <t>Lotes necessários</t>
        </is>
      </c>
      <c r="Y1" s="11" t="inlineStr">
        <is>
          <t>Orientação de separação</t>
        </is>
      </c>
      <c r="Z1" s="11" t="inlineStr">
        <is>
          <t>Exceção FEFO</t>
        </is>
      </c>
      <c r="AA1" s="11" t="inlineStr">
        <is>
          <t>Conferência</t>
        </is>
      </c>
      <c r="AB1" s="11" t="inlineStr">
        <is>
          <t>Status do primeiro lote usado</t>
        </is>
      </c>
      <c r="AC1" s="11" t="inlineStr">
        <is>
          <t>Status do último lote usado</t>
        </is>
      </c>
    </row>
    <row r="2" ht="32" customHeight="1">
      <c r="A2" s="16" t="n">
        <v>1</v>
      </c>
      <c r="B2" s="17" t="inlineStr">
        <is>
          <t>PED-FICT-1001</t>
        </is>
      </c>
      <c r="C2" s="33" t="n">
        <v>46272</v>
      </c>
      <c r="D2" s="34" t="n">
        <v>1</v>
      </c>
      <c r="E2" s="17" t="inlineStr">
        <is>
          <t>CHA-001</t>
        </is>
      </c>
      <c r="F2" s="34" t="n">
        <v>30</v>
      </c>
      <c r="G2" s="20" t="inlineStr">
        <is>
          <t>Pendente</t>
        </is>
      </c>
      <c r="H2" s="17" t="n"/>
      <c r="I2" s="17" t="n"/>
      <c r="J2" s="34" t="n"/>
      <c r="K2" s="34" t="n"/>
      <c r="L2" s="17" t="n"/>
      <c r="M2" s="24" t="n"/>
      <c r="N2" s="35">
        <f>IF(AND(B2&lt;&gt;"",E2&lt;&gt;"",ISNUMBER(F2),OR(G2="Pendente",G2="Separado")),F2,0)</f>
        <v/>
      </c>
      <c r="O2" s="35">
        <f>IF(N2=0,"",SUMIFS($N$2:$N$101,$E$2:$E$101,E2,$D$2:$D$101,"&lt;"&amp;D2))</f>
        <v/>
      </c>
      <c r="P2" s="35">
        <f>IF(E2="","",SUMIFS(Lotes!$L$2:$L$101,Lotes!$B$2:$B$101,E2))</f>
        <v/>
      </c>
      <c r="Q2" s="35">
        <f>IF(N2=0,"",MAX(0,MIN(N2,P2-O2)))</f>
        <v/>
      </c>
      <c r="R2" s="35">
        <f>IF(Q2&lt;=0,"",IFERROR(AGGREGATE(15,6,Lotes!$M$2:$M$101/((Lotes!$B$2:$B$101=E2)*(Lotes!$J$2:$J$101="Elegível")*(Lotes!$O$2:$O$101&gt;O2)),1),""))</f>
        <v/>
      </c>
      <c r="S2" s="22">
        <f>IF(R2="","",IFERROR(INDEX(Lotes!$D$2:$D$101,MATCH(E2&amp;"|"&amp;TEXT(R2,"000"),Lotes!$R$2:$R$101,0)),""))</f>
        <v/>
      </c>
      <c r="T2" s="35">
        <f>IF(S2="","",MIN(O2+Q2,SUMIFS(Lotes!$O$2:$O$101,Lotes!$R$2:$R$101,E2&amp;"|"&amp;TEXT(R2,"000")))-O2)</f>
        <v/>
      </c>
      <c r="U2" s="35">
        <f>IF(Q2&lt;=0,"",IFERROR(AGGREGATE(15,6,Lotes!$M$2:$M$101/((Lotes!$B$2:$B$101=E2)*(Lotes!$J$2:$J$101="Elegível")*(Lotes!$O$2:$O$101&gt;=O2+Q2)),1),""))</f>
        <v/>
      </c>
      <c r="V2" s="22">
        <f>IF(U2="","",IFERROR(INDEX(Lotes!$D$2:$D$101,MATCH(E2&amp;"|"&amp;TEXT(U2,"000"),Lotes!$R$2:$R$101,0)),""))</f>
        <v/>
      </c>
      <c r="W2" s="35">
        <f>IF(V2="","",IF(U2=R2,Q2,O2+Q2-SUMIFS(Lotes!$N$2:$N$101,Lotes!$R$2:$R$101,E2&amp;"|"&amp;TEXT(U2,"000"))))</f>
        <v/>
      </c>
      <c r="X2" s="35">
        <f>IF(N2=0,0,IF(Q2&lt;=0,0,COUNTIFS(Lotes!$B$2:$B$101,E2,Lotes!$J$2:$J$101,"Elegível",Lotes!$O$2:$O$101,"&gt;"&amp;O2,Lotes!$N$2:$N$101,"&lt;"&amp;(O2+Q2))))</f>
        <v/>
      </c>
      <c r="Y2" s="25">
        <f>IF(N2=0,"",IF(Q2=0,"Sem saldo elegível",IF(Q2&lt;N2,"Atendimento parcial: "&amp;TEXT(Q2,"0")&amp;" de "&amp;TEXT(N2,"0")&amp;", iniciar no lote "&amp;S2,IF(X2=1,"Separar "&amp;TEXT(Q2,"0")&amp;" do lote "&amp;S2,"Iniciar no lote "&amp;S2&amp;" ("&amp;TEXT(T2,"0")&amp;") e seguir a fila FEFO até "&amp;V2&amp;" ("&amp;TEXT(W2,"0")&amp;")"))))</f>
        <v/>
      </c>
      <c r="Z2" s="25">
        <f>IF(B2="","",IF(G2="Cancelado","Não se aplica",IF(G2="Pendente",IF(OR(H2&lt;&gt;"",I2&lt;&gt;"",J2&lt;&gt;"",K2&lt;&gt;""),"Dados de execução antes da conclusão","Aguardando separação"),IF(G2&lt;&gt;"Separado","",IF(OR(H2="",I2="",J2="",K2=""),"Execução incompleta",IF(OR(AB2&lt;&gt;"Elegível",AC2&lt;&gt;"Elegível"),"Lote usado não elegível",IF(J2&lt;&gt;F2,"Quantidade divergente",IF(H2&lt;&gt;S2,"Quebra FEFO: primeiro lote divergente",IF(OR(I2&lt;&gt;V2,K2&lt;&gt;X2),"Sequência de lotes divergente","Conforme FEFO")))))))))</f>
        <v/>
      </c>
      <c r="AA2" s="25">
        <f>IF(COUNTA(B2:M2)=0,"",IF(OR(B2="",NOT(ISNUMBER(C2)),D2="",E2="",NOT(ISNUMBER(F2)),G2=""),"Completar campos obrigatórios",IF(F2&lt;=0,"Quantidade inválida",IF(COUNTIF($D$2:$D$101,D2)&gt;1,"Prioridade duplicada",IF(COUNTIF(Lotes!$B$2:$B$101,E2)=0,"SKU sem cadastro de lote",IF(AND(G2="Separado",OR(H2="",I2="",J2="",K2="")),"Completar dados da separação",IF(AND(G2="Separado",Z2&lt;&gt;"Conforme FEFO",Z2&lt;&gt;"Não se aplica",OR(L2="",L2="Não se aplica")),"Informar motivo da exceção",IF(Q2&lt;F2,"Revisar atendimento parcial/sem saldo","OK"))))))))</f>
        <v/>
      </c>
      <c r="AB2" s="22">
        <f>IF(H2="","",IFERROR(INDEX(Lotes!$J$2:$J$101,MATCH(E2&amp;"|"&amp;H2,Lotes!$Q$2:$Q$101,0)),"Lote não cadastrado"))</f>
        <v/>
      </c>
      <c r="AC2" s="22">
        <f>IF(I2="","",IFERROR(INDEX(Lotes!$J$2:$J$101,MATCH(E2&amp;"|"&amp;I2,Lotes!$Q$2:$Q$101,0)),"Lote não cadastrado"))</f>
        <v/>
      </c>
    </row>
    <row r="3" ht="32" customHeight="1">
      <c r="A3" s="23" t="n">
        <v>2</v>
      </c>
      <c r="B3" s="17" t="inlineStr">
        <is>
          <t>PED-FICT-1002</t>
        </is>
      </c>
      <c r="C3" s="33" t="n">
        <v>46272</v>
      </c>
      <c r="D3" s="34" t="n">
        <v>2</v>
      </c>
      <c r="E3" s="17" t="inlineStr">
        <is>
          <t>SAB-002</t>
        </is>
      </c>
      <c r="F3" s="34" t="n">
        <v>25</v>
      </c>
      <c r="G3" s="20" t="inlineStr">
        <is>
          <t>Separado</t>
        </is>
      </c>
      <c r="H3" s="17" t="inlineStr">
        <is>
          <t>SAB-C26</t>
        </is>
      </c>
      <c r="I3" s="17" t="inlineStr">
        <is>
          <t>SAB-C26</t>
        </is>
      </c>
      <c r="J3" s="34" t="n">
        <v>25</v>
      </c>
      <c r="K3" s="34" t="n">
        <v>1</v>
      </c>
      <c r="L3" s="17" t="inlineStr">
        <is>
          <t>Não se aplica</t>
        </is>
      </c>
      <c r="M3" s="24" t="inlineStr">
        <is>
          <t>Separação fictícia concluída</t>
        </is>
      </c>
      <c r="N3" s="35">
        <f>IF(AND(B3&lt;&gt;"",E3&lt;&gt;"",ISNUMBER(F3),OR(G3="Pendente",G3="Separado")),F3,0)</f>
        <v/>
      </c>
      <c r="O3" s="35">
        <f>IF(N3=0,"",SUMIFS($N$2:$N$101,$E$2:$E$101,E3,$D$2:$D$101,"&lt;"&amp;D3))</f>
        <v/>
      </c>
      <c r="P3" s="35">
        <f>IF(E3="","",SUMIFS(Lotes!$L$2:$L$101,Lotes!$B$2:$B$101,E3))</f>
        <v/>
      </c>
      <c r="Q3" s="35">
        <f>IF(N3=0,"",MAX(0,MIN(N3,P3-O3)))</f>
        <v/>
      </c>
      <c r="R3" s="35">
        <f>IF(Q3&lt;=0,"",IFERROR(AGGREGATE(15,6,Lotes!$M$2:$M$101/((Lotes!$B$2:$B$101=E3)*(Lotes!$J$2:$J$101="Elegível")*(Lotes!$O$2:$O$101&gt;O3)),1),""))</f>
        <v/>
      </c>
      <c r="S3" s="22">
        <f>IF(R3="","",IFERROR(INDEX(Lotes!$D$2:$D$101,MATCH(E3&amp;"|"&amp;TEXT(R3,"000"),Lotes!$R$2:$R$101,0)),""))</f>
        <v/>
      </c>
      <c r="T3" s="35">
        <f>IF(S3="","",MIN(O3+Q3,SUMIFS(Lotes!$O$2:$O$101,Lotes!$R$2:$R$101,E3&amp;"|"&amp;TEXT(R3,"000")))-O3)</f>
        <v/>
      </c>
      <c r="U3" s="35">
        <f>IF(Q3&lt;=0,"",IFERROR(AGGREGATE(15,6,Lotes!$M$2:$M$101/((Lotes!$B$2:$B$101=E3)*(Lotes!$J$2:$J$101="Elegível")*(Lotes!$O$2:$O$101&gt;=O3+Q3)),1),""))</f>
        <v/>
      </c>
      <c r="V3" s="22">
        <f>IF(U3="","",IFERROR(INDEX(Lotes!$D$2:$D$101,MATCH(E3&amp;"|"&amp;TEXT(U3,"000"),Lotes!$R$2:$R$101,0)),""))</f>
        <v/>
      </c>
      <c r="W3" s="35">
        <f>IF(V3="","",IF(U3=R3,Q3,O3+Q3-SUMIFS(Lotes!$N$2:$N$101,Lotes!$R$2:$R$101,E3&amp;"|"&amp;TEXT(U3,"000"))))</f>
        <v/>
      </c>
      <c r="X3" s="35">
        <f>IF(N3=0,0,IF(Q3&lt;=0,0,COUNTIFS(Lotes!$B$2:$B$101,E3,Lotes!$J$2:$J$101,"Elegível",Lotes!$O$2:$O$101,"&gt;"&amp;O3,Lotes!$N$2:$N$101,"&lt;"&amp;(O3+Q3))))</f>
        <v/>
      </c>
      <c r="Y3" s="25">
        <f>IF(N3=0,"",IF(Q3=0,"Sem saldo elegível",IF(Q3&lt;N3,"Atendimento parcial: "&amp;TEXT(Q3,"0")&amp;" de "&amp;TEXT(N3,"0")&amp;", iniciar no lote "&amp;S3,IF(X3=1,"Separar "&amp;TEXT(Q3,"0")&amp;" do lote "&amp;S3,"Iniciar no lote "&amp;S3&amp;" ("&amp;TEXT(T3,"0")&amp;") e seguir a fila FEFO até "&amp;V3&amp;" ("&amp;TEXT(W3,"0")&amp;")"))))</f>
        <v/>
      </c>
      <c r="Z3" s="25">
        <f>IF(B3="","",IF(G3="Cancelado","Não se aplica",IF(G3="Pendente",IF(OR(H3&lt;&gt;"",I3&lt;&gt;"",J3&lt;&gt;"",K3&lt;&gt;""),"Dados de execução antes da conclusão","Aguardando separação"),IF(G3&lt;&gt;"Separado","",IF(OR(H3="",I3="",J3="",K3=""),"Execução incompleta",IF(OR(AB3&lt;&gt;"Elegível",AC3&lt;&gt;"Elegível"),"Lote usado não elegível",IF(J3&lt;&gt;F3,"Quantidade divergente",IF(H3&lt;&gt;S3,"Quebra FEFO: primeiro lote divergente",IF(OR(I3&lt;&gt;V3,K3&lt;&gt;X3),"Sequência de lotes divergente","Conforme FEFO")))))))))</f>
        <v/>
      </c>
      <c r="AA3" s="25">
        <f>IF(COUNTA(B3:M3)=0,"",IF(OR(B3="",NOT(ISNUMBER(C3)),D3="",E3="",NOT(ISNUMBER(F3)),G3=""),"Completar campos obrigatórios",IF(F3&lt;=0,"Quantidade inválida",IF(COUNTIF($D$2:$D$101,D3)&gt;1,"Prioridade duplicada",IF(COUNTIF(Lotes!$B$2:$B$101,E3)=0,"SKU sem cadastro de lote",IF(AND(G3="Separado",OR(H3="",I3="",J3="",K3="")),"Completar dados da separação",IF(AND(G3="Separado",Z3&lt;&gt;"Conforme FEFO",Z3&lt;&gt;"Não se aplica",OR(L3="",L3="Não se aplica")),"Informar motivo da exceção",IF(Q3&lt;F3,"Revisar atendimento parcial/sem saldo","OK"))))))))</f>
        <v/>
      </c>
      <c r="AB3" s="22">
        <f>IF(H3="","",IFERROR(INDEX(Lotes!$J$2:$J$101,MATCH(E3&amp;"|"&amp;H3,Lotes!$Q$2:$Q$101,0)),"Lote não cadastrado"))</f>
        <v/>
      </c>
      <c r="AC3" s="22">
        <f>IF(I3="","",IFERROR(INDEX(Lotes!$J$2:$J$101,MATCH(E3&amp;"|"&amp;I3,Lotes!$Q$2:$Q$101,0)),"Lote não cadastrado"))</f>
        <v/>
      </c>
    </row>
    <row r="4" ht="32" customHeight="1">
      <c r="A4" s="16" t="n">
        <v>3</v>
      </c>
      <c r="B4" s="17" t="inlineStr">
        <is>
          <t>PED-FICT-1003</t>
        </is>
      </c>
      <c r="C4" s="33" t="n">
        <v>46272</v>
      </c>
      <c r="D4" s="34" t="n">
        <v>3</v>
      </c>
      <c r="E4" s="17" t="inlineStr">
        <is>
          <t>CRE-003</t>
        </is>
      </c>
      <c r="F4" s="34" t="n">
        <v>12</v>
      </c>
      <c r="G4" s="20" t="inlineStr">
        <is>
          <t>Pendente</t>
        </is>
      </c>
      <c r="H4" s="17" t="n"/>
      <c r="I4" s="17" t="n"/>
      <c r="J4" s="34" t="n"/>
      <c r="K4" s="34" t="n"/>
      <c r="L4" s="17" t="n"/>
      <c r="M4" s="24" t="n"/>
      <c r="N4" s="35">
        <f>IF(AND(B4&lt;&gt;"",E4&lt;&gt;"",ISNUMBER(F4),OR(G4="Pendente",G4="Separado")),F4,0)</f>
        <v/>
      </c>
      <c r="O4" s="35">
        <f>IF(N4=0,"",SUMIFS($N$2:$N$101,$E$2:$E$101,E4,$D$2:$D$101,"&lt;"&amp;D4))</f>
        <v/>
      </c>
      <c r="P4" s="35">
        <f>IF(E4="","",SUMIFS(Lotes!$L$2:$L$101,Lotes!$B$2:$B$101,E4))</f>
        <v/>
      </c>
      <c r="Q4" s="35">
        <f>IF(N4=0,"",MAX(0,MIN(N4,P4-O4)))</f>
        <v/>
      </c>
      <c r="R4" s="35">
        <f>IF(Q4&lt;=0,"",IFERROR(AGGREGATE(15,6,Lotes!$M$2:$M$101/((Lotes!$B$2:$B$101=E4)*(Lotes!$J$2:$J$101="Elegível")*(Lotes!$O$2:$O$101&gt;O4)),1),""))</f>
        <v/>
      </c>
      <c r="S4" s="22">
        <f>IF(R4="","",IFERROR(INDEX(Lotes!$D$2:$D$101,MATCH(E4&amp;"|"&amp;TEXT(R4,"000"),Lotes!$R$2:$R$101,0)),""))</f>
        <v/>
      </c>
      <c r="T4" s="35">
        <f>IF(S4="","",MIN(O4+Q4,SUMIFS(Lotes!$O$2:$O$101,Lotes!$R$2:$R$101,E4&amp;"|"&amp;TEXT(R4,"000")))-O4)</f>
        <v/>
      </c>
      <c r="U4" s="35">
        <f>IF(Q4&lt;=0,"",IFERROR(AGGREGATE(15,6,Lotes!$M$2:$M$101/((Lotes!$B$2:$B$101=E4)*(Lotes!$J$2:$J$101="Elegível")*(Lotes!$O$2:$O$101&gt;=O4+Q4)),1),""))</f>
        <v/>
      </c>
      <c r="V4" s="22">
        <f>IF(U4="","",IFERROR(INDEX(Lotes!$D$2:$D$101,MATCH(E4&amp;"|"&amp;TEXT(U4,"000"),Lotes!$R$2:$R$101,0)),""))</f>
        <v/>
      </c>
      <c r="W4" s="35">
        <f>IF(V4="","",IF(U4=R4,Q4,O4+Q4-SUMIFS(Lotes!$N$2:$N$101,Lotes!$R$2:$R$101,E4&amp;"|"&amp;TEXT(U4,"000"))))</f>
        <v/>
      </c>
      <c r="X4" s="35">
        <f>IF(N4=0,0,IF(Q4&lt;=0,0,COUNTIFS(Lotes!$B$2:$B$101,E4,Lotes!$J$2:$J$101,"Elegível",Lotes!$O$2:$O$101,"&gt;"&amp;O4,Lotes!$N$2:$N$101,"&lt;"&amp;(O4+Q4))))</f>
        <v/>
      </c>
      <c r="Y4" s="25">
        <f>IF(N4=0,"",IF(Q4=0,"Sem saldo elegível",IF(Q4&lt;N4,"Atendimento parcial: "&amp;TEXT(Q4,"0")&amp;" de "&amp;TEXT(N4,"0")&amp;", iniciar no lote "&amp;S4,IF(X4=1,"Separar "&amp;TEXT(Q4,"0")&amp;" do lote "&amp;S4,"Iniciar no lote "&amp;S4&amp;" ("&amp;TEXT(T4,"0")&amp;") e seguir a fila FEFO até "&amp;V4&amp;" ("&amp;TEXT(W4,"0")&amp;")"))))</f>
        <v/>
      </c>
      <c r="Z4" s="25">
        <f>IF(B4="","",IF(G4="Cancelado","Não se aplica",IF(G4="Pendente",IF(OR(H4&lt;&gt;"",I4&lt;&gt;"",J4&lt;&gt;"",K4&lt;&gt;""),"Dados de execução antes da conclusão","Aguardando separação"),IF(G4&lt;&gt;"Separado","",IF(OR(H4="",I4="",J4="",K4=""),"Execução incompleta",IF(OR(AB4&lt;&gt;"Elegível",AC4&lt;&gt;"Elegível"),"Lote usado não elegível",IF(J4&lt;&gt;F4,"Quantidade divergente",IF(H4&lt;&gt;S4,"Quebra FEFO: primeiro lote divergente",IF(OR(I4&lt;&gt;V4,K4&lt;&gt;X4),"Sequência de lotes divergente","Conforme FEFO")))))))))</f>
        <v/>
      </c>
      <c r="AA4" s="25">
        <f>IF(COUNTA(B4:M4)=0,"",IF(OR(B4="",NOT(ISNUMBER(C4)),D4="",E4="",NOT(ISNUMBER(F4)),G4=""),"Completar campos obrigatórios",IF(F4&lt;=0,"Quantidade inválida",IF(COUNTIF($D$2:$D$101,D4)&gt;1,"Prioridade duplicada",IF(COUNTIF(Lotes!$B$2:$B$101,E4)=0,"SKU sem cadastro de lote",IF(AND(G4="Separado",OR(H4="",I4="",J4="",K4="")),"Completar dados da separação",IF(AND(G4="Separado",Z4&lt;&gt;"Conforme FEFO",Z4&lt;&gt;"Não se aplica",OR(L4="",L4="Não se aplica")),"Informar motivo da exceção",IF(Q4&lt;F4,"Revisar atendimento parcial/sem saldo","OK"))))))))</f>
        <v/>
      </c>
      <c r="AB4" s="22">
        <f>IF(H4="","",IFERROR(INDEX(Lotes!$J$2:$J$101,MATCH(E4&amp;"|"&amp;H4,Lotes!$Q$2:$Q$101,0)),"Lote não cadastrado"))</f>
        <v/>
      </c>
      <c r="AC4" s="22">
        <f>IF(I4="","",IFERROR(INDEX(Lotes!$J$2:$J$101,MATCH(E4&amp;"|"&amp;I4,Lotes!$Q$2:$Q$101,0)),"Lote não cadastrado"))</f>
        <v/>
      </c>
    </row>
    <row r="5" ht="32" customHeight="1">
      <c r="A5" s="23" t="n">
        <v>4</v>
      </c>
      <c r="B5" s="17" t="inlineStr">
        <is>
          <t>PED-FICT-1004</t>
        </is>
      </c>
      <c r="C5" s="33" t="n">
        <v>46272</v>
      </c>
      <c r="D5" s="34" t="n">
        <v>4</v>
      </c>
      <c r="E5" s="17" t="inlineStr">
        <is>
          <t>CHA-001</t>
        </is>
      </c>
      <c r="F5" s="34" t="n">
        <v>10</v>
      </c>
      <c r="G5" s="20" t="inlineStr">
        <is>
          <t>Separado</t>
        </is>
      </c>
      <c r="H5" s="17" t="inlineStr">
        <is>
          <t>CHA-A26</t>
        </is>
      </c>
      <c r="I5" s="17" t="inlineStr">
        <is>
          <t>CHA-A26</t>
        </is>
      </c>
      <c r="J5" s="34" t="n">
        <v>10</v>
      </c>
      <c r="K5" s="34" t="n">
        <v>1</v>
      </c>
      <c r="L5" s="17" t="inlineStr">
        <is>
          <t>Divergência de saldo</t>
        </is>
      </c>
      <c r="M5" s="24" t="inlineStr">
        <is>
          <t>Lote alternativo usado no cenário fictício</t>
        </is>
      </c>
      <c r="N5" s="35">
        <f>IF(AND(B5&lt;&gt;"",E5&lt;&gt;"",ISNUMBER(F5),OR(G5="Pendente",G5="Separado")),F5,0)</f>
        <v/>
      </c>
      <c r="O5" s="35">
        <f>IF(N5=0,"",SUMIFS($N$2:$N$101,$E$2:$E$101,E5,$D$2:$D$101,"&lt;"&amp;D5))</f>
        <v/>
      </c>
      <c r="P5" s="35">
        <f>IF(E5="","",SUMIFS(Lotes!$L$2:$L$101,Lotes!$B$2:$B$101,E5))</f>
        <v/>
      </c>
      <c r="Q5" s="35">
        <f>IF(N5=0,"",MAX(0,MIN(N5,P5-O5)))</f>
        <v/>
      </c>
      <c r="R5" s="35">
        <f>IF(Q5&lt;=0,"",IFERROR(AGGREGATE(15,6,Lotes!$M$2:$M$101/((Lotes!$B$2:$B$101=E5)*(Lotes!$J$2:$J$101="Elegível")*(Lotes!$O$2:$O$101&gt;O5)),1),""))</f>
        <v/>
      </c>
      <c r="S5" s="22">
        <f>IF(R5="","",IFERROR(INDEX(Lotes!$D$2:$D$101,MATCH(E5&amp;"|"&amp;TEXT(R5,"000"),Lotes!$R$2:$R$101,0)),""))</f>
        <v/>
      </c>
      <c r="T5" s="35">
        <f>IF(S5="","",MIN(O5+Q5,SUMIFS(Lotes!$O$2:$O$101,Lotes!$R$2:$R$101,E5&amp;"|"&amp;TEXT(R5,"000")))-O5)</f>
        <v/>
      </c>
      <c r="U5" s="35">
        <f>IF(Q5&lt;=0,"",IFERROR(AGGREGATE(15,6,Lotes!$M$2:$M$101/((Lotes!$B$2:$B$101=E5)*(Lotes!$J$2:$J$101="Elegível")*(Lotes!$O$2:$O$101&gt;=O5+Q5)),1),""))</f>
        <v/>
      </c>
      <c r="V5" s="22">
        <f>IF(U5="","",IFERROR(INDEX(Lotes!$D$2:$D$101,MATCH(E5&amp;"|"&amp;TEXT(U5,"000"),Lotes!$R$2:$R$101,0)),""))</f>
        <v/>
      </c>
      <c r="W5" s="35">
        <f>IF(V5="","",IF(U5=R5,Q5,O5+Q5-SUMIFS(Lotes!$N$2:$N$101,Lotes!$R$2:$R$101,E5&amp;"|"&amp;TEXT(U5,"000"))))</f>
        <v/>
      </c>
      <c r="X5" s="35">
        <f>IF(N5=0,0,IF(Q5&lt;=0,0,COUNTIFS(Lotes!$B$2:$B$101,E5,Lotes!$J$2:$J$101,"Elegível",Lotes!$O$2:$O$101,"&gt;"&amp;O5,Lotes!$N$2:$N$101,"&lt;"&amp;(O5+Q5))))</f>
        <v/>
      </c>
      <c r="Y5" s="25">
        <f>IF(N5=0,"",IF(Q5=0,"Sem saldo elegível",IF(Q5&lt;N5,"Atendimento parcial: "&amp;TEXT(Q5,"0")&amp;" de "&amp;TEXT(N5,"0")&amp;", iniciar no lote "&amp;S5,IF(X5=1,"Separar "&amp;TEXT(Q5,"0")&amp;" do lote "&amp;S5,"Iniciar no lote "&amp;S5&amp;" ("&amp;TEXT(T5,"0")&amp;") e seguir a fila FEFO até "&amp;V5&amp;" ("&amp;TEXT(W5,"0")&amp;")"))))</f>
        <v/>
      </c>
      <c r="Z5" s="25">
        <f>IF(B5="","",IF(G5="Cancelado","Não se aplica",IF(G5="Pendente",IF(OR(H5&lt;&gt;"",I5&lt;&gt;"",J5&lt;&gt;"",K5&lt;&gt;""),"Dados de execução antes da conclusão","Aguardando separação"),IF(G5&lt;&gt;"Separado","",IF(OR(H5="",I5="",J5="",K5=""),"Execução incompleta",IF(OR(AB5&lt;&gt;"Elegível",AC5&lt;&gt;"Elegível"),"Lote usado não elegível",IF(J5&lt;&gt;F5,"Quantidade divergente",IF(H5&lt;&gt;S5,"Quebra FEFO: primeiro lote divergente",IF(OR(I5&lt;&gt;V5,K5&lt;&gt;X5),"Sequência de lotes divergente","Conforme FEFO")))))))))</f>
        <v/>
      </c>
      <c r="AA5" s="25">
        <f>IF(COUNTA(B5:M5)=0,"",IF(OR(B5="",NOT(ISNUMBER(C5)),D5="",E5="",NOT(ISNUMBER(F5)),G5=""),"Completar campos obrigatórios",IF(F5&lt;=0,"Quantidade inválida",IF(COUNTIF($D$2:$D$101,D5)&gt;1,"Prioridade duplicada",IF(COUNTIF(Lotes!$B$2:$B$101,E5)=0,"SKU sem cadastro de lote",IF(AND(G5="Separado",OR(H5="",I5="",J5="",K5="")),"Completar dados da separação",IF(AND(G5="Separado",Z5&lt;&gt;"Conforme FEFO",Z5&lt;&gt;"Não se aplica",OR(L5="",L5="Não se aplica")),"Informar motivo da exceção",IF(Q5&lt;F5,"Revisar atendimento parcial/sem saldo","OK"))))))))</f>
        <v/>
      </c>
      <c r="AB5" s="22">
        <f>IF(H5="","",IFERROR(INDEX(Lotes!$J$2:$J$101,MATCH(E5&amp;"|"&amp;H5,Lotes!$Q$2:$Q$101,0)),"Lote não cadastrado"))</f>
        <v/>
      </c>
      <c r="AC5" s="22">
        <f>IF(I5="","",IFERROR(INDEX(Lotes!$J$2:$J$101,MATCH(E5&amp;"|"&amp;I5,Lotes!$Q$2:$Q$101,0)),"Lote não cadastrado"))</f>
        <v/>
      </c>
    </row>
    <row r="6" ht="32" customHeight="1">
      <c r="A6" s="16" t="n">
        <v>5</v>
      </c>
      <c r="B6" s="17" t="n"/>
      <c r="C6" s="33" t="n"/>
      <c r="D6" s="34" t="n"/>
      <c r="E6" s="17" t="n"/>
      <c r="F6" s="34" t="n"/>
      <c r="G6" s="20" t="n"/>
      <c r="H6" s="17" t="n"/>
      <c r="I6" s="17" t="n"/>
      <c r="J6" s="34" t="n"/>
      <c r="K6" s="34" t="n"/>
      <c r="L6" s="17" t="n"/>
      <c r="M6" s="24" t="n"/>
      <c r="N6" s="35">
        <f>IF(AND(B6&lt;&gt;"",E6&lt;&gt;"",ISNUMBER(F6),OR(G6="Pendente",G6="Separado")),F6,0)</f>
        <v/>
      </c>
      <c r="O6" s="35">
        <f>IF(N6=0,"",SUMIFS($N$2:$N$101,$E$2:$E$101,E6,$D$2:$D$101,"&lt;"&amp;D6))</f>
        <v/>
      </c>
      <c r="P6" s="35">
        <f>IF(E6="","",SUMIFS(Lotes!$L$2:$L$101,Lotes!$B$2:$B$101,E6))</f>
        <v/>
      </c>
      <c r="Q6" s="35">
        <f>IF(N6=0,"",MAX(0,MIN(N6,P6-O6)))</f>
        <v/>
      </c>
      <c r="R6" s="35">
        <f>IF(Q6&lt;=0,"",IFERROR(AGGREGATE(15,6,Lotes!$M$2:$M$101/((Lotes!$B$2:$B$101=E6)*(Lotes!$J$2:$J$101="Elegível")*(Lotes!$O$2:$O$101&gt;O6)),1),""))</f>
        <v/>
      </c>
      <c r="S6" s="22">
        <f>IF(R6="","",IFERROR(INDEX(Lotes!$D$2:$D$101,MATCH(E6&amp;"|"&amp;TEXT(R6,"000"),Lotes!$R$2:$R$101,0)),""))</f>
        <v/>
      </c>
      <c r="T6" s="35">
        <f>IF(S6="","",MIN(O6+Q6,SUMIFS(Lotes!$O$2:$O$101,Lotes!$R$2:$R$101,E6&amp;"|"&amp;TEXT(R6,"000")))-O6)</f>
        <v/>
      </c>
      <c r="U6" s="35">
        <f>IF(Q6&lt;=0,"",IFERROR(AGGREGATE(15,6,Lotes!$M$2:$M$101/((Lotes!$B$2:$B$101=E6)*(Lotes!$J$2:$J$101="Elegível")*(Lotes!$O$2:$O$101&gt;=O6+Q6)),1),""))</f>
        <v/>
      </c>
      <c r="V6" s="22">
        <f>IF(U6="","",IFERROR(INDEX(Lotes!$D$2:$D$101,MATCH(E6&amp;"|"&amp;TEXT(U6,"000"),Lotes!$R$2:$R$101,0)),""))</f>
        <v/>
      </c>
      <c r="W6" s="35">
        <f>IF(V6="","",IF(U6=R6,Q6,O6+Q6-SUMIFS(Lotes!$N$2:$N$101,Lotes!$R$2:$R$101,E6&amp;"|"&amp;TEXT(U6,"000"))))</f>
        <v/>
      </c>
      <c r="X6" s="35">
        <f>IF(N6=0,0,IF(Q6&lt;=0,0,COUNTIFS(Lotes!$B$2:$B$101,E6,Lotes!$J$2:$J$101,"Elegível",Lotes!$O$2:$O$101,"&gt;"&amp;O6,Lotes!$N$2:$N$101,"&lt;"&amp;(O6+Q6))))</f>
        <v/>
      </c>
      <c r="Y6" s="25">
        <f>IF(N6=0,"",IF(Q6=0,"Sem saldo elegível",IF(Q6&lt;N6,"Atendimento parcial: "&amp;TEXT(Q6,"0")&amp;" de "&amp;TEXT(N6,"0")&amp;", iniciar no lote "&amp;S6,IF(X6=1,"Separar "&amp;TEXT(Q6,"0")&amp;" do lote "&amp;S6,"Iniciar no lote "&amp;S6&amp;" ("&amp;TEXT(T6,"0")&amp;") e seguir a fila FEFO até "&amp;V6&amp;" ("&amp;TEXT(W6,"0")&amp;")"))))</f>
        <v/>
      </c>
      <c r="Z6" s="25">
        <f>IF(B6="","",IF(G6="Cancelado","Não se aplica",IF(G6="Pendente",IF(OR(H6&lt;&gt;"",I6&lt;&gt;"",J6&lt;&gt;"",K6&lt;&gt;""),"Dados de execução antes da conclusão","Aguardando separação"),IF(G6&lt;&gt;"Separado","",IF(OR(H6="",I6="",J6="",K6=""),"Execução incompleta",IF(OR(AB6&lt;&gt;"Elegível",AC6&lt;&gt;"Elegível"),"Lote usado não elegível",IF(J6&lt;&gt;F6,"Quantidade divergente",IF(H6&lt;&gt;S6,"Quebra FEFO: primeiro lote divergente",IF(OR(I6&lt;&gt;V6,K6&lt;&gt;X6),"Sequência de lotes divergente","Conforme FEFO")))))))))</f>
        <v/>
      </c>
      <c r="AA6" s="25">
        <f>IF(COUNTA(B6:M6)=0,"",IF(OR(B6="",NOT(ISNUMBER(C6)),D6="",E6="",NOT(ISNUMBER(F6)),G6=""),"Completar campos obrigatórios",IF(F6&lt;=0,"Quantidade inválida",IF(COUNTIF($D$2:$D$101,D6)&gt;1,"Prioridade duplicada",IF(COUNTIF(Lotes!$B$2:$B$101,E6)=0,"SKU sem cadastro de lote",IF(AND(G6="Separado",OR(H6="",I6="",J6="",K6="")),"Completar dados da separação",IF(AND(G6="Separado",Z6&lt;&gt;"Conforme FEFO",Z6&lt;&gt;"Não se aplica",OR(L6="",L6="Não se aplica")),"Informar motivo da exceção",IF(Q6&lt;F6,"Revisar atendimento parcial/sem saldo","OK"))))))))</f>
        <v/>
      </c>
      <c r="AB6" s="22">
        <f>IF(H6="","",IFERROR(INDEX(Lotes!$J$2:$J$101,MATCH(E6&amp;"|"&amp;H6,Lotes!$Q$2:$Q$101,0)),"Lote não cadastrado"))</f>
        <v/>
      </c>
      <c r="AC6" s="22">
        <f>IF(I6="","",IFERROR(INDEX(Lotes!$J$2:$J$101,MATCH(E6&amp;"|"&amp;I6,Lotes!$Q$2:$Q$101,0)),"Lote não cadastrado"))</f>
        <v/>
      </c>
    </row>
    <row r="7" ht="32" customHeight="1">
      <c r="A7" s="23" t="n">
        <v>6</v>
      </c>
      <c r="B7" s="17" t="n"/>
      <c r="C7" s="33" t="n"/>
      <c r="D7" s="34" t="n"/>
      <c r="E7" s="17" t="n"/>
      <c r="F7" s="34" t="n"/>
      <c r="G7" s="20" t="n"/>
      <c r="H7" s="17" t="n"/>
      <c r="I7" s="17" t="n"/>
      <c r="J7" s="34" t="n"/>
      <c r="K7" s="34" t="n"/>
      <c r="L7" s="17" t="n"/>
      <c r="M7" s="24" t="n"/>
      <c r="N7" s="35">
        <f>IF(AND(B7&lt;&gt;"",E7&lt;&gt;"",ISNUMBER(F7),OR(G7="Pendente",G7="Separado")),F7,0)</f>
        <v/>
      </c>
      <c r="O7" s="35">
        <f>IF(N7=0,"",SUMIFS($N$2:$N$101,$E$2:$E$101,E7,$D$2:$D$101,"&lt;"&amp;D7))</f>
        <v/>
      </c>
      <c r="P7" s="35">
        <f>IF(E7="","",SUMIFS(Lotes!$L$2:$L$101,Lotes!$B$2:$B$101,E7))</f>
        <v/>
      </c>
      <c r="Q7" s="35">
        <f>IF(N7=0,"",MAX(0,MIN(N7,P7-O7)))</f>
        <v/>
      </c>
      <c r="R7" s="35">
        <f>IF(Q7&lt;=0,"",IFERROR(AGGREGATE(15,6,Lotes!$M$2:$M$101/((Lotes!$B$2:$B$101=E7)*(Lotes!$J$2:$J$101="Elegível")*(Lotes!$O$2:$O$101&gt;O7)),1),""))</f>
        <v/>
      </c>
      <c r="S7" s="22">
        <f>IF(R7="","",IFERROR(INDEX(Lotes!$D$2:$D$101,MATCH(E7&amp;"|"&amp;TEXT(R7,"000"),Lotes!$R$2:$R$101,0)),""))</f>
        <v/>
      </c>
      <c r="T7" s="35">
        <f>IF(S7="","",MIN(O7+Q7,SUMIFS(Lotes!$O$2:$O$101,Lotes!$R$2:$R$101,E7&amp;"|"&amp;TEXT(R7,"000")))-O7)</f>
        <v/>
      </c>
      <c r="U7" s="35">
        <f>IF(Q7&lt;=0,"",IFERROR(AGGREGATE(15,6,Lotes!$M$2:$M$101/((Lotes!$B$2:$B$101=E7)*(Lotes!$J$2:$J$101="Elegível")*(Lotes!$O$2:$O$101&gt;=O7+Q7)),1),""))</f>
        <v/>
      </c>
      <c r="V7" s="22">
        <f>IF(U7="","",IFERROR(INDEX(Lotes!$D$2:$D$101,MATCH(E7&amp;"|"&amp;TEXT(U7,"000"),Lotes!$R$2:$R$101,0)),""))</f>
        <v/>
      </c>
      <c r="W7" s="35">
        <f>IF(V7="","",IF(U7=R7,Q7,O7+Q7-SUMIFS(Lotes!$N$2:$N$101,Lotes!$R$2:$R$101,E7&amp;"|"&amp;TEXT(U7,"000"))))</f>
        <v/>
      </c>
      <c r="X7" s="35">
        <f>IF(N7=0,0,IF(Q7&lt;=0,0,COUNTIFS(Lotes!$B$2:$B$101,E7,Lotes!$J$2:$J$101,"Elegível",Lotes!$O$2:$O$101,"&gt;"&amp;O7,Lotes!$N$2:$N$101,"&lt;"&amp;(O7+Q7))))</f>
        <v/>
      </c>
      <c r="Y7" s="25">
        <f>IF(N7=0,"",IF(Q7=0,"Sem saldo elegível",IF(Q7&lt;N7,"Atendimento parcial: "&amp;TEXT(Q7,"0")&amp;" de "&amp;TEXT(N7,"0")&amp;", iniciar no lote "&amp;S7,IF(X7=1,"Separar "&amp;TEXT(Q7,"0")&amp;" do lote "&amp;S7,"Iniciar no lote "&amp;S7&amp;" ("&amp;TEXT(T7,"0")&amp;") e seguir a fila FEFO até "&amp;V7&amp;" ("&amp;TEXT(W7,"0")&amp;")"))))</f>
        <v/>
      </c>
      <c r="Z7" s="25">
        <f>IF(B7="","",IF(G7="Cancelado","Não se aplica",IF(G7="Pendente",IF(OR(H7&lt;&gt;"",I7&lt;&gt;"",J7&lt;&gt;"",K7&lt;&gt;""),"Dados de execução antes da conclusão","Aguardando separação"),IF(G7&lt;&gt;"Separado","",IF(OR(H7="",I7="",J7="",K7=""),"Execução incompleta",IF(OR(AB7&lt;&gt;"Elegível",AC7&lt;&gt;"Elegível"),"Lote usado não elegível",IF(J7&lt;&gt;F7,"Quantidade divergente",IF(H7&lt;&gt;S7,"Quebra FEFO: primeiro lote divergente",IF(OR(I7&lt;&gt;V7,K7&lt;&gt;X7),"Sequência de lotes divergente","Conforme FEFO")))))))))</f>
        <v/>
      </c>
      <c r="AA7" s="25">
        <f>IF(COUNTA(B7:M7)=0,"",IF(OR(B7="",NOT(ISNUMBER(C7)),D7="",E7="",NOT(ISNUMBER(F7)),G7=""),"Completar campos obrigatórios",IF(F7&lt;=0,"Quantidade inválida",IF(COUNTIF($D$2:$D$101,D7)&gt;1,"Prioridade duplicada",IF(COUNTIF(Lotes!$B$2:$B$101,E7)=0,"SKU sem cadastro de lote",IF(AND(G7="Separado",OR(H7="",I7="",J7="",K7="")),"Completar dados da separação",IF(AND(G7="Separado",Z7&lt;&gt;"Conforme FEFO",Z7&lt;&gt;"Não se aplica",OR(L7="",L7="Não se aplica")),"Informar motivo da exceção",IF(Q7&lt;F7,"Revisar atendimento parcial/sem saldo","OK"))))))))</f>
        <v/>
      </c>
      <c r="AB7" s="22">
        <f>IF(H7="","",IFERROR(INDEX(Lotes!$J$2:$J$101,MATCH(E7&amp;"|"&amp;H7,Lotes!$Q$2:$Q$101,0)),"Lote não cadastrado"))</f>
        <v/>
      </c>
      <c r="AC7" s="22">
        <f>IF(I7="","",IFERROR(INDEX(Lotes!$J$2:$J$101,MATCH(E7&amp;"|"&amp;I7,Lotes!$Q$2:$Q$101,0)),"Lote não cadastrado"))</f>
        <v/>
      </c>
    </row>
    <row r="8" ht="32" customHeight="1">
      <c r="A8" s="16" t="n">
        <v>7</v>
      </c>
      <c r="B8" s="17" t="n"/>
      <c r="C8" s="33" t="n"/>
      <c r="D8" s="34" t="n"/>
      <c r="E8" s="17" t="n"/>
      <c r="F8" s="34" t="n"/>
      <c r="G8" s="20" t="n"/>
      <c r="H8" s="17" t="n"/>
      <c r="I8" s="17" t="n"/>
      <c r="J8" s="34" t="n"/>
      <c r="K8" s="34" t="n"/>
      <c r="L8" s="17" t="n"/>
      <c r="M8" s="24" t="n"/>
      <c r="N8" s="35">
        <f>IF(AND(B8&lt;&gt;"",E8&lt;&gt;"",ISNUMBER(F8),OR(G8="Pendente",G8="Separado")),F8,0)</f>
        <v/>
      </c>
      <c r="O8" s="35">
        <f>IF(N8=0,"",SUMIFS($N$2:$N$101,$E$2:$E$101,E8,$D$2:$D$101,"&lt;"&amp;D8))</f>
        <v/>
      </c>
      <c r="P8" s="35">
        <f>IF(E8="","",SUMIFS(Lotes!$L$2:$L$101,Lotes!$B$2:$B$101,E8))</f>
        <v/>
      </c>
      <c r="Q8" s="35">
        <f>IF(N8=0,"",MAX(0,MIN(N8,P8-O8)))</f>
        <v/>
      </c>
      <c r="R8" s="35">
        <f>IF(Q8&lt;=0,"",IFERROR(AGGREGATE(15,6,Lotes!$M$2:$M$101/((Lotes!$B$2:$B$101=E8)*(Lotes!$J$2:$J$101="Elegível")*(Lotes!$O$2:$O$101&gt;O8)),1),""))</f>
        <v/>
      </c>
      <c r="S8" s="22">
        <f>IF(R8="","",IFERROR(INDEX(Lotes!$D$2:$D$101,MATCH(E8&amp;"|"&amp;TEXT(R8,"000"),Lotes!$R$2:$R$101,0)),""))</f>
        <v/>
      </c>
      <c r="T8" s="35">
        <f>IF(S8="","",MIN(O8+Q8,SUMIFS(Lotes!$O$2:$O$101,Lotes!$R$2:$R$101,E8&amp;"|"&amp;TEXT(R8,"000")))-O8)</f>
        <v/>
      </c>
      <c r="U8" s="35">
        <f>IF(Q8&lt;=0,"",IFERROR(AGGREGATE(15,6,Lotes!$M$2:$M$101/((Lotes!$B$2:$B$101=E8)*(Lotes!$J$2:$J$101="Elegível")*(Lotes!$O$2:$O$101&gt;=O8+Q8)),1),""))</f>
        <v/>
      </c>
      <c r="V8" s="22">
        <f>IF(U8="","",IFERROR(INDEX(Lotes!$D$2:$D$101,MATCH(E8&amp;"|"&amp;TEXT(U8,"000"),Lotes!$R$2:$R$101,0)),""))</f>
        <v/>
      </c>
      <c r="W8" s="35">
        <f>IF(V8="","",IF(U8=R8,Q8,O8+Q8-SUMIFS(Lotes!$N$2:$N$101,Lotes!$R$2:$R$101,E8&amp;"|"&amp;TEXT(U8,"000"))))</f>
        <v/>
      </c>
      <c r="X8" s="35">
        <f>IF(N8=0,0,IF(Q8&lt;=0,0,COUNTIFS(Lotes!$B$2:$B$101,E8,Lotes!$J$2:$J$101,"Elegível",Lotes!$O$2:$O$101,"&gt;"&amp;O8,Lotes!$N$2:$N$101,"&lt;"&amp;(O8+Q8))))</f>
        <v/>
      </c>
      <c r="Y8" s="25">
        <f>IF(N8=0,"",IF(Q8=0,"Sem saldo elegível",IF(Q8&lt;N8,"Atendimento parcial: "&amp;TEXT(Q8,"0")&amp;" de "&amp;TEXT(N8,"0")&amp;", iniciar no lote "&amp;S8,IF(X8=1,"Separar "&amp;TEXT(Q8,"0")&amp;" do lote "&amp;S8,"Iniciar no lote "&amp;S8&amp;" ("&amp;TEXT(T8,"0")&amp;") e seguir a fila FEFO até "&amp;V8&amp;" ("&amp;TEXT(W8,"0")&amp;")"))))</f>
        <v/>
      </c>
      <c r="Z8" s="25">
        <f>IF(B8="","",IF(G8="Cancelado","Não se aplica",IF(G8="Pendente",IF(OR(H8&lt;&gt;"",I8&lt;&gt;"",J8&lt;&gt;"",K8&lt;&gt;""),"Dados de execução antes da conclusão","Aguardando separação"),IF(G8&lt;&gt;"Separado","",IF(OR(H8="",I8="",J8="",K8=""),"Execução incompleta",IF(OR(AB8&lt;&gt;"Elegível",AC8&lt;&gt;"Elegível"),"Lote usado não elegível",IF(J8&lt;&gt;F8,"Quantidade divergente",IF(H8&lt;&gt;S8,"Quebra FEFO: primeiro lote divergente",IF(OR(I8&lt;&gt;V8,K8&lt;&gt;X8),"Sequência de lotes divergente","Conforme FEFO")))))))))</f>
        <v/>
      </c>
      <c r="AA8" s="25">
        <f>IF(COUNTA(B8:M8)=0,"",IF(OR(B8="",NOT(ISNUMBER(C8)),D8="",E8="",NOT(ISNUMBER(F8)),G8=""),"Completar campos obrigatórios",IF(F8&lt;=0,"Quantidade inválida",IF(COUNTIF($D$2:$D$101,D8)&gt;1,"Prioridade duplicada",IF(COUNTIF(Lotes!$B$2:$B$101,E8)=0,"SKU sem cadastro de lote",IF(AND(G8="Separado",OR(H8="",I8="",J8="",K8="")),"Completar dados da separação",IF(AND(G8="Separado",Z8&lt;&gt;"Conforme FEFO",Z8&lt;&gt;"Não se aplica",OR(L8="",L8="Não se aplica")),"Informar motivo da exceção",IF(Q8&lt;F8,"Revisar atendimento parcial/sem saldo","OK"))))))))</f>
        <v/>
      </c>
      <c r="AB8" s="22">
        <f>IF(H8="","",IFERROR(INDEX(Lotes!$J$2:$J$101,MATCH(E8&amp;"|"&amp;H8,Lotes!$Q$2:$Q$101,0)),"Lote não cadastrado"))</f>
        <v/>
      </c>
      <c r="AC8" s="22">
        <f>IF(I8="","",IFERROR(INDEX(Lotes!$J$2:$J$101,MATCH(E8&amp;"|"&amp;I8,Lotes!$Q$2:$Q$101,0)),"Lote não cadastrado"))</f>
        <v/>
      </c>
    </row>
    <row r="9" ht="32" customHeight="1">
      <c r="A9" s="23" t="n">
        <v>8</v>
      </c>
      <c r="B9" s="17" t="n"/>
      <c r="C9" s="33" t="n"/>
      <c r="D9" s="34" t="n"/>
      <c r="E9" s="17" t="n"/>
      <c r="F9" s="34" t="n"/>
      <c r="G9" s="20" t="n"/>
      <c r="H9" s="17" t="n"/>
      <c r="I9" s="17" t="n"/>
      <c r="J9" s="34" t="n"/>
      <c r="K9" s="34" t="n"/>
      <c r="L9" s="17" t="n"/>
      <c r="M9" s="24" t="n"/>
      <c r="N9" s="35">
        <f>IF(AND(B9&lt;&gt;"",E9&lt;&gt;"",ISNUMBER(F9),OR(G9="Pendente",G9="Separado")),F9,0)</f>
        <v/>
      </c>
      <c r="O9" s="35">
        <f>IF(N9=0,"",SUMIFS($N$2:$N$101,$E$2:$E$101,E9,$D$2:$D$101,"&lt;"&amp;D9))</f>
        <v/>
      </c>
      <c r="P9" s="35">
        <f>IF(E9="","",SUMIFS(Lotes!$L$2:$L$101,Lotes!$B$2:$B$101,E9))</f>
        <v/>
      </c>
      <c r="Q9" s="35">
        <f>IF(N9=0,"",MAX(0,MIN(N9,P9-O9)))</f>
        <v/>
      </c>
      <c r="R9" s="35">
        <f>IF(Q9&lt;=0,"",IFERROR(AGGREGATE(15,6,Lotes!$M$2:$M$101/((Lotes!$B$2:$B$101=E9)*(Lotes!$J$2:$J$101="Elegível")*(Lotes!$O$2:$O$101&gt;O9)),1),""))</f>
        <v/>
      </c>
      <c r="S9" s="22">
        <f>IF(R9="","",IFERROR(INDEX(Lotes!$D$2:$D$101,MATCH(E9&amp;"|"&amp;TEXT(R9,"000"),Lotes!$R$2:$R$101,0)),""))</f>
        <v/>
      </c>
      <c r="T9" s="35">
        <f>IF(S9="","",MIN(O9+Q9,SUMIFS(Lotes!$O$2:$O$101,Lotes!$R$2:$R$101,E9&amp;"|"&amp;TEXT(R9,"000")))-O9)</f>
        <v/>
      </c>
      <c r="U9" s="35">
        <f>IF(Q9&lt;=0,"",IFERROR(AGGREGATE(15,6,Lotes!$M$2:$M$101/((Lotes!$B$2:$B$101=E9)*(Lotes!$J$2:$J$101="Elegível")*(Lotes!$O$2:$O$101&gt;=O9+Q9)),1),""))</f>
        <v/>
      </c>
      <c r="V9" s="22">
        <f>IF(U9="","",IFERROR(INDEX(Lotes!$D$2:$D$101,MATCH(E9&amp;"|"&amp;TEXT(U9,"000"),Lotes!$R$2:$R$101,0)),""))</f>
        <v/>
      </c>
      <c r="W9" s="35">
        <f>IF(V9="","",IF(U9=R9,Q9,O9+Q9-SUMIFS(Lotes!$N$2:$N$101,Lotes!$R$2:$R$101,E9&amp;"|"&amp;TEXT(U9,"000"))))</f>
        <v/>
      </c>
      <c r="X9" s="35">
        <f>IF(N9=0,0,IF(Q9&lt;=0,0,COUNTIFS(Lotes!$B$2:$B$101,E9,Lotes!$J$2:$J$101,"Elegível",Lotes!$O$2:$O$101,"&gt;"&amp;O9,Lotes!$N$2:$N$101,"&lt;"&amp;(O9+Q9))))</f>
        <v/>
      </c>
      <c r="Y9" s="25">
        <f>IF(N9=0,"",IF(Q9=0,"Sem saldo elegível",IF(Q9&lt;N9,"Atendimento parcial: "&amp;TEXT(Q9,"0")&amp;" de "&amp;TEXT(N9,"0")&amp;", iniciar no lote "&amp;S9,IF(X9=1,"Separar "&amp;TEXT(Q9,"0")&amp;" do lote "&amp;S9,"Iniciar no lote "&amp;S9&amp;" ("&amp;TEXT(T9,"0")&amp;") e seguir a fila FEFO até "&amp;V9&amp;" ("&amp;TEXT(W9,"0")&amp;")"))))</f>
        <v/>
      </c>
      <c r="Z9" s="25">
        <f>IF(B9="","",IF(G9="Cancelado","Não se aplica",IF(G9="Pendente",IF(OR(H9&lt;&gt;"",I9&lt;&gt;"",J9&lt;&gt;"",K9&lt;&gt;""),"Dados de execução antes da conclusão","Aguardando separação"),IF(G9&lt;&gt;"Separado","",IF(OR(H9="",I9="",J9="",K9=""),"Execução incompleta",IF(OR(AB9&lt;&gt;"Elegível",AC9&lt;&gt;"Elegível"),"Lote usado não elegível",IF(J9&lt;&gt;F9,"Quantidade divergente",IF(H9&lt;&gt;S9,"Quebra FEFO: primeiro lote divergente",IF(OR(I9&lt;&gt;V9,K9&lt;&gt;X9),"Sequência de lotes divergente","Conforme FEFO")))))))))</f>
        <v/>
      </c>
      <c r="AA9" s="25">
        <f>IF(COUNTA(B9:M9)=0,"",IF(OR(B9="",NOT(ISNUMBER(C9)),D9="",E9="",NOT(ISNUMBER(F9)),G9=""),"Completar campos obrigatórios",IF(F9&lt;=0,"Quantidade inválida",IF(COUNTIF($D$2:$D$101,D9)&gt;1,"Prioridade duplicada",IF(COUNTIF(Lotes!$B$2:$B$101,E9)=0,"SKU sem cadastro de lote",IF(AND(G9="Separado",OR(H9="",I9="",J9="",K9="")),"Completar dados da separação",IF(AND(G9="Separado",Z9&lt;&gt;"Conforme FEFO",Z9&lt;&gt;"Não se aplica",OR(L9="",L9="Não se aplica")),"Informar motivo da exceção",IF(Q9&lt;F9,"Revisar atendimento parcial/sem saldo","OK"))))))))</f>
        <v/>
      </c>
      <c r="AB9" s="22">
        <f>IF(H9="","",IFERROR(INDEX(Lotes!$J$2:$J$101,MATCH(E9&amp;"|"&amp;H9,Lotes!$Q$2:$Q$101,0)),"Lote não cadastrado"))</f>
        <v/>
      </c>
      <c r="AC9" s="22">
        <f>IF(I9="","",IFERROR(INDEX(Lotes!$J$2:$J$101,MATCH(E9&amp;"|"&amp;I9,Lotes!$Q$2:$Q$101,0)),"Lote não cadastrado"))</f>
        <v/>
      </c>
    </row>
    <row r="10" ht="32" customHeight="1">
      <c r="A10" s="16" t="n">
        <v>9</v>
      </c>
      <c r="B10" s="17" t="n"/>
      <c r="C10" s="33" t="n"/>
      <c r="D10" s="34" t="n"/>
      <c r="E10" s="17" t="n"/>
      <c r="F10" s="34" t="n"/>
      <c r="G10" s="20" t="n"/>
      <c r="H10" s="17" t="n"/>
      <c r="I10" s="17" t="n"/>
      <c r="J10" s="34" t="n"/>
      <c r="K10" s="34" t="n"/>
      <c r="L10" s="17" t="n"/>
      <c r="M10" s="24" t="n"/>
      <c r="N10" s="35">
        <f>IF(AND(B10&lt;&gt;"",E10&lt;&gt;"",ISNUMBER(F10),OR(G10="Pendente",G10="Separado")),F10,0)</f>
        <v/>
      </c>
      <c r="O10" s="35">
        <f>IF(N10=0,"",SUMIFS($N$2:$N$101,$E$2:$E$101,E10,$D$2:$D$101,"&lt;"&amp;D10))</f>
        <v/>
      </c>
      <c r="P10" s="35">
        <f>IF(E10="","",SUMIFS(Lotes!$L$2:$L$101,Lotes!$B$2:$B$101,E10))</f>
        <v/>
      </c>
      <c r="Q10" s="35">
        <f>IF(N10=0,"",MAX(0,MIN(N10,P10-O10)))</f>
        <v/>
      </c>
      <c r="R10" s="35">
        <f>IF(Q10&lt;=0,"",IFERROR(AGGREGATE(15,6,Lotes!$M$2:$M$101/((Lotes!$B$2:$B$101=E10)*(Lotes!$J$2:$J$101="Elegível")*(Lotes!$O$2:$O$101&gt;O10)),1),""))</f>
        <v/>
      </c>
      <c r="S10" s="22">
        <f>IF(R10="","",IFERROR(INDEX(Lotes!$D$2:$D$101,MATCH(E10&amp;"|"&amp;TEXT(R10,"000"),Lotes!$R$2:$R$101,0)),""))</f>
        <v/>
      </c>
      <c r="T10" s="35">
        <f>IF(S10="","",MIN(O10+Q10,SUMIFS(Lotes!$O$2:$O$101,Lotes!$R$2:$R$101,E10&amp;"|"&amp;TEXT(R10,"000")))-O10)</f>
        <v/>
      </c>
      <c r="U10" s="35">
        <f>IF(Q10&lt;=0,"",IFERROR(AGGREGATE(15,6,Lotes!$M$2:$M$101/((Lotes!$B$2:$B$101=E10)*(Lotes!$J$2:$J$101="Elegível")*(Lotes!$O$2:$O$101&gt;=O10+Q10)),1),""))</f>
        <v/>
      </c>
      <c r="V10" s="22">
        <f>IF(U10="","",IFERROR(INDEX(Lotes!$D$2:$D$101,MATCH(E10&amp;"|"&amp;TEXT(U10,"000"),Lotes!$R$2:$R$101,0)),""))</f>
        <v/>
      </c>
      <c r="W10" s="35">
        <f>IF(V10="","",IF(U10=R10,Q10,O10+Q10-SUMIFS(Lotes!$N$2:$N$101,Lotes!$R$2:$R$101,E10&amp;"|"&amp;TEXT(U10,"000"))))</f>
        <v/>
      </c>
      <c r="X10" s="35">
        <f>IF(N10=0,0,IF(Q10&lt;=0,0,COUNTIFS(Lotes!$B$2:$B$101,E10,Lotes!$J$2:$J$101,"Elegível",Lotes!$O$2:$O$101,"&gt;"&amp;O10,Lotes!$N$2:$N$101,"&lt;"&amp;(O10+Q10))))</f>
        <v/>
      </c>
      <c r="Y10" s="25">
        <f>IF(N10=0,"",IF(Q10=0,"Sem saldo elegível",IF(Q10&lt;N10,"Atendimento parcial: "&amp;TEXT(Q10,"0")&amp;" de "&amp;TEXT(N10,"0")&amp;", iniciar no lote "&amp;S10,IF(X10=1,"Separar "&amp;TEXT(Q10,"0")&amp;" do lote "&amp;S10,"Iniciar no lote "&amp;S10&amp;" ("&amp;TEXT(T10,"0")&amp;") e seguir a fila FEFO até "&amp;V10&amp;" ("&amp;TEXT(W10,"0")&amp;")"))))</f>
        <v/>
      </c>
      <c r="Z10" s="25">
        <f>IF(B10="","",IF(G10="Cancelado","Não se aplica",IF(G10="Pendente",IF(OR(H10&lt;&gt;"",I10&lt;&gt;"",J10&lt;&gt;"",K10&lt;&gt;""),"Dados de execução antes da conclusão","Aguardando separação"),IF(G10&lt;&gt;"Separado","",IF(OR(H10="",I10="",J10="",K10=""),"Execução incompleta",IF(OR(AB10&lt;&gt;"Elegível",AC10&lt;&gt;"Elegível"),"Lote usado não elegível",IF(J10&lt;&gt;F10,"Quantidade divergente",IF(H10&lt;&gt;S10,"Quebra FEFO: primeiro lote divergente",IF(OR(I10&lt;&gt;V10,K10&lt;&gt;X10),"Sequência de lotes divergente","Conforme FEFO")))))))))</f>
        <v/>
      </c>
      <c r="AA10" s="25">
        <f>IF(COUNTA(B10:M10)=0,"",IF(OR(B10="",NOT(ISNUMBER(C10)),D10="",E10="",NOT(ISNUMBER(F10)),G10=""),"Completar campos obrigatórios",IF(F10&lt;=0,"Quantidade inválida",IF(COUNTIF($D$2:$D$101,D10)&gt;1,"Prioridade duplicada",IF(COUNTIF(Lotes!$B$2:$B$101,E10)=0,"SKU sem cadastro de lote",IF(AND(G10="Separado",OR(H10="",I10="",J10="",K10="")),"Completar dados da separação",IF(AND(G10="Separado",Z10&lt;&gt;"Conforme FEFO",Z10&lt;&gt;"Não se aplica",OR(L10="",L10="Não se aplica")),"Informar motivo da exceção",IF(Q10&lt;F10,"Revisar atendimento parcial/sem saldo","OK"))))))))</f>
        <v/>
      </c>
      <c r="AB10" s="22">
        <f>IF(H10="","",IFERROR(INDEX(Lotes!$J$2:$J$101,MATCH(E10&amp;"|"&amp;H10,Lotes!$Q$2:$Q$101,0)),"Lote não cadastrado"))</f>
        <v/>
      </c>
      <c r="AC10" s="22">
        <f>IF(I10="","",IFERROR(INDEX(Lotes!$J$2:$J$101,MATCH(E10&amp;"|"&amp;I10,Lotes!$Q$2:$Q$101,0)),"Lote não cadastrado"))</f>
        <v/>
      </c>
    </row>
    <row r="11" ht="32" customHeight="1">
      <c r="A11" s="23" t="n">
        <v>10</v>
      </c>
      <c r="B11" s="17" t="n"/>
      <c r="C11" s="33" t="n"/>
      <c r="D11" s="34" t="n"/>
      <c r="E11" s="17" t="n"/>
      <c r="F11" s="34" t="n"/>
      <c r="G11" s="20" t="n"/>
      <c r="H11" s="17" t="n"/>
      <c r="I11" s="17" t="n"/>
      <c r="J11" s="34" t="n"/>
      <c r="K11" s="34" t="n"/>
      <c r="L11" s="17" t="n"/>
      <c r="M11" s="24" t="n"/>
      <c r="N11" s="35">
        <f>IF(AND(B11&lt;&gt;"",E11&lt;&gt;"",ISNUMBER(F11),OR(G11="Pendente",G11="Separado")),F11,0)</f>
        <v/>
      </c>
      <c r="O11" s="35">
        <f>IF(N11=0,"",SUMIFS($N$2:$N$101,$E$2:$E$101,E11,$D$2:$D$101,"&lt;"&amp;D11))</f>
        <v/>
      </c>
      <c r="P11" s="35">
        <f>IF(E11="","",SUMIFS(Lotes!$L$2:$L$101,Lotes!$B$2:$B$101,E11))</f>
        <v/>
      </c>
      <c r="Q11" s="35">
        <f>IF(N11=0,"",MAX(0,MIN(N11,P11-O11)))</f>
        <v/>
      </c>
      <c r="R11" s="35">
        <f>IF(Q11&lt;=0,"",IFERROR(AGGREGATE(15,6,Lotes!$M$2:$M$101/((Lotes!$B$2:$B$101=E11)*(Lotes!$J$2:$J$101="Elegível")*(Lotes!$O$2:$O$101&gt;O11)),1),""))</f>
        <v/>
      </c>
      <c r="S11" s="22">
        <f>IF(R11="","",IFERROR(INDEX(Lotes!$D$2:$D$101,MATCH(E11&amp;"|"&amp;TEXT(R11,"000"),Lotes!$R$2:$R$101,0)),""))</f>
        <v/>
      </c>
      <c r="T11" s="35">
        <f>IF(S11="","",MIN(O11+Q11,SUMIFS(Lotes!$O$2:$O$101,Lotes!$R$2:$R$101,E11&amp;"|"&amp;TEXT(R11,"000")))-O11)</f>
        <v/>
      </c>
      <c r="U11" s="35">
        <f>IF(Q11&lt;=0,"",IFERROR(AGGREGATE(15,6,Lotes!$M$2:$M$101/((Lotes!$B$2:$B$101=E11)*(Lotes!$J$2:$J$101="Elegível")*(Lotes!$O$2:$O$101&gt;=O11+Q11)),1),""))</f>
        <v/>
      </c>
      <c r="V11" s="22">
        <f>IF(U11="","",IFERROR(INDEX(Lotes!$D$2:$D$101,MATCH(E11&amp;"|"&amp;TEXT(U11,"000"),Lotes!$R$2:$R$101,0)),""))</f>
        <v/>
      </c>
      <c r="W11" s="35">
        <f>IF(V11="","",IF(U11=R11,Q11,O11+Q11-SUMIFS(Lotes!$N$2:$N$101,Lotes!$R$2:$R$101,E11&amp;"|"&amp;TEXT(U11,"000"))))</f>
        <v/>
      </c>
      <c r="X11" s="35">
        <f>IF(N11=0,0,IF(Q11&lt;=0,0,COUNTIFS(Lotes!$B$2:$B$101,E11,Lotes!$J$2:$J$101,"Elegível",Lotes!$O$2:$O$101,"&gt;"&amp;O11,Lotes!$N$2:$N$101,"&lt;"&amp;(O11+Q11))))</f>
        <v/>
      </c>
      <c r="Y11" s="25">
        <f>IF(N11=0,"",IF(Q11=0,"Sem saldo elegível",IF(Q11&lt;N11,"Atendimento parcial: "&amp;TEXT(Q11,"0")&amp;" de "&amp;TEXT(N11,"0")&amp;", iniciar no lote "&amp;S11,IF(X11=1,"Separar "&amp;TEXT(Q11,"0")&amp;" do lote "&amp;S11,"Iniciar no lote "&amp;S11&amp;" ("&amp;TEXT(T11,"0")&amp;") e seguir a fila FEFO até "&amp;V11&amp;" ("&amp;TEXT(W11,"0")&amp;")"))))</f>
        <v/>
      </c>
      <c r="Z11" s="25">
        <f>IF(B11="","",IF(G11="Cancelado","Não se aplica",IF(G11="Pendente",IF(OR(H11&lt;&gt;"",I11&lt;&gt;"",J11&lt;&gt;"",K11&lt;&gt;""),"Dados de execução antes da conclusão","Aguardando separação"),IF(G11&lt;&gt;"Separado","",IF(OR(H11="",I11="",J11="",K11=""),"Execução incompleta",IF(OR(AB11&lt;&gt;"Elegível",AC11&lt;&gt;"Elegível"),"Lote usado não elegível",IF(J11&lt;&gt;F11,"Quantidade divergente",IF(H11&lt;&gt;S11,"Quebra FEFO: primeiro lote divergente",IF(OR(I11&lt;&gt;V11,K11&lt;&gt;X11),"Sequência de lotes divergente","Conforme FEFO")))))))))</f>
        <v/>
      </c>
      <c r="AA11" s="25">
        <f>IF(COUNTA(B11:M11)=0,"",IF(OR(B11="",NOT(ISNUMBER(C11)),D11="",E11="",NOT(ISNUMBER(F11)),G11=""),"Completar campos obrigatórios",IF(F11&lt;=0,"Quantidade inválida",IF(COUNTIF($D$2:$D$101,D11)&gt;1,"Prioridade duplicada",IF(COUNTIF(Lotes!$B$2:$B$101,E11)=0,"SKU sem cadastro de lote",IF(AND(G11="Separado",OR(H11="",I11="",J11="",K11="")),"Completar dados da separação",IF(AND(G11="Separado",Z11&lt;&gt;"Conforme FEFO",Z11&lt;&gt;"Não se aplica",OR(L11="",L11="Não se aplica")),"Informar motivo da exceção",IF(Q11&lt;F11,"Revisar atendimento parcial/sem saldo","OK"))))))))</f>
        <v/>
      </c>
      <c r="AB11" s="22">
        <f>IF(H11="","",IFERROR(INDEX(Lotes!$J$2:$J$101,MATCH(E11&amp;"|"&amp;H11,Lotes!$Q$2:$Q$101,0)),"Lote não cadastrado"))</f>
        <v/>
      </c>
      <c r="AC11" s="22">
        <f>IF(I11="","",IFERROR(INDEX(Lotes!$J$2:$J$101,MATCH(E11&amp;"|"&amp;I11,Lotes!$Q$2:$Q$101,0)),"Lote não cadastrado"))</f>
        <v/>
      </c>
    </row>
    <row r="12" ht="32" customHeight="1">
      <c r="A12" s="16" t="n">
        <v>11</v>
      </c>
      <c r="B12" s="17" t="n"/>
      <c r="C12" s="33" t="n"/>
      <c r="D12" s="34" t="n"/>
      <c r="E12" s="17" t="n"/>
      <c r="F12" s="34" t="n"/>
      <c r="G12" s="20" t="n"/>
      <c r="H12" s="17" t="n"/>
      <c r="I12" s="17" t="n"/>
      <c r="J12" s="34" t="n"/>
      <c r="K12" s="34" t="n"/>
      <c r="L12" s="17" t="n"/>
      <c r="M12" s="24" t="n"/>
      <c r="N12" s="35">
        <f>IF(AND(B12&lt;&gt;"",E12&lt;&gt;"",ISNUMBER(F12),OR(G12="Pendente",G12="Separado")),F12,0)</f>
        <v/>
      </c>
      <c r="O12" s="35">
        <f>IF(N12=0,"",SUMIFS($N$2:$N$101,$E$2:$E$101,E12,$D$2:$D$101,"&lt;"&amp;D12))</f>
        <v/>
      </c>
      <c r="P12" s="35">
        <f>IF(E12="","",SUMIFS(Lotes!$L$2:$L$101,Lotes!$B$2:$B$101,E12))</f>
        <v/>
      </c>
      <c r="Q12" s="35">
        <f>IF(N12=0,"",MAX(0,MIN(N12,P12-O12)))</f>
        <v/>
      </c>
      <c r="R12" s="35">
        <f>IF(Q12&lt;=0,"",IFERROR(AGGREGATE(15,6,Lotes!$M$2:$M$101/((Lotes!$B$2:$B$101=E12)*(Lotes!$J$2:$J$101="Elegível")*(Lotes!$O$2:$O$101&gt;O12)),1),""))</f>
        <v/>
      </c>
      <c r="S12" s="22">
        <f>IF(R12="","",IFERROR(INDEX(Lotes!$D$2:$D$101,MATCH(E12&amp;"|"&amp;TEXT(R12,"000"),Lotes!$R$2:$R$101,0)),""))</f>
        <v/>
      </c>
      <c r="T12" s="35">
        <f>IF(S12="","",MIN(O12+Q12,SUMIFS(Lotes!$O$2:$O$101,Lotes!$R$2:$R$101,E12&amp;"|"&amp;TEXT(R12,"000")))-O12)</f>
        <v/>
      </c>
      <c r="U12" s="35">
        <f>IF(Q12&lt;=0,"",IFERROR(AGGREGATE(15,6,Lotes!$M$2:$M$101/((Lotes!$B$2:$B$101=E12)*(Lotes!$J$2:$J$101="Elegível")*(Lotes!$O$2:$O$101&gt;=O12+Q12)),1),""))</f>
        <v/>
      </c>
      <c r="V12" s="22">
        <f>IF(U12="","",IFERROR(INDEX(Lotes!$D$2:$D$101,MATCH(E12&amp;"|"&amp;TEXT(U12,"000"),Lotes!$R$2:$R$101,0)),""))</f>
        <v/>
      </c>
      <c r="W12" s="35">
        <f>IF(V12="","",IF(U12=R12,Q12,O12+Q12-SUMIFS(Lotes!$N$2:$N$101,Lotes!$R$2:$R$101,E12&amp;"|"&amp;TEXT(U12,"000"))))</f>
        <v/>
      </c>
      <c r="X12" s="35">
        <f>IF(N12=0,0,IF(Q12&lt;=0,0,COUNTIFS(Lotes!$B$2:$B$101,E12,Lotes!$J$2:$J$101,"Elegível",Lotes!$O$2:$O$101,"&gt;"&amp;O12,Lotes!$N$2:$N$101,"&lt;"&amp;(O12+Q12))))</f>
        <v/>
      </c>
      <c r="Y12" s="25">
        <f>IF(N12=0,"",IF(Q12=0,"Sem saldo elegível",IF(Q12&lt;N12,"Atendimento parcial: "&amp;TEXT(Q12,"0")&amp;" de "&amp;TEXT(N12,"0")&amp;", iniciar no lote "&amp;S12,IF(X12=1,"Separar "&amp;TEXT(Q12,"0")&amp;" do lote "&amp;S12,"Iniciar no lote "&amp;S12&amp;" ("&amp;TEXT(T12,"0")&amp;") e seguir a fila FEFO até "&amp;V12&amp;" ("&amp;TEXT(W12,"0")&amp;")"))))</f>
        <v/>
      </c>
      <c r="Z12" s="25">
        <f>IF(B12="","",IF(G12="Cancelado","Não se aplica",IF(G12="Pendente",IF(OR(H12&lt;&gt;"",I12&lt;&gt;"",J12&lt;&gt;"",K12&lt;&gt;""),"Dados de execução antes da conclusão","Aguardando separação"),IF(G12&lt;&gt;"Separado","",IF(OR(H12="",I12="",J12="",K12=""),"Execução incompleta",IF(OR(AB12&lt;&gt;"Elegível",AC12&lt;&gt;"Elegível"),"Lote usado não elegível",IF(J12&lt;&gt;F12,"Quantidade divergente",IF(H12&lt;&gt;S12,"Quebra FEFO: primeiro lote divergente",IF(OR(I12&lt;&gt;V12,K12&lt;&gt;X12),"Sequência de lotes divergente","Conforme FEFO")))))))))</f>
        <v/>
      </c>
      <c r="AA12" s="25">
        <f>IF(COUNTA(B12:M12)=0,"",IF(OR(B12="",NOT(ISNUMBER(C12)),D12="",E12="",NOT(ISNUMBER(F12)),G12=""),"Completar campos obrigatórios",IF(F12&lt;=0,"Quantidade inválida",IF(COUNTIF($D$2:$D$101,D12)&gt;1,"Prioridade duplicada",IF(COUNTIF(Lotes!$B$2:$B$101,E12)=0,"SKU sem cadastro de lote",IF(AND(G12="Separado",OR(H12="",I12="",J12="",K12="")),"Completar dados da separação",IF(AND(G12="Separado",Z12&lt;&gt;"Conforme FEFO",Z12&lt;&gt;"Não se aplica",OR(L12="",L12="Não se aplica")),"Informar motivo da exceção",IF(Q12&lt;F12,"Revisar atendimento parcial/sem saldo","OK"))))))))</f>
        <v/>
      </c>
      <c r="AB12" s="22">
        <f>IF(H12="","",IFERROR(INDEX(Lotes!$J$2:$J$101,MATCH(E12&amp;"|"&amp;H12,Lotes!$Q$2:$Q$101,0)),"Lote não cadastrado"))</f>
        <v/>
      </c>
      <c r="AC12" s="22">
        <f>IF(I12="","",IFERROR(INDEX(Lotes!$J$2:$J$101,MATCH(E12&amp;"|"&amp;I12,Lotes!$Q$2:$Q$101,0)),"Lote não cadastrado"))</f>
        <v/>
      </c>
    </row>
    <row r="13" ht="32" customHeight="1">
      <c r="A13" s="23" t="n">
        <v>12</v>
      </c>
      <c r="B13" s="17" t="n"/>
      <c r="C13" s="33" t="n"/>
      <c r="D13" s="34" t="n"/>
      <c r="E13" s="17" t="n"/>
      <c r="F13" s="34" t="n"/>
      <c r="G13" s="20" t="n"/>
      <c r="H13" s="17" t="n"/>
      <c r="I13" s="17" t="n"/>
      <c r="J13" s="34" t="n"/>
      <c r="K13" s="34" t="n"/>
      <c r="L13" s="17" t="n"/>
      <c r="M13" s="24" t="n"/>
      <c r="N13" s="35">
        <f>IF(AND(B13&lt;&gt;"",E13&lt;&gt;"",ISNUMBER(F13),OR(G13="Pendente",G13="Separado")),F13,0)</f>
        <v/>
      </c>
      <c r="O13" s="35">
        <f>IF(N13=0,"",SUMIFS($N$2:$N$101,$E$2:$E$101,E13,$D$2:$D$101,"&lt;"&amp;D13))</f>
        <v/>
      </c>
      <c r="P13" s="35">
        <f>IF(E13="","",SUMIFS(Lotes!$L$2:$L$101,Lotes!$B$2:$B$101,E13))</f>
        <v/>
      </c>
      <c r="Q13" s="35">
        <f>IF(N13=0,"",MAX(0,MIN(N13,P13-O13)))</f>
        <v/>
      </c>
      <c r="R13" s="35">
        <f>IF(Q13&lt;=0,"",IFERROR(AGGREGATE(15,6,Lotes!$M$2:$M$101/((Lotes!$B$2:$B$101=E13)*(Lotes!$J$2:$J$101="Elegível")*(Lotes!$O$2:$O$101&gt;O13)),1),""))</f>
        <v/>
      </c>
      <c r="S13" s="22">
        <f>IF(R13="","",IFERROR(INDEX(Lotes!$D$2:$D$101,MATCH(E13&amp;"|"&amp;TEXT(R13,"000"),Lotes!$R$2:$R$101,0)),""))</f>
        <v/>
      </c>
      <c r="T13" s="35">
        <f>IF(S13="","",MIN(O13+Q13,SUMIFS(Lotes!$O$2:$O$101,Lotes!$R$2:$R$101,E13&amp;"|"&amp;TEXT(R13,"000")))-O13)</f>
        <v/>
      </c>
      <c r="U13" s="35">
        <f>IF(Q13&lt;=0,"",IFERROR(AGGREGATE(15,6,Lotes!$M$2:$M$101/((Lotes!$B$2:$B$101=E13)*(Lotes!$J$2:$J$101="Elegível")*(Lotes!$O$2:$O$101&gt;=O13+Q13)),1),""))</f>
        <v/>
      </c>
      <c r="V13" s="22">
        <f>IF(U13="","",IFERROR(INDEX(Lotes!$D$2:$D$101,MATCH(E13&amp;"|"&amp;TEXT(U13,"000"),Lotes!$R$2:$R$101,0)),""))</f>
        <v/>
      </c>
      <c r="W13" s="35">
        <f>IF(V13="","",IF(U13=R13,Q13,O13+Q13-SUMIFS(Lotes!$N$2:$N$101,Lotes!$R$2:$R$101,E13&amp;"|"&amp;TEXT(U13,"000"))))</f>
        <v/>
      </c>
      <c r="X13" s="35">
        <f>IF(N13=0,0,IF(Q13&lt;=0,0,COUNTIFS(Lotes!$B$2:$B$101,E13,Lotes!$J$2:$J$101,"Elegível",Lotes!$O$2:$O$101,"&gt;"&amp;O13,Lotes!$N$2:$N$101,"&lt;"&amp;(O13+Q13))))</f>
        <v/>
      </c>
      <c r="Y13" s="25">
        <f>IF(N13=0,"",IF(Q13=0,"Sem saldo elegível",IF(Q13&lt;N13,"Atendimento parcial: "&amp;TEXT(Q13,"0")&amp;" de "&amp;TEXT(N13,"0")&amp;", iniciar no lote "&amp;S13,IF(X13=1,"Separar "&amp;TEXT(Q13,"0")&amp;" do lote "&amp;S13,"Iniciar no lote "&amp;S13&amp;" ("&amp;TEXT(T13,"0")&amp;") e seguir a fila FEFO até "&amp;V13&amp;" ("&amp;TEXT(W13,"0")&amp;")"))))</f>
        <v/>
      </c>
      <c r="Z13" s="25">
        <f>IF(B13="","",IF(G13="Cancelado","Não se aplica",IF(G13="Pendente",IF(OR(H13&lt;&gt;"",I13&lt;&gt;"",J13&lt;&gt;"",K13&lt;&gt;""),"Dados de execução antes da conclusão","Aguardando separação"),IF(G13&lt;&gt;"Separado","",IF(OR(H13="",I13="",J13="",K13=""),"Execução incompleta",IF(OR(AB13&lt;&gt;"Elegível",AC13&lt;&gt;"Elegível"),"Lote usado não elegível",IF(J13&lt;&gt;F13,"Quantidade divergente",IF(H13&lt;&gt;S13,"Quebra FEFO: primeiro lote divergente",IF(OR(I13&lt;&gt;V13,K13&lt;&gt;X13),"Sequência de lotes divergente","Conforme FEFO")))))))))</f>
        <v/>
      </c>
      <c r="AA13" s="25">
        <f>IF(COUNTA(B13:M13)=0,"",IF(OR(B13="",NOT(ISNUMBER(C13)),D13="",E13="",NOT(ISNUMBER(F13)),G13=""),"Completar campos obrigatórios",IF(F13&lt;=0,"Quantidade inválida",IF(COUNTIF($D$2:$D$101,D13)&gt;1,"Prioridade duplicada",IF(COUNTIF(Lotes!$B$2:$B$101,E13)=0,"SKU sem cadastro de lote",IF(AND(G13="Separado",OR(H13="",I13="",J13="",K13="")),"Completar dados da separação",IF(AND(G13="Separado",Z13&lt;&gt;"Conforme FEFO",Z13&lt;&gt;"Não se aplica",OR(L13="",L13="Não se aplica")),"Informar motivo da exceção",IF(Q13&lt;F13,"Revisar atendimento parcial/sem saldo","OK"))))))))</f>
        <v/>
      </c>
      <c r="AB13" s="22">
        <f>IF(H13="","",IFERROR(INDEX(Lotes!$J$2:$J$101,MATCH(E13&amp;"|"&amp;H13,Lotes!$Q$2:$Q$101,0)),"Lote não cadastrado"))</f>
        <v/>
      </c>
      <c r="AC13" s="22">
        <f>IF(I13="","",IFERROR(INDEX(Lotes!$J$2:$J$101,MATCH(E13&amp;"|"&amp;I13,Lotes!$Q$2:$Q$101,0)),"Lote não cadastrado"))</f>
        <v/>
      </c>
    </row>
    <row r="14" ht="32" customHeight="1">
      <c r="A14" s="16" t="n">
        <v>13</v>
      </c>
      <c r="B14" s="17" t="n"/>
      <c r="C14" s="33" t="n"/>
      <c r="D14" s="34" t="n"/>
      <c r="E14" s="17" t="n"/>
      <c r="F14" s="34" t="n"/>
      <c r="G14" s="20" t="n"/>
      <c r="H14" s="17" t="n"/>
      <c r="I14" s="17" t="n"/>
      <c r="J14" s="34" t="n"/>
      <c r="K14" s="34" t="n"/>
      <c r="L14" s="17" t="n"/>
      <c r="M14" s="24" t="n"/>
      <c r="N14" s="35">
        <f>IF(AND(B14&lt;&gt;"",E14&lt;&gt;"",ISNUMBER(F14),OR(G14="Pendente",G14="Separado")),F14,0)</f>
        <v/>
      </c>
      <c r="O14" s="35">
        <f>IF(N14=0,"",SUMIFS($N$2:$N$101,$E$2:$E$101,E14,$D$2:$D$101,"&lt;"&amp;D14))</f>
        <v/>
      </c>
      <c r="P14" s="35">
        <f>IF(E14="","",SUMIFS(Lotes!$L$2:$L$101,Lotes!$B$2:$B$101,E14))</f>
        <v/>
      </c>
      <c r="Q14" s="35">
        <f>IF(N14=0,"",MAX(0,MIN(N14,P14-O14)))</f>
        <v/>
      </c>
      <c r="R14" s="35">
        <f>IF(Q14&lt;=0,"",IFERROR(AGGREGATE(15,6,Lotes!$M$2:$M$101/((Lotes!$B$2:$B$101=E14)*(Lotes!$J$2:$J$101="Elegível")*(Lotes!$O$2:$O$101&gt;O14)),1),""))</f>
        <v/>
      </c>
      <c r="S14" s="22">
        <f>IF(R14="","",IFERROR(INDEX(Lotes!$D$2:$D$101,MATCH(E14&amp;"|"&amp;TEXT(R14,"000"),Lotes!$R$2:$R$101,0)),""))</f>
        <v/>
      </c>
      <c r="T14" s="35">
        <f>IF(S14="","",MIN(O14+Q14,SUMIFS(Lotes!$O$2:$O$101,Lotes!$R$2:$R$101,E14&amp;"|"&amp;TEXT(R14,"000")))-O14)</f>
        <v/>
      </c>
      <c r="U14" s="35">
        <f>IF(Q14&lt;=0,"",IFERROR(AGGREGATE(15,6,Lotes!$M$2:$M$101/((Lotes!$B$2:$B$101=E14)*(Lotes!$J$2:$J$101="Elegível")*(Lotes!$O$2:$O$101&gt;=O14+Q14)),1),""))</f>
        <v/>
      </c>
      <c r="V14" s="22">
        <f>IF(U14="","",IFERROR(INDEX(Lotes!$D$2:$D$101,MATCH(E14&amp;"|"&amp;TEXT(U14,"000"),Lotes!$R$2:$R$101,0)),""))</f>
        <v/>
      </c>
      <c r="W14" s="35">
        <f>IF(V14="","",IF(U14=R14,Q14,O14+Q14-SUMIFS(Lotes!$N$2:$N$101,Lotes!$R$2:$R$101,E14&amp;"|"&amp;TEXT(U14,"000"))))</f>
        <v/>
      </c>
      <c r="X14" s="35">
        <f>IF(N14=0,0,IF(Q14&lt;=0,0,COUNTIFS(Lotes!$B$2:$B$101,E14,Lotes!$J$2:$J$101,"Elegível",Lotes!$O$2:$O$101,"&gt;"&amp;O14,Lotes!$N$2:$N$101,"&lt;"&amp;(O14+Q14))))</f>
        <v/>
      </c>
      <c r="Y14" s="25">
        <f>IF(N14=0,"",IF(Q14=0,"Sem saldo elegível",IF(Q14&lt;N14,"Atendimento parcial: "&amp;TEXT(Q14,"0")&amp;" de "&amp;TEXT(N14,"0")&amp;", iniciar no lote "&amp;S14,IF(X14=1,"Separar "&amp;TEXT(Q14,"0")&amp;" do lote "&amp;S14,"Iniciar no lote "&amp;S14&amp;" ("&amp;TEXT(T14,"0")&amp;") e seguir a fila FEFO até "&amp;V14&amp;" ("&amp;TEXT(W14,"0")&amp;")"))))</f>
        <v/>
      </c>
      <c r="Z14" s="25">
        <f>IF(B14="","",IF(G14="Cancelado","Não se aplica",IF(G14="Pendente",IF(OR(H14&lt;&gt;"",I14&lt;&gt;"",J14&lt;&gt;"",K14&lt;&gt;""),"Dados de execução antes da conclusão","Aguardando separação"),IF(G14&lt;&gt;"Separado","",IF(OR(H14="",I14="",J14="",K14=""),"Execução incompleta",IF(OR(AB14&lt;&gt;"Elegível",AC14&lt;&gt;"Elegível"),"Lote usado não elegível",IF(J14&lt;&gt;F14,"Quantidade divergente",IF(H14&lt;&gt;S14,"Quebra FEFO: primeiro lote divergente",IF(OR(I14&lt;&gt;V14,K14&lt;&gt;X14),"Sequência de lotes divergente","Conforme FEFO")))))))))</f>
        <v/>
      </c>
      <c r="AA14" s="25">
        <f>IF(COUNTA(B14:M14)=0,"",IF(OR(B14="",NOT(ISNUMBER(C14)),D14="",E14="",NOT(ISNUMBER(F14)),G14=""),"Completar campos obrigatórios",IF(F14&lt;=0,"Quantidade inválida",IF(COUNTIF($D$2:$D$101,D14)&gt;1,"Prioridade duplicada",IF(COUNTIF(Lotes!$B$2:$B$101,E14)=0,"SKU sem cadastro de lote",IF(AND(G14="Separado",OR(H14="",I14="",J14="",K14="")),"Completar dados da separação",IF(AND(G14="Separado",Z14&lt;&gt;"Conforme FEFO",Z14&lt;&gt;"Não se aplica",OR(L14="",L14="Não se aplica")),"Informar motivo da exceção",IF(Q14&lt;F14,"Revisar atendimento parcial/sem saldo","OK"))))))))</f>
        <v/>
      </c>
      <c r="AB14" s="22">
        <f>IF(H14="","",IFERROR(INDEX(Lotes!$J$2:$J$101,MATCH(E14&amp;"|"&amp;H14,Lotes!$Q$2:$Q$101,0)),"Lote não cadastrado"))</f>
        <v/>
      </c>
      <c r="AC14" s="22">
        <f>IF(I14="","",IFERROR(INDEX(Lotes!$J$2:$J$101,MATCH(E14&amp;"|"&amp;I14,Lotes!$Q$2:$Q$101,0)),"Lote não cadastrado"))</f>
        <v/>
      </c>
    </row>
    <row r="15" ht="32" customHeight="1">
      <c r="A15" s="23" t="n">
        <v>14</v>
      </c>
      <c r="B15" s="17" t="n"/>
      <c r="C15" s="33" t="n"/>
      <c r="D15" s="34" t="n"/>
      <c r="E15" s="17" t="n"/>
      <c r="F15" s="34" t="n"/>
      <c r="G15" s="20" t="n"/>
      <c r="H15" s="17" t="n"/>
      <c r="I15" s="17" t="n"/>
      <c r="J15" s="34" t="n"/>
      <c r="K15" s="34" t="n"/>
      <c r="L15" s="17" t="n"/>
      <c r="M15" s="24" t="n"/>
      <c r="N15" s="35">
        <f>IF(AND(B15&lt;&gt;"",E15&lt;&gt;"",ISNUMBER(F15),OR(G15="Pendente",G15="Separado")),F15,0)</f>
        <v/>
      </c>
      <c r="O15" s="35">
        <f>IF(N15=0,"",SUMIFS($N$2:$N$101,$E$2:$E$101,E15,$D$2:$D$101,"&lt;"&amp;D15))</f>
        <v/>
      </c>
      <c r="P15" s="35">
        <f>IF(E15="","",SUMIFS(Lotes!$L$2:$L$101,Lotes!$B$2:$B$101,E15))</f>
        <v/>
      </c>
      <c r="Q15" s="35">
        <f>IF(N15=0,"",MAX(0,MIN(N15,P15-O15)))</f>
        <v/>
      </c>
      <c r="R15" s="35">
        <f>IF(Q15&lt;=0,"",IFERROR(AGGREGATE(15,6,Lotes!$M$2:$M$101/((Lotes!$B$2:$B$101=E15)*(Lotes!$J$2:$J$101="Elegível")*(Lotes!$O$2:$O$101&gt;O15)),1),""))</f>
        <v/>
      </c>
      <c r="S15" s="22">
        <f>IF(R15="","",IFERROR(INDEX(Lotes!$D$2:$D$101,MATCH(E15&amp;"|"&amp;TEXT(R15,"000"),Lotes!$R$2:$R$101,0)),""))</f>
        <v/>
      </c>
      <c r="T15" s="35">
        <f>IF(S15="","",MIN(O15+Q15,SUMIFS(Lotes!$O$2:$O$101,Lotes!$R$2:$R$101,E15&amp;"|"&amp;TEXT(R15,"000")))-O15)</f>
        <v/>
      </c>
      <c r="U15" s="35">
        <f>IF(Q15&lt;=0,"",IFERROR(AGGREGATE(15,6,Lotes!$M$2:$M$101/((Lotes!$B$2:$B$101=E15)*(Lotes!$J$2:$J$101="Elegível")*(Lotes!$O$2:$O$101&gt;=O15+Q15)),1),""))</f>
        <v/>
      </c>
      <c r="V15" s="22">
        <f>IF(U15="","",IFERROR(INDEX(Lotes!$D$2:$D$101,MATCH(E15&amp;"|"&amp;TEXT(U15,"000"),Lotes!$R$2:$R$101,0)),""))</f>
        <v/>
      </c>
      <c r="W15" s="35">
        <f>IF(V15="","",IF(U15=R15,Q15,O15+Q15-SUMIFS(Lotes!$N$2:$N$101,Lotes!$R$2:$R$101,E15&amp;"|"&amp;TEXT(U15,"000"))))</f>
        <v/>
      </c>
      <c r="X15" s="35">
        <f>IF(N15=0,0,IF(Q15&lt;=0,0,COUNTIFS(Lotes!$B$2:$B$101,E15,Lotes!$J$2:$J$101,"Elegível",Lotes!$O$2:$O$101,"&gt;"&amp;O15,Lotes!$N$2:$N$101,"&lt;"&amp;(O15+Q15))))</f>
        <v/>
      </c>
      <c r="Y15" s="25">
        <f>IF(N15=0,"",IF(Q15=0,"Sem saldo elegível",IF(Q15&lt;N15,"Atendimento parcial: "&amp;TEXT(Q15,"0")&amp;" de "&amp;TEXT(N15,"0")&amp;", iniciar no lote "&amp;S15,IF(X15=1,"Separar "&amp;TEXT(Q15,"0")&amp;" do lote "&amp;S15,"Iniciar no lote "&amp;S15&amp;" ("&amp;TEXT(T15,"0")&amp;") e seguir a fila FEFO até "&amp;V15&amp;" ("&amp;TEXT(W15,"0")&amp;")"))))</f>
        <v/>
      </c>
      <c r="Z15" s="25">
        <f>IF(B15="","",IF(G15="Cancelado","Não se aplica",IF(G15="Pendente",IF(OR(H15&lt;&gt;"",I15&lt;&gt;"",J15&lt;&gt;"",K15&lt;&gt;""),"Dados de execução antes da conclusão","Aguardando separação"),IF(G15&lt;&gt;"Separado","",IF(OR(H15="",I15="",J15="",K15=""),"Execução incompleta",IF(OR(AB15&lt;&gt;"Elegível",AC15&lt;&gt;"Elegível"),"Lote usado não elegível",IF(J15&lt;&gt;F15,"Quantidade divergente",IF(H15&lt;&gt;S15,"Quebra FEFO: primeiro lote divergente",IF(OR(I15&lt;&gt;V15,K15&lt;&gt;X15),"Sequência de lotes divergente","Conforme FEFO")))))))))</f>
        <v/>
      </c>
      <c r="AA15" s="25">
        <f>IF(COUNTA(B15:M15)=0,"",IF(OR(B15="",NOT(ISNUMBER(C15)),D15="",E15="",NOT(ISNUMBER(F15)),G15=""),"Completar campos obrigatórios",IF(F15&lt;=0,"Quantidade inválida",IF(COUNTIF($D$2:$D$101,D15)&gt;1,"Prioridade duplicada",IF(COUNTIF(Lotes!$B$2:$B$101,E15)=0,"SKU sem cadastro de lote",IF(AND(G15="Separado",OR(H15="",I15="",J15="",K15="")),"Completar dados da separação",IF(AND(G15="Separado",Z15&lt;&gt;"Conforme FEFO",Z15&lt;&gt;"Não se aplica",OR(L15="",L15="Não se aplica")),"Informar motivo da exceção",IF(Q15&lt;F15,"Revisar atendimento parcial/sem saldo","OK"))))))))</f>
        <v/>
      </c>
      <c r="AB15" s="22">
        <f>IF(H15="","",IFERROR(INDEX(Lotes!$J$2:$J$101,MATCH(E15&amp;"|"&amp;H15,Lotes!$Q$2:$Q$101,0)),"Lote não cadastrado"))</f>
        <v/>
      </c>
      <c r="AC15" s="22">
        <f>IF(I15="","",IFERROR(INDEX(Lotes!$J$2:$J$101,MATCH(E15&amp;"|"&amp;I15,Lotes!$Q$2:$Q$101,0)),"Lote não cadastrado"))</f>
        <v/>
      </c>
    </row>
    <row r="16" ht="32" customHeight="1">
      <c r="A16" s="16" t="n">
        <v>15</v>
      </c>
      <c r="B16" s="17" t="n"/>
      <c r="C16" s="33" t="n"/>
      <c r="D16" s="34" t="n"/>
      <c r="E16" s="17" t="n"/>
      <c r="F16" s="34" t="n"/>
      <c r="G16" s="20" t="n"/>
      <c r="H16" s="17" t="n"/>
      <c r="I16" s="17" t="n"/>
      <c r="J16" s="34" t="n"/>
      <c r="K16" s="34" t="n"/>
      <c r="L16" s="17" t="n"/>
      <c r="M16" s="24" t="n"/>
      <c r="N16" s="35">
        <f>IF(AND(B16&lt;&gt;"",E16&lt;&gt;"",ISNUMBER(F16),OR(G16="Pendente",G16="Separado")),F16,0)</f>
        <v/>
      </c>
      <c r="O16" s="35">
        <f>IF(N16=0,"",SUMIFS($N$2:$N$101,$E$2:$E$101,E16,$D$2:$D$101,"&lt;"&amp;D16))</f>
        <v/>
      </c>
      <c r="P16" s="35">
        <f>IF(E16="","",SUMIFS(Lotes!$L$2:$L$101,Lotes!$B$2:$B$101,E16))</f>
        <v/>
      </c>
      <c r="Q16" s="35">
        <f>IF(N16=0,"",MAX(0,MIN(N16,P16-O16)))</f>
        <v/>
      </c>
      <c r="R16" s="35">
        <f>IF(Q16&lt;=0,"",IFERROR(AGGREGATE(15,6,Lotes!$M$2:$M$101/((Lotes!$B$2:$B$101=E16)*(Lotes!$J$2:$J$101="Elegível")*(Lotes!$O$2:$O$101&gt;O16)),1),""))</f>
        <v/>
      </c>
      <c r="S16" s="22">
        <f>IF(R16="","",IFERROR(INDEX(Lotes!$D$2:$D$101,MATCH(E16&amp;"|"&amp;TEXT(R16,"000"),Lotes!$R$2:$R$101,0)),""))</f>
        <v/>
      </c>
      <c r="T16" s="35">
        <f>IF(S16="","",MIN(O16+Q16,SUMIFS(Lotes!$O$2:$O$101,Lotes!$R$2:$R$101,E16&amp;"|"&amp;TEXT(R16,"000")))-O16)</f>
        <v/>
      </c>
      <c r="U16" s="35">
        <f>IF(Q16&lt;=0,"",IFERROR(AGGREGATE(15,6,Lotes!$M$2:$M$101/((Lotes!$B$2:$B$101=E16)*(Lotes!$J$2:$J$101="Elegível")*(Lotes!$O$2:$O$101&gt;=O16+Q16)),1),""))</f>
        <v/>
      </c>
      <c r="V16" s="22">
        <f>IF(U16="","",IFERROR(INDEX(Lotes!$D$2:$D$101,MATCH(E16&amp;"|"&amp;TEXT(U16,"000"),Lotes!$R$2:$R$101,0)),""))</f>
        <v/>
      </c>
      <c r="W16" s="35">
        <f>IF(V16="","",IF(U16=R16,Q16,O16+Q16-SUMIFS(Lotes!$N$2:$N$101,Lotes!$R$2:$R$101,E16&amp;"|"&amp;TEXT(U16,"000"))))</f>
        <v/>
      </c>
      <c r="X16" s="35">
        <f>IF(N16=0,0,IF(Q16&lt;=0,0,COUNTIFS(Lotes!$B$2:$B$101,E16,Lotes!$J$2:$J$101,"Elegível",Lotes!$O$2:$O$101,"&gt;"&amp;O16,Lotes!$N$2:$N$101,"&lt;"&amp;(O16+Q16))))</f>
        <v/>
      </c>
      <c r="Y16" s="25">
        <f>IF(N16=0,"",IF(Q16=0,"Sem saldo elegível",IF(Q16&lt;N16,"Atendimento parcial: "&amp;TEXT(Q16,"0")&amp;" de "&amp;TEXT(N16,"0")&amp;", iniciar no lote "&amp;S16,IF(X16=1,"Separar "&amp;TEXT(Q16,"0")&amp;" do lote "&amp;S16,"Iniciar no lote "&amp;S16&amp;" ("&amp;TEXT(T16,"0")&amp;") e seguir a fila FEFO até "&amp;V16&amp;" ("&amp;TEXT(W16,"0")&amp;")"))))</f>
        <v/>
      </c>
      <c r="Z16" s="25">
        <f>IF(B16="","",IF(G16="Cancelado","Não se aplica",IF(G16="Pendente",IF(OR(H16&lt;&gt;"",I16&lt;&gt;"",J16&lt;&gt;"",K16&lt;&gt;""),"Dados de execução antes da conclusão","Aguardando separação"),IF(G16&lt;&gt;"Separado","",IF(OR(H16="",I16="",J16="",K16=""),"Execução incompleta",IF(OR(AB16&lt;&gt;"Elegível",AC16&lt;&gt;"Elegível"),"Lote usado não elegível",IF(J16&lt;&gt;F16,"Quantidade divergente",IF(H16&lt;&gt;S16,"Quebra FEFO: primeiro lote divergente",IF(OR(I16&lt;&gt;V16,K16&lt;&gt;X16),"Sequência de lotes divergente","Conforme FEFO")))))))))</f>
        <v/>
      </c>
      <c r="AA16" s="25">
        <f>IF(COUNTA(B16:M16)=0,"",IF(OR(B16="",NOT(ISNUMBER(C16)),D16="",E16="",NOT(ISNUMBER(F16)),G16=""),"Completar campos obrigatórios",IF(F16&lt;=0,"Quantidade inválida",IF(COUNTIF($D$2:$D$101,D16)&gt;1,"Prioridade duplicada",IF(COUNTIF(Lotes!$B$2:$B$101,E16)=0,"SKU sem cadastro de lote",IF(AND(G16="Separado",OR(H16="",I16="",J16="",K16="")),"Completar dados da separação",IF(AND(G16="Separado",Z16&lt;&gt;"Conforme FEFO",Z16&lt;&gt;"Não se aplica",OR(L16="",L16="Não se aplica")),"Informar motivo da exceção",IF(Q16&lt;F16,"Revisar atendimento parcial/sem saldo","OK"))))))))</f>
        <v/>
      </c>
      <c r="AB16" s="22">
        <f>IF(H16="","",IFERROR(INDEX(Lotes!$J$2:$J$101,MATCH(E16&amp;"|"&amp;H16,Lotes!$Q$2:$Q$101,0)),"Lote não cadastrado"))</f>
        <v/>
      </c>
      <c r="AC16" s="22">
        <f>IF(I16="","",IFERROR(INDEX(Lotes!$J$2:$J$101,MATCH(E16&amp;"|"&amp;I16,Lotes!$Q$2:$Q$101,0)),"Lote não cadastrado"))</f>
        <v/>
      </c>
    </row>
    <row r="17" ht="32" customHeight="1">
      <c r="A17" s="23" t="n">
        <v>16</v>
      </c>
      <c r="B17" s="17" t="n"/>
      <c r="C17" s="33" t="n"/>
      <c r="D17" s="34" t="n"/>
      <c r="E17" s="17" t="n"/>
      <c r="F17" s="34" t="n"/>
      <c r="G17" s="20" t="n"/>
      <c r="H17" s="17" t="n"/>
      <c r="I17" s="17" t="n"/>
      <c r="J17" s="34" t="n"/>
      <c r="K17" s="34" t="n"/>
      <c r="L17" s="17" t="n"/>
      <c r="M17" s="24" t="n"/>
      <c r="N17" s="35">
        <f>IF(AND(B17&lt;&gt;"",E17&lt;&gt;"",ISNUMBER(F17),OR(G17="Pendente",G17="Separado")),F17,0)</f>
        <v/>
      </c>
      <c r="O17" s="35">
        <f>IF(N17=0,"",SUMIFS($N$2:$N$101,$E$2:$E$101,E17,$D$2:$D$101,"&lt;"&amp;D17))</f>
        <v/>
      </c>
      <c r="P17" s="35">
        <f>IF(E17="","",SUMIFS(Lotes!$L$2:$L$101,Lotes!$B$2:$B$101,E17))</f>
        <v/>
      </c>
      <c r="Q17" s="35">
        <f>IF(N17=0,"",MAX(0,MIN(N17,P17-O17)))</f>
        <v/>
      </c>
      <c r="R17" s="35">
        <f>IF(Q17&lt;=0,"",IFERROR(AGGREGATE(15,6,Lotes!$M$2:$M$101/((Lotes!$B$2:$B$101=E17)*(Lotes!$J$2:$J$101="Elegível")*(Lotes!$O$2:$O$101&gt;O17)),1),""))</f>
        <v/>
      </c>
      <c r="S17" s="22">
        <f>IF(R17="","",IFERROR(INDEX(Lotes!$D$2:$D$101,MATCH(E17&amp;"|"&amp;TEXT(R17,"000"),Lotes!$R$2:$R$101,0)),""))</f>
        <v/>
      </c>
      <c r="T17" s="35">
        <f>IF(S17="","",MIN(O17+Q17,SUMIFS(Lotes!$O$2:$O$101,Lotes!$R$2:$R$101,E17&amp;"|"&amp;TEXT(R17,"000")))-O17)</f>
        <v/>
      </c>
      <c r="U17" s="35">
        <f>IF(Q17&lt;=0,"",IFERROR(AGGREGATE(15,6,Lotes!$M$2:$M$101/((Lotes!$B$2:$B$101=E17)*(Lotes!$J$2:$J$101="Elegível")*(Lotes!$O$2:$O$101&gt;=O17+Q17)),1),""))</f>
        <v/>
      </c>
      <c r="V17" s="22">
        <f>IF(U17="","",IFERROR(INDEX(Lotes!$D$2:$D$101,MATCH(E17&amp;"|"&amp;TEXT(U17,"000"),Lotes!$R$2:$R$101,0)),""))</f>
        <v/>
      </c>
      <c r="W17" s="35">
        <f>IF(V17="","",IF(U17=R17,Q17,O17+Q17-SUMIFS(Lotes!$N$2:$N$101,Lotes!$R$2:$R$101,E17&amp;"|"&amp;TEXT(U17,"000"))))</f>
        <v/>
      </c>
      <c r="X17" s="35">
        <f>IF(N17=0,0,IF(Q17&lt;=0,0,COUNTIFS(Lotes!$B$2:$B$101,E17,Lotes!$J$2:$J$101,"Elegível",Lotes!$O$2:$O$101,"&gt;"&amp;O17,Lotes!$N$2:$N$101,"&lt;"&amp;(O17+Q17))))</f>
        <v/>
      </c>
      <c r="Y17" s="25">
        <f>IF(N17=0,"",IF(Q17=0,"Sem saldo elegível",IF(Q17&lt;N17,"Atendimento parcial: "&amp;TEXT(Q17,"0")&amp;" de "&amp;TEXT(N17,"0")&amp;", iniciar no lote "&amp;S17,IF(X17=1,"Separar "&amp;TEXT(Q17,"0")&amp;" do lote "&amp;S17,"Iniciar no lote "&amp;S17&amp;" ("&amp;TEXT(T17,"0")&amp;") e seguir a fila FEFO até "&amp;V17&amp;" ("&amp;TEXT(W17,"0")&amp;")"))))</f>
        <v/>
      </c>
      <c r="Z17" s="25">
        <f>IF(B17="","",IF(G17="Cancelado","Não se aplica",IF(G17="Pendente",IF(OR(H17&lt;&gt;"",I17&lt;&gt;"",J17&lt;&gt;"",K17&lt;&gt;""),"Dados de execução antes da conclusão","Aguardando separação"),IF(G17&lt;&gt;"Separado","",IF(OR(H17="",I17="",J17="",K17=""),"Execução incompleta",IF(OR(AB17&lt;&gt;"Elegível",AC17&lt;&gt;"Elegível"),"Lote usado não elegível",IF(J17&lt;&gt;F17,"Quantidade divergente",IF(H17&lt;&gt;S17,"Quebra FEFO: primeiro lote divergente",IF(OR(I17&lt;&gt;V17,K17&lt;&gt;X17),"Sequência de lotes divergente","Conforme FEFO")))))))))</f>
        <v/>
      </c>
      <c r="AA17" s="25">
        <f>IF(COUNTA(B17:M17)=0,"",IF(OR(B17="",NOT(ISNUMBER(C17)),D17="",E17="",NOT(ISNUMBER(F17)),G17=""),"Completar campos obrigatórios",IF(F17&lt;=0,"Quantidade inválida",IF(COUNTIF($D$2:$D$101,D17)&gt;1,"Prioridade duplicada",IF(COUNTIF(Lotes!$B$2:$B$101,E17)=0,"SKU sem cadastro de lote",IF(AND(G17="Separado",OR(H17="",I17="",J17="",K17="")),"Completar dados da separação",IF(AND(G17="Separado",Z17&lt;&gt;"Conforme FEFO",Z17&lt;&gt;"Não se aplica",OR(L17="",L17="Não se aplica")),"Informar motivo da exceção",IF(Q17&lt;F17,"Revisar atendimento parcial/sem saldo","OK"))))))))</f>
        <v/>
      </c>
      <c r="AB17" s="22">
        <f>IF(H17="","",IFERROR(INDEX(Lotes!$J$2:$J$101,MATCH(E17&amp;"|"&amp;H17,Lotes!$Q$2:$Q$101,0)),"Lote não cadastrado"))</f>
        <v/>
      </c>
      <c r="AC17" s="22">
        <f>IF(I17="","",IFERROR(INDEX(Lotes!$J$2:$J$101,MATCH(E17&amp;"|"&amp;I17,Lotes!$Q$2:$Q$101,0)),"Lote não cadastrado"))</f>
        <v/>
      </c>
    </row>
    <row r="18" ht="32" customHeight="1">
      <c r="A18" s="16" t="n">
        <v>17</v>
      </c>
      <c r="B18" s="17" t="n"/>
      <c r="C18" s="33" t="n"/>
      <c r="D18" s="34" t="n"/>
      <c r="E18" s="17" t="n"/>
      <c r="F18" s="34" t="n"/>
      <c r="G18" s="20" t="n"/>
      <c r="H18" s="17" t="n"/>
      <c r="I18" s="17" t="n"/>
      <c r="J18" s="34" t="n"/>
      <c r="K18" s="34" t="n"/>
      <c r="L18" s="17" t="n"/>
      <c r="M18" s="24" t="n"/>
      <c r="N18" s="35">
        <f>IF(AND(B18&lt;&gt;"",E18&lt;&gt;"",ISNUMBER(F18),OR(G18="Pendente",G18="Separado")),F18,0)</f>
        <v/>
      </c>
      <c r="O18" s="35">
        <f>IF(N18=0,"",SUMIFS($N$2:$N$101,$E$2:$E$101,E18,$D$2:$D$101,"&lt;"&amp;D18))</f>
        <v/>
      </c>
      <c r="P18" s="35">
        <f>IF(E18="","",SUMIFS(Lotes!$L$2:$L$101,Lotes!$B$2:$B$101,E18))</f>
        <v/>
      </c>
      <c r="Q18" s="35">
        <f>IF(N18=0,"",MAX(0,MIN(N18,P18-O18)))</f>
        <v/>
      </c>
      <c r="R18" s="35">
        <f>IF(Q18&lt;=0,"",IFERROR(AGGREGATE(15,6,Lotes!$M$2:$M$101/((Lotes!$B$2:$B$101=E18)*(Lotes!$J$2:$J$101="Elegível")*(Lotes!$O$2:$O$101&gt;O18)),1),""))</f>
        <v/>
      </c>
      <c r="S18" s="22">
        <f>IF(R18="","",IFERROR(INDEX(Lotes!$D$2:$D$101,MATCH(E18&amp;"|"&amp;TEXT(R18,"000"),Lotes!$R$2:$R$101,0)),""))</f>
        <v/>
      </c>
      <c r="T18" s="35">
        <f>IF(S18="","",MIN(O18+Q18,SUMIFS(Lotes!$O$2:$O$101,Lotes!$R$2:$R$101,E18&amp;"|"&amp;TEXT(R18,"000")))-O18)</f>
        <v/>
      </c>
      <c r="U18" s="35">
        <f>IF(Q18&lt;=0,"",IFERROR(AGGREGATE(15,6,Lotes!$M$2:$M$101/((Lotes!$B$2:$B$101=E18)*(Lotes!$J$2:$J$101="Elegível")*(Lotes!$O$2:$O$101&gt;=O18+Q18)),1),""))</f>
        <v/>
      </c>
      <c r="V18" s="22">
        <f>IF(U18="","",IFERROR(INDEX(Lotes!$D$2:$D$101,MATCH(E18&amp;"|"&amp;TEXT(U18,"000"),Lotes!$R$2:$R$101,0)),""))</f>
        <v/>
      </c>
      <c r="W18" s="35">
        <f>IF(V18="","",IF(U18=R18,Q18,O18+Q18-SUMIFS(Lotes!$N$2:$N$101,Lotes!$R$2:$R$101,E18&amp;"|"&amp;TEXT(U18,"000"))))</f>
        <v/>
      </c>
      <c r="X18" s="35">
        <f>IF(N18=0,0,IF(Q18&lt;=0,0,COUNTIFS(Lotes!$B$2:$B$101,E18,Lotes!$J$2:$J$101,"Elegível",Lotes!$O$2:$O$101,"&gt;"&amp;O18,Lotes!$N$2:$N$101,"&lt;"&amp;(O18+Q18))))</f>
        <v/>
      </c>
      <c r="Y18" s="25">
        <f>IF(N18=0,"",IF(Q18=0,"Sem saldo elegível",IF(Q18&lt;N18,"Atendimento parcial: "&amp;TEXT(Q18,"0")&amp;" de "&amp;TEXT(N18,"0")&amp;", iniciar no lote "&amp;S18,IF(X18=1,"Separar "&amp;TEXT(Q18,"0")&amp;" do lote "&amp;S18,"Iniciar no lote "&amp;S18&amp;" ("&amp;TEXT(T18,"0")&amp;") e seguir a fila FEFO até "&amp;V18&amp;" ("&amp;TEXT(W18,"0")&amp;")"))))</f>
        <v/>
      </c>
      <c r="Z18" s="25">
        <f>IF(B18="","",IF(G18="Cancelado","Não se aplica",IF(G18="Pendente",IF(OR(H18&lt;&gt;"",I18&lt;&gt;"",J18&lt;&gt;"",K18&lt;&gt;""),"Dados de execução antes da conclusão","Aguardando separação"),IF(G18&lt;&gt;"Separado","",IF(OR(H18="",I18="",J18="",K18=""),"Execução incompleta",IF(OR(AB18&lt;&gt;"Elegível",AC18&lt;&gt;"Elegível"),"Lote usado não elegível",IF(J18&lt;&gt;F18,"Quantidade divergente",IF(H18&lt;&gt;S18,"Quebra FEFO: primeiro lote divergente",IF(OR(I18&lt;&gt;V18,K18&lt;&gt;X18),"Sequência de lotes divergente","Conforme FEFO")))))))))</f>
        <v/>
      </c>
      <c r="AA18" s="25">
        <f>IF(COUNTA(B18:M18)=0,"",IF(OR(B18="",NOT(ISNUMBER(C18)),D18="",E18="",NOT(ISNUMBER(F18)),G18=""),"Completar campos obrigatórios",IF(F18&lt;=0,"Quantidade inválida",IF(COUNTIF($D$2:$D$101,D18)&gt;1,"Prioridade duplicada",IF(COUNTIF(Lotes!$B$2:$B$101,E18)=0,"SKU sem cadastro de lote",IF(AND(G18="Separado",OR(H18="",I18="",J18="",K18="")),"Completar dados da separação",IF(AND(G18="Separado",Z18&lt;&gt;"Conforme FEFO",Z18&lt;&gt;"Não se aplica",OR(L18="",L18="Não se aplica")),"Informar motivo da exceção",IF(Q18&lt;F18,"Revisar atendimento parcial/sem saldo","OK"))))))))</f>
        <v/>
      </c>
      <c r="AB18" s="22">
        <f>IF(H18="","",IFERROR(INDEX(Lotes!$J$2:$J$101,MATCH(E18&amp;"|"&amp;H18,Lotes!$Q$2:$Q$101,0)),"Lote não cadastrado"))</f>
        <v/>
      </c>
      <c r="AC18" s="22">
        <f>IF(I18="","",IFERROR(INDEX(Lotes!$J$2:$J$101,MATCH(E18&amp;"|"&amp;I18,Lotes!$Q$2:$Q$101,0)),"Lote não cadastrado"))</f>
        <v/>
      </c>
    </row>
    <row r="19" ht="32" customHeight="1">
      <c r="A19" s="23" t="n">
        <v>18</v>
      </c>
      <c r="B19" s="17" t="n"/>
      <c r="C19" s="33" t="n"/>
      <c r="D19" s="34" t="n"/>
      <c r="E19" s="17" t="n"/>
      <c r="F19" s="34" t="n"/>
      <c r="G19" s="20" t="n"/>
      <c r="H19" s="17" t="n"/>
      <c r="I19" s="17" t="n"/>
      <c r="J19" s="34" t="n"/>
      <c r="K19" s="34" t="n"/>
      <c r="L19" s="17" t="n"/>
      <c r="M19" s="24" t="n"/>
      <c r="N19" s="35">
        <f>IF(AND(B19&lt;&gt;"",E19&lt;&gt;"",ISNUMBER(F19),OR(G19="Pendente",G19="Separado")),F19,0)</f>
        <v/>
      </c>
      <c r="O19" s="35">
        <f>IF(N19=0,"",SUMIFS($N$2:$N$101,$E$2:$E$101,E19,$D$2:$D$101,"&lt;"&amp;D19))</f>
        <v/>
      </c>
      <c r="P19" s="35">
        <f>IF(E19="","",SUMIFS(Lotes!$L$2:$L$101,Lotes!$B$2:$B$101,E19))</f>
        <v/>
      </c>
      <c r="Q19" s="35">
        <f>IF(N19=0,"",MAX(0,MIN(N19,P19-O19)))</f>
        <v/>
      </c>
      <c r="R19" s="35">
        <f>IF(Q19&lt;=0,"",IFERROR(AGGREGATE(15,6,Lotes!$M$2:$M$101/((Lotes!$B$2:$B$101=E19)*(Lotes!$J$2:$J$101="Elegível")*(Lotes!$O$2:$O$101&gt;O19)),1),""))</f>
        <v/>
      </c>
      <c r="S19" s="22">
        <f>IF(R19="","",IFERROR(INDEX(Lotes!$D$2:$D$101,MATCH(E19&amp;"|"&amp;TEXT(R19,"000"),Lotes!$R$2:$R$101,0)),""))</f>
        <v/>
      </c>
      <c r="T19" s="35">
        <f>IF(S19="","",MIN(O19+Q19,SUMIFS(Lotes!$O$2:$O$101,Lotes!$R$2:$R$101,E19&amp;"|"&amp;TEXT(R19,"000")))-O19)</f>
        <v/>
      </c>
      <c r="U19" s="35">
        <f>IF(Q19&lt;=0,"",IFERROR(AGGREGATE(15,6,Lotes!$M$2:$M$101/((Lotes!$B$2:$B$101=E19)*(Lotes!$J$2:$J$101="Elegível")*(Lotes!$O$2:$O$101&gt;=O19+Q19)),1),""))</f>
        <v/>
      </c>
      <c r="V19" s="22">
        <f>IF(U19="","",IFERROR(INDEX(Lotes!$D$2:$D$101,MATCH(E19&amp;"|"&amp;TEXT(U19,"000"),Lotes!$R$2:$R$101,0)),""))</f>
        <v/>
      </c>
      <c r="W19" s="35">
        <f>IF(V19="","",IF(U19=R19,Q19,O19+Q19-SUMIFS(Lotes!$N$2:$N$101,Lotes!$R$2:$R$101,E19&amp;"|"&amp;TEXT(U19,"000"))))</f>
        <v/>
      </c>
      <c r="X19" s="35">
        <f>IF(N19=0,0,IF(Q19&lt;=0,0,COUNTIFS(Lotes!$B$2:$B$101,E19,Lotes!$J$2:$J$101,"Elegível",Lotes!$O$2:$O$101,"&gt;"&amp;O19,Lotes!$N$2:$N$101,"&lt;"&amp;(O19+Q19))))</f>
        <v/>
      </c>
      <c r="Y19" s="25">
        <f>IF(N19=0,"",IF(Q19=0,"Sem saldo elegível",IF(Q19&lt;N19,"Atendimento parcial: "&amp;TEXT(Q19,"0")&amp;" de "&amp;TEXT(N19,"0")&amp;", iniciar no lote "&amp;S19,IF(X19=1,"Separar "&amp;TEXT(Q19,"0")&amp;" do lote "&amp;S19,"Iniciar no lote "&amp;S19&amp;" ("&amp;TEXT(T19,"0")&amp;") e seguir a fila FEFO até "&amp;V19&amp;" ("&amp;TEXT(W19,"0")&amp;")"))))</f>
        <v/>
      </c>
      <c r="Z19" s="25">
        <f>IF(B19="","",IF(G19="Cancelado","Não se aplica",IF(G19="Pendente",IF(OR(H19&lt;&gt;"",I19&lt;&gt;"",J19&lt;&gt;"",K19&lt;&gt;""),"Dados de execução antes da conclusão","Aguardando separação"),IF(G19&lt;&gt;"Separado","",IF(OR(H19="",I19="",J19="",K19=""),"Execução incompleta",IF(OR(AB19&lt;&gt;"Elegível",AC19&lt;&gt;"Elegível"),"Lote usado não elegível",IF(J19&lt;&gt;F19,"Quantidade divergente",IF(H19&lt;&gt;S19,"Quebra FEFO: primeiro lote divergente",IF(OR(I19&lt;&gt;V19,K19&lt;&gt;X19),"Sequência de lotes divergente","Conforme FEFO")))))))))</f>
        <v/>
      </c>
      <c r="AA19" s="25">
        <f>IF(COUNTA(B19:M19)=0,"",IF(OR(B19="",NOT(ISNUMBER(C19)),D19="",E19="",NOT(ISNUMBER(F19)),G19=""),"Completar campos obrigatórios",IF(F19&lt;=0,"Quantidade inválida",IF(COUNTIF($D$2:$D$101,D19)&gt;1,"Prioridade duplicada",IF(COUNTIF(Lotes!$B$2:$B$101,E19)=0,"SKU sem cadastro de lote",IF(AND(G19="Separado",OR(H19="",I19="",J19="",K19="")),"Completar dados da separação",IF(AND(G19="Separado",Z19&lt;&gt;"Conforme FEFO",Z19&lt;&gt;"Não se aplica",OR(L19="",L19="Não se aplica")),"Informar motivo da exceção",IF(Q19&lt;F19,"Revisar atendimento parcial/sem saldo","OK"))))))))</f>
        <v/>
      </c>
      <c r="AB19" s="22">
        <f>IF(H19="","",IFERROR(INDEX(Lotes!$J$2:$J$101,MATCH(E19&amp;"|"&amp;H19,Lotes!$Q$2:$Q$101,0)),"Lote não cadastrado"))</f>
        <v/>
      </c>
      <c r="AC19" s="22">
        <f>IF(I19="","",IFERROR(INDEX(Lotes!$J$2:$J$101,MATCH(E19&amp;"|"&amp;I19,Lotes!$Q$2:$Q$101,0)),"Lote não cadastrado"))</f>
        <v/>
      </c>
    </row>
    <row r="20" ht="32" customHeight="1">
      <c r="A20" s="16" t="n">
        <v>19</v>
      </c>
      <c r="B20" s="17" t="n"/>
      <c r="C20" s="33" t="n"/>
      <c r="D20" s="34" t="n"/>
      <c r="E20" s="17" t="n"/>
      <c r="F20" s="34" t="n"/>
      <c r="G20" s="20" t="n"/>
      <c r="H20" s="17" t="n"/>
      <c r="I20" s="17" t="n"/>
      <c r="J20" s="34" t="n"/>
      <c r="K20" s="34" t="n"/>
      <c r="L20" s="17" t="n"/>
      <c r="M20" s="24" t="n"/>
      <c r="N20" s="35">
        <f>IF(AND(B20&lt;&gt;"",E20&lt;&gt;"",ISNUMBER(F20),OR(G20="Pendente",G20="Separado")),F20,0)</f>
        <v/>
      </c>
      <c r="O20" s="35">
        <f>IF(N20=0,"",SUMIFS($N$2:$N$101,$E$2:$E$101,E20,$D$2:$D$101,"&lt;"&amp;D20))</f>
        <v/>
      </c>
      <c r="P20" s="35">
        <f>IF(E20="","",SUMIFS(Lotes!$L$2:$L$101,Lotes!$B$2:$B$101,E20))</f>
        <v/>
      </c>
      <c r="Q20" s="35">
        <f>IF(N20=0,"",MAX(0,MIN(N20,P20-O20)))</f>
        <v/>
      </c>
      <c r="R20" s="35">
        <f>IF(Q20&lt;=0,"",IFERROR(AGGREGATE(15,6,Lotes!$M$2:$M$101/((Lotes!$B$2:$B$101=E20)*(Lotes!$J$2:$J$101="Elegível")*(Lotes!$O$2:$O$101&gt;O20)),1),""))</f>
        <v/>
      </c>
      <c r="S20" s="22">
        <f>IF(R20="","",IFERROR(INDEX(Lotes!$D$2:$D$101,MATCH(E20&amp;"|"&amp;TEXT(R20,"000"),Lotes!$R$2:$R$101,0)),""))</f>
        <v/>
      </c>
      <c r="T20" s="35">
        <f>IF(S20="","",MIN(O20+Q20,SUMIFS(Lotes!$O$2:$O$101,Lotes!$R$2:$R$101,E20&amp;"|"&amp;TEXT(R20,"000")))-O20)</f>
        <v/>
      </c>
      <c r="U20" s="35">
        <f>IF(Q20&lt;=0,"",IFERROR(AGGREGATE(15,6,Lotes!$M$2:$M$101/((Lotes!$B$2:$B$101=E20)*(Lotes!$J$2:$J$101="Elegível")*(Lotes!$O$2:$O$101&gt;=O20+Q20)),1),""))</f>
        <v/>
      </c>
      <c r="V20" s="22">
        <f>IF(U20="","",IFERROR(INDEX(Lotes!$D$2:$D$101,MATCH(E20&amp;"|"&amp;TEXT(U20,"000"),Lotes!$R$2:$R$101,0)),""))</f>
        <v/>
      </c>
      <c r="W20" s="35">
        <f>IF(V20="","",IF(U20=R20,Q20,O20+Q20-SUMIFS(Lotes!$N$2:$N$101,Lotes!$R$2:$R$101,E20&amp;"|"&amp;TEXT(U20,"000"))))</f>
        <v/>
      </c>
      <c r="X20" s="35">
        <f>IF(N20=0,0,IF(Q20&lt;=0,0,COUNTIFS(Lotes!$B$2:$B$101,E20,Lotes!$J$2:$J$101,"Elegível",Lotes!$O$2:$O$101,"&gt;"&amp;O20,Lotes!$N$2:$N$101,"&lt;"&amp;(O20+Q20))))</f>
        <v/>
      </c>
      <c r="Y20" s="25">
        <f>IF(N20=0,"",IF(Q20=0,"Sem saldo elegível",IF(Q20&lt;N20,"Atendimento parcial: "&amp;TEXT(Q20,"0")&amp;" de "&amp;TEXT(N20,"0")&amp;", iniciar no lote "&amp;S20,IF(X20=1,"Separar "&amp;TEXT(Q20,"0")&amp;" do lote "&amp;S20,"Iniciar no lote "&amp;S20&amp;" ("&amp;TEXT(T20,"0")&amp;") e seguir a fila FEFO até "&amp;V20&amp;" ("&amp;TEXT(W20,"0")&amp;")"))))</f>
        <v/>
      </c>
      <c r="Z20" s="25">
        <f>IF(B20="","",IF(G20="Cancelado","Não se aplica",IF(G20="Pendente",IF(OR(H20&lt;&gt;"",I20&lt;&gt;"",J20&lt;&gt;"",K20&lt;&gt;""),"Dados de execução antes da conclusão","Aguardando separação"),IF(G20&lt;&gt;"Separado","",IF(OR(H20="",I20="",J20="",K20=""),"Execução incompleta",IF(OR(AB20&lt;&gt;"Elegível",AC20&lt;&gt;"Elegível"),"Lote usado não elegível",IF(J20&lt;&gt;F20,"Quantidade divergente",IF(H20&lt;&gt;S20,"Quebra FEFO: primeiro lote divergente",IF(OR(I20&lt;&gt;V20,K20&lt;&gt;X20),"Sequência de lotes divergente","Conforme FEFO")))))))))</f>
        <v/>
      </c>
      <c r="AA20" s="25">
        <f>IF(COUNTA(B20:M20)=0,"",IF(OR(B20="",NOT(ISNUMBER(C20)),D20="",E20="",NOT(ISNUMBER(F20)),G20=""),"Completar campos obrigatórios",IF(F20&lt;=0,"Quantidade inválida",IF(COUNTIF($D$2:$D$101,D20)&gt;1,"Prioridade duplicada",IF(COUNTIF(Lotes!$B$2:$B$101,E20)=0,"SKU sem cadastro de lote",IF(AND(G20="Separado",OR(H20="",I20="",J20="",K20="")),"Completar dados da separação",IF(AND(G20="Separado",Z20&lt;&gt;"Conforme FEFO",Z20&lt;&gt;"Não se aplica",OR(L20="",L20="Não se aplica")),"Informar motivo da exceção",IF(Q20&lt;F20,"Revisar atendimento parcial/sem saldo","OK"))))))))</f>
        <v/>
      </c>
      <c r="AB20" s="22">
        <f>IF(H20="","",IFERROR(INDEX(Lotes!$J$2:$J$101,MATCH(E20&amp;"|"&amp;H20,Lotes!$Q$2:$Q$101,0)),"Lote não cadastrado"))</f>
        <v/>
      </c>
      <c r="AC20" s="22">
        <f>IF(I20="","",IFERROR(INDEX(Lotes!$J$2:$J$101,MATCH(E20&amp;"|"&amp;I20,Lotes!$Q$2:$Q$101,0)),"Lote não cadastrado"))</f>
        <v/>
      </c>
    </row>
    <row r="21" ht="32" customHeight="1">
      <c r="A21" s="23" t="n">
        <v>20</v>
      </c>
      <c r="B21" s="17" t="n"/>
      <c r="C21" s="33" t="n"/>
      <c r="D21" s="34" t="n"/>
      <c r="E21" s="17" t="n"/>
      <c r="F21" s="34" t="n"/>
      <c r="G21" s="20" t="n"/>
      <c r="H21" s="17" t="n"/>
      <c r="I21" s="17" t="n"/>
      <c r="J21" s="34" t="n"/>
      <c r="K21" s="34" t="n"/>
      <c r="L21" s="17" t="n"/>
      <c r="M21" s="24" t="n"/>
      <c r="N21" s="35">
        <f>IF(AND(B21&lt;&gt;"",E21&lt;&gt;"",ISNUMBER(F21),OR(G21="Pendente",G21="Separado")),F21,0)</f>
        <v/>
      </c>
      <c r="O21" s="35">
        <f>IF(N21=0,"",SUMIFS($N$2:$N$101,$E$2:$E$101,E21,$D$2:$D$101,"&lt;"&amp;D21))</f>
        <v/>
      </c>
      <c r="P21" s="35">
        <f>IF(E21="","",SUMIFS(Lotes!$L$2:$L$101,Lotes!$B$2:$B$101,E21))</f>
        <v/>
      </c>
      <c r="Q21" s="35">
        <f>IF(N21=0,"",MAX(0,MIN(N21,P21-O21)))</f>
        <v/>
      </c>
      <c r="R21" s="35">
        <f>IF(Q21&lt;=0,"",IFERROR(AGGREGATE(15,6,Lotes!$M$2:$M$101/((Lotes!$B$2:$B$101=E21)*(Lotes!$J$2:$J$101="Elegível")*(Lotes!$O$2:$O$101&gt;O21)),1),""))</f>
        <v/>
      </c>
      <c r="S21" s="22">
        <f>IF(R21="","",IFERROR(INDEX(Lotes!$D$2:$D$101,MATCH(E21&amp;"|"&amp;TEXT(R21,"000"),Lotes!$R$2:$R$101,0)),""))</f>
        <v/>
      </c>
      <c r="T21" s="35">
        <f>IF(S21="","",MIN(O21+Q21,SUMIFS(Lotes!$O$2:$O$101,Lotes!$R$2:$R$101,E21&amp;"|"&amp;TEXT(R21,"000")))-O21)</f>
        <v/>
      </c>
      <c r="U21" s="35">
        <f>IF(Q21&lt;=0,"",IFERROR(AGGREGATE(15,6,Lotes!$M$2:$M$101/((Lotes!$B$2:$B$101=E21)*(Lotes!$J$2:$J$101="Elegível")*(Lotes!$O$2:$O$101&gt;=O21+Q21)),1),""))</f>
        <v/>
      </c>
      <c r="V21" s="22">
        <f>IF(U21="","",IFERROR(INDEX(Lotes!$D$2:$D$101,MATCH(E21&amp;"|"&amp;TEXT(U21,"000"),Lotes!$R$2:$R$101,0)),""))</f>
        <v/>
      </c>
      <c r="W21" s="35">
        <f>IF(V21="","",IF(U21=R21,Q21,O21+Q21-SUMIFS(Lotes!$N$2:$N$101,Lotes!$R$2:$R$101,E21&amp;"|"&amp;TEXT(U21,"000"))))</f>
        <v/>
      </c>
      <c r="X21" s="35">
        <f>IF(N21=0,0,IF(Q21&lt;=0,0,COUNTIFS(Lotes!$B$2:$B$101,E21,Lotes!$J$2:$J$101,"Elegível",Lotes!$O$2:$O$101,"&gt;"&amp;O21,Lotes!$N$2:$N$101,"&lt;"&amp;(O21+Q21))))</f>
        <v/>
      </c>
      <c r="Y21" s="25">
        <f>IF(N21=0,"",IF(Q21=0,"Sem saldo elegível",IF(Q21&lt;N21,"Atendimento parcial: "&amp;TEXT(Q21,"0")&amp;" de "&amp;TEXT(N21,"0")&amp;", iniciar no lote "&amp;S21,IF(X21=1,"Separar "&amp;TEXT(Q21,"0")&amp;" do lote "&amp;S21,"Iniciar no lote "&amp;S21&amp;" ("&amp;TEXT(T21,"0")&amp;") e seguir a fila FEFO até "&amp;V21&amp;" ("&amp;TEXT(W21,"0")&amp;")"))))</f>
        <v/>
      </c>
      <c r="Z21" s="25">
        <f>IF(B21="","",IF(G21="Cancelado","Não se aplica",IF(G21="Pendente",IF(OR(H21&lt;&gt;"",I21&lt;&gt;"",J21&lt;&gt;"",K21&lt;&gt;""),"Dados de execução antes da conclusão","Aguardando separação"),IF(G21&lt;&gt;"Separado","",IF(OR(H21="",I21="",J21="",K21=""),"Execução incompleta",IF(OR(AB21&lt;&gt;"Elegível",AC21&lt;&gt;"Elegível"),"Lote usado não elegível",IF(J21&lt;&gt;F21,"Quantidade divergente",IF(H21&lt;&gt;S21,"Quebra FEFO: primeiro lote divergente",IF(OR(I21&lt;&gt;V21,K21&lt;&gt;X21),"Sequência de lotes divergente","Conforme FEFO")))))))))</f>
        <v/>
      </c>
      <c r="AA21" s="25">
        <f>IF(COUNTA(B21:M21)=0,"",IF(OR(B21="",NOT(ISNUMBER(C21)),D21="",E21="",NOT(ISNUMBER(F21)),G21=""),"Completar campos obrigatórios",IF(F21&lt;=0,"Quantidade inválida",IF(COUNTIF($D$2:$D$101,D21)&gt;1,"Prioridade duplicada",IF(COUNTIF(Lotes!$B$2:$B$101,E21)=0,"SKU sem cadastro de lote",IF(AND(G21="Separado",OR(H21="",I21="",J21="",K21="")),"Completar dados da separação",IF(AND(G21="Separado",Z21&lt;&gt;"Conforme FEFO",Z21&lt;&gt;"Não se aplica",OR(L21="",L21="Não se aplica")),"Informar motivo da exceção",IF(Q21&lt;F21,"Revisar atendimento parcial/sem saldo","OK"))))))))</f>
        <v/>
      </c>
      <c r="AB21" s="22">
        <f>IF(H21="","",IFERROR(INDEX(Lotes!$J$2:$J$101,MATCH(E21&amp;"|"&amp;H21,Lotes!$Q$2:$Q$101,0)),"Lote não cadastrado"))</f>
        <v/>
      </c>
      <c r="AC21" s="22">
        <f>IF(I21="","",IFERROR(INDEX(Lotes!$J$2:$J$101,MATCH(E21&amp;"|"&amp;I21,Lotes!$Q$2:$Q$101,0)),"Lote não cadastrado"))</f>
        <v/>
      </c>
    </row>
    <row r="22" ht="32" customHeight="1">
      <c r="A22" s="16" t="n">
        <v>21</v>
      </c>
      <c r="B22" s="17" t="n"/>
      <c r="C22" s="33" t="n"/>
      <c r="D22" s="34" t="n"/>
      <c r="E22" s="17" t="n"/>
      <c r="F22" s="34" t="n"/>
      <c r="G22" s="20" t="n"/>
      <c r="H22" s="17" t="n"/>
      <c r="I22" s="17" t="n"/>
      <c r="J22" s="34" t="n"/>
      <c r="K22" s="34" t="n"/>
      <c r="L22" s="17" t="n"/>
      <c r="M22" s="24" t="n"/>
      <c r="N22" s="35">
        <f>IF(AND(B22&lt;&gt;"",E22&lt;&gt;"",ISNUMBER(F22),OR(G22="Pendente",G22="Separado")),F22,0)</f>
        <v/>
      </c>
      <c r="O22" s="35">
        <f>IF(N22=0,"",SUMIFS($N$2:$N$101,$E$2:$E$101,E22,$D$2:$D$101,"&lt;"&amp;D22))</f>
        <v/>
      </c>
      <c r="P22" s="35">
        <f>IF(E22="","",SUMIFS(Lotes!$L$2:$L$101,Lotes!$B$2:$B$101,E22))</f>
        <v/>
      </c>
      <c r="Q22" s="35">
        <f>IF(N22=0,"",MAX(0,MIN(N22,P22-O22)))</f>
        <v/>
      </c>
      <c r="R22" s="35">
        <f>IF(Q22&lt;=0,"",IFERROR(AGGREGATE(15,6,Lotes!$M$2:$M$101/((Lotes!$B$2:$B$101=E22)*(Lotes!$J$2:$J$101="Elegível")*(Lotes!$O$2:$O$101&gt;O22)),1),""))</f>
        <v/>
      </c>
      <c r="S22" s="22">
        <f>IF(R22="","",IFERROR(INDEX(Lotes!$D$2:$D$101,MATCH(E22&amp;"|"&amp;TEXT(R22,"000"),Lotes!$R$2:$R$101,0)),""))</f>
        <v/>
      </c>
      <c r="T22" s="35">
        <f>IF(S22="","",MIN(O22+Q22,SUMIFS(Lotes!$O$2:$O$101,Lotes!$R$2:$R$101,E22&amp;"|"&amp;TEXT(R22,"000")))-O22)</f>
        <v/>
      </c>
      <c r="U22" s="35">
        <f>IF(Q22&lt;=0,"",IFERROR(AGGREGATE(15,6,Lotes!$M$2:$M$101/((Lotes!$B$2:$B$101=E22)*(Lotes!$J$2:$J$101="Elegível")*(Lotes!$O$2:$O$101&gt;=O22+Q22)),1),""))</f>
        <v/>
      </c>
      <c r="V22" s="22">
        <f>IF(U22="","",IFERROR(INDEX(Lotes!$D$2:$D$101,MATCH(E22&amp;"|"&amp;TEXT(U22,"000"),Lotes!$R$2:$R$101,0)),""))</f>
        <v/>
      </c>
      <c r="W22" s="35">
        <f>IF(V22="","",IF(U22=R22,Q22,O22+Q22-SUMIFS(Lotes!$N$2:$N$101,Lotes!$R$2:$R$101,E22&amp;"|"&amp;TEXT(U22,"000"))))</f>
        <v/>
      </c>
      <c r="X22" s="35">
        <f>IF(N22=0,0,IF(Q22&lt;=0,0,COUNTIFS(Lotes!$B$2:$B$101,E22,Lotes!$J$2:$J$101,"Elegível",Lotes!$O$2:$O$101,"&gt;"&amp;O22,Lotes!$N$2:$N$101,"&lt;"&amp;(O22+Q22))))</f>
        <v/>
      </c>
      <c r="Y22" s="25">
        <f>IF(N22=0,"",IF(Q22=0,"Sem saldo elegível",IF(Q22&lt;N22,"Atendimento parcial: "&amp;TEXT(Q22,"0")&amp;" de "&amp;TEXT(N22,"0")&amp;", iniciar no lote "&amp;S22,IF(X22=1,"Separar "&amp;TEXT(Q22,"0")&amp;" do lote "&amp;S22,"Iniciar no lote "&amp;S22&amp;" ("&amp;TEXT(T22,"0")&amp;") e seguir a fila FEFO até "&amp;V22&amp;" ("&amp;TEXT(W22,"0")&amp;")"))))</f>
        <v/>
      </c>
      <c r="Z22" s="25">
        <f>IF(B22="","",IF(G22="Cancelado","Não se aplica",IF(G22="Pendente",IF(OR(H22&lt;&gt;"",I22&lt;&gt;"",J22&lt;&gt;"",K22&lt;&gt;""),"Dados de execução antes da conclusão","Aguardando separação"),IF(G22&lt;&gt;"Separado","",IF(OR(H22="",I22="",J22="",K22=""),"Execução incompleta",IF(OR(AB22&lt;&gt;"Elegível",AC22&lt;&gt;"Elegível"),"Lote usado não elegível",IF(J22&lt;&gt;F22,"Quantidade divergente",IF(H22&lt;&gt;S22,"Quebra FEFO: primeiro lote divergente",IF(OR(I22&lt;&gt;V22,K22&lt;&gt;X22),"Sequência de lotes divergente","Conforme FEFO")))))))))</f>
        <v/>
      </c>
      <c r="AA22" s="25">
        <f>IF(COUNTA(B22:M22)=0,"",IF(OR(B22="",NOT(ISNUMBER(C22)),D22="",E22="",NOT(ISNUMBER(F22)),G22=""),"Completar campos obrigatórios",IF(F22&lt;=0,"Quantidade inválida",IF(COUNTIF($D$2:$D$101,D22)&gt;1,"Prioridade duplicada",IF(COUNTIF(Lotes!$B$2:$B$101,E22)=0,"SKU sem cadastro de lote",IF(AND(G22="Separado",OR(H22="",I22="",J22="",K22="")),"Completar dados da separação",IF(AND(G22="Separado",Z22&lt;&gt;"Conforme FEFO",Z22&lt;&gt;"Não se aplica",OR(L22="",L22="Não se aplica")),"Informar motivo da exceção",IF(Q22&lt;F22,"Revisar atendimento parcial/sem saldo","OK"))))))))</f>
        <v/>
      </c>
      <c r="AB22" s="22">
        <f>IF(H22="","",IFERROR(INDEX(Lotes!$J$2:$J$101,MATCH(E22&amp;"|"&amp;H22,Lotes!$Q$2:$Q$101,0)),"Lote não cadastrado"))</f>
        <v/>
      </c>
      <c r="AC22" s="22">
        <f>IF(I22="","",IFERROR(INDEX(Lotes!$J$2:$J$101,MATCH(E22&amp;"|"&amp;I22,Lotes!$Q$2:$Q$101,0)),"Lote não cadastrado"))</f>
        <v/>
      </c>
    </row>
    <row r="23" ht="32" customHeight="1">
      <c r="A23" s="23" t="n">
        <v>22</v>
      </c>
      <c r="B23" s="17" t="n"/>
      <c r="C23" s="33" t="n"/>
      <c r="D23" s="34" t="n"/>
      <c r="E23" s="17" t="n"/>
      <c r="F23" s="34" t="n"/>
      <c r="G23" s="20" t="n"/>
      <c r="H23" s="17" t="n"/>
      <c r="I23" s="17" t="n"/>
      <c r="J23" s="34" t="n"/>
      <c r="K23" s="34" t="n"/>
      <c r="L23" s="17" t="n"/>
      <c r="M23" s="24" t="n"/>
      <c r="N23" s="35">
        <f>IF(AND(B23&lt;&gt;"",E23&lt;&gt;"",ISNUMBER(F23),OR(G23="Pendente",G23="Separado")),F23,0)</f>
        <v/>
      </c>
      <c r="O23" s="35">
        <f>IF(N23=0,"",SUMIFS($N$2:$N$101,$E$2:$E$101,E23,$D$2:$D$101,"&lt;"&amp;D23))</f>
        <v/>
      </c>
      <c r="P23" s="35">
        <f>IF(E23="","",SUMIFS(Lotes!$L$2:$L$101,Lotes!$B$2:$B$101,E23))</f>
        <v/>
      </c>
      <c r="Q23" s="35">
        <f>IF(N23=0,"",MAX(0,MIN(N23,P23-O23)))</f>
        <v/>
      </c>
      <c r="R23" s="35">
        <f>IF(Q23&lt;=0,"",IFERROR(AGGREGATE(15,6,Lotes!$M$2:$M$101/((Lotes!$B$2:$B$101=E23)*(Lotes!$J$2:$J$101="Elegível")*(Lotes!$O$2:$O$101&gt;O23)),1),""))</f>
        <v/>
      </c>
      <c r="S23" s="22">
        <f>IF(R23="","",IFERROR(INDEX(Lotes!$D$2:$D$101,MATCH(E23&amp;"|"&amp;TEXT(R23,"000"),Lotes!$R$2:$R$101,0)),""))</f>
        <v/>
      </c>
      <c r="T23" s="35">
        <f>IF(S23="","",MIN(O23+Q23,SUMIFS(Lotes!$O$2:$O$101,Lotes!$R$2:$R$101,E23&amp;"|"&amp;TEXT(R23,"000")))-O23)</f>
        <v/>
      </c>
      <c r="U23" s="35">
        <f>IF(Q23&lt;=0,"",IFERROR(AGGREGATE(15,6,Lotes!$M$2:$M$101/((Lotes!$B$2:$B$101=E23)*(Lotes!$J$2:$J$101="Elegível")*(Lotes!$O$2:$O$101&gt;=O23+Q23)),1),""))</f>
        <v/>
      </c>
      <c r="V23" s="22">
        <f>IF(U23="","",IFERROR(INDEX(Lotes!$D$2:$D$101,MATCH(E23&amp;"|"&amp;TEXT(U23,"000"),Lotes!$R$2:$R$101,0)),""))</f>
        <v/>
      </c>
      <c r="W23" s="35">
        <f>IF(V23="","",IF(U23=R23,Q23,O23+Q23-SUMIFS(Lotes!$N$2:$N$101,Lotes!$R$2:$R$101,E23&amp;"|"&amp;TEXT(U23,"000"))))</f>
        <v/>
      </c>
      <c r="X23" s="35">
        <f>IF(N23=0,0,IF(Q23&lt;=0,0,COUNTIFS(Lotes!$B$2:$B$101,E23,Lotes!$J$2:$J$101,"Elegível",Lotes!$O$2:$O$101,"&gt;"&amp;O23,Lotes!$N$2:$N$101,"&lt;"&amp;(O23+Q23))))</f>
        <v/>
      </c>
      <c r="Y23" s="25">
        <f>IF(N23=0,"",IF(Q23=0,"Sem saldo elegível",IF(Q23&lt;N23,"Atendimento parcial: "&amp;TEXT(Q23,"0")&amp;" de "&amp;TEXT(N23,"0")&amp;", iniciar no lote "&amp;S23,IF(X23=1,"Separar "&amp;TEXT(Q23,"0")&amp;" do lote "&amp;S23,"Iniciar no lote "&amp;S23&amp;" ("&amp;TEXT(T23,"0")&amp;") e seguir a fila FEFO até "&amp;V23&amp;" ("&amp;TEXT(W23,"0")&amp;")"))))</f>
        <v/>
      </c>
      <c r="Z23" s="25">
        <f>IF(B23="","",IF(G23="Cancelado","Não se aplica",IF(G23="Pendente",IF(OR(H23&lt;&gt;"",I23&lt;&gt;"",J23&lt;&gt;"",K23&lt;&gt;""),"Dados de execução antes da conclusão","Aguardando separação"),IF(G23&lt;&gt;"Separado","",IF(OR(H23="",I23="",J23="",K23=""),"Execução incompleta",IF(OR(AB23&lt;&gt;"Elegível",AC23&lt;&gt;"Elegível"),"Lote usado não elegível",IF(J23&lt;&gt;F23,"Quantidade divergente",IF(H23&lt;&gt;S23,"Quebra FEFO: primeiro lote divergente",IF(OR(I23&lt;&gt;V23,K23&lt;&gt;X23),"Sequência de lotes divergente","Conforme FEFO")))))))))</f>
        <v/>
      </c>
      <c r="AA23" s="25">
        <f>IF(COUNTA(B23:M23)=0,"",IF(OR(B23="",NOT(ISNUMBER(C23)),D23="",E23="",NOT(ISNUMBER(F23)),G23=""),"Completar campos obrigatórios",IF(F23&lt;=0,"Quantidade inválida",IF(COUNTIF($D$2:$D$101,D23)&gt;1,"Prioridade duplicada",IF(COUNTIF(Lotes!$B$2:$B$101,E23)=0,"SKU sem cadastro de lote",IF(AND(G23="Separado",OR(H23="",I23="",J23="",K23="")),"Completar dados da separação",IF(AND(G23="Separado",Z23&lt;&gt;"Conforme FEFO",Z23&lt;&gt;"Não se aplica",OR(L23="",L23="Não se aplica")),"Informar motivo da exceção",IF(Q23&lt;F23,"Revisar atendimento parcial/sem saldo","OK"))))))))</f>
        <v/>
      </c>
      <c r="AB23" s="22">
        <f>IF(H23="","",IFERROR(INDEX(Lotes!$J$2:$J$101,MATCH(E23&amp;"|"&amp;H23,Lotes!$Q$2:$Q$101,0)),"Lote não cadastrado"))</f>
        <v/>
      </c>
      <c r="AC23" s="22">
        <f>IF(I23="","",IFERROR(INDEX(Lotes!$J$2:$J$101,MATCH(E23&amp;"|"&amp;I23,Lotes!$Q$2:$Q$101,0)),"Lote não cadastrado"))</f>
        <v/>
      </c>
    </row>
    <row r="24" ht="32" customHeight="1">
      <c r="A24" s="16" t="n">
        <v>23</v>
      </c>
      <c r="B24" s="17" t="n"/>
      <c r="C24" s="33" t="n"/>
      <c r="D24" s="34" t="n"/>
      <c r="E24" s="17" t="n"/>
      <c r="F24" s="34" t="n"/>
      <c r="G24" s="20" t="n"/>
      <c r="H24" s="17" t="n"/>
      <c r="I24" s="17" t="n"/>
      <c r="J24" s="34" t="n"/>
      <c r="K24" s="34" t="n"/>
      <c r="L24" s="17" t="n"/>
      <c r="M24" s="24" t="n"/>
      <c r="N24" s="35">
        <f>IF(AND(B24&lt;&gt;"",E24&lt;&gt;"",ISNUMBER(F24),OR(G24="Pendente",G24="Separado")),F24,0)</f>
        <v/>
      </c>
      <c r="O24" s="35">
        <f>IF(N24=0,"",SUMIFS($N$2:$N$101,$E$2:$E$101,E24,$D$2:$D$101,"&lt;"&amp;D24))</f>
        <v/>
      </c>
      <c r="P24" s="35">
        <f>IF(E24="","",SUMIFS(Lotes!$L$2:$L$101,Lotes!$B$2:$B$101,E24))</f>
        <v/>
      </c>
      <c r="Q24" s="35">
        <f>IF(N24=0,"",MAX(0,MIN(N24,P24-O24)))</f>
        <v/>
      </c>
      <c r="R24" s="35">
        <f>IF(Q24&lt;=0,"",IFERROR(AGGREGATE(15,6,Lotes!$M$2:$M$101/((Lotes!$B$2:$B$101=E24)*(Lotes!$J$2:$J$101="Elegível")*(Lotes!$O$2:$O$101&gt;O24)),1),""))</f>
        <v/>
      </c>
      <c r="S24" s="22">
        <f>IF(R24="","",IFERROR(INDEX(Lotes!$D$2:$D$101,MATCH(E24&amp;"|"&amp;TEXT(R24,"000"),Lotes!$R$2:$R$101,0)),""))</f>
        <v/>
      </c>
      <c r="T24" s="35">
        <f>IF(S24="","",MIN(O24+Q24,SUMIFS(Lotes!$O$2:$O$101,Lotes!$R$2:$R$101,E24&amp;"|"&amp;TEXT(R24,"000")))-O24)</f>
        <v/>
      </c>
      <c r="U24" s="35">
        <f>IF(Q24&lt;=0,"",IFERROR(AGGREGATE(15,6,Lotes!$M$2:$M$101/((Lotes!$B$2:$B$101=E24)*(Lotes!$J$2:$J$101="Elegível")*(Lotes!$O$2:$O$101&gt;=O24+Q24)),1),""))</f>
        <v/>
      </c>
      <c r="V24" s="22">
        <f>IF(U24="","",IFERROR(INDEX(Lotes!$D$2:$D$101,MATCH(E24&amp;"|"&amp;TEXT(U24,"000"),Lotes!$R$2:$R$101,0)),""))</f>
        <v/>
      </c>
      <c r="W24" s="35">
        <f>IF(V24="","",IF(U24=R24,Q24,O24+Q24-SUMIFS(Lotes!$N$2:$N$101,Lotes!$R$2:$R$101,E24&amp;"|"&amp;TEXT(U24,"000"))))</f>
        <v/>
      </c>
      <c r="X24" s="35">
        <f>IF(N24=0,0,IF(Q24&lt;=0,0,COUNTIFS(Lotes!$B$2:$B$101,E24,Lotes!$J$2:$J$101,"Elegível",Lotes!$O$2:$O$101,"&gt;"&amp;O24,Lotes!$N$2:$N$101,"&lt;"&amp;(O24+Q24))))</f>
        <v/>
      </c>
      <c r="Y24" s="25">
        <f>IF(N24=0,"",IF(Q24=0,"Sem saldo elegível",IF(Q24&lt;N24,"Atendimento parcial: "&amp;TEXT(Q24,"0")&amp;" de "&amp;TEXT(N24,"0")&amp;", iniciar no lote "&amp;S24,IF(X24=1,"Separar "&amp;TEXT(Q24,"0")&amp;" do lote "&amp;S24,"Iniciar no lote "&amp;S24&amp;" ("&amp;TEXT(T24,"0")&amp;") e seguir a fila FEFO até "&amp;V24&amp;" ("&amp;TEXT(W24,"0")&amp;")"))))</f>
        <v/>
      </c>
      <c r="Z24" s="25">
        <f>IF(B24="","",IF(G24="Cancelado","Não se aplica",IF(G24="Pendente",IF(OR(H24&lt;&gt;"",I24&lt;&gt;"",J24&lt;&gt;"",K24&lt;&gt;""),"Dados de execução antes da conclusão","Aguardando separação"),IF(G24&lt;&gt;"Separado","",IF(OR(H24="",I24="",J24="",K24=""),"Execução incompleta",IF(OR(AB24&lt;&gt;"Elegível",AC24&lt;&gt;"Elegível"),"Lote usado não elegível",IF(J24&lt;&gt;F24,"Quantidade divergente",IF(H24&lt;&gt;S24,"Quebra FEFO: primeiro lote divergente",IF(OR(I24&lt;&gt;V24,K24&lt;&gt;X24),"Sequência de lotes divergente","Conforme FEFO")))))))))</f>
        <v/>
      </c>
      <c r="AA24" s="25">
        <f>IF(COUNTA(B24:M24)=0,"",IF(OR(B24="",NOT(ISNUMBER(C24)),D24="",E24="",NOT(ISNUMBER(F24)),G24=""),"Completar campos obrigatórios",IF(F24&lt;=0,"Quantidade inválida",IF(COUNTIF($D$2:$D$101,D24)&gt;1,"Prioridade duplicada",IF(COUNTIF(Lotes!$B$2:$B$101,E24)=0,"SKU sem cadastro de lote",IF(AND(G24="Separado",OR(H24="",I24="",J24="",K24="")),"Completar dados da separação",IF(AND(G24="Separado",Z24&lt;&gt;"Conforme FEFO",Z24&lt;&gt;"Não se aplica",OR(L24="",L24="Não se aplica")),"Informar motivo da exceção",IF(Q24&lt;F24,"Revisar atendimento parcial/sem saldo","OK"))))))))</f>
        <v/>
      </c>
      <c r="AB24" s="22">
        <f>IF(H24="","",IFERROR(INDEX(Lotes!$J$2:$J$101,MATCH(E24&amp;"|"&amp;H24,Lotes!$Q$2:$Q$101,0)),"Lote não cadastrado"))</f>
        <v/>
      </c>
      <c r="AC24" s="22">
        <f>IF(I24="","",IFERROR(INDEX(Lotes!$J$2:$J$101,MATCH(E24&amp;"|"&amp;I24,Lotes!$Q$2:$Q$101,0)),"Lote não cadastrado"))</f>
        <v/>
      </c>
    </row>
    <row r="25" ht="32" customHeight="1">
      <c r="A25" s="23" t="n">
        <v>24</v>
      </c>
      <c r="B25" s="17" t="n"/>
      <c r="C25" s="33" t="n"/>
      <c r="D25" s="34" t="n"/>
      <c r="E25" s="17" t="n"/>
      <c r="F25" s="34" t="n"/>
      <c r="G25" s="20" t="n"/>
      <c r="H25" s="17" t="n"/>
      <c r="I25" s="17" t="n"/>
      <c r="J25" s="34" t="n"/>
      <c r="K25" s="34" t="n"/>
      <c r="L25" s="17" t="n"/>
      <c r="M25" s="24" t="n"/>
      <c r="N25" s="35">
        <f>IF(AND(B25&lt;&gt;"",E25&lt;&gt;"",ISNUMBER(F25),OR(G25="Pendente",G25="Separado")),F25,0)</f>
        <v/>
      </c>
      <c r="O25" s="35">
        <f>IF(N25=0,"",SUMIFS($N$2:$N$101,$E$2:$E$101,E25,$D$2:$D$101,"&lt;"&amp;D25))</f>
        <v/>
      </c>
      <c r="P25" s="35">
        <f>IF(E25="","",SUMIFS(Lotes!$L$2:$L$101,Lotes!$B$2:$B$101,E25))</f>
        <v/>
      </c>
      <c r="Q25" s="35">
        <f>IF(N25=0,"",MAX(0,MIN(N25,P25-O25)))</f>
        <v/>
      </c>
      <c r="R25" s="35">
        <f>IF(Q25&lt;=0,"",IFERROR(AGGREGATE(15,6,Lotes!$M$2:$M$101/((Lotes!$B$2:$B$101=E25)*(Lotes!$J$2:$J$101="Elegível")*(Lotes!$O$2:$O$101&gt;O25)),1),""))</f>
        <v/>
      </c>
      <c r="S25" s="22">
        <f>IF(R25="","",IFERROR(INDEX(Lotes!$D$2:$D$101,MATCH(E25&amp;"|"&amp;TEXT(R25,"000"),Lotes!$R$2:$R$101,0)),""))</f>
        <v/>
      </c>
      <c r="T25" s="35">
        <f>IF(S25="","",MIN(O25+Q25,SUMIFS(Lotes!$O$2:$O$101,Lotes!$R$2:$R$101,E25&amp;"|"&amp;TEXT(R25,"000")))-O25)</f>
        <v/>
      </c>
      <c r="U25" s="35">
        <f>IF(Q25&lt;=0,"",IFERROR(AGGREGATE(15,6,Lotes!$M$2:$M$101/((Lotes!$B$2:$B$101=E25)*(Lotes!$J$2:$J$101="Elegível")*(Lotes!$O$2:$O$101&gt;=O25+Q25)),1),""))</f>
        <v/>
      </c>
      <c r="V25" s="22">
        <f>IF(U25="","",IFERROR(INDEX(Lotes!$D$2:$D$101,MATCH(E25&amp;"|"&amp;TEXT(U25,"000"),Lotes!$R$2:$R$101,0)),""))</f>
        <v/>
      </c>
      <c r="W25" s="35">
        <f>IF(V25="","",IF(U25=R25,Q25,O25+Q25-SUMIFS(Lotes!$N$2:$N$101,Lotes!$R$2:$R$101,E25&amp;"|"&amp;TEXT(U25,"000"))))</f>
        <v/>
      </c>
      <c r="X25" s="35">
        <f>IF(N25=0,0,IF(Q25&lt;=0,0,COUNTIFS(Lotes!$B$2:$B$101,E25,Lotes!$J$2:$J$101,"Elegível",Lotes!$O$2:$O$101,"&gt;"&amp;O25,Lotes!$N$2:$N$101,"&lt;"&amp;(O25+Q25))))</f>
        <v/>
      </c>
      <c r="Y25" s="25">
        <f>IF(N25=0,"",IF(Q25=0,"Sem saldo elegível",IF(Q25&lt;N25,"Atendimento parcial: "&amp;TEXT(Q25,"0")&amp;" de "&amp;TEXT(N25,"0")&amp;", iniciar no lote "&amp;S25,IF(X25=1,"Separar "&amp;TEXT(Q25,"0")&amp;" do lote "&amp;S25,"Iniciar no lote "&amp;S25&amp;" ("&amp;TEXT(T25,"0")&amp;") e seguir a fila FEFO até "&amp;V25&amp;" ("&amp;TEXT(W25,"0")&amp;")"))))</f>
        <v/>
      </c>
      <c r="Z25" s="25">
        <f>IF(B25="","",IF(G25="Cancelado","Não se aplica",IF(G25="Pendente",IF(OR(H25&lt;&gt;"",I25&lt;&gt;"",J25&lt;&gt;"",K25&lt;&gt;""),"Dados de execução antes da conclusão","Aguardando separação"),IF(G25&lt;&gt;"Separado","",IF(OR(H25="",I25="",J25="",K25=""),"Execução incompleta",IF(OR(AB25&lt;&gt;"Elegível",AC25&lt;&gt;"Elegível"),"Lote usado não elegível",IF(J25&lt;&gt;F25,"Quantidade divergente",IF(H25&lt;&gt;S25,"Quebra FEFO: primeiro lote divergente",IF(OR(I25&lt;&gt;V25,K25&lt;&gt;X25),"Sequência de lotes divergente","Conforme FEFO")))))))))</f>
        <v/>
      </c>
      <c r="AA25" s="25">
        <f>IF(COUNTA(B25:M25)=0,"",IF(OR(B25="",NOT(ISNUMBER(C25)),D25="",E25="",NOT(ISNUMBER(F25)),G25=""),"Completar campos obrigatórios",IF(F25&lt;=0,"Quantidade inválida",IF(COUNTIF($D$2:$D$101,D25)&gt;1,"Prioridade duplicada",IF(COUNTIF(Lotes!$B$2:$B$101,E25)=0,"SKU sem cadastro de lote",IF(AND(G25="Separado",OR(H25="",I25="",J25="",K25="")),"Completar dados da separação",IF(AND(G25="Separado",Z25&lt;&gt;"Conforme FEFO",Z25&lt;&gt;"Não se aplica",OR(L25="",L25="Não se aplica")),"Informar motivo da exceção",IF(Q25&lt;F25,"Revisar atendimento parcial/sem saldo","OK"))))))))</f>
        <v/>
      </c>
      <c r="AB25" s="22">
        <f>IF(H25="","",IFERROR(INDEX(Lotes!$J$2:$J$101,MATCH(E25&amp;"|"&amp;H25,Lotes!$Q$2:$Q$101,0)),"Lote não cadastrado"))</f>
        <v/>
      </c>
      <c r="AC25" s="22">
        <f>IF(I25="","",IFERROR(INDEX(Lotes!$J$2:$J$101,MATCH(E25&amp;"|"&amp;I25,Lotes!$Q$2:$Q$101,0)),"Lote não cadastrado"))</f>
        <v/>
      </c>
    </row>
    <row r="26" ht="32" customHeight="1">
      <c r="A26" s="16" t="n">
        <v>25</v>
      </c>
      <c r="B26" s="17" t="n"/>
      <c r="C26" s="33" t="n"/>
      <c r="D26" s="34" t="n"/>
      <c r="E26" s="17" t="n"/>
      <c r="F26" s="34" t="n"/>
      <c r="G26" s="20" t="n"/>
      <c r="H26" s="17" t="n"/>
      <c r="I26" s="17" t="n"/>
      <c r="J26" s="34" t="n"/>
      <c r="K26" s="34" t="n"/>
      <c r="L26" s="17" t="n"/>
      <c r="M26" s="24" t="n"/>
      <c r="N26" s="35">
        <f>IF(AND(B26&lt;&gt;"",E26&lt;&gt;"",ISNUMBER(F26),OR(G26="Pendente",G26="Separado")),F26,0)</f>
        <v/>
      </c>
      <c r="O26" s="35">
        <f>IF(N26=0,"",SUMIFS($N$2:$N$101,$E$2:$E$101,E26,$D$2:$D$101,"&lt;"&amp;D26))</f>
        <v/>
      </c>
      <c r="P26" s="35">
        <f>IF(E26="","",SUMIFS(Lotes!$L$2:$L$101,Lotes!$B$2:$B$101,E26))</f>
        <v/>
      </c>
      <c r="Q26" s="35">
        <f>IF(N26=0,"",MAX(0,MIN(N26,P26-O26)))</f>
        <v/>
      </c>
      <c r="R26" s="35">
        <f>IF(Q26&lt;=0,"",IFERROR(AGGREGATE(15,6,Lotes!$M$2:$M$101/((Lotes!$B$2:$B$101=E26)*(Lotes!$J$2:$J$101="Elegível")*(Lotes!$O$2:$O$101&gt;O26)),1),""))</f>
        <v/>
      </c>
      <c r="S26" s="22">
        <f>IF(R26="","",IFERROR(INDEX(Lotes!$D$2:$D$101,MATCH(E26&amp;"|"&amp;TEXT(R26,"000"),Lotes!$R$2:$R$101,0)),""))</f>
        <v/>
      </c>
      <c r="T26" s="35">
        <f>IF(S26="","",MIN(O26+Q26,SUMIFS(Lotes!$O$2:$O$101,Lotes!$R$2:$R$101,E26&amp;"|"&amp;TEXT(R26,"000")))-O26)</f>
        <v/>
      </c>
      <c r="U26" s="35">
        <f>IF(Q26&lt;=0,"",IFERROR(AGGREGATE(15,6,Lotes!$M$2:$M$101/((Lotes!$B$2:$B$101=E26)*(Lotes!$J$2:$J$101="Elegível")*(Lotes!$O$2:$O$101&gt;=O26+Q26)),1),""))</f>
        <v/>
      </c>
      <c r="V26" s="22">
        <f>IF(U26="","",IFERROR(INDEX(Lotes!$D$2:$D$101,MATCH(E26&amp;"|"&amp;TEXT(U26,"000"),Lotes!$R$2:$R$101,0)),""))</f>
        <v/>
      </c>
      <c r="W26" s="35">
        <f>IF(V26="","",IF(U26=R26,Q26,O26+Q26-SUMIFS(Lotes!$N$2:$N$101,Lotes!$R$2:$R$101,E26&amp;"|"&amp;TEXT(U26,"000"))))</f>
        <v/>
      </c>
      <c r="X26" s="35">
        <f>IF(N26=0,0,IF(Q26&lt;=0,0,COUNTIFS(Lotes!$B$2:$B$101,E26,Lotes!$J$2:$J$101,"Elegível",Lotes!$O$2:$O$101,"&gt;"&amp;O26,Lotes!$N$2:$N$101,"&lt;"&amp;(O26+Q26))))</f>
        <v/>
      </c>
      <c r="Y26" s="25">
        <f>IF(N26=0,"",IF(Q26=0,"Sem saldo elegível",IF(Q26&lt;N26,"Atendimento parcial: "&amp;TEXT(Q26,"0")&amp;" de "&amp;TEXT(N26,"0")&amp;", iniciar no lote "&amp;S26,IF(X26=1,"Separar "&amp;TEXT(Q26,"0")&amp;" do lote "&amp;S26,"Iniciar no lote "&amp;S26&amp;" ("&amp;TEXT(T26,"0")&amp;") e seguir a fila FEFO até "&amp;V26&amp;" ("&amp;TEXT(W26,"0")&amp;")"))))</f>
        <v/>
      </c>
      <c r="Z26" s="25">
        <f>IF(B26="","",IF(G26="Cancelado","Não se aplica",IF(G26="Pendente",IF(OR(H26&lt;&gt;"",I26&lt;&gt;"",J26&lt;&gt;"",K26&lt;&gt;""),"Dados de execução antes da conclusão","Aguardando separação"),IF(G26&lt;&gt;"Separado","",IF(OR(H26="",I26="",J26="",K26=""),"Execução incompleta",IF(OR(AB26&lt;&gt;"Elegível",AC26&lt;&gt;"Elegível"),"Lote usado não elegível",IF(J26&lt;&gt;F26,"Quantidade divergente",IF(H26&lt;&gt;S26,"Quebra FEFO: primeiro lote divergente",IF(OR(I26&lt;&gt;V26,K26&lt;&gt;X26),"Sequência de lotes divergente","Conforme FEFO")))))))))</f>
        <v/>
      </c>
      <c r="AA26" s="25">
        <f>IF(COUNTA(B26:M26)=0,"",IF(OR(B26="",NOT(ISNUMBER(C26)),D26="",E26="",NOT(ISNUMBER(F26)),G26=""),"Completar campos obrigatórios",IF(F26&lt;=0,"Quantidade inválida",IF(COUNTIF($D$2:$D$101,D26)&gt;1,"Prioridade duplicada",IF(COUNTIF(Lotes!$B$2:$B$101,E26)=0,"SKU sem cadastro de lote",IF(AND(G26="Separado",OR(H26="",I26="",J26="",K26="")),"Completar dados da separação",IF(AND(G26="Separado",Z26&lt;&gt;"Conforme FEFO",Z26&lt;&gt;"Não se aplica",OR(L26="",L26="Não se aplica")),"Informar motivo da exceção",IF(Q26&lt;F26,"Revisar atendimento parcial/sem saldo","OK"))))))))</f>
        <v/>
      </c>
      <c r="AB26" s="22">
        <f>IF(H26="","",IFERROR(INDEX(Lotes!$J$2:$J$101,MATCH(E26&amp;"|"&amp;H26,Lotes!$Q$2:$Q$101,0)),"Lote não cadastrado"))</f>
        <v/>
      </c>
      <c r="AC26" s="22">
        <f>IF(I26="","",IFERROR(INDEX(Lotes!$J$2:$J$101,MATCH(E26&amp;"|"&amp;I26,Lotes!$Q$2:$Q$101,0)),"Lote não cadastrado"))</f>
        <v/>
      </c>
    </row>
    <row r="27" ht="32" customHeight="1">
      <c r="A27" s="23" t="n">
        <v>26</v>
      </c>
      <c r="B27" s="17" t="n"/>
      <c r="C27" s="33" t="n"/>
      <c r="D27" s="34" t="n"/>
      <c r="E27" s="17" t="n"/>
      <c r="F27" s="34" t="n"/>
      <c r="G27" s="20" t="n"/>
      <c r="H27" s="17" t="n"/>
      <c r="I27" s="17" t="n"/>
      <c r="J27" s="34" t="n"/>
      <c r="K27" s="34" t="n"/>
      <c r="L27" s="17" t="n"/>
      <c r="M27" s="24" t="n"/>
      <c r="N27" s="35">
        <f>IF(AND(B27&lt;&gt;"",E27&lt;&gt;"",ISNUMBER(F27),OR(G27="Pendente",G27="Separado")),F27,0)</f>
        <v/>
      </c>
      <c r="O27" s="35">
        <f>IF(N27=0,"",SUMIFS($N$2:$N$101,$E$2:$E$101,E27,$D$2:$D$101,"&lt;"&amp;D27))</f>
        <v/>
      </c>
      <c r="P27" s="35">
        <f>IF(E27="","",SUMIFS(Lotes!$L$2:$L$101,Lotes!$B$2:$B$101,E27))</f>
        <v/>
      </c>
      <c r="Q27" s="35">
        <f>IF(N27=0,"",MAX(0,MIN(N27,P27-O27)))</f>
        <v/>
      </c>
      <c r="R27" s="35">
        <f>IF(Q27&lt;=0,"",IFERROR(AGGREGATE(15,6,Lotes!$M$2:$M$101/((Lotes!$B$2:$B$101=E27)*(Lotes!$J$2:$J$101="Elegível")*(Lotes!$O$2:$O$101&gt;O27)),1),""))</f>
        <v/>
      </c>
      <c r="S27" s="22">
        <f>IF(R27="","",IFERROR(INDEX(Lotes!$D$2:$D$101,MATCH(E27&amp;"|"&amp;TEXT(R27,"000"),Lotes!$R$2:$R$101,0)),""))</f>
        <v/>
      </c>
      <c r="T27" s="35">
        <f>IF(S27="","",MIN(O27+Q27,SUMIFS(Lotes!$O$2:$O$101,Lotes!$R$2:$R$101,E27&amp;"|"&amp;TEXT(R27,"000")))-O27)</f>
        <v/>
      </c>
      <c r="U27" s="35">
        <f>IF(Q27&lt;=0,"",IFERROR(AGGREGATE(15,6,Lotes!$M$2:$M$101/((Lotes!$B$2:$B$101=E27)*(Lotes!$J$2:$J$101="Elegível")*(Lotes!$O$2:$O$101&gt;=O27+Q27)),1),""))</f>
        <v/>
      </c>
      <c r="V27" s="22">
        <f>IF(U27="","",IFERROR(INDEX(Lotes!$D$2:$D$101,MATCH(E27&amp;"|"&amp;TEXT(U27,"000"),Lotes!$R$2:$R$101,0)),""))</f>
        <v/>
      </c>
      <c r="W27" s="35">
        <f>IF(V27="","",IF(U27=R27,Q27,O27+Q27-SUMIFS(Lotes!$N$2:$N$101,Lotes!$R$2:$R$101,E27&amp;"|"&amp;TEXT(U27,"000"))))</f>
        <v/>
      </c>
      <c r="X27" s="35">
        <f>IF(N27=0,0,IF(Q27&lt;=0,0,COUNTIFS(Lotes!$B$2:$B$101,E27,Lotes!$J$2:$J$101,"Elegível",Lotes!$O$2:$O$101,"&gt;"&amp;O27,Lotes!$N$2:$N$101,"&lt;"&amp;(O27+Q27))))</f>
        <v/>
      </c>
      <c r="Y27" s="25">
        <f>IF(N27=0,"",IF(Q27=0,"Sem saldo elegível",IF(Q27&lt;N27,"Atendimento parcial: "&amp;TEXT(Q27,"0")&amp;" de "&amp;TEXT(N27,"0")&amp;", iniciar no lote "&amp;S27,IF(X27=1,"Separar "&amp;TEXT(Q27,"0")&amp;" do lote "&amp;S27,"Iniciar no lote "&amp;S27&amp;" ("&amp;TEXT(T27,"0")&amp;") e seguir a fila FEFO até "&amp;V27&amp;" ("&amp;TEXT(W27,"0")&amp;")"))))</f>
        <v/>
      </c>
      <c r="Z27" s="25">
        <f>IF(B27="","",IF(G27="Cancelado","Não se aplica",IF(G27="Pendente",IF(OR(H27&lt;&gt;"",I27&lt;&gt;"",J27&lt;&gt;"",K27&lt;&gt;""),"Dados de execução antes da conclusão","Aguardando separação"),IF(G27&lt;&gt;"Separado","",IF(OR(H27="",I27="",J27="",K27=""),"Execução incompleta",IF(OR(AB27&lt;&gt;"Elegível",AC27&lt;&gt;"Elegível"),"Lote usado não elegível",IF(J27&lt;&gt;F27,"Quantidade divergente",IF(H27&lt;&gt;S27,"Quebra FEFO: primeiro lote divergente",IF(OR(I27&lt;&gt;V27,K27&lt;&gt;X27),"Sequência de lotes divergente","Conforme FEFO")))))))))</f>
        <v/>
      </c>
      <c r="AA27" s="25">
        <f>IF(COUNTA(B27:M27)=0,"",IF(OR(B27="",NOT(ISNUMBER(C27)),D27="",E27="",NOT(ISNUMBER(F27)),G27=""),"Completar campos obrigatórios",IF(F27&lt;=0,"Quantidade inválida",IF(COUNTIF($D$2:$D$101,D27)&gt;1,"Prioridade duplicada",IF(COUNTIF(Lotes!$B$2:$B$101,E27)=0,"SKU sem cadastro de lote",IF(AND(G27="Separado",OR(H27="",I27="",J27="",K27="")),"Completar dados da separação",IF(AND(G27="Separado",Z27&lt;&gt;"Conforme FEFO",Z27&lt;&gt;"Não se aplica",OR(L27="",L27="Não se aplica")),"Informar motivo da exceção",IF(Q27&lt;F27,"Revisar atendimento parcial/sem saldo","OK"))))))))</f>
        <v/>
      </c>
      <c r="AB27" s="22">
        <f>IF(H27="","",IFERROR(INDEX(Lotes!$J$2:$J$101,MATCH(E27&amp;"|"&amp;H27,Lotes!$Q$2:$Q$101,0)),"Lote não cadastrado"))</f>
        <v/>
      </c>
      <c r="AC27" s="22">
        <f>IF(I27="","",IFERROR(INDEX(Lotes!$J$2:$J$101,MATCH(E27&amp;"|"&amp;I27,Lotes!$Q$2:$Q$101,0)),"Lote não cadastrado"))</f>
        <v/>
      </c>
    </row>
    <row r="28" ht="32" customHeight="1">
      <c r="A28" s="16" t="n">
        <v>27</v>
      </c>
      <c r="B28" s="17" t="n"/>
      <c r="C28" s="33" t="n"/>
      <c r="D28" s="34" t="n"/>
      <c r="E28" s="17" t="n"/>
      <c r="F28" s="34" t="n"/>
      <c r="G28" s="20" t="n"/>
      <c r="H28" s="17" t="n"/>
      <c r="I28" s="17" t="n"/>
      <c r="J28" s="34" t="n"/>
      <c r="K28" s="34" t="n"/>
      <c r="L28" s="17" t="n"/>
      <c r="M28" s="24" t="n"/>
      <c r="N28" s="35">
        <f>IF(AND(B28&lt;&gt;"",E28&lt;&gt;"",ISNUMBER(F28),OR(G28="Pendente",G28="Separado")),F28,0)</f>
        <v/>
      </c>
      <c r="O28" s="35">
        <f>IF(N28=0,"",SUMIFS($N$2:$N$101,$E$2:$E$101,E28,$D$2:$D$101,"&lt;"&amp;D28))</f>
        <v/>
      </c>
      <c r="P28" s="35">
        <f>IF(E28="","",SUMIFS(Lotes!$L$2:$L$101,Lotes!$B$2:$B$101,E28))</f>
        <v/>
      </c>
      <c r="Q28" s="35">
        <f>IF(N28=0,"",MAX(0,MIN(N28,P28-O28)))</f>
        <v/>
      </c>
      <c r="R28" s="35">
        <f>IF(Q28&lt;=0,"",IFERROR(AGGREGATE(15,6,Lotes!$M$2:$M$101/((Lotes!$B$2:$B$101=E28)*(Lotes!$J$2:$J$101="Elegível")*(Lotes!$O$2:$O$101&gt;O28)),1),""))</f>
        <v/>
      </c>
      <c r="S28" s="22">
        <f>IF(R28="","",IFERROR(INDEX(Lotes!$D$2:$D$101,MATCH(E28&amp;"|"&amp;TEXT(R28,"000"),Lotes!$R$2:$R$101,0)),""))</f>
        <v/>
      </c>
      <c r="T28" s="35">
        <f>IF(S28="","",MIN(O28+Q28,SUMIFS(Lotes!$O$2:$O$101,Lotes!$R$2:$R$101,E28&amp;"|"&amp;TEXT(R28,"000")))-O28)</f>
        <v/>
      </c>
      <c r="U28" s="35">
        <f>IF(Q28&lt;=0,"",IFERROR(AGGREGATE(15,6,Lotes!$M$2:$M$101/((Lotes!$B$2:$B$101=E28)*(Lotes!$J$2:$J$101="Elegível")*(Lotes!$O$2:$O$101&gt;=O28+Q28)),1),""))</f>
        <v/>
      </c>
      <c r="V28" s="22">
        <f>IF(U28="","",IFERROR(INDEX(Lotes!$D$2:$D$101,MATCH(E28&amp;"|"&amp;TEXT(U28,"000"),Lotes!$R$2:$R$101,0)),""))</f>
        <v/>
      </c>
      <c r="W28" s="35">
        <f>IF(V28="","",IF(U28=R28,Q28,O28+Q28-SUMIFS(Lotes!$N$2:$N$101,Lotes!$R$2:$R$101,E28&amp;"|"&amp;TEXT(U28,"000"))))</f>
        <v/>
      </c>
      <c r="X28" s="35">
        <f>IF(N28=0,0,IF(Q28&lt;=0,0,COUNTIFS(Lotes!$B$2:$B$101,E28,Lotes!$J$2:$J$101,"Elegível",Lotes!$O$2:$O$101,"&gt;"&amp;O28,Lotes!$N$2:$N$101,"&lt;"&amp;(O28+Q28))))</f>
        <v/>
      </c>
      <c r="Y28" s="25">
        <f>IF(N28=0,"",IF(Q28=0,"Sem saldo elegível",IF(Q28&lt;N28,"Atendimento parcial: "&amp;TEXT(Q28,"0")&amp;" de "&amp;TEXT(N28,"0")&amp;", iniciar no lote "&amp;S28,IF(X28=1,"Separar "&amp;TEXT(Q28,"0")&amp;" do lote "&amp;S28,"Iniciar no lote "&amp;S28&amp;" ("&amp;TEXT(T28,"0")&amp;") e seguir a fila FEFO até "&amp;V28&amp;" ("&amp;TEXT(W28,"0")&amp;")"))))</f>
        <v/>
      </c>
      <c r="Z28" s="25">
        <f>IF(B28="","",IF(G28="Cancelado","Não se aplica",IF(G28="Pendente",IF(OR(H28&lt;&gt;"",I28&lt;&gt;"",J28&lt;&gt;"",K28&lt;&gt;""),"Dados de execução antes da conclusão","Aguardando separação"),IF(G28&lt;&gt;"Separado","",IF(OR(H28="",I28="",J28="",K28=""),"Execução incompleta",IF(OR(AB28&lt;&gt;"Elegível",AC28&lt;&gt;"Elegível"),"Lote usado não elegível",IF(J28&lt;&gt;F28,"Quantidade divergente",IF(H28&lt;&gt;S28,"Quebra FEFO: primeiro lote divergente",IF(OR(I28&lt;&gt;V28,K28&lt;&gt;X28),"Sequência de lotes divergente","Conforme FEFO")))))))))</f>
        <v/>
      </c>
      <c r="AA28" s="25">
        <f>IF(COUNTA(B28:M28)=0,"",IF(OR(B28="",NOT(ISNUMBER(C28)),D28="",E28="",NOT(ISNUMBER(F28)),G28=""),"Completar campos obrigatórios",IF(F28&lt;=0,"Quantidade inválida",IF(COUNTIF($D$2:$D$101,D28)&gt;1,"Prioridade duplicada",IF(COUNTIF(Lotes!$B$2:$B$101,E28)=0,"SKU sem cadastro de lote",IF(AND(G28="Separado",OR(H28="",I28="",J28="",K28="")),"Completar dados da separação",IF(AND(G28="Separado",Z28&lt;&gt;"Conforme FEFO",Z28&lt;&gt;"Não se aplica",OR(L28="",L28="Não se aplica")),"Informar motivo da exceção",IF(Q28&lt;F28,"Revisar atendimento parcial/sem saldo","OK"))))))))</f>
        <v/>
      </c>
      <c r="AB28" s="22">
        <f>IF(H28="","",IFERROR(INDEX(Lotes!$J$2:$J$101,MATCH(E28&amp;"|"&amp;H28,Lotes!$Q$2:$Q$101,0)),"Lote não cadastrado"))</f>
        <v/>
      </c>
      <c r="AC28" s="22">
        <f>IF(I28="","",IFERROR(INDEX(Lotes!$J$2:$J$101,MATCH(E28&amp;"|"&amp;I28,Lotes!$Q$2:$Q$101,0)),"Lote não cadastrado"))</f>
        <v/>
      </c>
    </row>
    <row r="29" ht="32" customHeight="1">
      <c r="A29" s="23" t="n">
        <v>28</v>
      </c>
      <c r="B29" s="17" t="n"/>
      <c r="C29" s="33" t="n"/>
      <c r="D29" s="34" t="n"/>
      <c r="E29" s="17" t="n"/>
      <c r="F29" s="34" t="n"/>
      <c r="G29" s="20" t="n"/>
      <c r="H29" s="17" t="n"/>
      <c r="I29" s="17" t="n"/>
      <c r="J29" s="34" t="n"/>
      <c r="K29" s="34" t="n"/>
      <c r="L29" s="17" t="n"/>
      <c r="M29" s="24" t="n"/>
      <c r="N29" s="35">
        <f>IF(AND(B29&lt;&gt;"",E29&lt;&gt;"",ISNUMBER(F29),OR(G29="Pendente",G29="Separado")),F29,0)</f>
        <v/>
      </c>
      <c r="O29" s="35">
        <f>IF(N29=0,"",SUMIFS($N$2:$N$101,$E$2:$E$101,E29,$D$2:$D$101,"&lt;"&amp;D29))</f>
        <v/>
      </c>
      <c r="P29" s="35">
        <f>IF(E29="","",SUMIFS(Lotes!$L$2:$L$101,Lotes!$B$2:$B$101,E29))</f>
        <v/>
      </c>
      <c r="Q29" s="35">
        <f>IF(N29=0,"",MAX(0,MIN(N29,P29-O29)))</f>
        <v/>
      </c>
      <c r="R29" s="35">
        <f>IF(Q29&lt;=0,"",IFERROR(AGGREGATE(15,6,Lotes!$M$2:$M$101/((Lotes!$B$2:$B$101=E29)*(Lotes!$J$2:$J$101="Elegível")*(Lotes!$O$2:$O$101&gt;O29)),1),""))</f>
        <v/>
      </c>
      <c r="S29" s="22">
        <f>IF(R29="","",IFERROR(INDEX(Lotes!$D$2:$D$101,MATCH(E29&amp;"|"&amp;TEXT(R29,"000"),Lotes!$R$2:$R$101,0)),""))</f>
        <v/>
      </c>
      <c r="T29" s="35">
        <f>IF(S29="","",MIN(O29+Q29,SUMIFS(Lotes!$O$2:$O$101,Lotes!$R$2:$R$101,E29&amp;"|"&amp;TEXT(R29,"000")))-O29)</f>
        <v/>
      </c>
      <c r="U29" s="35">
        <f>IF(Q29&lt;=0,"",IFERROR(AGGREGATE(15,6,Lotes!$M$2:$M$101/((Lotes!$B$2:$B$101=E29)*(Lotes!$J$2:$J$101="Elegível")*(Lotes!$O$2:$O$101&gt;=O29+Q29)),1),""))</f>
        <v/>
      </c>
      <c r="V29" s="22">
        <f>IF(U29="","",IFERROR(INDEX(Lotes!$D$2:$D$101,MATCH(E29&amp;"|"&amp;TEXT(U29,"000"),Lotes!$R$2:$R$101,0)),""))</f>
        <v/>
      </c>
      <c r="W29" s="35">
        <f>IF(V29="","",IF(U29=R29,Q29,O29+Q29-SUMIFS(Lotes!$N$2:$N$101,Lotes!$R$2:$R$101,E29&amp;"|"&amp;TEXT(U29,"000"))))</f>
        <v/>
      </c>
      <c r="X29" s="35">
        <f>IF(N29=0,0,IF(Q29&lt;=0,0,COUNTIFS(Lotes!$B$2:$B$101,E29,Lotes!$J$2:$J$101,"Elegível",Lotes!$O$2:$O$101,"&gt;"&amp;O29,Lotes!$N$2:$N$101,"&lt;"&amp;(O29+Q29))))</f>
        <v/>
      </c>
      <c r="Y29" s="25">
        <f>IF(N29=0,"",IF(Q29=0,"Sem saldo elegível",IF(Q29&lt;N29,"Atendimento parcial: "&amp;TEXT(Q29,"0")&amp;" de "&amp;TEXT(N29,"0")&amp;", iniciar no lote "&amp;S29,IF(X29=1,"Separar "&amp;TEXT(Q29,"0")&amp;" do lote "&amp;S29,"Iniciar no lote "&amp;S29&amp;" ("&amp;TEXT(T29,"0")&amp;") e seguir a fila FEFO até "&amp;V29&amp;" ("&amp;TEXT(W29,"0")&amp;")"))))</f>
        <v/>
      </c>
      <c r="Z29" s="25">
        <f>IF(B29="","",IF(G29="Cancelado","Não se aplica",IF(G29="Pendente",IF(OR(H29&lt;&gt;"",I29&lt;&gt;"",J29&lt;&gt;"",K29&lt;&gt;""),"Dados de execução antes da conclusão","Aguardando separação"),IF(G29&lt;&gt;"Separado","",IF(OR(H29="",I29="",J29="",K29=""),"Execução incompleta",IF(OR(AB29&lt;&gt;"Elegível",AC29&lt;&gt;"Elegível"),"Lote usado não elegível",IF(J29&lt;&gt;F29,"Quantidade divergente",IF(H29&lt;&gt;S29,"Quebra FEFO: primeiro lote divergente",IF(OR(I29&lt;&gt;V29,K29&lt;&gt;X29),"Sequência de lotes divergente","Conforme FEFO")))))))))</f>
        <v/>
      </c>
      <c r="AA29" s="25">
        <f>IF(COUNTA(B29:M29)=0,"",IF(OR(B29="",NOT(ISNUMBER(C29)),D29="",E29="",NOT(ISNUMBER(F29)),G29=""),"Completar campos obrigatórios",IF(F29&lt;=0,"Quantidade inválida",IF(COUNTIF($D$2:$D$101,D29)&gt;1,"Prioridade duplicada",IF(COUNTIF(Lotes!$B$2:$B$101,E29)=0,"SKU sem cadastro de lote",IF(AND(G29="Separado",OR(H29="",I29="",J29="",K29="")),"Completar dados da separação",IF(AND(G29="Separado",Z29&lt;&gt;"Conforme FEFO",Z29&lt;&gt;"Não se aplica",OR(L29="",L29="Não se aplica")),"Informar motivo da exceção",IF(Q29&lt;F29,"Revisar atendimento parcial/sem saldo","OK"))))))))</f>
        <v/>
      </c>
      <c r="AB29" s="22">
        <f>IF(H29="","",IFERROR(INDEX(Lotes!$J$2:$J$101,MATCH(E29&amp;"|"&amp;H29,Lotes!$Q$2:$Q$101,0)),"Lote não cadastrado"))</f>
        <v/>
      </c>
      <c r="AC29" s="22">
        <f>IF(I29="","",IFERROR(INDEX(Lotes!$J$2:$J$101,MATCH(E29&amp;"|"&amp;I29,Lotes!$Q$2:$Q$101,0)),"Lote não cadastrado"))</f>
        <v/>
      </c>
    </row>
    <row r="30" ht="32" customHeight="1">
      <c r="A30" s="16" t="n">
        <v>29</v>
      </c>
      <c r="B30" s="17" t="n"/>
      <c r="C30" s="33" t="n"/>
      <c r="D30" s="34" t="n"/>
      <c r="E30" s="17" t="n"/>
      <c r="F30" s="34" t="n"/>
      <c r="G30" s="20" t="n"/>
      <c r="H30" s="17" t="n"/>
      <c r="I30" s="17" t="n"/>
      <c r="J30" s="34" t="n"/>
      <c r="K30" s="34" t="n"/>
      <c r="L30" s="17" t="n"/>
      <c r="M30" s="24" t="n"/>
      <c r="N30" s="35">
        <f>IF(AND(B30&lt;&gt;"",E30&lt;&gt;"",ISNUMBER(F30),OR(G30="Pendente",G30="Separado")),F30,0)</f>
        <v/>
      </c>
      <c r="O30" s="35">
        <f>IF(N30=0,"",SUMIFS($N$2:$N$101,$E$2:$E$101,E30,$D$2:$D$101,"&lt;"&amp;D30))</f>
        <v/>
      </c>
      <c r="P30" s="35">
        <f>IF(E30="","",SUMIFS(Lotes!$L$2:$L$101,Lotes!$B$2:$B$101,E30))</f>
        <v/>
      </c>
      <c r="Q30" s="35">
        <f>IF(N30=0,"",MAX(0,MIN(N30,P30-O30)))</f>
        <v/>
      </c>
      <c r="R30" s="35">
        <f>IF(Q30&lt;=0,"",IFERROR(AGGREGATE(15,6,Lotes!$M$2:$M$101/((Lotes!$B$2:$B$101=E30)*(Lotes!$J$2:$J$101="Elegível")*(Lotes!$O$2:$O$101&gt;O30)),1),""))</f>
        <v/>
      </c>
      <c r="S30" s="22">
        <f>IF(R30="","",IFERROR(INDEX(Lotes!$D$2:$D$101,MATCH(E30&amp;"|"&amp;TEXT(R30,"000"),Lotes!$R$2:$R$101,0)),""))</f>
        <v/>
      </c>
      <c r="T30" s="35">
        <f>IF(S30="","",MIN(O30+Q30,SUMIFS(Lotes!$O$2:$O$101,Lotes!$R$2:$R$101,E30&amp;"|"&amp;TEXT(R30,"000")))-O30)</f>
        <v/>
      </c>
      <c r="U30" s="35">
        <f>IF(Q30&lt;=0,"",IFERROR(AGGREGATE(15,6,Lotes!$M$2:$M$101/((Lotes!$B$2:$B$101=E30)*(Lotes!$J$2:$J$101="Elegível")*(Lotes!$O$2:$O$101&gt;=O30+Q30)),1),""))</f>
        <v/>
      </c>
      <c r="V30" s="22">
        <f>IF(U30="","",IFERROR(INDEX(Lotes!$D$2:$D$101,MATCH(E30&amp;"|"&amp;TEXT(U30,"000"),Lotes!$R$2:$R$101,0)),""))</f>
        <v/>
      </c>
      <c r="W30" s="35">
        <f>IF(V30="","",IF(U30=R30,Q30,O30+Q30-SUMIFS(Lotes!$N$2:$N$101,Lotes!$R$2:$R$101,E30&amp;"|"&amp;TEXT(U30,"000"))))</f>
        <v/>
      </c>
      <c r="X30" s="35">
        <f>IF(N30=0,0,IF(Q30&lt;=0,0,COUNTIFS(Lotes!$B$2:$B$101,E30,Lotes!$J$2:$J$101,"Elegível",Lotes!$O$2:$O$101,"&gt;"&amp;O30,Lotes!$N$2:$N$101,"&lt;"&amp;(O30+Q30))))</f>
        <v/>
      </c>
      <c r="Y30" s="25">
        <f>IF(N30=0,"",IF(Q30=0,"Sem saldo elegível",IF(Q30&lt;N30,"Atendimento parcial: "&amp;TEXT(Q30,"0")&amp;" de "&amp;TEXT(N30,"0")&amp;", iniciar no lote "&amp;S30,IF(X30=1,"Separar "&amp;TEXT(Q30,"0")&amp;" do lote "&amp;S30,"Iniciar no lote "&amp;S30&amp;" ("&amp;TEXT(T30,"0")&amp;") e seguir a fila FEFO até "&amp;V30&amp;" ("&amp;TEXT(W30,"0")&amp;")"))))</f>
        <v/>
      </c>
      <c r="Z30" s="25">
        <f>IF(B30="","",IF(G30="Cancelado","Não se aplica",IF(G30="Pendente",IF(OR(H30&lt;&gt;"",I30&lt;&gt;"",J30&lt;&gt;"",K30&lt;&gt;""),"Dados de execução antes da conclusão","Aguardando separação"),IF(G30&lt;&gt;"Separado","",IF(OR(H30="",I30="",J30="",K30=""),"Execução incompleta",IF(OR(AB30&lt;&gt;"Elegível",AC30&lt;&gt;"Elegível"),"Lote usado não elegível",IF(J30&lt;&gt;F30,"Quantidade divergente",IF(H30&lt;&gt;S30,"Quebra FEFO: primeiro lote divergente",IF(OR(I30&lt;&gt;V30,K30&lt;&gt;X30),"Sequência de lotes divergente","Conforme FEFO")))))))))</f>
        <v/>
      </c>
      <c r="AA30" s="25">
        <f>IF(COUNTA(B30:M30)=0,"",IF(OR(B30="",NOT(ISNUMBER(C30)),D30="",E30="",NOT(ISNUMBER(F30)),G30=""),"Completar campos obrigatórios",IF(F30&lt;=0,"Quantidade inválida",IF(COUNTIF($D$2:$D$101,D30)&gt;1,"Prioridade duplicada",IF(COUNTIF(Lotes!$B$2:$B$101,E30)=0,"SKU sem cadastro de lote",IF(AND(G30="Separado",OR(H30="",I30="",J30="",K30="")),"Completar dados da separação",IF(AND(G30="Separado",Z30&lt;&gt;"Conforme FEFO",Z30&lt;&gt;"Não se aplica",OR(L30="",L30="Não se aplica")),"Informar motivo da exceção",IF(Q30&lt;F30,"Revisar atendimento parcial/sem saldo","OK"))))))))</f>
        <v/>
      </c>
      <c r="AB30" s="22">
        <f>IF(H30="","",IFERROR(INDEX(Lotes!$J$2:$J$101,MATCH(E30&amp;"|"&amp;H30,Lotes!$Q$2:$Q$101,0)),"Lote não cadastrado"))</f>
        <v/>
      </c>
      <c r="AC30" s="22">
        <f>IF(I30="","",IFERROR(INDEX(Lotes!$J$2:$J$101,MATCH(E30&amp;"|"&amp;I30,Lotes!$Q$2:$Q$101,0)),"Lote não cadastrado"))</f>
        <v/>
      </c>
    </row>
    <row r="31" ht="32" customHeight="1">
      <c r="A31" s="23" t="n">
        <v>30</v>
      </c>
      <c r="B31" s="17" t="n"/>
      <c r="C31" s="33" t="n"/>
      <c r="D31" s="34" t="n"/>
      <c r="E31" s="17" t="n"/>
      <c r="F31" s="34" t="n"/>
      <c r="G31" s="20" t="n"/>
      <c r="H31" s="17" t="n"/>
      <c r="I31" s="17" t="n"/>
      <c r="J31" s="34" t="n"/>
      <c r="K31" s="34" t="n"/>
      <c r="L31" s="17" t="n"/>
      <c r="M31" s="24" t="n"/>
      <c r="N31" s="35">
        <f>IF(AND(B31&lt;&gt;"",E31&lt;&gt;"",ISNUMBER(F31),OR(G31="Pendente",G31="Separado")),F31,0)</f>
        <v/>
      </c>
      <c r="O31" s="35">
        <f>IF(N31=0,"",SUMIFS($N$2:$N$101,$E$2:$E$101,E31,$D$2:$D$101,"&lt;"&amp;D31))</f>
        <v/>
      </c>
      <c r="P31" s="35">
        <f>IF(E31="","",SUMIFS(Lotes!$L$2:$L$101,Lotes!$B$2:$B$101,E31))</f>
        <v/>
      </c>
      <c r="Q31" s="35">
        <f>IF(N31=0,"",MAX(0,MIN(N31,P31-O31)))</f>
        <v/>
      </c>
      <c r="R31" s="35">
        <f>IF(Q31&lt;=0,"",IFERROR(AGGREGATE(15,6,Lotes!$M$2:$M$101/((Lotes!$B$2:$B$101=E31)*(Lotes!$J$2:$J$101="Elegível")*(Lotes!$O$2:$O$101&gt;O31)),1),""))</f>
        <v/>
      </c>
      <c r="S31" s="22">
        <f>IF(R31="","",IFERROR(INDEX(Lotes!$D$2:$D$101,MATCH(E31&amp;"|"&amp;TEXT(R31,"000"),Lotes!$R$2:$R$101,0)),""))</f>
        <v/>
      </c>
      <c r="T31" s="35">
        <f>IF(S31="","",MIN(O31+Q31,SUMIFS(Lotes!$O$2:$O$101,Lotes!$R$2:$R$101,E31&amp;"|"&amp;TEXT(R31,"000")))-O31)</f>
        <v/>
      </c>
      <c r="U31" s="35">
        <f>IF(Q31&lt;=0,"",IFERROR(AGGREGATE(15,6,Lotes!$M$2:$M$101/((Lotes!$B$2:$B$101=E31)*(Lotes!$J$2:$J$101="Elegível")*(Lotes!$O$2:$O$101&gt;=O31+Q31)),1),""))</f>
        <v/>
      </c>
      <c r="V31" s="22">
        <f>IF(U31="","",IFERROR(INDEX(Lotes!$D$2:$D$101,MATCH(E31&amp;"|"&amp;TEXT(U31,"000"),Lotes!$R$2:$R$101,0)),""))</f>
        <v/>
      </c>
      <c r="W31" s="35">
        <f>IF(V31="","",IF(U31=R31,Q31,O31+Q31-SUMIFS(Lotes!$N$2:$N$101,Lotes!$R$2:$R$101,E31&amp;"|"&amp;TEXT(U31,"000"))))</f>
        <v/>
      </c>
      <c r="X31" s="35">
        <f>IF(N31=0,0,IF(Q31&lt;=0,0,COUNTIFS(Lotes!$B$2:$B$101,E31,Lotes!$J$2:$J$101,"Elegível",Lotes!$O$2:$O$101,"&gt;"&amp;O31,Lotes!$N$2:$N$101,"&lt;"&amp;(O31+Q31))))</f>
        <v/>
      </c>
      <c r="Y31" s="25">
        <f>IF(N31=0,"",IF(Q31=0,"Sem saldo elegível",IF(Q31&lt;N31,"Atendimento parcial: "&amp;TEXT(Q31,"0")&amp;" de "&amp;TEXT(N31,"0")&amp;", iniciar no lote "&amp;S31,IF(X31=1,"Separar "&amp;TEXT(Q31,"0")&amp;" do lote "&amp;S31,"Iniciar no lote "&amp;S31&amp;" ("&amp;TEXT(T31,"0")&amp;") e seguir a fila FEFO até "&amp;V31&amp;" ("&amp;TEXT(W31,"0")&amp;")"))))</f>
        <v/>
      </c>
      <c r="Z31" s="25">
        <f>IF(B31="","",IF(G31="Cancelado","Não se aplica",IF(G31="Pendente",IF(OR(H31&lt;&gt;"",I31&lt;&gt;"",J31&lt;&gt;"",K31&lt;&gt;""),"Dados de execução antes da conclusão","Aguardando separação"),IF(G31&lt;&gt;"Separado","",IF(OR(H31="",I31="",J31="",K31=""),"Execução incompleta",IF(OR(AB31&lt;&gt;"Elegível",AC31&lt;&gt;"Elegível"),"Lote usado não elegível",IF(J31&lt;&gt;F31,"Quantidade divergente",IF(H31&lt;&gt;S31,"Quebra FEFO: primeiro lote divergente",IF(OR(I31&lt;&gt;V31,K31&lt;&gt;X31),"Sequência de lotes divergente","Conforme FEFO")))))))))</f>
        <v/>
      </c>
      <c r="AA31" s="25">
        <f>IF(COUNTA(B31:M31)=0,"",IF(OR(B31="",NOT(ISNUMBER(C31)),D31="",E31="",NOT(ISNUMBER(F31)),G31=""),"Completar campos obrigatórios",IF(F31&lt;=0,"Quantidade inválida",IF(COUNTIF($D$2:$D$101,D31)&gt;1,"Prioridade duplicada",IF(COUNTIF(Lotes!$B$2:$B$101,E31)=0,"SKU sem cadastro de lote",IF(AND(G31="Separado",OR(H31="",I31="",J31="",K31="")),"Completar dados da separação",IF(AND(G31="Separado",Z31&lt;&gt;"Conforme FEFO",Z31&lt;&gt;"Não se aplica",OR(L31="",L31="Não se aplica")),"Informar motivo da exceção",IF(Q31&lt;F31,"Revisar atendimento parcial/sem saldo","OK"))))))))</f>
        <v/>
      </c>
      <c r="AB31" s="22">
        <f>IF(H31="","",IFERROR(INDEX(Lotes!$J$2:$J$101,MATCH(E31&amp;"|"&amp;H31,Lotes!$Q$2:$Q$101,0)),"Lote não cadastrado"))</f>
        <v/>
      </c>
      <c r="AC31" s="22">
        <f>IF(I31="","",IFERROR(INDEX(Lotes!$J$2:$J$101,MATCH(E31&amp;"|"&amp;I31,Lotes!$Q$2:$Q$101,0)),"Lote não cadastrado"))</f>
        <v/>
      </c>
    </row>
    <row r="32" ht="32" customHeight="1">
      <c r="A32" s="16" t="n">
        <v>31</v>
      </c>
      <c r="B32" s="17" t="n"/>
      <c r="C32" s="33" t="n"/>
      <c r="D32" s="34" t="n"/>
      <c r="E32" s="17" t="n"/>
      <c r="F32" s="34" t="n"/>
      <c r="G32" s="20" t="n"/>
      <c r="H32" s="17" t="n"/>
      <c r="I32" s="17" t="n"/>
      <c r="J32" s="34" t="n"/>
      <c r="K32" s="34" t="n"/>
      <c r="L32" s="17" t="n"/>
      <c r="M32" s="24" t="n"/>
      <c r="N32" s="35">
        <f>IF(AND(B32&lt;&gt;"",E32&lt;&gt;"",ISNUMBER(F32),OR(G32="Pendente",G32="Separado")),F32,0)</f>
        <v/>
      </c>
      <c r="O32" s="35">
        <f>IF(N32=0,"",SUMIFS($N$2:$N$101,$E$2:$E$101,E32,$D$2:$D$101,"&lt;"&amp;D32))</f>
        <v/>
      </c>
      <c r="P32" s="35">
        <f>IF(E32="","",SUMIFS(Lotes!$L$2:$L$101,Lotes!$B$2:$B$101,E32))</f>
        <v/>
      </c>
      <c r="Q32" s="35">
        <f>IF(N32=0,"",MAX(0,MIN(N32,P32-O32)))</f>
        <v/>
      </c>
      <c r="R32" s="35">
        <f>IF(Q32&lt;=0,"",IFERROR(AGGREGATE(15,6,Lotes!$M$2:$M$101/((Lotes!$B$2:$B$101=E32)*(Lotes!$J$2:$J$101="Elegível")*(Lotes!$O$2:$O$101&gt;O32)),1),""))</f>
        <v/>
      </c>
      <c r="S32" s="22">
        <f>IF(R32="","",IFERROR(INDEX(Lotes!$D$2:$D$101,MATCH(E32&amp;"|"&amp;TEXT(R32,"000"),Lotes!$R$2:$R$101,0)),""))</f>
        <v/>
      </c>
      <c r="T32" s="35">
        <f>IF(S32="","",MIN(O32+Q32,SUMIFS(Lotes!$O$2:$O$101,Lotes!$R$2:$R$101,E32&amp;"|"&amp;TEXT(R32,"000")))-O32)</f>
        <v/>
      </c>
      <c r="U32" s="35">
        <f>IF(Q32&lt;=0,"",IFERROR(AGGREGATE(15,6,Lotes!$M$2:$M$101/((Lotes!$B$2:$B$101=E32)*(Lotes!$J$2:$J$101="Elegível")*(Lotes!$O$2:$O$101&gt;=O32+Q32)),1),""))</f>
        <v/>
      </c>
      <c r="V32" s="22">
        <f>IF(U32="","",IFERROR(INDEX(Lotes!$D$2:$D$101,MATCH(E32&amp;"|"&amp;TEXT(U32,"000"),Lotes!$R$2:$R$101,0)),""))</f>
        <v/>
      </c>
      <c r="W32" s="35">
        <f>IF(V32="","",IF(U32=R32,Q32,O32+Q32-SUMIFS(Lotes!$N$2:$N$101,Lotes!$R$2:$R$101,E32&amp;"|"&amp;TEXT(U32,"000"))))</f>
        <v/>
      </c>
      <c r="X32" s="35">
        <f>IF(N32=0,0,IF(Q32&lt;=0,0,COUNTIFS(Lotes!$B$2:$B$101,E32,Lotes!$J$2:$J$101,"Elegível",Lotes!$O$2:$O$101,"&gt;"&amp;O32,Lotes!$N$2:$N$101,"&lt;"&amp;(O32+Q32))))</f>
        <v/>
      </c>
      <c r="Y32" s="25">
        <f>IF(N32=0,"",IF(Q32=0,"Sem saldo elegível",IF(Q32&lt;N32,"Atendimento parcial: "&amp;TEXT(Q32,"0")&amp;" de "&amp;TEXT(N32,"0")&amp;", iniciar no lote "&amp;S32,IF(X32=1,"Separar "&amp;TEXT(Q32,"0")&amp;" do lote "&amp;S32,"Iniciar no lote "&amp;S32&amp;" ("&amp;TEXT(T32,"0")&amp;") e seguir a fila FEFO até "&amp;V32&amp;" ("&amp;TEXT(W32,"0")&amp;")"))))</f>
        <v/>
      </c>
      <c r="Z32" s="25">
        <f>IF(B32="","",IF(G32="Cancelado","Não se aplica",IF(G32="Pendente",IF(OR(H32&lt;&gt;"",I32&lt;&gt;"",J32&lt;&gt;"",K32&lt;&gt;""),"Dados de execução antes da conclusão","Aguardando separação"),IF(G32&lt;&gt;"Separado","",IF(OR(H32="",I32="",J32="",K32=""),"Execução incompleta",IF(OR(AB32&lt;&gt;"Elegível",AC32&lt;&gt;"Elegível"),"Lote usado não elegível",IF(J32&lt;&gt;F32,"Quantidade divergente",IF(H32&lt;&gt;S32,"Quebra FEFO: primeiro lote divergente",IF(OR(I32&lt;&gt;V32,K32&lt;&gt;X32),"Sequência de lotes divergente","Conforme FEFO")))))))))</f>
        <v/>
      </c>
      <c r="AA32" s="25">
        <f>IF(COUNTA(B32:M32)=0,"",IF(OR(B32="",NOT(ISNUMBER(C32)),D32="",E32="",NOT(ISNUMBER(F32)),G32=""),"Completar campos obrigatórios",IF(F32&lt;=0,"Quantidade inválida",IF(COUNTIF($D$2:$D$101,D32)&gt;1,"Prioridade duplicada",IF(COUNTIF(Lotes!$B$2:$B$101,E32)=0,"SKU sem cadastro de lote",IF(AND(G32="Separado",OR(H32="",I32="",J32="",K32="")),"Completar dados da separação",IF(AND(G32="Separado",Z32&lt;&gt;"Conforme FEFO",Z32&lt;&gt;"Não se aplica",OR(L32="",L32="Não se aplica")),"Informar motivo da exceção",IF(Q32&lt;F32,"Revisar atendimento parcial/sem saldo","OK"))))))))</f>
        <v/>
      </c>
      <c r="AB32" s="22">
        <f>IF(H32="","",IFERROR(INDEX(Lotes!$J$2:$J$101,MATCH(E32&amp;"|"&amp;H32,Lotes!$Q$2:$Q$101,0)),"Lote não cadastrado"))</f>
        <v/>
      </c>
      <c r="AC32" s="22">
        <f>IF(I32="","",IFERROR(INDEX(Lotes!$J$2:$J$101,MATCH(E32&amp;"|"&amp;I32,Lotes!$Q$2:$Q$101,0)),"Lote não cadastrado"))</f>
        <v/>
      </c>
    </row>
    <row r="33" ht="32" customHeight="1">
      <c r="A33" s="23" t="n">
        <v>32</v>
      </c>
      <c r="B33" s="17" t="n"/>
      <c r="C33" s="33" t="n"/>
      <c r="D33" s="34" t="n"/>
      <c r="E33" s="17" t="n"/>
      <c r="F33" s="34" t="n"/>
      <c r="G33" s="20" t="n"/>
      <c r="H33" s="17" t="n"/>
      <c r="I33" s="17" t="n"/>
      <c r="J33" s="34" t="n"/>
      <c r="K33" s="34" t="n"/>
      <c r="L33" s="17" t="n"/>
      <c r="M33" s="24" t="n"/>
      <c r="N33" s="35">
        <f>IF(AND(B33&lt;&gt;"",E33&lt;&gt;"",ISNUMBER(F33),OR(G33="Pendente",G33="Separado")),F33,0)</f>
        <v/>
      </c>
      <c r="O33" s="35">
        <f>IF(N33=0,"",SUMIFS($N$2:$N$101,$E$2:$E$101,E33,$D$2:$D$101,"&lt;"&amp;D33))</f>
        <v/>
      </c>
      <c r="P33" s="35">
        <f>IF(E33="","",SUMIFS(Lotes!$L$2:$L$101,Lotes!$B$2:$B$101,E33))</f>
        <v/>
      </c>
      <c r="Q33" s="35">
        <f>IF(N33=0,"",MAX(0,MIN(N33,P33-O33)))</f>
        <v/>
      </c>
      <c r="R33" s="35">
        <f>IF(Q33&lt;=0,"",IFERROR(AGGREGATE(15,6,Lotes!$M$2:$M$101/((Lotes!$B$2:$B$101=E33)*(Lotes!$J$2:$J$101="Elegível")*(Lotes!$O$2:$O$101&gt;O33)),1),""))</f>
        <v/>
      </c>
      <c r="S33" s="22">
        <f>IF(R33="","",IFERROR(INDEX(Lotes!$D$2:$D$101,MATCH(E33&amp;"|"&amp;TEXT(R33,"000"),Lotes!$R$2:$R$101,0)),""))</f>
        <v/>
      </c>
      <c r="T33" s="35">
        <f>IF(S33="","",MIN(O33+Q33,SUMIFS(Lotes!$O$2:$O$101,Lotes!$R$2:$R$101,E33&amp;"|"&amp;TEXT(R33,"000")))-O33)</f>
        <v/>
      </c>
      <c r="U33" s="35">
        <f>IF(Q33&lt;=0,"",IFERROR(AGGREGATE(15,6,Lotes!$M$2:$M$101/((Lotes!$B$2:$B$101=E33)*(Lotes!$J$2:$J$101="Elegível")*(Lotes!$O$2:$O$101&gt;=O33+Q33)),1),""))</f>
        <v/>
      </c>
      <c r="V33" s="22">
        <f>IF(U33="","",IFERROR(INDEX(Lotes!$D$2:$D$101,MATCH(E33&amp;"|"&amp;TEXT(U33,"000"),Lotes!$R$2:$R$101,0)),""))</f>
        <v/>
      </c>
      <c r="W33" s="35">
        <f>IF(V33="","",IF(U33=R33,Q33,O33+Q33-SUMIFS(Lotes!$N$2:$N$101,Lotes!$R$2:$R$101,E33&amp;"|"&amp;TEXT(U33,"000"))))</f>
        <v/>
      </c>
      <c r="X33" s="35">
        <f>IF(N33=0,0,IF(Q33&lt;=0,0,COUNTIFS(Lotes!$B$2:$B$101,E33,Lotes!$J$2:$J$101,"Elegível",Lotes!$O$2:$O$101,"&gt;"&amp;O33,Lotes!$N$2:$N$101,"&lt;"&amp;(O33+Q33))))</f>
        <v/>
      </c>
      <c r="Y33" s="25">
        <f>IF(N33=0,"",IF(Q33=0,"Sem saldo elegível",IF(Q33&lt;N33,"Atendimento parcial: "&amp;TEXT(Q33,"0")&amp;" de "&amp;TEXT(N33,"0")&amp;", iniciar no lote "&amp;S33,IF(X33=1,"Separar "&amp;TEXT(Q33,"0")&amp;" do lote "&amp;S33,"Iniciar no lote "&amp;S33&amp;" ("&amp;TEXT(T33,"0")&amp;") e seguir a fila FEFO até "&amp;V33&amp;" ("&amp;TEXT(W33,"0")&amp;")"))))</f>
        <v/>
      </c>
      <c r="Z33" s="25">
        <f>IF(B33="","",IF(G33="Cancelado","Não se aplica",IF(G33="Pendente",IF(OR(H33&lt;&gt;"",I33&lt;&gt;"",J33&lt;&gt;"",K33&lt;&gt;""),"Dados de execução antes da conclusão","Aguardando separação"),IF(G33&lt;&gt;"Separado","",IF(OR(H33="",I33="",J33="",K33=""),"Execução incompleta",IF(OR(AB33&lt;&gt;"Elegível",AC33&lt;&gt;"Elegível"),"Lote usado não elegível",IF(J33&lt;&gt;F33,"Quantidade divergente",IF(H33&lt;&gt;S33,"Quebra FEFO: primeiro lote divergente",IF(OR(I33&lt;&gt;V33,K33&lt;&gt;X33),"Sequência de lotes divergente","Conforme FEFO")))))))))</f>
        <v/>
      </c>
      <c r="AA33" s="25">
        <f>IF(COUNTA(B33:M33)=0,"",IF(OR(B33="",NOT(ISNUMBER(C33)),D33="",E33="",NOT(ISNUMBER(F33)),G33=""),"Completar campos obrigatórios",IF(F33&lt;=0,"Quantidade inválida",IF(COUNTIF($D$2:$D$101,D33)&gt;1,"Prioridade duplicada",IF(COUNTIF(Lotes!$B$2:$B$101,E33)=0,"SKU sem cadastro de lote",IF(AND(G33="Separado",OR(H33="",I33="",J33="",K33="")),"Completar dados da separação",IF(AND(G33="Separado",Z33&lt;&gt;"Conforme FEFO",Z33&lt;&gt;"Não se aplica",OR(L33="",L33="Não se aplica")),"Informar motivo da exceção",IF(Q33&lt;F33,"Revisar atendimento parcial/sem saldo","OK"))))))))</f>
        <v/>
      </c>
      <c r="AB33" s="22">
        <f>IF(H33="","",IFERROR(INDEX(Lotes!$J$2:$J$101,MATCH(E33&amp;"|"&amp;H33,Lotes!$Q$2:$Q$101,0)),"Lote não cadastrado"))</f>
        <v/>
      </c>
      <c r="AC33" s="22">
        <f>IF(I33="","",IFERROR(INDEX(Lotes!$J$2:$J$101,MATCH(E33&amp;"|"&amp;I33,Lotes!$Q$2:$Q$101,0)),"Lote não cadastrado"))</f>
        <v/>
      </c>
    </row>
    <row r="34" ht="32" customHeight="1">
      <c r="A34" s="16" t="n">
        <v>33</v>
      </c>
      <c r="B34" s="17" t="n"/>
      <c r="C34" s="33" t="n"/>
      <c r="D34" s="34" t="n"/>
      <c r="E34" s="17" t="n"/>
      <c r="F34" s="34" t="n"/>
      <c r="G34" s="20" t="n"/>
      <c r="H34" s="17" t="n"/>
      <c r="I34" s="17" t="n"/>
      <c r="J34" s="34" t="n"/>
      <c r="K34" s="34" t="n"/>
      <c r="L34" s="17" t="n"/>
      <c r="M34" s="24" t="n"/>
      <c r="N34" s="35">
        <f>IF(AND(B34&lt;&gt;"",E34&lt;&gt;"",ISNUMBER(F34),OR(G34="Pendente",G34="Separado")),F34,0)</f>
        <v/>
      </c>
      <c r="O34" s="35">
        <f>IF(N34=0,"",SUMIFS($N$2:$N$101,$E$2:$E$101,E34,$D$2:$D$101,"&lt;"&amp;D34))</f>
        <v/>
      </c>
      <c r="P34" s="35">
        <f>IF(E34="","",SUMIFS(Lotes!$L$2:$L$101,Lotes!$B$2:$B$101,E34))</f>
        <v/>
      </c>
      <c r="Q34" s="35">
        <f>IF(N34=0,"",MAX(0,MIN(N34,P34-O34)))</f>
        <v/>
      </c>
      <c r="R34" s="35">
        <f>IF(Q34&lt;=0,"",IFERROR(AGGREGATE(15,6,Lotes!$M$2:$M$101/((Lotes!$B$2:$B$101=E34)*(Lotes!$J$2:$J$101="Elegível")*(Lotes!$O$2:$O$101&gt;O34)),1),""))</f>
        <v/>
      </c>
      <c r="S34" s="22">
        <f>IF(R34="","",IFERROR(INDEX(Lotes!$D$2:$D$101,MATCH(E34&amp;"|"&amp;TEXT(R34,"000"),Lotes!$R$2:$R$101,0)),""))</f>
        <v/>
      </c>
      <c r="T34" s="35">
        <f>IF(S34="","",MIN(O34+Q34,SUMIFS(Lotes!$O$2:$O$101,Lotes!$R$2:$R$101,E34&amp;"|"&amp;TEXT(R34,"000")))-O34)</f>
        <v/>
      </c>
      <c r="U34" s="35">
        <f>IF(Q34&lt;=0,"",IFERROR(AGGREGATE(15,6,Lotes!$M$2:$M$101/((Lotes!$B$2:$B$101=E34)*(Lotes!$J$2:$J$101="Elegível")*(Lotes!$O$2:$O$101&gt;=O34+Q34)),1),""))</f>
        <v/>
      </c>
      <c r="V34" s="22">
        <f>IF(U34="","",IFERROR(INDEX(Lotes!$D$2:$D$101,MATCH(E34&amp;"|"&amp;TEXT(U34,"000"),Lotes!$R$2:$R$101,0)),""))</f>
        <v/>
      </c>
      <c r="W34" s="35">
        <f>IF(V34="","",IF(U34=R34,Q34,O34+Q34-SUMIFS(Lotes!$N$2:$N$101,Lotes!$R$2:$R$101,E34&amp;"|"&amp;TEXT(U34,"000"))))</f>
        <v/>
      </c>
      <c r="X34" s="35">
        <f>IF(N34=0,0,IF(Q34&lt;=0,0,COUNTIFS(Lotes!$B$2:$B$101,E34,Lotes!$J$2:$J$101,"Elegível",Lotes!$O$2:$O$101,"&gt;"&amp;O34,Lotes!$N$2:$N$101,"&lt;"&amp;(O34+Q34))))</f>
        <v/>
      </c>
      <c r="Y34" s="25">
        <f>IF(N34=0,"",IF(Q34=0,"Sem saldo elegível",IF(Q34&lt;N34,"Atendimento parcial: "&amp;TEXT(Q34,"0")&amp;" de "&amp;TEXT(N34,"0")&amp;", iniciar no lote "&amp;S34,IF(X34=1,"Separar "&amp;TEXT(Q34,"0")&amp;" do lote "&amp;S34,"Iniciar no lote "&amp;S34&amp;" ("&amp;TEXT(T34,"0")&amp;") e seguir a fila FEFO até "&amp;V34&amp;" ("&amp;TEXT(W34,"0")&amp;")"))))</f>
        <v/>
      </c>
      <c r="Z34" s="25">
        <f>IF(B34="","",IF(G34="Cancelado","Não se aplica",IF(G34="Pendente",IF(OR(H34&lt;&gt;"",I34&lt;&gt;"",J34&lt;&gt;"",K34&lt;&gt;""),"Dados de execução antes da conclusão","Aguardando separação"),IF(G34&lt;&gt;"Separado","",IF(OR(H34="",I34="",J34="",K34=""),"Execução incompleta",IF(OR(AB34&lt;&gt;"Elegível",AC34&lt;&gt;"Elegível"),"Lote usado não elegível",IF(J34&lt;&gt;F34,"Quantidade divergente",IF(H34&lt;&gt;S34,"Quebra FEFO: primeiro lote divergente",IF(OR(I34&lt;&gt;V34,K34&lt;&gt;X34),"Sequência de lotes divergente","Conforme FEFO")))))))))</f>
        <v/>
      </c>
      <c r="AA34" s="25">
        <f>IF(COUNTA(B34:M34)=0,"",IF(OR(B34="",NOT(ISNUMBER(C34)),D34="",E34="",NOT(ISNUMBER(F34)),G34=""),"Completar campos obrigatórios",IF(F34&lt;=0,"Quantidade inválida",IF(COUNTIF($D$2:$D$101,D34)&gt;1,"Prioridade duplicada",IF(COUNTIF(Lotes!$B$2:$B$101,E34)=0,"SKU sem cadastro de lote",IF(AND(G34="Separado",OR(H34="",I34="",J34="",K34="")),"Completar dados da separação",IF(AND(G34="Separado",Z34&lt;&gt;"Conforme FEFO",Z34&lt;&gt;"Não se aplica",OR(L34="",L34="Não se aplica")),"Informar motivo da exceção",IF(Q34&lt;F34,"Revisar atendimento parcial/sem saldo","OK"))))))))</f>
        <v/>
      </c>
      <c r="AB34" s="22">
        <f>IF(H34="","",IFERROR(INDEX(Lotes!$J$2:$J$101,MATCH(E34&amp;"|"&amp;H34,Lotes!$Q$2:$Q$101,0)),"Lote não cadastrado"))</f>
        <v/>
      </c>
      <c r="AC34" s="22">
        <f>IF(I34="","",IFERROR(INDEX(Lotes!$J$2:$J$101,MATCH(E34&amp;"|"&amp;I34,Lotes!$Q$2:$Q$101,0)),"Lote não cadastrado"))</f>
        <v/>
      </c>
    </row>
    <row r="35" ht="32" customHeight="1">
      <c r="A35" s="23" t="n">
        <v>34</v>
      </c>
      <c r="B35" s="17" t="n"/>
      <c r="C35" s="33" t="n"/>
      <c r="D35" s="34" t="n"/>
      <c r="E35" s="17" t="n"/>
      <c r="F35" s="34" t="n"/>
      <c r="G35" s="20" t="n"/>
      <c r="H35" s="17" t="n"/>
      <c r="I35" s="17" t="n"/>
      <c r="J35" s="34" t="n"/>
      <c r="K35" s="34" t="n"/>
      <c r="L35" s="17" t="n"/>
      <c r="M35" s="24" t="n"/>
      <c r="N35" s="35">
        <f>IF(AND(B35&lt;&gt;"",E35&lt;&gt;"",ISNUMBER(F35),OR(G35="Pendente",G35="Separado")),F35,0)</f>
        <v/>
      </c>
      <c r="O35" s="35">
        <f>IF(N35=0,"",SUMIFS($N$2:$N$101,$E$2:$E$101,E35,$D$2:$D$101,"&lt;"&amp;D35))</f>
        <v/>
      </c>
      <c r="P35" s="35">
        <f>IF(E35="","",SUMIFS(Lotes!$L$2:$L$101,Lotes!$B$2:$B$101,E35))</f>
        <v/>
      </c>
      <c r="Q35" s="35">
        <f>IF(N35=0,"",MAX(0,MIN(N35,P35-O35)))</f>
        <v/>
      </c>
      <c r="R35" s="35">
        <f>IF(Q35&lt;=0,"",IFERROR(AGGREGATE(15,6,Lotes!$M$2:$M$101/((Lotes!$B$2:$B$101=E35)*(Lotes!$J$2:$J$101="Elegível")*(Lotes!$O$2:$O$101&gt;O35)),1),""))</f>
        <v/>
      </c>
      <c r="S35" s="22">
        <f>IF(R35="","",IFERROR(INDEX(Lotes!$D$2:$D$101,MATCH(E35&amp;"|"&amp;TEXT(R35,"000"),Lotes!$R$2:$R$101,0)),""))</f>
        <v/>
      </c>
      <c r="T35" s="35">
        <f>IF(S35="","",MIN(O35+Q35,SUMIFS(Lotes!$O$2:$O$101,Lotes!$R$2:$R$101,E35&amp;"|"&amp;TEXT(R35,"000")))-O35)</f>
        <v/>
      </c>
      <c r="U35" s="35">
        <f>IF(Q35&lt;=0,"",IFERROR(AGGREGATE(15,6,Lotes!$M$2:$M$101/((Lotes!$B$2:$B$101=E35)*(Lotes!$J$2:$J$101="Elegível")*(Lotes!$O$2:$O$101&gt;=O35+Q35)),1),""))</f>
        <v/>
      </c>
      <c r="V35" s="22">
        <f>IF(U35="","",IFERROR(INDEX(Lotes!$D$2:$D$101,MATCH(E35&amp;"|"&amp;TEXT(U35,"000"),Lotes!$R$2:$R$101,0)),""))</f>
        <v/>
      </c>
      <c r="W35" s="35">
        <f>IF(V35="","",IF(U35=R35,Q35,O35+Q35-SUMIFS(Lotes!$N$2:$N$101,Lotes!$R$2:$R$101,E35&amp;"|"&amp;TEXT(U35,"000"))))</f>
        <v/>
      </c>
      <c r="X35" s="35">
        <f>IF(N35=0,0,IF(Q35&lt;=0,0,COUNTIFS(Lotes!$B$2:$B$101,E35,Lotes!$J$2:$J$101,"Elegível",Lotes!$O$2:$O$101,"&gt;"&amp;O35,Lotes!$N$2:$N$101,"&lt;"&amp;(O35+Q35))))</f>
        <v/>
      </c>
      <c r="Y35" s="25">
        <f>IF(N35=0,"",IF(Q35=0,"Sem saldo elegível",IF(Q35&lt;N35,"Atendimento parcial: "&amp;TEXT(Q35,"0")&amp;" de "&amp;TEXT(N35,"0")&amp;", iniciar no lote "&amp;S35,IF(X35=1,"Separar "&amp;TEXT(Q35,"0")&amp;" do lote "&amp;S35,"Iniciar no lote "&amp;S35&amp;" ("&amp;TEXT(T35,"0")&amp;") e seguir a fila FEFO até "&amp;V35&amp;" ("&amp;TEXT(W35,"0")&amp;")"))))</f>
        <v/>
      </c>
      <c r="Z35" s="25">
        <f>IF(B35="","",IF(G35="Cancelado","Não se aplica",IF(G35="Pendente",IF(OR(H35&lt;&gt;"",I35&lt;&gt;"",J35&lt;&gt;"",K35&lt;&gt;""),"Dados de execução antes da conclusão","Aguardando separação"),IF(G35&lt;&gt;"Separado","",IF(OR(H35="",I35="",J35="",K35=""),"Execução incompleta",IF(OR(AB35&lt;&gt;"Elegível",AC35&lt;&gt;"Elegível"),"Lote usado não elegível",IF(J35&lt;&gt;F35,"Quantidade divergente",IF(H35&lt;&gt;S35,"Quebra FEFO: primeiro lote divergente",IF(OR(I35&lt;&gt;V35,K35&lt;&gt;X35),"Sequência de lotes divergente","Conforme FEFO")))))))))</f>
        <v/>
      </c>
      <c r="AA35" s="25">
        <f>IF(COUNTA(B35:M35)=0,"",IF(OR(B35="",NOT(ISNUMBER(C35)),D35="",E35="",NOT(ISNUMBER(F35)),G35=""),"Completar campos obrigatórios",IF(F35&lt;=0,"Quantidade inválida",IF(COUNTIF($D$2:$D$101,D35)&gt;1,"Prioridade duplicada",IF(COUNTIF(Lotes!$B$2:$B$101,E35)=0,"SKU sem cadastro de lote",IF(AND(G35="Separado",OR(H35="",I35="",J35="",K35="")),"Completar dados da separação",IF(AND(G35="Separado",Z35&lt;&gt;"Conforme FEFO",Z35&lt;&gt;"Não se aplica",OR(L35="",L35="Não se aplica")),"Informar motivo da exceção",IF(Q35&lt;F35,"Revisar atendimento parcial/sem saldo","OK"))))))))</f>
        <v/>
      </c>
      <c r="AB35" s="22">
        <f>IF(H35="","",IFERROR(INDEX(Lotes!$J$2:$J$101,MATCH(E35&amp;"|"&amp;H35,Lotes!$Q$2:$Q$101,0)),"Lote não cadastrado"))</f>
        <v/>
      </c>
      <c r="AC35" s="22">
        <f>IF(I35="","",IFERROR(INDEX(Lotes!$J$2:$J$101,MATCH(E35&amp;"|"&amp;I35,Lotes!$Q$2:$Q$101,0)),"Lote não cadastrado"))</f>
        <v/>
      </c>
    </row>
    <row r="36" ht="32" customHeight="1">
      <c r="A36" s="16" t="n">
        <v>35</v>
      </c>
      <c r="B36" s="17" t="n"/>
      <c r="C36" s="33" t="n"/>
      <c r="D36" s="34" t="n"/>
      <c r="E36" s="17" t="n"/>
      <c r="F36" s="34" t="n"/>
      <c r="G36" s="20" t="n"/>
      <c r="H36" s="17" t="n"/>
      <c r="I36" s="17" t="n"/>
      <c r="J36" s="34" t="n"/>
      <c r="K36" s="34" t="n"/>
      <c r="L36" s="17" t="n"/>
      <c r="M36" s="24" t="n"/>
      <c r="N36" s="35">
        <f>IF(AND(B36&lt;&gt;"",E36&lt;&gt;"",ISNUMBER(F36),OR(G36="Pendente",G36="Separado")),F36,0)</f>
        <v/>
      </c>
      <c r="O36" s="35">
        <f>IF(N36=0,"",SUMIFS($N$2:$N$101,$E$2:$E$101,E36,$D$2:$D$101,"&lt;"&amp;D36))</f>
        <v/>
      </c>
      <c r="P36" s="35">
        <f>IF(E36="","",SUMIFS(Lotes!$L$2:$L$101,Lotes!$B$2:$B$101,E36))</f>
        <v/>
      </c>
      <c r="Q36" s="35">
        <f>IF(N36=0,"",MAX(0,MIN(N36,P36-O36)))</f>
        <v/>
      </c>
      <c r="R36" s="35">
        <f>IF(Q36&lt;=0,"",IFERROR(AGGREGATE(15,6,Lotes!$M$2:$M$101/((Lotes!$B$2:$B$101=E36)*(Lotes!$J$2:$J$101="Elegível")*(Lotes!$O$2:$O$101&gt;O36)),1),""))</f>
        <v/>
      </c>
      <c r="S36" s="22">
        <f>IF(R36="","",IFERROR(INDEX(Lotes!$D$2:$D$101,MATCH(E36&amp;"|"&amp;TEXT(R36,"000"),Lotes!$R$2:$R$101,0)),""))</f>
        <v/>
      </c>
      <c r="T36" s="35">
        <f>IF(S36="","",MIN(O36+Q36,SUMIFS(Lotes!$O$2:$O$101,Lotes!$R$2:$R$101,E36&amp;"|"&amp;TEXT(R36,"000")))-O36)</f>
        <v/>
      </c>
      <c r="U36" s="35">
        <f>IF(Q36&lt;=0,"",IFERROR(AGGREGATE(15,6,Lotes!$M$2:$M$101/((Lotes!$B$2:$B$101=E36)*(Lotes!$J$2:$J$101="Elegível")*(Lotes!$O$2:$O$101&gt;=O36+Q36)),1),""))</f>
        <v/>
      </c>
      <c r="V36" s="22">
        <f>IF(U36="","",IFERROR(INDEX(Lotes!$D$2:$D$101,MATCH(E36&amp;"|"&amp;TEXT(U36,"000"),Lotes!$R$2:$R$101,0)),""))</f>
        <v/>
      </c>
      <c r="W36" s="35">
        <f>IF(V36="","",IF(U36=R36,Q36,O36+Q36-SUMIFS(Lotes!$N$2:$N$101,Lotes!$R$2:$R$101,E36&amp;"|"&amp;TEXT(U36,"000"))))</f>
        <v/>
      </c>
      <c r="X36" s="35">
        <f>IF(N36=0,0,IF(Q36&lt;=0,0,COUNTIFS(Lotes!$B$2:$B$101,E36,Lotes!$J$2:$J$101,"Elegível",Lotes!$O$2:$O$101,"&gt;"&amp;O36,Lotes!$N$2:$N$101,"&lt;"&amp;(O36+Q36))))</f>
        <v/>
      </c>
      <c r="Y36" s="25">
        <f>IF(N36=0,"",IF(Q36=0,"Sem saldo elegível",IF(Q36&lt;N36,"Atendimento parcial: "&amp;TEXT(Q36,"0")&amp;" de "&amp;TEXT(N36,"0")&amp;", iniciar no lote "&amp;S36,IF(X36=1,"Separar "&amp;TEXT(Q36,"0")&amp;" do lote "&amp;S36,"Iniciar no lote "&amp;S36&amp;" ("&amp;TEXT(T36,"0")&amp;") e seguir a fila FEFO até "&amp;V36&amp;" ("&amp;TEXT(W36,"0")&amp;")"))))</f>
        <v/>
      </c>
      <c r="Z36" s="25">
        <f>IF(B36="","",IF(G36="Cancelado","Não se aplica",IF(G36="Pendente",IF(OR(H36&lt;&gt;"",I36&lt;&gt;"",J36&lt;&gt;"",K36&lt;&gt;""),"Dados de execução antes da conclusão","Aguardando separação"),IF(G36&lt;&gt;"Separado","",IF(OR(H36="",I36="",J36="",K36=""),"Execução incompleta",IF(OR(AB36&lt;&gt;"Elegível",AC36&lt;&gt;"Elegível"),"Lote usado não elegível",IF(J36&lt;&gt;F36,"Quantidade divergente",IF(H36&lt;&gt;S36,"Quebra FEFO: primeiro lote divergente",IF(OR(I36&lt;&gt;V36,K36&lt;&gt;X36),"Sequência de lotes divergente","Conforme FEFO")))))))))</f>
        <v/>
      </c>
      <c r="AA36" s="25">
        <f>IF(COUNTA(B36:M36)=0,"",IF(OR(B36="",NOT(ISNUMBER(C36)),D36="",E36="",NOT(ISNUMBER(F36)),G36=""),"Completar campos obrigatórios",IF(F36&lt;=0,"Quantidade inválida",IF(COUNTIF($D$2:$D$101,D36)&gt;1,"Prioridade duplicada",IF(COUNTIF(Lotes!$B$2:$B$101,E36)=0,"SKU sem cadastro de lote",IF(AND(G36="Separado",OR(H36="",I36="",J36="",K36="")),"Completar dados da separação",IF(AND(G36="Separado",Z36&lt;&gt;"Conforme FEFO",Z36&lt;&gt;"Não se aplica",OR(L36="",L36="Não se aplica")),"Informar motivo da exceção",IF(Q36&lt;F36,"Revisar atendimento parcial/sem saldo","OK"))))))))</f>
        <v/>
      </c>
      <c r="AB36" s="22">
        <f>IF(H36="","",IFERROR(INDEX(Lotes!$J$2:$J$101,MATCH(E36&amp;"|"&amp;H36,Lotes!$Q$2:$Q$101,0)),"Lote não cadastrado"))</f>
        <v/>
      </c>
      <c r="AC36" s="22">
        <f>IF(I36="","",IFERROR(INDEX(Lotes!$J$2:$J$101,MATCH(E36&amp;"|"&amp;I36,Lotes!$Q$2:$Q$101,0)),"Lote não cadastrado"))</f>
        <v/>
      </c>
    </row>
    <row r="37" ht="32" customHeight="1">
      <c r="A37" s="23" t="n">
        <v>36</v>
      </c>
      <c r="B37" s="17" t="n"/>
      <c r="C37" s="33" t="n"/>
      <c r="D37" s="34" t="n"/>
      <c r="E37" s="17" t="n"/>
      <c r="F37" s="34" t="n"/>
      <c r="G37" s="20" t="n"/>
      <c r="H37" s="17" t="n"/>
      <c r="I37" s="17" t="n"/>
      <c r="J37" s="34" t="n"/>
      <c r="K37" s="34" t="n"/>
      <c r="L37" s="17" t="n"/>
      <c r="M37" s="24" t="n"/>
      <c r="N37" s="35">
        <f>IF(AND(B37&lt;&gt;"",E37&lt;&gt;"",ISNUMBER(F37),OR(G37="Pendente",G37="Separado")),F37,0)</f>
        <v/>
      </c>
      <c r="O37" s="35">
        <f>IF(N37=0,"",SUMIFS($N$2:$N$101,$E$2:$E$101,E37,$D$2:$D$101,"&lt;"&amp;D37))</f>
        <v/>
      </c>
      <c r="P37" s="35">
        <f>IF(E37="","",SUMIFS(Lotes!$L$2:$L$101,Lotes!$B$2:$B$101,E37))</f>
        <v/>
      </c>
      <c r="Q37" s="35">
        <f>IF(N37=0,"",MAX(0,MIN(N37,P37-O37)))</f>
        <v/>
      </c>
      <c r="R37" s="35">
        <f>IF(Q37&lt;=0,"",IFERROR(AGGREGATE(15,6,Lotes!$M$2:$M$101/((Lotes!$B$2:$B$101=E37)*(Lotes!$J$2:$J$101="Elegível")*(Lotes!$O$2:$O$101&gt;O37)),1),""))</f>
        <v/>
      </c>
      <c r="S37" s="22">
        <f>IF(R37="","",IFERROR(INDEX(Lotes!$D$2:$D$101,MATCH(E37&amp;"|"&amp;TEXT(R37,"000"),Lotes!$R$2:$R$101,0)),""))</f>
        <v/>
      </c>
      <c r="T37" s="35">
        <f>IF(S37="","",MIN(O37+Q37,SUMIFS(Lotes!$O$2:$O$101,Lotes!$R$2:$R$101,E37&amp;"|"&amp;TEXT(R37,"000")))-O37)</f>
        <v/>
      </c>
      <c r="U37" s="35">
        <f>IF(Q37&lt;=0,"",IFERROR(AGGREGATE(15,6,Lotes!$M$2:$M$101/((Lotes!$B$2:$B$101=E37)*(Lotes!$J$2:$J$101="Elegível")*(Lotes!$O$2:$O$101&gt;=O37+Q37)),1),""))</f>
        <v/>
      </c>
      <c r="V37" s="22">
        <f>IF(U37="","",IFERROR(INDEX(Lotes!$D$2:$D$101,MATCH(E37&amp;"|"&amp;TEXT(U37,"000"),Lotes!$R$2:$R$101,0)),""))</f>
        <v/>
      </c>
      <c r="W37" s="35">
        <f>IF(V37="","",IF(U37=R37,Q37,O37+Q37-SUMIFS(Lotes!$N$2:$N$101,Lotes!$R$2:$R$101,E37&amp;"|"&amp;TEXT(U37,"000"))))</f>
        <v/>
      </c>
      <c r="X37" s="35">
        <f>IF(N37=0,0,IF(Q37&lt;=0,0,COUNTIFS(Lotes!$B$2:$B$101,E37,Lotes!$J$2:$J$101,"Elegível",Lotes!$O$2:$O$101,"&gt;"&amp;O37,Lotes!$N$2:$N$101,"&lt;"&amp;(O37+Q37))))</f>
        <v/>
      </c>
      <c r="Y37" s="25">
        <f>IF(N37=0,"",IF(Q37=0,"Sem saldo elegível",IF(Q37&lt;N37,"Atendimento parcial: "&amp;TEXT(Q37,"0")&amp;" de "&amp;TEXT(N37,"0")&amp;", iniciar no lote "&amp;S37,IF(X37=1,"Separar "&amp;TEXT(Q37,"0")&amp;" do lote "&amp;S37,"Iniciar no lote "&amp;S37&amp;" ("&amp;TEXT(T37,"0")&amp;") e seguir a fila FEFO até "&amp;V37&amp;" ("&amp;TEXT(W37,"0")&amp;")"))))</f>
        <v/>
      </c>
      <c r="Z37" s="25">
        <f>IF(B37="","",IF(G37="Cancelado","Não se aplica",IF(G37="Pendente",IF(OR(H37&lt;&gt;"",I37&lt;&gt;"",J37&lt;&gt;"",K37&lt;&gt;""),"Dados de execução antes da conclusão","Aguardando separação"),IF(G37&lt;&gt;"Separado","",IF(OR(H37="",I37="",J37="",K37=""),"Execução incompleta",IF(OR(AB37&lt;&gt;"Elegível",AC37&lt;&gt;"Elegível"),"Lote usado não elegível",IF(J37&lt;&gt;F37,"Quantidade divergente",IF(H37&lt;&gt;S37,"Quebra FEFO: primeiro lote divergente",IF(OR(I37&lt;&gt;V37,K37&lt;&gt;X37),"Sequência de lotes divergente","Conforme FEFO")))))))))</f>
        <v/>
      </c>
      <c r="AA37" s="25">
        <f>IF(COUNTA(B37:M37)=0,"",IF(OR(B37="",NOT(ISNUMBER(C37)),D37="",E37="",NOT(ISNUMBER(F37)),G37=""),"Completar campos obrigatórios",IF(F37&lt;=0,"Quantidade inválida",IF(COUNTIF($D$2:$D$101,D37)&gt;1,"Prioridade duplicada",IF(COUNTIF(Lotes!$B$2:$B$101,E37)=0,"SKU sem cadastro de lote",IF(AND(G37="Separado",OR(H37="",I37="",J37="",K37="")),"Completar dados da separação",IF(AND(G37="Separado",Z37&lt;&gt;"Conforme FEFO",Z37&lt;&gt;"Não se aplica",OR(L37="",L37="Não se aplica")),"Informar motivo da exceção",IF(Q37&lt;F37,"Revisar atendimento parcial/sem saldo","OK"))))))))</f>
        <v/>
      </c>
      <c r="AB37" s="22">
        <f>IF(H37="","",IFERROR(INDEX(Lotes!$J$2:$J$101,MATCH(E37&amp;"|"&amp;H37,Lotes!$Q$2:$Q$101,0)),"Lote não cadastrado"))</f>
        <v/>
      </c>
      <c r="AC37" s="22">
        <f>IF(I37="","",IFERROR(INDEX(Lotes!$J$2:$J$101,MATCH(E37&amp;"|"&amp;I37,Lotes!$Q$2:$Q$101,0)),"Lote não cadastrado"))</f>
        <v/>
      </c>
    </row>
    <row r="38" ht="32" customHeight="1">
      <c r="A38" s="16" t="n">
        <v>37</v>
      </c>
      <c r="B38" s="17" t="n"/>
      <c r="C38" s="33" t="n"/>
      <c r="D38" s="34" t="n"/>
      <c r="E38" s="17" t="n"/>
      <c r="F38" s="34" t="n"/>
      <c r="G38" s="20" t="n"/>
      <c r="H38" s="17" t="n"/>
      <c r="I38" s="17" t="n"/>
      <c r="J38" s="34" t="n"/>
      <c r="K38" s="34" t="n"/>
      <c r="L38" s="17" t="n"/>
      <c r="M38" s="24" t="n"/>
      <c r="N38" s="35">
        <f>IF(AND(B38&lt;&gt;"",E38&lt;&gt;"",ISNUMBER(F38),OR(G38="Pendente",G38="Separado")),F38,0)</f>
        <v/>
      </c>
      <c r="O38" s="35">
        <f>IF(N38=0,"",SUMIFS($N$2:$N$101,$E$2:$E$101,E38,$D$2:$D$101,"&lt;"&amp;D38))</f>
        <v/>
      </c>
      <c r="P38" s="35">
        <f>IF(E38="","",SUMIFS(Lotes!$L$2:$L$101,Lotes!$B$2:$B$101,E38))</f>
        <v/>
      </c>
      <c r="Q38" s="35">
        <f>IF(N38=0,"",MAX(0,MIN(N38,P38-O38)))</f>
        <v/>
      </c>
      <c r="R38" s="35">
        <f>IF(Q38&lt;=0,"",IFERROR(AGGREGATE(15,6,Lotes!$M$2:$M$101/((Lotes!$B$2:$B$101=E38)*(Lotes!$J$2:$J$101="Elegível")*(Lotes!$O$2:$O$101&gt;O38)),1),""))</f>
        <v/>
      </c>
      <c r="S38" s="22">
        <f>IF(R38="","",IFERROR(INDEX(Lotes!$D$2:$D$101,MATCH(E38&amp;"|"&amp;TEXT(R38,"000"),Lotes!$R$2:$R$101,0)),""))</f>
        <v/>
      </c>
      <c r="T38" s="35">
        <f>IF(S38="","",MIN(O38+Q38,SUMIFS(Lotes!$O$2:$O$101,Lotes!$R$2:$R$101,E38&amp;"|"&amp;TEXT(R38,"000")))-O38)</f>
        <v/>
      </c>
      <c r="U38" s="35">
        <f>IF(Q38&lt;=0,"",IFERROR(AGGREGATE(15,6,Lotes!$M$2:$M$101/((Lotes!$B$2:$B$101=E38)*(Lotes!$J$2:$J$101="Elegível")*(Lotes!$O$2:$O$101&gt;=O38+Q38)),1),""))</f>
        <v/>
      </c>
      <c r="V38" s="22">
        <f>IF(U38="","",IFERROR(INDEX(Lotes!$D$2:$D$101,MATCH(E38&amp;"|"&amp;TEXT(U38,"000"),Lotes!$R$2:$R$101,0)),""))</f>
        <v/>
      </c>
      <c r="W38" s="35">
        <f>IF(V38="","",IF(U38=R38,Q38,O38+Q38-SUMIFS(Lotes!$N$2:$N$101,Lotes!$R$2:$R$101,E38&amp;"|"&amp;TEXT(U38,"000"))))</f>
        <v/>
      </c>
      <c r="X38" s="35">
        <f>IF(N38=0,0,IF(Q38&lt;=0,0,COUNTIFS(Lotes!$B$2:$B$101,E38,Lotes!$J$2:$J$101,"Elegível",Lotes!$O$2:$O$101,"&gt;"&amp;O38,Lotes!$N$2:$N$101,"&lt;"&amp;(O38+Q38))))</f>
        <v/>
      </c>
      <c r="Y38" s="25">
        <f>IF(N38=0,"",IF(Q38=0,"Sem saldo elegível",IF(Q38&lt;N38,"Atendimento parcial: "&amp;TEXT(Q38,"0")&amp;" de "&amp;TEXT(N38,"0")&amp;", iniciar no lote "&amp;S38,IF(X38=1,"Separar "&amp;TEXT(Q38,"0")&amp;" do lote "&amp;S38,"Iniciar no lote "&amp;S38&amp;" ("&amp;TEXT(T38,"0")&amp;") e seguir a fila FEFO até "&amp;V38&amp;" ("&amp;TEXT(W38,"0")&amp;")"))))</f>
        <v/>
      </c>
      <c r="Z38" s="25">
        <f>IF(B38="","",IF(G38="Cancelado","Não se aplica",IF(G38="Pendente",IF(OR(H38&lt;&gt;"",I38&lt;&gt;"",J38&lt;&gt;"",K38&lt;&gt;""),"Dados de execução antes da conclusão","Aguardando separação"),IF(G38&lt;&gt;"Separado","",IF(OR(H38="",I38="",J38="",K38=""),"Execução incompleta",IF(OR(AB38&lt;&gt;"Elegível",AC38&lt;&gt;"Elegível"),"Lote usado não elegível",IF(J38&lt;&gt;F38,"Quantidade divergente",IF(H38&lt;&gt;S38,"Quebra FEFO: primeiro lote divergente",IF(OR(I38&lt;&gt;V38,K38&lt;&gt;X38),"Sequência de lotes divergente","Conforme FEFO")))))))))</f>
        <v/>
      </c>
      <c r="AA38" s="25">
        <f>IF(COUNTA(B38:M38)=0,"",IF(OR(B38="",NOT(ISNUMBER(C38)),D38="",E38="",NOT(ISNUMBER(F38)),G38=""),"Completar campos obrigatórios",IF(F38&lt;=0,"Quantidade inválida",IF(COUNTIF($D$2:$D$101,D38)&gt;1,"Prioridade duplicada",IF(COUNTIF(Lotes!$B$2:$B$101,E38)=0,"SKU sem cadastro de lote",IF(AND(G38="Separado",OR(H38="",I38="",J38="",K38="")),"Completar dados da separação",IF(AND(G38="Separado",Z38&lt;&gt;"Conforme FEFO",Z38&lt;&gt;"Não se aplica",OR(L38="",L38="Não se aplica")),"Informar motivo da exceção",IF(Q38&lt;F38,"Revisar atendimento parcial/sem saldo","OK"))))))))</f>
        <v/>
      </c>
      <c r="AB38" s="22">
        <f>IF(H38="","",IFERROR(INDEX(Lotes!$J$2:$J$101,MATCH(E38&amp;"|"&amp;H38,Lotes!$Q$2:$Q$101,0)),"Lote não cadastrado"))</f>
        <v/>
      </c>
      <c r="AC38" s="22">
        <f>IF(I38="","",IFERROR(INDEX(Lotes!$J$2:$J$101,MATCH(E38&amp;"|"&amp;I38,Lotes!$Q$2:$Q$101,0)),"Lote não cadastrado"))</f>
        <v/>
      </c>
    </row>
    <row r="39" ht="32" customHeight="1">
      <c r="A39" s="23" t="n">
        <v>38</v>
      </c>
      <c r="B39" s="17" t="n"/>
      <c r="C39" s="33" t="n"/>
      <c r="D39" s="34" t="n"/>
      <c r="E39" s="17" t="n"/>
      <c r="F39" s="34" t="n"/>
      <c r="G39" s="20" t="n"/>
      <c r="H39" s="17" t="n"/>
      <c r="I39" s="17" t="n"/>
      <c r="J39" s="34" t="n"/>
      <c r="K39" s="34" t="n"/>
      <c r="L39" s="17" t="n"/>
      <c r="M39" s="24" t="n"/>
      <c r="N39" s="35">
        <f>IF(AND(B39&lt;&gt;"",E39&lt;&gt;"",ISNUMBER(F39),OR(G39="Pendente",G39="Separado")),F39,0)</f>
        <v/>
      </c>
      <c r="O39" s="35">
        <f>IF(N39=0,"",SUMIFS($N$2:$N$101,$E$2:$E$101,E39,$D$2:$D$101,"&lt;"&amp;D39))</f>
        <v/>
      </c>
      <c r="P39" s="35">
        <f>IF(E39="","",SUMIFS(Lotes!$L$2:$L$101,Lotes!$B$2:$B$101,E39))</f>
        <v/>
      </c>
      <c r="Q39" s="35">
        <f>IF(N39=0,"",MAX(0,MIN(N39,P39-O39)))</f>
        <v/>
      </c>
      <c r="R39" s="35">
        <f>IF(Q39&lt;=0,"",IFERROR(AGGREGATE(15,6,Lotes!$M$2:$M$101/((Lotes!$B$2:$B$101=E39)*(Lotes!$J$2:$J$101="Elegível")*(Lotes!$O$2:$O$101&gt;O39)),1),""))</f>
        <v/>
      </c>
      <c r="S39" s="22">
        <f>IF(R39="","",IFERROR(INDEX(Lotes!$D$2:$D$101,MATCH(E39&amp;"|"&amp;TEXT(R39,"000"),Lotes!$R$2:$R$101,0)),""))</f>
        <v/>
      </c>
      <c r="T39" s="35">
        <f>IF(S39="","",MIN(O39+Q39,SUMIFS(Lotes!$O$2:$O$101,Lotes!$R$2:$R$101,E39&amp;"|"&amp;TEXT(R39,"000")))-O39)</f>
        <v/>
      </c>
      <c r="U39" s="35">
        <f>IF(Q39&lt;=0,"",IFERROR(AGGREGATE(15,6,Lotes!$M$2:$M$101/((Lotes!$B$2:$B$101=E39)*(Lotes!$J$2:$J$101="Elegível")*(Lotes!$O$2:$O$101&gt;=O39+Q39)),1),""))</f>
        <v/>
      </c>
      <c r="V39" s="22">
        <f>IF(U39="","",IFERROR(INDEX(Lotes!$D$2:$D$101,MATCH(E39&amp;"|"&amp;TEXT(U39,"000"),Lotes!$R$2:$R$101,0)),""))</f>
        <v/>
      </c>
      <c r="W39" s="35">
        <f>IF(V39="","",IF(U39=R39,Q39,O39+Q39-SUMIFS(Lotes!$N$2:$N$101,Lotes!$R$2:$R$101,E39&amp;"|"&amp;TEXT(U39,"000"))))</f>
        <v/>
      </c>
      <c r="X39" s="35">
        <f>IF(N39=0,0,IF(Q39&lt;=0,0,COUNTIFS(Lotes!$B$2:$B$101,E39,Lotes!$J$2:$J$101,"Elegível",Lotes!$O$2:$O$101,"&gt;"&amp;O39,Lotes!$N$2:$N$101,"&lt;"&amp;(O39+Q39))))</f>
        <v/>
      </c>
      <c r="Y39" s="25">
        <f>IF(N39=0,"",IF(Q39=0,"Sem saldo elegível",IF(Q39&lt;N39,"Atendimento parcial: "&amp;TEXT(Q39,"0")&amp;" de "&amp;TEXT(N39,"0")&amp;", iniciar no lote "&amp;S39,IF(X39=1,"Separar "&amp;TEXT(Q39,"0")&amp;" do lote "&amp;S39,"Iniciar no lote "&amp;S39&amp;" ("&amp;TEXT(T39,"0")&amp;") e seguir a fila FEFO até "&amp;V39&amp;" ("&amp;TEXT(W39,"0")&amp;")"))))</f>
        <v/>
      </c>
      <c r="Z39" s="25">
        <f>IF(B39="","",IF(G39="Cancelado","Não se aplica",IF(G39="Pendente",IF(OR(H39&lt;&gt;"",I39&lt;&gt;"",J39&lt;&gt;"",K39&lt;&gt;""),"Dados de execução antes da conclusão","Aguardando separação"),IF(G39&lt;&gt;"Separado","",IF(OR(H39="",I39="",J39="",K39=""),"Execução incompleta",IF(OR(AB39&lt;&gt;"Elegível",AC39&lt;&gt;"Elegível"),"Lote usado não elegível",IF(J39&lt;&gt;F39,"Quantidade divergente",IF(H39&lt;&gt;S39,"Quebra FEFO: primeiro lote divergente",IF(OR(I39&lt;&gt;V39,K39&lt;&gt;X39),"Sequência de lotes divergente","Conforme FEFO")))))))))</f>
        <v/>
      </c>
      <c r="AA39" s="25">
        <f>IF(COUNTA(B39:M39)=0,"",IF(OR(B39="",NOT(ISNUMBER(C39)),D39="",E39="",NOT(ISNUMBER(F39)),G39=""),"Completar campos obrigatórios",IF(F39&lt;=0,"Quantidade inválida",IF(COUNTIF($D$2:$D$101,D39)&gt;1,"Prioridade duplicada",IF(COUNTIF(Lotes!$B$2:$B$101,E39)=0,"SKU sem cadastro de lote",IF(AND(G39="Separado",OR(H39="",I39="",J39="",K39="")),"Completar dados da separação",IF(AND(G39="Separado",Z39&lt;&gt;"Conforme FEFO",Z39&lt;&gt;"Não se aplica",OR(L39="",L39="Não se aplica")),"Informar motivo da exceção",IF(Q39&lt;F39,"Revisar atendimento parcial/sem saldo","OK"))))))))</f>
        <v/>
      </c>
      <c r="AB39" s="22">
        <f>IF(H39="","",IFERROR(INDEX(Lotes!$J$2:$J$101,MATCH(E39&amp;"|"&amp;H39,Lotes!$Q$2:$Q$101,0)),"Lote não cadastrado"))</f>
        <v/>
      </c>
      <c r="AC39" s="22">
        <f>IF(I39="","",IFERROR(INDEX(Lotes!$J$2:$J$101,MATCH(E39&amp;"|"&amp;I39,Lotes!$Q$2:$Q$101,0)),"Lote não cadastrado"))</f>
        <v/>
      </c>
    </row>
    <row r="40" ht="32" customHeight="1">
      <c r="A40" s="16" t="n">
        <v>39</v>
      </c>
      <c r="B40" s="17" t="n"/>
      <c r="C40" s="33" t="n"/>
      <c r="D40" s="34" t="n"/>
      <c r="E40" s="17" t="n"/>
      <c r="F40" s="34" t="n"/>
      <c r="G40" s="20" t="n"/>
      <c r="H40" s="17" t="n"/>
      <c r="I40" s="17" t="n"/>
      <c r="J40" s="34" t="n"/>
      <c r="K40" s="34" t="n"/>
      <c r="L40" s="17" t="n"/>
      <c r="M40" s="24" t="n"/>
      <c r="N40" s="35">
        <f>IF(AND(B40&lt;&gt;"",E40&lt;&gt;"",ISNUMBER(F40),OR(G40="Pendente",G40="Separado")),F40,0)</f>
        <v/>
      </c>
      <c r="O40" s="35">
        <f>IF(N40=0,"",SUMIFS($N$2:$N$101,$E$2:$E$101,E40,$D$2:$D$101,"&lt;"&amp;D40))</f>
        <v/>
      </c>
      <c r="P40" s="35">
        <f>IF(E40="","",SUMIFS(Lotes!$L$2:$L$101,Lotes!$B$2:$B$101,E40))</f>
        <v/>
      </c>
      <c r="Q40" s="35">
        <f>IF(N40=0,"",MAX(0,MIN(N40,P40-O40)))</f>
        <v/>
      </c>
      <c r="R40" s="35">
        <f>IF(Q40&lt;=0,"",IFERROR(AGGREGATE(15,6,Lotes!$M$2:$M$101/((Lotes!$B$2:$B$101=E40)*(Lotes!$J$2:$J$101="Elegível")*(Lotes!$O$2:$O$101&gt;O40)),1),""))</f>
        <v/>
      </c>
      <c r="S40" s="22">
        <f>IF(R40="","",IFERROR(INDEX(Lotes!$D$2:$D$101,MATCH(E40&amp;"|"&amp;TEXT(R40,"000"),Lotes!$R$2:$R$101,0)),""))</f>
        <v/>
      </c>
      <c r="T40" s="35">
        <f>IF(S40="","",MIN(O40+Q40,SUMIFS(Lotes!$O$2:$O$101,Lotes!$R$2:$R$101,E40&amp;"|"&amp;TEXT(R40,"000")))-O40)</f>
        <v/>
      </c>
      <c r="U40" s="35">
        <f>IF(Q40&lt;=0,"",IFERROR(AGGREGATE(15,6,Lotes!$M$2:$M$101/((Lotes!$B$2:$B$101=E40)*(Lotes!$J$2:$J$101="Elegível")*(Lotes!$O$2:$O$101&gt;=O40+Q40)),1),""))</f>
        <v/>
      </c>
      <c r="V40" s="22">
        <f>IF(U40="","",IFERROR(INDEX(Lotes!$D$2:$D$101,MATCH(E40&amp;"|"&amp;TEXT(U40,"000"),Lotes!$R$2:$R$101,0)),""))</f>
        <v/>
      </c>
      <c r="W40" s="35">
        <f>IF(V40="","",IF(U40=R40,Q40,O40+Q40-SUMIFS(Lotes!$N$2:$N$101,Lotes!$R$2:$R$101,E40&amp;"|"&amp;TEXT(U40,"000"))))</f>
        <v/>
      </c>
      <c r="X40" s="35">
        <f>IF(N40=0,0,IF(Q40&lt;=0,0,COUNTIFS(Lotes!$B$2:$B$101,E40,Lotes!$J$2:$J$101,"Elegível",Lotes!$O$2:$O$101,"&gt;"&amp;O40,Lotes!$N$2:$N$101,"&lt;"&amp;(O40+Q40))))</f>
        <v/>
      </c>
      <c r="Y40" s="25">
        <f>IF(N40=0,"",IF(Q40=0,"Sem saldo elegível",IF(Q40&lt;N40,"Atendimento parcial: "&amp;TEXT(Q40,"0")&amp;" de "&amp;TEXT(N40,"0")&amp;", iniciar no lote "&amp;S40,IF(X40=1,"Separar "&amp;TEXT(Q40,"0")&amp;" do lote "&amp;S40,"Iniciar no lote "&amp;S40&amp;" ("&amp;TEXT(T40,"0")&amp;") e seguir a fila FEFO até "&amp;V40&amp;" ("&amp;TEXT(W40,"0")&amp;")"))))</f>
        <v/>
      </c>
      <c r="Z40" s="25">
        <f>IF(B40="","",IF(G40="Cancelado","Não se aplica",IF(G40="Pendente",IF(OR(H40&lt;&gt;"",I40&lt;&gt;"",J40&lt;&gt;"",K40&lt;&gt;""),"Dados de execução antes da conclusão","Aguardando separação"),IF(G40&lt;&gt;"Separado","",IF(OR(H40="",I40="",J40="",K40=""),"Execução incompleta",IF(OR(AB40&lt;&gt;"Elegível",AC40&lt;&gt;"Elegível"),"Lote usado não elegível",IF(J40&lt;&gt;F40,"Quantidade divergente",IF(H40&lt;&gt;S40,"Quebra FEFO: primeiro lote divergente",IF(OR(I40&lt;&gt;V40,K40&lt;&gt;X40),"Sequência de lotes divergente","Conforme FEFO")))))))))</f>
        <v/>
      </c>
      <c r="AA40" s="25">
        <f>IF(COUNTA(B40:M40)=0,"",IF(OR(B40="",NOT(ISNUMBER(C40)),D40="",E40="",NOT(ISNUMBER(F40)),G40=""),"Completar campos obrigatórios",IF(F40&lt;=0,"Quantidade inválida",IF(COUNTIF($D$2:$D$101,D40)&gt;1,"Prioridade duplicada",IF(COUNTIF(Lotes!$B$2:$B$101,E40)=0,"SKU sem cadastro de lote",IF(AND(G40="Separado",OR(H40="",I40="",J40="",K40="")),"Completar dados da separação",IF(AND(G40="Separado",Z40&lt;&gt;"Conforme FEFO",Z40&lt;&gt;"Não se aplica",OR(L40="",L40="Não se aplica")),"Informar motivo da exceção",IF(Q40&lt;F40,"Revisar atendimento parcial/sem saldo","OK"))))))))</f>
        <v/>
      </c>
      <c r="AB40" s="22">
        <f>IF(H40="","",IFERROR(INDEX(Lotes!$J$2:$J$101,MATCH(E40&amp;"|"&amp;H40,Lotes!$Q$2:$Q$101,0)),"Lote não cadastrado"))</f>
        <v/>
      </c>
      <c r="AC40" s="22">
        <f>IF(I40="","",IFERROR(INDEX(Lotes!$J$2:$J$101,MATCH(E40&amp;"|"&amp;I40,Lotes!$Q$2:$Q$101,0)),"Lote não cadastrado"))</f>
        <v/>
      </c>
    </row>
    <row r="41" ht="32" customHeight="1">
      <c r="A41" s="23" t="n">
        <v>40</v>
      </c>
      <c r="B41" s="17" t="n"/>
      <c r="C41" s="33" t="n"/>
      <c r="D41" s="34" t="n"/>
      <c r="E41" s="17" t="n"/>
      <c r="F41" s="34" t="n"/>
      <c r="G41" s="20" t="n"/>
      <c r="H41" s="17" t="n"/>
      <c r="I41" s="17" t="n"/>
      <c r="J41" s="34" t="n"/>
      <c r="K41" s="34" t="n"/>
      <c r="L41" s="17" t="n"/>
      <c r="M41" s="24" t="n"/>
      <c r="N41" s="35">
        <f>IF(AND(B41&lt;&gt;"",E41&lt;&gt;"",ISNUMBER(F41),OR(G41="Pendente",G41="Separado")),F41,0)</f>
        <v/>
      </c>
      <c r="O41" s="35">
        <f>IF(N41=0,"",SUMIFS($N$2:$N$101,$E$2:$E$101,E41,$D$2:$D$101,"&lt;"&amp;D41))</f>
        <v/>
      </c>
      <c r="P41" s="35">
        <f>IF(E41="","",SUMIFS(Lotes!$L$2:$L$101,Lotes!$B$2:$B$101,E41))</f>
        <v/>
      </c>
      <c r="Q41" s="35">
        <f>IF(N41=0,"",MAX(0,MIN(N41,P41-O41)))</f>
        <v/>
      </c>
      <c r="R41" s="35">
        <f>IF(Q41&lt;=0,"",IFERROR(AGGREGATE(15,6,Lotes!$M$2:$M$101/((Lotes!$B$2:$B$101=E41)*(Lotes!$J$2:$J$101="Elegível")*(Lotes!$O$2:$O$101&gt;O41)),1),""))</f>
        <v/>
      </c>
      <c r="S41" s="22">
        <f>IF(R41="","",IFERROR(INDEX(Lotes!$D$2:$D$101,MATCH(E41&amp;"|"&amp;TEXT(R41,"000"),Lotes!$R$2:$R$101,0)),""))</f>
        <v/>
      </c>
      <c r="T41" s="35">
        <f>IF(S41="","",MIN(O41+Q41,SUMIFS(Lotes!$O$2:$O$101,Lotes!$R$2:$R$101,E41&amp;"|"&amp;TEXT(R41,"000")))-O41)</f>
        <v/>
      </c>
      <c r="U41" s="35">
        <f>IF(Q41&lt;=0,"",IFERROR(AGGREGATE(15,6,Lotes!$M$2:$M$101/((Lotes!$B$2:$B$101=E41)*(Lotes!$J$2:$J$101="Elegível")*(Lotes!$O$2:$O$101&gt;=O41+Q41)),1),""))</f>
        <v/>
      </c>
      <c r="V41" s="22">
        <f>IF(U41="","",IFERROR(INDEX(Lotes!$D$2:$D$101,MATCH(E41&amp;"|"&amp;TEXT(U41,"000"),Lotes!$R$2:$R$101,0)),""))</f>
        <v/>
      </c>
      <c r="W41" s="35">
        <f>IF(V41="","",IF(U41=R41,Q41,O41+Q41-SUMIFS(Lotes!$N$2:$N$101,Lotes!$R$2:$R$101,E41&amp;"|"&amp;TEXT(U41,"000"))))</f>
        <v/>
      </c>
      <c r="X41" s="35">
        <f>IF(N41=0,0,IF(Q41&lt;=0,0,COUNTIFS(Lotes!$B$2:$B$101,E41,Lotes!$J$2:$J$101,"Elegível",Lotes!$O$2:$O$101,"&gt;"&amp;O41,Lotes!$N$2:$N$101,"&lt;"&amp;(O41+Q41))))</f>
        <v/>
      </c>
      <c r="Y41" s="25">
        <f>IF(N41=0,"",IF(Q41=0,"Sem saldo elegível",IF(Q41&lt;N41,"Atendimento parcial: "&amp;TEXT(Q41,"0")&amp;" de "&amp;TEXT(N41,"0")&amp;", iniciar no lote "&amp;S41,IF(X41=1,"Separar "&amp;TEXT(Q41,"0")&amp;" do lote "&amp;S41,"Iniciar no lote "&amp;S41&amp;" ("&amp;TEXT(T41,"0")&amp;") e seguir a fila FEFO até "&amp;V41&amp;" ("&amp;TEXT(W41,"0")&amp;")"))))</f>
        <v/>
      </c>
      <c r="Z41" s="25">
        <f>IF(B41="","",IF(G41="Cancelado","Não se aplica",IF(G41="Pendente",IF(OR(H41&lt;&gt;"",I41&lt;&gt;"",J41&lt;&gt;"",K41&lt;&gt;""),"Dados de execução antes da conclusão","Aguardando separação"),IF(G41&lt;&gt;"Separado","",IF(OR(H41="",I41="",J41="",K41=""),"Execução incompleta",IF(OR(AB41&lt;&gt;"Elegível",AC41&lt;&gt;"Elegível"),"Lote usado não elegível",IF(J41&lt;&gt;F41,"Quantidade divergente",IF(H41&lt;&gt;S41,"Quebra FEFO: primeiro lote divergente",IF(OR(I41&lt;&gt;V41,K41&lt;&gt;X41),"Sequência de lotes divergente","Conforme FEFO")))))))))</f>
        <v/>
      </c>
      <c r="AA41" s="25">
        <f>IF(COUNTA(B41:M41)=0,"",IF(OR(B41="",NOT(ISNUMBER(C41)),D41="",E41="",NOT(ISNUMBER(F41)),G41=""),"Completar campos obrigatórios",IF(F41&lt;=0,"Quantidade inválida",IF(COUNTIF($D$2:$D$101,D41)&gt;1,"Prioridade duplicada",IF(COUNTIF(Lotes!$B$2:$B$101,E41)=0,"SKU sem cadastro de lote",IF(AND(G41="Separado",OR(H41="",I41="",J41="",K41="")),"Completar dados da separação",IF(AND(G41="Separado",Z41&lt;&gt;"Conforme FEFO",Z41&lt;&gt;"Não se aplica",OR(L41="",L41="Não se aplica")),"Informar motivo da exceção",IF(Q41&lt;F41,"Revisar atendimento parcial/sem saldo","OK"))))))))</f>
        <v/>
      </c>
      <c r="AB41" s="22">
        <f>IF(H41="","",IFERROR(INDEX(Lotes!$J$2:$J$101,MATCH(E41&amp;"|"&amp;H41,Lotes!$Q$2:$Q$101,0)),"Lote não cadastrado"))</f>
        <v/>
      </c>
      <c r="AC41" s="22">
        <f>IF(I41="","",IFERROR(INDEX(Lotes!$J$2:$J$101,MATCH(E41&amp;"|"&amp;I41,Lotes!$Q$2:$Q$101,0)),"Lote não cadastrado"))</f>
        <v/>
      </c>
    </row>
    <row r="42" ht="32" customHeight="1">
      <c r="A42" s="16" t="n">
        <v>41</v>
      </c>
      <c r="B42" s="17" t="n"/>
      <c r="C42" s="33" t="n"/>
      <c r="D42" s="34" t="n"/>
      <c r="E42" s="17" t="n"/>
      <c r="F42" s="34" t="n"/>
      <c r="G42" s="20" t="n"/>
      <c r="H42" s="17" t="n"/>
      <c r="I42" s="17" t="n"/>
      <c r="J42" s="34" t="n"/>
      <c r="K42" s="34" t="n"/>
      <c r="L42" s="17" t="n"/>
      <c r="M42" s="24" t="n"/>
      <c r="N42" s="35">
        <f>IF(AND(B42&lt;&gt;"",E42&lt;&gt;"",ISNUMBER(F42),OR(G42="Pendente",G42="Separado")),F42,0)</f>
        <v/>
      </c>
      <c r="O42" s="35">
        <f>IF(N42=0,"",SUMIFS($N$2:$N$101,$E$2:$E$101,E42,$D$2:$D$101,"&lt;"&amp;D42))</f>
        <v/>
      </c>
      <c r="P42" s="35">
        <f>IF(E42="","",SUMIFS(Lotes!$L$2:$L$101,Lotes!$B$2:$B$101,E42))</f>
        <v/>
      </c>
      <c r="Q42" s="35">
        <f>IF(N42=0,"",MAX(0,MIN(N42,P42-O42)))</f>
        <v/>
      </c>
      <c r="R42" s="35">
        <f>IF(Q42&lt;=0,"",IFERROR(AGGREGATE(15,6,Lotes!$M$2:$M$101/((Lotes!$B$2:$B$101=E42)*(Lotes!$J$2:$J$101="Elegível")*(Lotes!$O$2:$O$101&gt;O42)),1),""))</f>
        <v/>
      </c>
      <c r="S42" s="22">
        <f>IF(R42="","",IFERROR(INDEX(Lotes!$D$2:$D$101,MATCH(E42&amp;"|"&amp;TEXT(R42,"000"),Lotes!$R$2:$R$101,0)),""))</f>
        <v/>
      </c>
      <c r="T42" s="35">
        <f>IF(S42="","",MIN(O42+Q42,SUMIFS(Lotes!$O$2:$O$101,Lotes!$R$2:$R$101,E42&amp;"|"&amp;TEXT(R42,"000")))-O42)</f>
        <v/>
      </c>
      <c r="U42" s="35">
        <f>IF(Q42&lt;=0,"",IFERROR(AGGREGATE(15,6,Lotes!$M$2:$M$101/((Lotes!$B$2:$B$101=E42)*(Lotes!$J$2:$J$101="Elegível")*(Lotes!$O$2:$O$101&gt;=O42+Q42)),1),""))</f>
        <v/>
      </c>
      <c r="V42" s="22">
        <f>IF(U42="","",IFERROR(INDEX(Lotes!$D$2:$D$101,MATCH(E42&amp;"|"&amp;TEXT(U42,"000"),Lotes!$R$2:$R$101,0)),""))</f>
        <v/>
      </c>
      <c r="W42" s="35">
        <f>IF(V42="","",IF(U42=R42,Q42,O42+Q42-SUMIFS(Lotes!$N$2:$N$101,Lotes!$R$2:$R$101,E42&amp;"|"&amp;TEXT(U42,"000"))))</f>
        <v/>
      </c>
      <c r="X42" s="35">
        <f>IF(N42=0,0,IF(Q42&lt;=0,0,COUNTIFS(Lotes!$B$2:$B$101,E42,Lotes!$J$2:$J$101,"Elegível",Lotes!$O$2:$O$101,"&gt;"&amp;O42,Lotes!$N$2:$N$101,"&lt;"&amp;(O42+Q42))))</f>
        <v/>
      </c>
      <c r="Y42" s="25">
        <f>IF(N42=0,"",IF(Q42=0,"Sem saldo elegível",IF(Q42&lt;N42,"Atendimento parcial: "&amp;TEXT(Q42,"0")&amp;" de "&amp;TEXT(N42,"0")&amp;", iniciar no lote "&amp;S42,IF(X42=1,"Separar "&amp;TEXT(Q42,"0")&amp;" do lote "&amp;S42,"Iniciar no lote "&amp;S42&amp;" ("&amp;TEXT(T42,"0")&amp;") e seguir a fila FEFO até "&amp;V42&amp;" ("&amp;TEXT(W42,"0")&amp;")"))))</f>
        <v/>
      </c>
      <c r="Z42" s="25">
        <f>IF(B42="","",IF(G42="Cancelado","Não se aplica",IF(G42="Pendente",IF(OR(H42&lt;&gt;"",I42&lt;&gt;"",J42&lt;&gt;"",K42&lt;&gt;""),"Dados de execução antes da conclusão","Aguardando separação"),IF(G42&lt;&gt;"Separado","",IF(OR(H42="",I42="",J42="",K42=""),"Execução incompleta",IF(OR(AB42&lt;&gt;"Elegível",AC42&lt;&gt;"Elegível"),"Lote usado não elegível",IF(J42&lt;&gt;F42,"Quantidade divergente",IF(H42&lt;&gt;S42,"Quebra FEFO: primeiro lote divergente",IF(OR(I42&lt;&gt;V42,K42&lt;&gt;X42),"Sequência de lotes divergente","Conforme FEFO")))))))))</f>
        <v/>
      </c>
      <c r="AA42" s="25">
        <f>IF(COUNTA(B42:M42)=0,"",IF(OR(B42="",NOT(ISNUMBER(C42)),D42="",E42="",NOT(ISNUMBER(F42)),G42=""),"Completar campos obrigatórios",IF(F42&lt;=0,"Quantidade inválida",IF(COUNTIF($D$2:$D$101,D42)&gt;1,"Prioridade duplicada",IF(COUNTIF(Lotes!$B$2:$B$101,E42)=0,"SKU sem cadastro de lote",IF(AND(G42="Separado",OR(H42="",I42="",J42="",K42="")),"Completar dados da separação",IF(AND(G42="Separado",Z42&lt;&gt;"Conforme FEFO",Z42&lt;&gt;"Não se aplica",OR(L42="",L42="Não se aplica")),"Informar motivo da exceção",IF(Q42&lt;F42,"Revisar atendimento parcial/sem saldo","OK"))))))))</f>
        <v/>
      </c>
      <c r="AB42" s="22">
        <f>IF(H42="","",IFERROR(INDEX(Lotes!$J$2:$J$101,MATCH(E42&amp;"|"&amp;H42,Lotes!$Q$2:$Q$101,0)),"Lote não cadastrado"))</f>
        <v/>
      </c>
      <c r="AC42" s="22">
        <f>IF(I42="","",IFERROR(INDEX(Lotes!$J$2:$J$101,MATCH(E42&amp;"|"&amp;I42,Lotes!$Q$2:$Q$101,0)),"Lote não cadastrado"))</f>
        <v/>
      </c>
    </row>
    <row r="43" ht="32" customHeight="1">
      <c r="A43" s="23" t="n">
        <v>42</v>
      </c>
      <c r="B43" s="17" t="n"/>
      <c r="C43" s="33" t="n"/>
      <c r="D43" s="34" t="n"/>
      <c r="E43" s="17" t="n"/>
      <c r="F43" s="34" t="n"/>
      <c r="G43" s="20" t="n"/>
      <c r="H43" s="17" t="n"/>
      <c r="I43" s="17" t="n"/>
      <c r="J43" s="34" t="n"/>
      <c r="K43" s="34" t="n"/>
      <c r="L43" s="17" t="n"/>
      <c r="M43" s="24" t="n"/>
      <c r="N43" s="35">
        <f>IF(AND(B43&lt;&gt;"",E43&lt;&gt;"",ISNUMBER(F43),OR(G43="Pendente",G43="Separado")),F43,0)</f>
        <v/>
      </c>
      <c r="O43" s="35">
        <f>IF(N43=0,"",SUMIFS($N$2:$N$101,$E$2:$E$101,E43,$D$2:$D$101,"&lt;"&amp;D43))</f>
        <v/>
      </c>
      <c r="P43" s="35">
        <f>IF(E43="","",SUMIFS(Lotes!$L$2:$L$101,Lotes!$B$2:$B$101,E43))</f>
        <v/>
      </c>
      <c r="Q43" s="35">
        <f>IF(N43=0,"",MAX(0,MIN(N43,P43-O43)))</f>
        <v/>
      </c>
      <c r="R43" s="35">
        <f>IF(Q43&lt;=0,"",IFERROR(AGGREGATE(15,6,Lotes!$M$2:$M$101/((Lotes!$B$2:$B$101=E43)*(Lotes!$J$2:$J$101="Elegível")*(Lotes!$O$2:$O$101&gt;O43)),1),""))</f>
        <v/>
      </c>
      <c r="S43" s="22">
        <f>IF(R43="","",IFERROR(INDEX(Lotes!$D$2:$D$101,MATCH(E43&amp;"|"&amp;TEXT(R43,"000"),Lotes!$R$2:$R$101,0)),""))</f>
        <v/>
      </c>
      <c r="T43" s="35">
        <f>IF(S43="","",MIN(O43+Q43,SUMIFS(Lotes!$O$2:$O$101,Lotes!$R$2:$R$101,E43&amp;"|"&amp;TEXT(R43,"000")))-O43)</f>
        <v/>
      </c>
      <c r="U43" s="35">
        <f>IF(Q43&lt;=0,"",IFERROR(AGGREGATE(15,6,Lotes!$M$2:$M$101/((Lotes!$B$2:$B$101=E43)*(Lotes!$J$2:$J$101="Elegível")*(Lotes!$O$2:$O$101&gt;=O43+Q43)),1),""))</f>
        <v/>
      </c>
      <c r="V43" s="22">
        <f>IF(U43="","",IFERROR(INDEX(Lotes!$D$2:$D$101,MATCH(E43&amp;"|"&amp;TEXT(U43,"000"),Lotes!$R$2:$R$101,0)),""))</f>
        <v/>
      </c>
      <c r="W43" s="35">
        <f>IF(V43="","",IF(U43=R43,Q43,O43+Q43-SUMIFS(Lotes!$N$2:$N$101,Lotes!$R$2:$R$101,E43&amp;"|"&amp;TEXT(U43,"000"))))</f>
        <v/>
      </c>
      <c r="X43" s="35">
        <f>IF(N43=0,0,IF(Q43&lt;=0,0,COUNTIFS(Lotes!$B$2:$B$101,E43,Lotes!$J$2:$J$101,"Elegível",Lotes!$O$2:$O$101,"&gt;"&amp;O43,Lotes!$N$2:$N$101,"&lt;"&amp;(O43+Q43))))</f>
        <v/>
      </c>
      <c r="Y43" s="25">
        <f>IF(N43=0,"",IF(Q43=0,"Sem saldo elegível",IF(Q43&lt;N43,"Atendimento parcial: "&amp;TEXT(Q43,"0")&amp;" de "&amp;TEXT(N43,"0")&amp;", iniciar no lote "&amp;S43,IF(X43=1,"Separar "&amp;TEXT(Q43,"0")&amp;" do lote "&amp;S43,"Iniciar no lote "&amp;S43&amp;" ("&amp;TEXT(T43,"0")&amp;") e seguir a fila FEFO até "&amp;V43&amp;" ("&amp;TEXT(W43,"0")&amp;")"))))</f>
        <v/>
      </c>
      <c r="Z43" s="25">
        <f>IF(B43="","",IF(G43="Cancelado","Não se aplica",IF(G43="Pendente",IF(OR(H43&lt;&gt;"",I43&lt;&gt;"",J43&lt;&gt;"",K43&lt;&gt;""),"Dados de execução antes da conclusão","Aguardando separação"),IF(G43&lt;&gt;"Separado","",IF(OR(H43="",I43="",J43="",K43=""),"Execução incompleta",IF(OR(AB43&lt;&gt;"Elegível",AC43&lt;&gt;"Elegível"),"Lote usado não elegível",IF(J43&lt;&gt;F43,"Quantidade divergente",IF(H43&lt;&gt;S43,"Quebra FEFO: primeiro lote divergente",IF(OR(I43&lt;&gt;V43,K43&lt;&gt;X43),"Sequência de lotes divergente","Conforme FEFO")))))))))</f>
        <v/>
      </c>
      <c r="AA43" s="25">
        <f>IF(COUNTA(B43:M43)=0,"",IF(OR(B43="",NOT(ISNUMBER(C43)),D43="",E43="",NOT(ISNUMBER(F43)),G43=""),"Completar campos obrigatórios",IF(F43&lt;=0,"Quantidade inválida",IF(COUNTIF($D$2:$D$101,D43)&gt;1,"Prioridade duplicada",IF(COUNTIF(Lotes!$B$2:$B$101,E43)=0,"SKU sem cadastro de lote",IF(AND(G43="Separado",OR(H43="",I43="",J43="",K43="")),"Completar dados da separação",IF(AND(G43="Separado",Z43&lt;&gt;"Conforme FEFO",Z43&lt;&gt;"Não se aplica",OR(L43="",L43="Não se aplica")),"Informar motivo da exceção",IF(Q43&lt;F43,"Revisar atendimento parcial/sem saldo","OK"))))))))</f>
        <v/>
      </c>
      <c r="AB43" s="22">
        <f>IF(H43="","",IFERROR(INDEX(Lotes!$J$2:$J$101,MATCH(E43&amp;"|"&amp;H43,Lotes!$Q$2:$Q$101,0)),"Lote não cadastrado"))</f>
        <v/>
      </c>
      <c r="AC43" s="22">
        <f>IF(I43="","",IFERROR(INDEX(Lotes!$J$2:$J$101,MATCH(E43&amp;"|"&amp;I43,Lotes!$Q$2:$Q$101,0)),"Lote não cadastrado"))</f>
        <v/>
      </c>
    </row>
    <row r="44" ht="32" customHeight="1">
      <c r="A44" s="16" t="n">
        <v>43</v>
      </c>
      <c r="B44" s="17" t="n"/>
      <c r="C44" s="33" t="n"/>
      <c r="D44" s="34" t="n"/>
      <c r="E44" s="17" t="n"/>
      <c r="F44" s="34" t="n"/>
      <c r="G44" s="20" t="n"/>
      <c r="H44" s="17" t="n"/>
      <c r="I44" s="17" t="n"/>
      <c r="J44" s="34" t="n"/>
      <c r="K44" s="34" t="n"/>
      <c r="L44" s="17" t="n"/>
      <c r="M44" s="24" t="n"/>
      <c r="N44" s="35">
        <f>IF(AND(B44&lt;&gt;"",E44&lt;&gt;"",ISNUMBER(F44),OR(G44="Pendente",G44="Separado")),F44,0)</f>
        <v/>
      </c>
      <c r="O44" s="35">
        <f>IF(N44=0,"",SUMIFS($N$2:$N$101,$E$2:$E$101,E44,$D$2:$D$101,"&lt;"&amp;D44))</f>
        <v/>
      </c>
      <c r="P44" s="35">
        <f>IF(E44="","",SUMIFS(Lotes!$L$2:$L$101,Lotes!$B$2:$B$101,E44))</f>
        <v/>
      </c>
      <c r="Q44" s="35">
        <f>IF(N44=0,"",MAX(0,MIN(N44,P44-O44)))</f>
        <v/>
      </c>
      <c r="R44" s="35">
        <f>IF(Q44&lt;=0,"",IFERROR(AGGREGATE(15,6,Lotes!$M$2:$M$101/((Lotes!$B$2:$B$101=E44)*(Lotes!$J$2:$J$101="Elegível")*(Lotes!$O$2:$O$101&gt;O44)),1),""))</f>
        <v/>
      </c>
      <c r="S44" s="22">
        <f>IF(R44="","",IFERROR(INDEX(Lotes!$D$2:$D$101,MATCH(E44&amp;"|"&amp;TEXT(R44,"000"),Lotes!$R$2:$R$101,0)),""))</f>
        <v/>
      </c>
      <c r="T44" s="35">
        <f>IF(S44="","",MIN(O44+Q44,SUMIFS(Lotes!$O$2:$O$101,Lotes!$R$2:$R$101,E44&amp;"|"&amp;TEXT(R44,"000")))-O44)</f>
        <v/>
      </c>
      <c r="U44" s="35">
        <f>IF(Q44&lt;=0,"",IFERROR(AGGREGATE(15,6,Lotes!$M$2:$M$101/((Lotes!$B$2:$B$101=E44)*(Lotes!$J$2:$J$101="Elegível")*(Lotes!$O$2:$O$101&gt;=O44+Q44)),1),""))</f>
        <v/>
      </c>
      <c r="V44" s="22">
        <f>IF(U44="","",IFERROR(INDEX(Lotes!$D$2:$D$101,MATCH(E44&amp;"|"&amp;TEXT(U44,"000"),Lotes!$R$2:$R$101,0)),""))</f>
        <v/>
      </c>
      <c r="W44" s="35">
        <f>IF(V44="","",IF(U44=R44,Q44,O44+Q44-SUMIFS(Lotes!$N$2:$N$101,Lotes!$R$2:$R$101,E44&amp;"|"&amp;TEXT(U44,"000"))))</f>
        <v/>
      </c>
      <c r="X44" s="35">
        <f>IF(N44=0,0,IF(Q44&lt;=0,0,COUNTIFS(Lotes!$B$2:$B$101,E44,Lotes!$J$2:$J$101,"Elegível",Lotes!$O$2:$O$101,"&gt;"&amp;O44,Lotes!$N$2:$N$101,"&lt;"&amp;(O44+Q44))))</f>
        <v/>
      </c>
      <c r="Y44" s="25">
        <f>IF(N44=0,"",IF(Q44=0,"Sem saldo elegível",IF(Q44&lt;N44,"Atendimento parcial: "&amp;TEXT(Q44,"0")&amp;" de "&amp;TEXT(N44,"0")&amp;", iniciar no lote "&amp;S44,IF(X44=1,"Separar "&amp;TEXT(Q44,"0")&amp;" do lote "&amp;S44,"Iniciar no lote "&amp;S44&amp;" ("&amp;TEXT(T44,"0")&amp;") e seguir a fila FEFO até "&amp;V44&amp;" ("&amp;TEXT(W44,"0")&amp;")"))))</f>
        <v/>
      </c>
      <c r="Z44" s="25">
        <f>IF(B44="","",IF(G44="Cancelado","Não se aplica",IF(G44="Pendente",IF(OR(H44&lt;&gt;"",I44&lt;&gt;"",J44&lt;&gt;"",K44&lt;&gt;""),"Dados de execução antes da conclusão","Aguardando separação"),IF(G44&lt;&gt;"Separado","",IF(OR(H44="",I44="",J44="",K44=""),"Execução incompleta",IF(OR(AB44&lt;&gt;"Elegível",AC44&lt;&gt;"Elegível"),"Lote usado não elegível",IF(J44&lt;&gt;F44,"Quantidade divergente",IF(H44&lt;&gt;S44,"Quebra FEFO: primeiro lote divergente",IF(OR(I44&lt;&gt;V44,K44&lt;&gt;X44),"Sequência de lotes divergente","Conforme FEFO")))))))))</f>
        <v/>
      </c>
      <c r="AA44" s="25">
        <f>IF(COUNTA(B44:M44)=0,"",IF(OR(B44="",NOT(ISNUMBER(C44)),D44="",E44="",NOT(ISNUMBER(F44)),G44=""),"Completar campos obrigatórios",IF(F44&lt;=0,"Quantidade inválida",IF(COUNTIF($D$2:$D$101,D44)&gt;1,"Prioridade duplicada",IF(COUNTIF(Lotes!$B$2:$B$101,E44)=0,"SKU sem cadastro de lote",IF(AND(G44="Separado",OR(H44="",I44="",J44="",K44="")),"Completar dados da separação",IF(AND(G44="Separado",Z44&lt;&gt;"Conforme FEFO",Z44&lt;&gt;"Não se aplica",OR(L44="",L44="Não se aplica")),"Informar motivo da exceção",IF(Q44&lt;F44,"Revisar atendimento parcial/sem saldo","OK"))))))))</f>
        <v/>
      </c>
      <c r="AB44" s="22">
        <f>IF(H44="","",IFERROR(INDEX(Lotes!$J$2:$J$101,MATCH(E44&amp;"|"&amp;H44,Lotes!$Q$2:$Q$101,0)),"Lote não cadastrado"))</f>
        <v/>
      </c>
      <c r="AC44" s="22">
        <f>IF(I44="","",IFERROR(INDEX(Lotes!$J$2:$J$101,MATCH(E44&amp;"|"&amp;I44,Lotes!$Q$2:$Q$101,0)),"Lote não cadastrado"))</f>
        <v/>
      </c>
    </row>
    <row r="45" ht="32" customHeight="1">
      <c r="A45" s="23" t="n">
        <v>44</v>
      </c>
      <c r="B45" s="17" t="n"/>
      <c r="C45" s="33" t="n"/>
      <c r="D45" s="34" t="n"/>
      <c r="E45" s="17" t="n"/>
      <c r="F45" s="34" t="n"/>
      <c r="G45" s="20" t="n"/>
      <c r="H45" s="17" t="n"/>
      <c r="I45" s="17" t="n"/>
      <c r="J45" s="34" t="n"/>
      <c r="K45" s="34" t="n"/>
      <c r="L45" s="17" t="n"/>
      <c r="M45" s="24" t="n"/>
      <c r="N45" s="35">
        <f>IF(AND(B45&lt;&gt;"",E45&lt;&gt;"",ISNUMBER(F45),OR(G45="Pendente",G45="Separado")),F45,0)</f>
        <v/>
      </c>
      <c r="O45" s="35">
        <f>IF(N45=0,"",SUMIFS($N$2:$N$101,$E$2:$E$101,E45,$D$2:$D$101,"&lt;"&amp;D45))</f>
        <v/>
      </c>
      <c r="P45" s="35">
        <f>IF(E45="","",SUMIFS(Lotes!$L$2:$L$101,Lotes!$B$2:$B$101,E45))</f>
        <v/>
      </c>
      <c r="Q45" s="35">
        <f>IF(N45=0,"",MAX(0,MIN(N45,P45-O45)))</f>
        <v/>
      </c>
      <c r="R45" s="35">
        <f>IF(Q45&lt;=0,"",IFERROR(AGGREGATE(15,6,Lotes!$M$2:$M$101/((Lotes!$B$2:$B$101=E45)*(Lotes!$J$2:$J$101="Elegível")*(Lotes!$O$2:$O$101&gt;O45)),1),""))</f>
        <v/>
      </c>
      <c r="S45" s="22">
        <f>IF(R45="","",IFERROR(INDEX(Lotes!$D$2:$D$101,MATCH(E45&amp;"|"&amp;TEXT(R45,"000"),Lotes!$R$2:$R$101,0)),""))</f>
        <v/>
      </c>
      <c r="T45" s="35">
        <f>IF(S45="","",MIN(O45+Q45,SUMIFS(Lotes!$O$2:$O$101,Lotes!$R$2:$R$101,E45&amp;"|"&amp;TEXT(R45,"000")))-O45)</f>
        <v/>
      </c>
      <c r="U45" s="35">
        <f>IF(Q45&lt;=0,"",IFERROR(AGGREGATE(15,6,Lotes!$M$2:$M$101/((Lotes!$B$2:$B$101=E45)*(Lotes!$J$2:$J$101="Elegível")*(Lotes!$O$2:$O$101&gt;=O45+Q45)),1),""))</f>
        <v/>
      </c>
      <c r="V45" s="22">
        <f>IF(U45="","",IFERROR(INDEX(Lotes!$D$2:$D$101,MATCH(E45&amp;"|"&amp;TEXT(U45,"000"),Lotes!$R$2:$R$101,0)),""))</f>
        <v/>
      </c>
      <c r="W45" s="35">
        <f>IF(V45="","",IF(U45=R45,Q45,O45+Q45-SUMIFS(Lotes!$N$2:$N$101,Lotes!$R$2:$R$101,E45&amp;"|"&amp;TEXT(U45,"000"))))</f>
        <v/>
      </c>
      <c r="X45" s="35">
        <f>IF(N45=0,0,IF(Q45&lt;=0,0,COUNTIFS(Lotes!$B$2:$B$101,E45,Lotes!$J$2:$J$101,"Elegível",Lotes!$O$2:$O$101,"&gt;"&amp;O45,Lotes!$N$2:$N$101,"&lt;"&amp;(O45+Q45))))</f>
        <v/>
      </c>
      <c r="Y45" s="25">
        <f>IF(N45=0,"",IF(Q45=0,"Sem saldo elegível",IF(Q45&lt;N45,"Atendimento parcial: "&amp;TEXT(Q45,"0")&amp;" de "&amp;TEXT(N45,"0")&amp;", iniciar no lote "&amp;S45,IF(X45=1,"Separar "&amp;TEXT(Q45,"0")&amp;" do lote "&amp;S45,"Iniciar no lote "&amp;S45&amp;" ("&amp;TEXT(T45,"0")&amp;") e seguir a fila FEFO até "&amp;V45&amp;" ("&amp;TEXT(W45,"0")&amp;")"))))</f>
        <v/>
      </c>
      <c r="Z45" s="25">
        <f>IF(B45="","",IF(G45="Cancelado","Não se aplica",IF(G45="Pendente",IF(OR(H45&lt;&gt;"",I45&lt;&gt;"",J45&lt;&gt;"",K45&lt;&gt;""),"Dados de execução antes da conclusão","Aguardando separação"),IF(G45&lt;&gt;"Separado","",IF(OR(H45="",I45="",J45="",K45=""),"Execução incompleta",IF(OR(AB45&lt;&gt;"Elegível",AC45&lt;&gt;"Elegível"),"Lote usado não elegível",IF(J45&lt;&gt;F45,"Quantidade divergente",IF(H45&lt;&gt;S45,"Quebra FEFO: primeiro lote divergente",IF(OR(I45&lt;&gt;V45,K45&lt;&gt;X45),"Sequência de lotes divergente","Conforme FEFO")))))))))</f>
        <v/>
      </c>
      <c r="AA45" s="25">
        <f>IF(COUNTA(B45:M45)=0,"",IF(OR(B45="",NOT(ISNUMBER(C45)),D45="",E45="",NOT(ISNUMBER(F45)),G45=""),"Completar campos obrigatórios",IF(F45&lt;=0,"Quantidade inválida",IF(COUNTIF($D$2:$D$101,D45)&gt;1,"Prioridade duplicada",IF(COUNTIF(Lotes!$B$2:$B$101,E45)=0,"SKU sem cadastro de lote",IF(AND(G45="Separado",OR(H45="",I45="",J45="",K45="")),"Completar dados da separação",IF(AND(G45="Separado",Z45&lt;&gt;"Conforme FEFO",Z45&lt;&gt;"Não se aplica",OR(L45="",L45="Não se aplica")),"Informar motivo da exceção",IF(Q45&lt;F45,"Revisar atendimento parcial/sem saldo","OK"))))))))</f>
        <v/>
      </c>
      <c r="AB45" s="22">
        <f>IF(H45="","",IFERROR(INDEX(Lotes!$J$2:$J$101,MATCH(E45&amp;"|"&amp;H45,Lotes!$Q$2:$Q$101,0)),"Lote não cadastrado"))</f>
        <v/>
      </c>
      <c r="AC45" s="22">
        <f>IF(I45="","",IFERROR(INDEX(Lotes!$J$2:$J$101,MATCH(E45&amp;"|"&amp;I45,Lotes!$Q$2:$Q$101,0)),"Lote não cadastrado"))</f>
        <v/>
      </c>
    </row>
    <row r="46" ht="32" customHeight="1">
      <c r="A46" s="16" t="n">
        <v>45</v>
      </c>
      <c r="B46" s="17" t="n"/>
      <c r="C46" s="33" t="n"/>
      <c r="D46" s="34" t="n"/>
      <c r="E46" s="17" t="n"/>
      <c r="F46" s="34" t="n"/>
      <c r="G46" s="20" t="n"/>
      <c r="H46" s="17" t="n"/>
      <c r="I46" s="17" t="n"/>
      <c r="J46" s="34" t="n"/>
      <c r="K46" s="34" t="n"/>
      <c r="L46" s="17" t="n"/>
      <c r="M46" s="24" t="n"/>
      <c r="N46" s="35">
        <f>IF(AND(B46&lt;&gt;"",E46&lt;&gt;"",ISNUMBER(F46),OR(G46="Pendente",G46="Separado")),F46,0)</f>
        <v/>
      </c>
      <c r="O46" s="35">
        <f>IF(N46=0,"",SUMIFS($N$2:$N$101,$E$2:$E$101,E46,$D$2:$D$101,"&lt;"&amp;D46))</f>
        <v/>
      </c>
      <c r="P46" s="35">
        <f>IF(E46="","",SUMIFS(Lotes!$L$2:$L$101,Lotes!$B$2:$B$101,E46))</f>
        <v/>
      </c>
      <c r="Q46" s="35">
        <f>IF(N46=0,"",MAX(0,MIN(N46,P46-O46)))</f>
        <v/>
      </c>
      <c r="R46" s="35">
        <f>IF(Q46&lt;=0,"",IFERROR(AGGREGATE(15,6,Lotes!$M$2:$M$101/((Lotes!$B$2:$B$101=E46)*(Lotes!$J$2:$J$101="Elegível")*(Lotes!$O$2:$O$101&gt;O46)),1),""))</f>
        <v/>
      </c>
      <c r="S46" s="22">
        <f>IF(R46="","",IFERROR(INDEX(Lotes!$D$2:$D$101,MATCH(E46&amp;"|"&amp;TEXT(R46,"000"),Lotes!$R$2:$R$101,0)),""))</f>
        <v/>
      </c>
      <c r="T46" s="35">
        <f>IF(S46="","",MIN(O46+Q46,SUMIFS(Lotes!$O$2:$O$101,Lotes!$R$2:$R$101,E46&amp;"|"&amp;TEXT(R46,"000")))-O46)</f>
        <v/>
      </c>
      <c r="U46" s="35">
        <f>IF(Q46&lt;=0,"",IFERROR(AGGREGATE(15,6,Lotes!$M$2:$M$101/((Lotes!$B$2:$B$101=E46)*(Lotes!$J$2:$J$101="Elegível")*(Lotes!$O$2:$O$101&gt;=O46+Q46)),1),""))</f>
        <v/>
      </c>
      <c r="V46" s="22">
        <f>IF(U46="","",IFERROR(INDEX(Lotes!$D$2:$D$101,MATCH(E46&amp;"|"&amp;TEXT(U46,"000"),Lotes!$R$2:$R$101,0)),""))</f>
        <v/>
      </c>
      <c r="W46" s="35">
        <f>IF(V46="","",IF(U46=R46,Q46,O46+Q46-SUMIFS(Lotes!$N$2:$N$101,Lotes!$R$2:$R$101,E46&amp;"|"&amp;TEXT(U46,"000"))))</f>
        <v/>
      </c>
      <c r="X46" s="35">
        <f>IF(N46=0,0,IF(Q46&lt;=0,0,COUNTIFS(Lotes!$B$2:$B$101,E46,Lotes!$J$2:$J$101,"Elegível",Lotes!$O$2:$O$101,"&gt;"&amp;O46,Lotes!$N$2:$N$101,"&lt;"&amp;(O46+Q46))))</f>
        <v/>
      </c>
      <c r="Y46" s="25">
        <f>IF(N46=0,"",IF(Q46=0,"Sem saldo elegível",IF(Q46&lt;N46,"Atendimento parcial: "&amp;TEXT(Q46,"0")&amp;" de "&amp;TEXT(N46,"0")&amp;", iniciar no lote "&amp;S46,IF(X46=1,"Separar "&amp;TEXT(Q46,"0")&amp;" do lote "&amp;S46,"Iniciar no lote "&amp;S46&amp;" ("&amp;TEXT(T46,"0")&amp;") e seguir a fila FEFO até "&amp;V46&amp;" ("&amp;TEXT(W46,"0")&amp;")"))))</f>
        <v/>
      </c>
      <c r="Z46" s="25">
        <f>IF(B46="","",IF(G46="Cancelado","Não se aplica",IF(G46="Pendente",IF(OR(H46&lt;&gt;"",I46&lt;&gt;"",J46&lt;&gt;"",K46&lt;&gt;""),"Dados de execução antes da conclusão","Aguardando separação"),IF(G46&lt;&gt;"Separado","",IF(OR(H46="",I46="",J46="",K46=""),"Execução incompleta",IF(OR(AB46&lt;&gt;"Elegível",AC46&lt;&gt;"Elegível"),"Lote usado não elegível",IF(J46&lt;&gt;F46,"Quantidade divergente",IF(H46&lt;&gt;S46,"Quebra FEFO: primeiro lote divergente",IF(OR(I46&lt;&gt;V46,K46&lt;&gt;X46),"Sequência de lotes divergente","Conforme FEFO")))))))))</f>
        <v/>
      </c>
      <c r="AA46" s="25">
        <f>IF(COUNTA(B46:M46)=0,"",IF(OR(B46="",NOT(ISNUMBER(C46)),D46="",E46="",NOT(ISNUMBER(F46)),G46=""),"Completar campos obrigatórios",IF(F46&lt;=0,"Quantidade inválida",IF(COUNTIF($D$2:$D$101,D46)&gt;1,"Prioridade duplicada",IF(COUNTIF(Lotes!$B$2:$B$101,E46)=0,"SKU sem cadastro de lote",IF(AND(G46="Separado",OR(H46="",I46="",J46="",K46="")),"Completar dados da separação",IF(AND(G46="Separado",Z46&lt;&gt;"Conforme FEFO",Z46&lt;&gt;"Não se aplica",OR(L46="",L46="Não se aplica")),"Informar motivo da exceção",IF(Q46&lt;F46,"Revisar atendimento parcial/sem saldo","OK"))))))))</f>
        <v/>
      </c>
      <c r="AB46" s="22">
        <f>IF(H46="","",IFERROR(INDEX(Lotes!$J$2:$J$101,MATCH(E46&amp;"|"&amp;H46,Lotes!$Q$2:$Q$101,0)),"Lote não cadastrado"))</f>
        <v/>
      </c>
      <c r="AC46" s="22">
        <f>IF(I46="","",IFERROR(INDEX(Lotes!$J$2:$J$101,MATCH(E46&amp;"|"&amp;I46,Lotes!$Q$2:$Q$101,0)),"Lote não cadastrado"))</f>
        <v/>
      </c>
    </row>
    <row r="47" ht="32" customHeight="1">
      <c r="A47" s="23" t="n">
        <v>46</v>
      </c>
      <c r="B47" s="17" t="n"/>
      <c r="C47" s="33" t="n"/>
      <c r="D47" s="34" t="n"/>
      <c r="E47" s="17" t="n"/>
      <c r="F47" s="34" t="n"/>
      <c r="G47" s="20" t="n"/>
      <c r="H47" s="17" t="n"/>
      <c r="I47" s="17" t="n"/>
      <c r="J47" s="34" t="n"/>
      <c r="K47" s="34" t="n"/>
      <c r="L47" s="17" t="n"/>
      <c r="M47" s="24" t="n"/>
      <c r="N47" s="35">
        <f>IF(AND(B47&lt;&gt;"",E47&lt;&gt;"",ISNUMBER(F47),OR(G47="Pendente",G47="Separado")),F47,0)</f>
        <v/>
      </c>
      <c r="O47" s="35">
        <f>IF(N47=0,"",SUMIFS($N$2:$N$101,$E$2:$E$101,E47,$D$2:$D$101,"&lt;"&amp;D47))</f>
        <v/>
      </c>
      <c r="P47" s="35">
        <f>IF(E47="","",SUMIFS(Lotes!$L$2:$L$101,Lotes!$B$2:$B$101,E47))</f>
        <v/>
      </c>
      <c r="Q47" s="35">
        <f>IF(N47=0,"",MAX(0,MIN(N47,P47-O47)))</f>
        <v/>
      </c>
      <c r="R47" s="35">
        <f>IF(Q47&lt;=0,"",IFERROR(AGGREGATE(15,6,Lotes!$M$2:$M$101/((Lotes!$B$2:$B$101=E47)*(Lotes!$J$2:$J$101="Elegível")*(Lotes!$O$2:$O$101&gt;O47)),1),""))</f>
        <v/>
      </c>
      <c r="S47" s="22">
        <f>IF(R47="","",IFERROR(INDEX(Lotes!$D$2:$D$101,MATCH(E47&amp;"|"&amp;TEXT(R47,"000"),Lotes!$R$2:$R$101,0)),""))</f>
        <v/>
      </c>
      <c r="T47" s="35">
        <f>IF(S47="","",MIN(O47+Q47,SUMIFS(Lotes!$O$2:$O$101,Lotes!$R$2:$R$101,E47&amp;"|"&amp;TEXT(R47,"000")))-O47)</f>
        <v/>
      </c>
      <c r="U47" s="35">
        <f>IF(Q47&lt;=0,"",IFERROR(AGGREGATE(15,6,Lotes!$M$2:$M$101/((Lotes!$B$2:$B$101=E47)*(Lotes!$J$2:$J$101="Elegível")*(Lotes!$O$2:$O$101&gt;=O47+Q47)),1),""))</f>
        <v/>
      </c>
      <c r="V47" s="22">
        <f>IF(U47="","",IFERROR(INDEX(Lotes!$D$2:$D$101,MATCH(E47&amp;"|"&amp;TEXT(U47,"000"),Lotes!$R$2:$R$101,0)),""))</f>
        <v/>
      </c>
      <c r="W47" s="35">
        <f>IF(V47="","",IF(U47=R47,Q47,O47+Q47-SUMIFS(Lotes!$N$2:$N$101,Lotes!$R$2:$R$101,E47&amp;"|"&amp;TEXT(U47,"000"))))</f>
        <v/>
      </c>
      <c r="X47" s="35">
        <f>IF(N47=0,0,IF(Q47&lt;=0,0,COUNTIFS(Lotes!$B$2:$B$101,E47,Lotes!$J$2:$J$101,"Elegível",Lotes!$O$2:$O$101,"&gt;"&amp;O47,Lotes!$N$2:$N$101,"&lt;"&amp;(O47+Q47))))</f>
        <v/>
      </c>
      <c r="Y47" s="25">
        <f>IF(N47=0,"",IF(Q47=0,"Sem saldo elegível",IF(Q47&lt;N47,"Atendimento parcial: "&amp;TEXT(Q47,"0")&amp;" de "&amp;TEXT(N47,"0")&amp;", iniciar no lote "&amp;S47,IF(X47=1,"Separar "&amp;TEXT(Q47,"0")&amp;" do lote "&amp;S47,"Iniciar no lote "&amp;S47&amp;" ("&amp;TEXT(T47,"0")&amp;") e seguir a fila FEFO até "&amp;V47&amp;" ("&amp;TEXT(W47,"0")&amp;")"))))</f>
        <v/>
      </c>
      <c r="Z47" s="25">
        <f>IF(B47="","",IF(G47="Cancelado","Não se aplica",IF(G47="Pendente",IF(OR(H47&lt;&gt;"",I47&lt;&gt;"",J47&lt;&gt;"",K47&lt;&gt;""),"Dados de execução antes da conclusão","Aguardando separação"),IF(G47&lt;&gt;"Separado","",IF(OR(H47="",I47="",J47="",K47=""),"Execução incompleta",IF(OR(AB47&lt;&gt;"Elegível",AC47&lt;&gt;"Elegível"),"Lote usado não elegível",IF(J47&lt;&gt;F47,"Quantidade divergente",IF(H47&lt;&gt;S47,"Quebra FEFO: primeiro lote divergente",IF(OR(I47&lt;&gt;V47,K47&lt;&gt;X47),"Sequência de lotes divergente","Conforme FEFO")))))))))</f>
        <v/>
      </c>
      <c r="AA47" s="25">
        <f>IF(COUNTA(B47:M47)=0,"",IF(OR(B47="",NOT(ISNUMBER(C47)),D47="",E47="",NOT(ISNUMBER(F47)),G47=""),"Completar campos obrigatórios",IF(F47&lt;=0,"Quantidade inválida",IF(COUNTIF($D$2:$D$101,D47)&gt;1,"Prioridade duplicada",IF(COUNTIF(Lotes!$B$2:$B$101,E47)=0,"SKU sem cadastro de lote",IF(AND(G47="Separado",OR(H47="",I47="",J47="",K47="")),"Completar dados da separação",IF(AND(G47="Separado",Z47&lt;&gt;"Conforme FEFO",Z47&lt;&gt;"Não se aplica",OR(L47="",L47="Não se aplica")),"Informar motivo da exceção",IF(Q47&lt;F47,"Revisar atendimento parcial/sem saldo","OK"))))))))</f>
        <v/>
      </c>
      <c r="AB47" s="22">
        <f>IF(H47="","",IFERROR(INDEX(Lotes!$J$2:$J$101,MATCH(E47&amp;"|"&amp;H47,Lotes!$Q$2:$Q$101,0)),"Lote não cadastrado"))</f>
        <v/>
      </c>
      <c r="AC47" s="22">
        <f>IF(I47="","",IFERROR(INDEX(Lotes!$J$2:$J$101,MATCH(E47&amp;"|"&amp;I47,Lotes!$Q$2:$Q$101,0)),"Lote não cadastrado"))</f>
        <v/>
      </c>
    </row>
    <row r="48" ht="32" customHeight="1">
      <c r="A48" s="16" t="n">
        <v>47</v>
      </c>
      <c r="B48" s="17" t="n"/>
      <c r="C48" s="33" t="n"/>
      <c r="D48" s="34" t="n"/>
      <c r="E48" s="17" t="n"/>
      <c r="F48" s="34" t="n"/>
      <c r="G48" s="20" t="n"/>
      <c r="H48" s="17" t="n"/>
      <c r="I48" s="17" t="n"/>
      <c r="J48" s="34" t="n"/>
      <c r="K48" s="34" t="n"/>
      <c r="L48" s="17" t="n"/>
      <c r="M48" s="24" t="n"/>
      <c r="N48" s="35">
        <f>IF(AND(B48&lt;&gt;"",E48&lt;&gt;"",ISNUMBER(F48),OR(G48="Pendente",G48="Separado")),F48,0)</f>
        <v/>
      </c>
      <c r="O48" s="35">
        <f>IF(N48=0,"",SUMIFS($N$2:$N$101,$E$2:$E$101,E48,$D$2:$D$101,"&lt;"&amp;D48))</f>
        <v/>
      </c>
      <c r="P48" s="35">
        <f>IF(E48="","",SUMIFS(Lotes!$L$2:$L$101,Lotes!$B$2:$B$101,E48))</f>
        <v/>
      </c>
      <c r="Q48" s="35">
        <f>IF(N48=0,"",MAX(0,MIN(N48,P48-O48)))</f>
        <v/>
      </c>
      <c r="R48" s="35">
        <f>IF(Q48&lt;=0,"",IFERROR(AGGREGATE(15,6,Lotes!$M$2:$M$101/((Lotes!$B$2:$B$101=E48)*(Lotes!$J$2:$J$101="Elegível")*(Lotes!$O$2:$O$101&gt;O48)),1),""))</f>
        <v/>
      </c>
      <c r="S48" s="22">
        <f>IF(R48="","",IFERROR(INDEX(Lotes!$D$2:$D$101,MATCH(E48&amp;"|"&amp;TEXT(R48,"000"),Lotes!$R$2:$R$101,0)),""))</f>
        <v/>
      </c>
      <c r="T48" s="35">
        <f>IF(S48="","",MIN(O48+Q48,SUMIFS(Lotes!$O$2:$O$101,Lotes!$R$2:$R$101,E48&amp;"|"&amp;TEXT(R48,"000")))-O48)</f>
        <v/>
      </c>
      <c r="U48" s="35">
        <f>IF(Q48&lt;=0,"",IFERROR(AGGREGATE(15,6,Lotes!$M$2:$M$101/((Lotes!$B$2:$B$101=E48)*(Lotes!$J$2:$J$101="Elegível")*(Lotes!$O$2:$O$101&gt;=O48+Q48)),1),""))</f>
        <v/>
      </c>
      <c r="V48" s="22">
        <f>IF(U48="","",IFERROR(INDEX(Lotes!$D$2:$D$101,MATCH(E48&amp;"|"&amp;TEXT(U48,"000"),Lotes!$R$2:$R$101,0)),""))</f>
        <v/>
      </c>
      <c r="W48" s="35">
        <f>IF(V48="","",IF(U48=R48,Q48,O48+Q48-SUMIFS(Lotes!$N$2:$N$101,Lotes!$R$2:$R$101,E48&amp;"|"&amp;TEXT(U48,"000"))))</f>
        <v/>
      </c>
      <c r="X48" s="35">
        <f>IF(N48=0,0,IF(Q48&lt;=0,0,COUNTIFS(Lotes!$B$2:$B$101,E48,Lotes!$J$2:$J$101,"Elegível",Lotes!$O$2:$O$101,"&gt;"&amp;O48,Lotes!$N$2:$N$101,"&lt;"&amp;(O48+Q48))))</f>
        <v/>
      </c>
      <c r="Y48" s="25">
        <f>IF(N48=0,"",IF(Q48=0,"Sem saldo elegível",IF(Q48&lt;N48,"Atendimento parcial: "&amp;TEXT(Q48,"0")&amp;" de "&amp;TEXT(N48,"0")&amp;", iniciar no lote "&amp;S48,IF(X48=1,"Separar "&amp;TEXT(Q48,"0")&amp;" do lote "&amp;S48,"Iniciar no lote "&amp;S48&amp;" ("&amp;TEXT(T48,"0")&amp;") e seguir a fila FEFO até "&amp;V48&amp;" ("&amp;TEXT(W48,"0")&amp;")"))))</f>
        <v/>
      </c>
      <c r="Z48" s="25">
        <f>IF(B48="","",IF(G48="Cancelado","Não se aplica",IF(G48="Pendente",IF(OR(H48&lt;&gt;"",I48&lt;&gt;"",J48&lt;&gt;"",K48&lt;&gt;""),"Dados de execução antes da conclusão","Aguardando separação"),IF(G48&lt;&gt;"Separado","",IF(OR(H48="",I48="",J48="",K48=""),"Execução incompleta",IF(OR(AB48&lt;&gt;"Elegível",AC48&lt;&gt;"Elegível"),"Lote usado não elegível",IF(J48&lt;&gt;F48,"Quantidade divergente",IF(H48&lt;&gt;S48,"Quebra FEFO: primeiro lote divergente",IF(OR(I48&lt;&gt;V48,K48&lt;&gt;X48),"Sequência de lotes divergente","Conforme FEFO")))))))))</f>
        <v/>
      </c>
      <c r="AA48" s="25">
        <f>IF(COUNTA(B48:M48)=0,"",IF(OR(B48="",NOT(ISNUMBER(C48)),D48="",E48="",NOT(ISNUMBER(F48)),G48=""),"Completar campos obrigatórios",IF(F48&lt;=0,"Quantidade inválida",IF(COUNTIF($D$2:$D$101,D48)&gt;1,"Prioridade duplicada",IF(COUNTIF(Lotes!$B$2:$B$101,E48)=0,"SKU sem cadastro de lote",IF(AND(G48="Separado",OR(H48="",I48="",J48="",K48="")),"Completar dados da separação",IF(AND(G48="Separado",Z48&lt;&gt;"Conforme FEFO",Z48&lt;&gt;"Não se aplica",OR(L48="",L48="Não se aplica")),"Informar motivo da exceção",IF(Q48&lt;F48,"Revisar atendimento parcial/sem saldo","OK"))))))))</f>
        <v/>
      </c>
      <c r="AB48" s="22">
        <f>IF(H48="","",IFERROR(INDEX(Lotes!$J$2:$J$101,MATCH(E48&amp;"|"&amp;H48,Lotes!$Q$2:$Q$101,0)),"Lote não cadastrado"))</f>
        <v/>
      </c>
      <c r="AC48" s="22">
        <f>IF(I48="","",IFERROR(INDEX(Lotes!$J$2:$J$101,MATCH(E48&amp;"|"&amp;I48,Lotes!$Q$2:$Q$101,0)),"Lote não cadastrado"))</f>
        <v/>
      </c>
    </row>
    <row r="49" ht="32" customHeight="1">
      <c r="A49" s="23" t="n">
        <v>48</v>
      </c>
      <c r="B49" s="17" t="n"/>
      <c r="C49" s="33" t="n"/>
      <c r="D49" s="34" t="n"/>
      <c r="E49" s="17" t="n"/>
      <c r="F49" s="34" t="n"/>
      <c r="G49" s="20" t="n"/>
      <c r="H49" s="17" t="n"/>
      <c r="I49" s="17" t="n"/>
      <c r="J49" s="34" t="n"/>
      <c r="K49" s="34" t="n"/>
      <c r="L49" s="17" t="n"/>
      <c r="M49" s="24" t="n"/>
      <c r="N49" s="35">
        <f>IF(AND(B49&lt;&gt;"",E49&lt;&gt;"",ISNUMBER(F49),OR(G49="Pendente",G49="Separado")),F49,0)</f>
        <v/>
      </c>
      <c r="O49" s="35">
        <f>IF(N49=0,"",SUMIFS($N$2:$N$101,$E$2:$E$101,E49,$D$2:$D$101,"&lt;"&amp;D49))</f>
        <v/>
      </c>
      <c r="P49" s="35">
        <f>IF(E49="","",SUMIFS(Lotes!$L$2:$L$101,Lotes!$B$2:$B$101,E49))</f>
        <v/>
      </c>
      <c r="Q49" s="35">
        <f>IF(N49=0,"",MAX(0,MIN(N49,P49-O49)))</f>
        <v/>
      </c>
      <c r="R49" s="35">
        <f>IF(Q49&lt;=0,"",IFERROR(AGGREGATE(15,6,Lotes!$M$2:$M$101/((Lotes!$B$2:$B$101=E49)*(Lotes!$J$2:$J$101="Elegível")*(Lotes!$O$2:$O$101&gt;O49)),1),""))</f>
        <v/>
      </c>
      <c r="S49" s="22">
        <f>IF(R49="","",IFERROR(INDEX(Lotes!$D$2:$D$101,MATCH(E49&amp;"|"&amp;TEXT(R49,"000"),Lotes!$R$2:$R$101,0)),""))</f>
        <v/>
      </c>
      <c r="T49" s="35">
        <f>IF(S49="","",MIN(O49+Q49,SUMIFS(Lotes!$O$2:$O$101,Lotes!$R$2:$R$101,E49&amp;"|"&amp;TEXT(R49,"000")))-O49)</f>
        <v/>
      </c>
      <c r="U49" s="35">
        <f>IF(Q49&lt;=0,"",IFERROR(AGGREGATE(15,6,Lotes!$M$2:$M$101/((Lotes!$B$2:$B$101=E49)*(Lotes!$J$2:$J$101="Elegível")*(Lotes!$O$2:$O$101&gt;=O49+Q49)),1),""))</f>
        <v/>
      </c>
      <c r="V49" s="22">
        <f>IF(U49="","",IFERROR(INDEX(Lotes!$D$2:$D$101,MATCH(E49&amp;"|"&amp;TEXT(U49,"000"),Lotes!$R$2:$R$101,0)),""))</f>
        <v/>
      </c>
      <c r="W49" s="35">
        <f>IF(V49="","",IF(U49=R49,Q49,O49+Q49-SUMIFS(Lotes!$N$2:$N$101,Lotes!$R$2:$R$101,E49&amp;"|"&amp;TEXT(U49,"000"))))</f>
        <v/>
      </c>
      <c r="X49" s="35">
        <f>IF(N49=0,0,IF(Q49&lt;=0,0,COUNTIFS(Lotes!$B$2:$B$101,E49,Lotes!$J$2:$J$101,"Elegível",Lotes!$O$2:$O$101,"&gt;"&amp;O49,Lotes!$N$2:$N$101,"&lt;"&amp;(O49+Q49))))</f>
        <v/>
      </c>
      <c r="Y49" s="25">
        <f>IF(N49=0,"",IF(Q49=0,"Sem saldo elegível",IF(Q49&lt;N49,"Atendimento parcial: "&amp;TEXT(Q49,"0")&amp;" de "&amp;TEXT(N49,"0")&amp;", iniciar no lote "&amp;S49,IF(X49=1,"Separar "&amp;TEXT(Q49,"0")&amp;" do lote "&amp;S49,"Iniciar no lote "&amp;S49&amp;" ("&amp;TEXT(T49,"0")&amp;") e seguir a fila FEFO até "&amp;V49&amp;" ("&amp;TEXT(W49,"0")&amp;")"))))</f>
        <v/>
      </c>
      <c r="Z49" s="25">
        <f>IF(B49="","",IF(G49="Cancelado","Não se aplica",IF(G49="Pendente",IF(OR(H49&lt;&gt;"",I49&lt;&gt;"",J49&lt;&gt;"",K49&lt;&gt;""),"Dados de execução antes da conclusão","Aguardando separação"),IF(G49&lt;&gt;"Separado","",IF(OR(H49="",I49="",J49="",K49=""),"Execução incompleta",IF(OR(AB49&lt;&gt;"Elegível",AC49&lt;&gt;"Elegível"),"Lote usado não elegível",IF(J49&lt;&gt;F49,"Quantidade divergente",IF(H49&lt;&gt;S49,"Quebra FEFO: primeiro lote divergente",IF(OR(I49&lt;&gt;V49,K49&lt;&gt;X49),"Sequência de lotes divergente","Conforme FEFO")))))))))</f>
        <v/>
      </c>
      <c r="AA49" s="25">
        <f>IF(COUNTA(B49:M49)=0,"",IF(OR(B49="",NOT(ISNUMBER(C49)),D49="",E49="",NOT(ISNUMBER(F49)),G49=""),"Completar campos obrigatórios",IF(F49&lt;=0,"Quantidade inválida",IF(COUNTIF($D$2:$D$101,D49)&gt;1,"Prioridade duplicada",IF(COUNTIF(Lotes!$B$2:$B$101,E49)=0,"SKU sem cadastro de lote",IF(AND(G49="Separado",OR(H49="",I49="",J49="",K49="")),"Completar dados da separação",IF(AND(G49="Separado",Z49&lt;&gt;"Conforme FEFO",Z49&lt;&gt;"Não se aplica",OR(L49="",L49="Não se aplica")),"Informar motivo da exceção",IF(Q49&lt;F49,"Revisar atendimento parcial/sem saldo","OK"))))))))</f>
        <v/>
      </c>
      <c r="AB49" s="22">
        <f>IF(H49="","",IFERROR(INDEX(Lotes!$J$2:$J$101,MATCH(E49&amp;"|"&amp;H49,Lotes!$Q$2:$Q$101,0)),"Lote não cadastrado"))</f>
        <v/>
      </c>
      <c r="AC49" s="22">
        <f>IF(I49="","",IFERROR(INDEX(Lotes!$J$2:$J$101,MATCH(E49&amp;"|"&amp;I49,Lotes!$Q$2:$Q$101,0)),"Lote não cadastrado"))</f>
        <v/>
      </c>
    </row>
    <row r="50" ht="32" customHeight="1">
      <c r="A50" s="16" t="n">
        <v>49</v>
      </c>
      <c r="B50" s="17" t="n"/>
      <c r="C50" s="33" t="n"/>
      <c r="D50" s="34" t="n"/>
      <c r="E50" s="17" t="n"/>
      <c r="F50" s="34" t="n"/>
      <c r="G50" s="20" t="n"/>
      <c r="H50" s="17" t="n"/>
      <c r="I50" s="17" t="n"/>
      <c r="J50" s="34" t="n"/>
      <c r="K50" s="34" t="n"/>
      <c r="L50" s="17" t="n"/>
      <c r="M50" s="24" t="n"/>
      <c r="N50" s="35">
        <f>IF(AND(B50&lt;&gt;"",E50&lt;&gt;"",ISNUMBER(F50),OR(G50="Pendente",G50="Separado")),F50,0)</f>
        <v/>
      </c>
      <c r="O50" s="35">
        <f>IF(N50=0,"",SUMIFS($N$2:$N$101,$E$2:$E$101,E50,$D$2:$D$101,"&lt;"&amp;D50))</f>
        <v/>
      </c>
      <c r="P50" s="35">
        <f>IF(E50="","",SUMIFS(Lotes!$L$2:$L$101,Lotes!$B$2:$B$101,E50))</f>
        <v/>
      </c>
      <c r="Q50" s="35">
        <f>IF(N50=0,"",MAX(0,MIN(N50,P50-O50)))</f>
        <v/>
      </c>
      <c r="R50" s="35">
        <f>IF(Q50&lt;=0,"",IFERROR(AGGREGATE(15,6,Lotes!$M$2:$M$101/((Lotes!$B$2:$B$101=E50)*(Lotes!$J$2:$J$101="Elegível")*(Lotes!$O$2:$O$101&gt;O50)),1),""))</f>
        <v/>
      </c>
      <c r="S50" s="22">
        <f>IF(R50="","",IFERROR(INDEX(Lotes!$D$2:$D$101,MATCH(E50&amp;"|"&amp;TEXT(R50,"000"),Lotes!$R$2:$R$101,0)),""))</f>
        <v/>
      </c>
      <c r="T50" s="35">
        <f>IF(S50="","",MIN(O50+Q50,SUMIFS(Lotes!$O$2:$O$101,Lotes!$R$2:$R$101,E50&amp;"|"&amp;TEXT(R50,"000")))-O50)</f>
        <v/>
      </c>
      <c r="U50" s="35">
        <f>IF(Q50&lt;=0,"",IFERROR(AGGREGATE(15,6,Lotes!$M$2:$M$101/((Lotes!$B$2:$B$101=E50)*(Lotes!$J$2:$J$101="Elegível")*(Lotes!$O$2:$O$101&gt;=O50+Q50)),1),""))</f>
        <v/>
      </c>
      <c r="V50" s="22">
        <f>IF(U50="","",IFERROR(INDEX(Lotes!$D$2:$D$101,MATCH(E50&amp;"|"&amp;TEXT(U50,"000"),Lotes!$R$2:$R$101,0)),""))</f>
        <v/>
      </c>
      <c r="W50" s="35">
        <f>IF(V50="","",IF(U50=R50,Q50,O50+Q50-SUMIFS(Lotes!$N$2:$N$101,Lotes!$R$2:$R$101,E50&amp;"|"&amp;TEXT(U50,"000"))))</f>
        <v/>
      </c>
      <c r="X50" s="35">
        <f>IF(N50=0,0,IF(Q50&lt;=0,0,COUNTIFS(Lotes!$B$2:$B$101,E50,Lotes!$J$2:$J$101,"Elegível",Lotes!$O$2:$O$101,"&gt;"&amp;O50,Lotes!$N$2:$N$101,"&lt;"&amp;(O50+Q50))))</f>
        <v/>
      </c>
      <c r="Y50" s="25">
        <f>IF(N50=0,"",IF(Q50=0,"Sem saldo elegível",IF(Q50&lt;N50,"Atendimento parcial: "&amp;TEXT(Q50,"0")&amp;" de "&amp;TEXT(N50,"0")&amp;", iniciar no lote "&amp;S50,IF(X50=1,"Separar "&amp;TEXT(Q50,"0")&amp;" do lote "&amp;S50,"Iniciar no lote "&amp;S50&amp;" ("&amp;TEXT(T50,"0")&amp;") e seguir a fila FEFO até "&amp;V50&amp;" ("&amp;TEXT(W50,"0")&amp;")"))))</f>
        <v/>
      </c>
      <c r="Z50" s="25">
        <f>IF(B50="","",IF(G50="Cancelado","Não se aplica",IF(G50="Pendente",IF(OR(H50&lt;&gt;"",I50&lt;&gt;"",J50&lt;&gt;"",K50&lt;&gt;""),"Dados de execução antes da conclusão","Aguardando separação"),IF(G50&lt;&gt;"Separado","",IF(OR(H50="",I50="",J50="",K50=""),"Execução incompleta",IF(OR(AB50&lt;&gt;"Elegível",AC50&lt;&gt;"Elegível"),"Lote usado não elegível",IF(J50&lt;&gt;F50,"Quantidade divergente",IF(H50&lt;&gt;S50,"Quebra FEFO: primeiro lote divergente",IF(OR(I50&lt;&gt;V50,K50&lt;&gt;X50),"Sequência de lotes divergente","Conforme FEFO")))))))))</f>
        <v/>
      </c>
      <c r="AA50" s="25">
        <f>IF(COUNTA(B50:M50)=0,"",IF(OR(B50="",NOT(ISNUMBER(C50)),D50="",E50="",NOT(ISNUMBER(F50)),G50=""),"Completar campos obrigatórios",IF(F50&lt;=0,"Quantidade inválida",IF(COUNTIF($D$2:$D$101,D50)&gt;1,"Prioridade duplicada",IF(COUNTIF(Lotes!$B$2:$B$101,E50)=0,"SKU sem cadastro de lote",IF(AND(G50="Separado",OR(H50="",I50="",J50="",K50="")),"Completar dados da separação",IF(AND(G50="Separado",Z50&lt;&gt;"Conforme FEFO",Z50&lt;&gt;"Não se aplica",OR(L50="",L50="Não se aplica")),"Informar motivo da exceção",IF(Q50&lt;F50,"Revisar atendimento parcial/sem saldo","OK"))))))))</f>
        <v/>
      </c>
      <c r="AB50" s="22">
        <f>IF(H50="","",IFERROR(INDEX(Lotes!$J$2:$J$101,MATCH(E50&amp;"|"&amp;H50,Lotes!$Q$2:$Q$101,0)),"Lote não cadastrado"))</f>
        <v/>
      </c>
      <c r="AC50" s="22">
        <f>IF(I50="","",IFERROR(INDEX(Lotes!$J$2:$J$101,MATCH(E50&amp;"|"&amp;I50,Lotes!$Q$2:$Q$101,0)),"Lote não cadastrado"))</f>
        <v/>
      </c>
    </row>
    <row r="51" ht="32" customHeight="1">
      <c r="A51" s="23" t="n">
        <v>50</v>
      </c>
      <c r="B51" s="17" t="n"/>
      <c r="C51" s="33" t="n"/>
      <c r="D51" s="34" t="n"/>
      <c r="E51" s="17" t="n"/>
      <c r="F51" s="34" t="n"/>
      <c r="G51" s="20" t="n"/>
      <c r="H51" s="17" t="n"/>
      <c r="I51" s="17" t="n"/>
      <c r="J51" s="34" t="n"/>
      <c r="K51" s="34" t="n"/>
      <c r="L51" s="17" t="n"/>
      <c r="M51" s="24" t="n"/>
      <c r="N51" s="35">
        <f>IF(AND(B51&lt;&gt;"",E51&lt;&gt;"",ISNUMBER(F51),OR(G51="Pendente",G51="Separado")),F51,0)</f>
        <v/>
      </c>
      <c r="O51" s="35">
        <f>IF(N51=0,"",SUMIFS($N$2:$N$101,$E$2:$E$101,E51,$D$2:$D$101,"&lt;"&amp;D51))</f>
        <v/>
      </c>
      <c r="P51" s="35">
        <f>IF(E51="","",SUMIFS(Lotes!$L$2:$L$101,Lotes!$B$2:$B$101,E51))</f>
        <v/>
      </c>
      <c r="Q51" s="35">
        <f>IF(N51=0,"",MAX(0,MIN(N51,P51-O51)))</f>
        <v/>
      </c>
      <c r="R51" s="35">
        <f>IF(Q51&lt;=0,"",IFERROR(AGGREGATE(15,6,Lotes!$M$2:$M$101/((Lotes!$B$2:$B$101=E51)*(Lotes!$J$2:$J$101="Elegível")*(Lotes!$O$2:$O$101&gt;O51)),1),""))</f>
        <v/>
      </c>
      <c r="S51" s="22">
        <f>IF(R51="","",IFERROR(INDEX(Lotes!$D$2:$D$101,MATCH(E51&amp;"|"&amp;TEXT(R51,"000"),Lotes!$R$2:$R$101,0)),""))</f>
        <v/>
      </c>
      <c r="T51" s="35">
        <f>IF(S51="","",MIN(O51+Q51,SUMIFS(Lotes!$O$2:$O$101,Lotes!$R$2:$R$101,E51&amp;"|"&amp;TEXT(R51,"000")))-O51)</f>
        <v/>
      </c>
      <c r="U51" s="35">
        <f>IF(Q51&lt;=0,"",IFERROR(AGGREGATE(15,6,Lotes!$M$2:$M$101/((Lotes!$B$2:$B$101=E51)*(Lotes!$J$2:$J$101="Elegível")*(Lotes!$O$2:$O$101&gt;=O51+Q51)),1),""))</f>
        <v/>
      </c>
      <c r="V51" s="22">
        <f>IF(U51="","",IFERROR(INDEX(Lotes!$D$2:$D$101,MATCH(E51&amp;"|"&amp;TEXT(U51,"000"),Lotes!$R$2:$R$101,0)),""))</f>
        <v/>
      </c>
      <c r="W51" s="35">
        <f>IF(V51="","",IF(U51=R51,Q51,O51+Q51-SUMIFS(Lotes!$N$2:$N$101,Lotes!$R$2:$R$101,E51&amp;"|"&amp;TEXT(U51,"000"))))</f>
        <v/>
      </c>
      <c r="X51" s="35">
        <f>IF(N51=0,0,IF(Q51&lt;=0,0,COUNTIFS(Lotes!$B$2:$B$101,E51,Lotes!$J$2:$J$101,"Elegível",Lotes!$O$2:$O$101,"&gt;"&amp;O51,Lotes!$N$2:$N$101,"&lt;"&amp;(O51+Q51))))</f>
        <v/>
      </c>
      <c r="Y51" s="25">
        <f>IF(N51=0,"",IF(Q51=0,"Sem saldo elegível",IF(Q51&lt;N51,"Atendimento parcial: "&amp;TEXT(Q51,"0")&amp;" de "&amp;TEXT(N51,"0")&amp;", iniciar no lote "&amp;S51,IF(X51=1,"Separar "&amp;TEXT(Q51,"0")&amp;" do lote "&amp;S51,"Iniciar no lote "&amp;S51&amp;" ("&amp;TEXT(T51,"0")&amp;") e seguir a fila FEFO até "&amp;V51&amp;" ("&amp;TEXT(W51,"0")&amp;")"))))</f>
        <v/>
      </c>
      <c r="Z51" s="25">
        <f>IF(B51="","",IF(G51="Cancelado","Não se aplica",IF(G51="Pendente",IF(OR(H51&lt;&gt;"",I51&lt;&gt;"",J51&lt;&gt;"",K51&lt;&gt;""),"Dados de execução antes da conclusão","Aguardando separação"),IF(G51&lt;&gt;"Separado","",IF(OR(H51="",I51="",J51="",K51=""),"Execução incompleta",IF(OR(AB51&lt;&gt;"Elegível",AC51&lt;&gt;"Elegível"),"Lote usado não elegível",IF(J51&lt;&gt;F51,"Quantidade divergente",IF(H51&lt;&gt;S51,"Quebra FEFO: primeiro lote divergente",IF(OR(I51&lt;&gt;V51,K51&lt;&gt;X51),"Sequência de lotes divergente","Conforme FEFO")))))))))</f>
        <v/>
      </c>
      <c r="AA51" s="25">
        <f>IF(COUNTA(B51:M51)=0,"",IF(OR(B51="",NOT(ISNUMBER(C51)),D51="",E51="",NOT(ISNUMBER(F51)),G51=""),"Completar campos obrigatórios",IF(F51&lt;=0,"Quantidade inválida",IF(COUNTIF($D$2:$D$101,D51)&gt;1,"Prioridade duplicada",IF(COUNTIF(Lotes!$B$2:$B$101,E51)=0,"SKU sem cadastro de lote",IF(AND(G51="Separado",OR(H51="",I51="",J51="",K51="")),"Completar dados da separação",IF(AND(G51="Separado",Z51&lt;&gt;"Conforme FEFO",Z51&lt;&gt;"Não se aplica",OR(L51="",L51="Não se aplica")),"Informar motivo da exceção",IF(Q51&lt;F51,"Revisar atendimento parcial/sem saldo","OK"))))))))</f>
        <v/>
      </c>
      <c r="AB51" s="22">
        <f>IF(H51="","",IFERROR(INDEX(Lotes!$J$2:$J$101,MATCH(E51&amp;"|"&amp;H51,Lotes!$Q$2:$Q$101,0)),"Lote não cadastrado"))</f>
        <v/>
      </c>
      <c r="AC51" s="22">
        <f>IF(I51="","",IFERROR(INDEX(Lotes!$J$2:$J$101,MATCH(E51&amp;"|"&amp;I51,Lotes!$Q$2:$Q$101,0)),"Lote não cadastrado"))</f>
        <v/>
      </c>
    </row>
    <row r="52" ht="32" customHeight="1">
      <c r="A52" s="16" t="n">
        <v>51</v>
      </c>
      <c r="B52" s="17" t="n"/>
      <c r="C52" s="33" t="n"/>
      <c r="D52" s="34" t="n"/>
      <c r="E52" s="17" t="n"/>
      <c r="F52" s="34" t="n"/>
      <c r="G52" s="20" t="n"/>
      <c r="H52" s="17" t="n"/>
      <c r="I52" s="17" t="n"/>
      <c r="J52" s="34" t="n"/>
      <c r="K52" s="34" t="n"/>
      <c r="L52" s="17" t="n"/>
      <c r="M52" s="24" t="n"/>
      <c r="N52" s="35">
        <f>IF(AND(B52&lt;&gt;"",E52&lt;&gt;"",ISNUMBER(F52),OR(G52="Pendente",G52="Separado")),F52,0)</f>
        <v/>
      </c>
      <c r="O52" s="35">
        <f>IF(N52=0,"",SUMIFS($N$2:$N$101,$E$2:$E$101,E52,$D$2:$D$101,"&lt;"&amp;D52))</f>
        <v/>
      </c>
      <c r="P52" s="35">
        <f>IF(E52="","",SUMIFS(Lotes!$L$2:$L$101,Lotes!$B$2:$B$101,E52))</f>
        <v/>
      </c>
      <c r="Q52" s="35">
        <f>IF(N52=0,"",MAX(0,MIN(N52,P52-O52)))</f>
        <v/>
      </c>
      <c r="R52" s="35">
        <f>IF(Q52&lt;=0,"",IFERROR(AGGREGATE(15,6,Lotes!$M$2:$M$101/((Lotes!$B$2:$B$101=E52)*(Lotes!$J$2:$J$101="Elegível")*(Lotes!$O$2:$O$101&gt;O52)),1),""))</f>
        <v/>
      </c>
      <c r="S52" s="22">
        <f>IF(R52="","",IFERROR(INDEX(Lotes!$D$2:$D$101,MATCH(E52&amp;"|"&amp;TEXT(R52,"000"),Lotes!$R$2:$R$101,0)),""))</f>
        <v/>
      </c>
      <c r="T52" s="35">
        <f>IF(S52="","",MIN(O52+Q52,SUMIFS(Lotes!$O$2:$O$101,Lotes!$R$2:$R$101,E52&amp;"|"&amp;TEXT(R52,"000")))-O52)</f>
        <v/>
      </c>
      <c r="U52" s="35">
        <f>IF(Q52&lt;=0,"",IFERROR(AGGREGATE(15,6,Lotes!$M$2:$M$101/((Lotes!$B$2:$B$101=E52)*(Lotes!$J$2:$J$101="Elegível")*(Lotes!$O$2:$O$101&gt;=O52+Q52)),1),""))</f>
        <v/>
      </c>
      <c r="V52" s="22">
        <f>IF(U52="","",IFERROR(INDEX(Lotes!$D$2:$D$101,MATCH(E52&amp;"|"&amp;TEXT(U52,"000"),Lotes!$R$2:$R$101,0)),""))</f>
        <v/>
      </c>
      <c r="W52" s="35">
        <f>IF(V52="","",IF(U52=R52,Q52,O52+Q52-SUMIFS(Lotes!$N$2:$N$101,Lotes!$R$2:$R$101,E52&amp;"|"&amp;TEXT(U52,"000"))))</f>
        <v/>
      </c>
      <c r="X52" s="35">
        <f>IF(N52=0,0,IF(Q52&lt;=0,0,COUNTIFS(Lotes!$B$2:$B$101,E52,Lotes!$J$2:$J$101,"Elegível",Lotes!$O$2:$O$101,"&gt;"&amp;O52,Lotes!$N$2:$N$101,"&lt;"&amp;(O52+Q52))))</f>
        <v/>
      </c>
      <c r="Y52" s="25">
        <f>IF(N52=0,"",IF(Q52=0,"Sem saldo elegível",IF(Q52&lt;N52,"Atendimento parcial: "&amp;TEXT(Q52,"0")&amp;" de "&amp;TEXT(N52,"0")&amp;", iniciar no lote "&amp;S52,IF(X52=1,"Separar "&amp;TEXT(Q52,"0")&amp;" do lote "&amp;S52,"Iniciar no lote "&amp;S52&amp;" ("&amp;TEXT(T52,"0")&amp;") e seguir a fila FEFO até "&amp;V52&amp;" ("&amp;TEXT(W52,"0")&amp;")"))))</f>
        <v/>
      </c>
      <c r="Z52" s="25">
        <f>IF(B52="","",IF(G52="Cancelado","Não se aplica",IF(G52="Pendente",IF(OR(H52&lt;&gt;"",I52&lt;&gt;"",J52&lt;&gt;"",K52&lt;&gt;""),"Dados de execução antes da conclusão","Aguardando separação"),IF(G52&lt;&gt;"Separado","",IF(OR(H52="",I52="",J52="",K52=""),"Execução incompleta",IF(OR(AB52&lt;&gt;"Elegível",AC52&lt;&gt;"Elegível"),"Lote usado não elegível",IF(J52&lt;&gt;F52,"Quantidade divergente",IF(H52&lt;&gt;S52,"Quebra FEFO: primeiro lote divergente",IF(OR(I52&lt;&gt;V52,K52&lt;&gt;X52),"Sequência de lotes divergente","Conforme FEFO")))))))))</f>
        <v/>
      </c>
      <c r="AA52" s="25">
        <f>IF(COUNTA(B52:M52)=0,"",IF(OR(B52="",NOT(ISNUMBER(C52)),D52="",E52="",NOT(ISNUMBER(F52)),G52=""),"Completar campos obrigatórios",IF(F52&lt;=0,"Quantidade inválida",IF(COUNTIF($D$2:$D$101,D52)&gt;1,"Prioridade duplicada",IF(COUNTIF(Lotes!$B$2:$B$101,E52)=0,"SKU sem cadastro de lote",IF(AND(G52="Separado",OR(H52="",I52="",J52="",K52="")),"Completar dados da separação",IF(AND(G52="Separado",Z52&lt;&gt;"Conforme FEFO",Z52&lt;&gt;"Não se aplica",OR(L52="",L52="Não se aplica")),"Informar motivo da exceção",IF(Q52&lt;F52,"Revisar atendimento parcial/sem saldo","OK"))))))))</f>
        <v/>
      </c>
      <c r="AB52" s="22">
        <f>IF(H52="","",IFERROR(INDEX(Lotes!$J$2:$J$101,MATCH(E52&amp;"|"&amp;H52,Lotes!$Q$2:$Q$101,0)),"Lote não cadastrado"))</f>
        <v/>
      </c>
      <c r="AC52" s="22">
        <f>IF(I52="","",IFERROR(INDEX(Lotes!$J$2:$J$101,MATCH(E52&amp;"|"&amp;I52,Lotes!$Q$2:$Q$101,0)),"Lote não cadastrado"))</f>
        <v/>
      </c>
    </row>
    <row r="53" ht="32" customHeight="1">
      <c r="A53" s="23" t="n">
        <v>52</v>
      </c>
      <c r="B53" s="17" t="n"/>
      <c r="C53" s="33" t="n"/>
      <c r="D53" s="34" t="n"/>
      <c r="E53" s="17" t="n"/>
      <c r="F53" s="34" t="n"/>
      <c r="G53" s="20" t="n"/>
      <c r="H53" s="17" t="n"/>
      <c r="I53" s="17" t="n"/>
      <c r="J53" s="34" t="n"/>
      <c r="K53" s="34" t="n"/>
      <c r="L53" s="17" t="n"/>
      <c r="M53" s="24" t="n"/>
      <c r="N53" s="35">
        <f>IF(AND(B53&lt;&gt;"",E53&lt;&gt;"",ISNUMBER(F53),OR(G53="Pendente",G53="Separado")),F53,0)</f>
        <v/>
      </c>
      <c r="O53" s="35">
        <f>IF(N53=0,"",SUMIFS($N$2:$N$101,$E$2:$E$101,E53,$D$2:$D$101,"&lt;"&amp;D53))</f>
        <v/>
      </c>
      <c r="P53" s="35">
        <f>IF(E53="","",SUMIFS(Lotes!$L$2:$L$101,Lotes!$B$2:$B$101,E53))</f>
        <v/>
      </c>
      <c r="Q53" s="35">
        <f>IF(N53=0,"",MAX(0,MIN(N53,P53-O53)))</f>
        <v/>
      </c>
      <c r="R53" s="35">
        <f>IF(Q53&lt;=0,"",IFERROR(AGGREGATE(15,6,Lotes!$M$2:$M$101/((Lotes!$B$2:$B$101=E53)*(Lotes!$J$2:$J$101="Elegível")*(Lotes!$O$2:$O$101&gt;O53)),1),""))</f>
        <v/>
      </c>
      <c r="S53" s="22">
        <f>IF(R53="","",IFERROR(INDEX(Lotes!$D$2:$D$101,MATCH(E53&amp;"|"&amp;TEXT(R53,"000"),Lotes!$R$2:$R$101,0)),""))</f>
        <v/>
      </c>
      <c r="T53" s="35">
        <f>IF(S53="","",MIN(O53+Q53,SUMIFS(Lotes!$O$2:$O$101,Lotes!$R$2:$R$101,E53&amp;"|"&amp;TEXT(R53,"000")))-O53)</f>
        <v/>
      </c>
      <c r="U53" s="35">
        <f>IF(Q53&lt;=0,"",IFERROR(AGGREGATE(15,6,Lotes!$M$2:$M$101/((Lotes!$B$2:$B$101=E53)*(Lotes!$J$2:$J$101="Elegível")*(Lotes!$O$2:$O$101&gt;=O53+Q53)),1),""))</f>
        <v/>
      </c>
      <c r="V53" s="22">
        <f>IF(U53="","",IFERROR(INDEX(Lotes!$D$2:$D$101,MATCH(E53&amp;"|"&amp;TEXT(U53,"000"),Lotes!$R$2:$R$101,0)),""))</f>
        <v/>
      </c>
      <c r="W53" s="35">
        <f>IF(V53="","",IF(U53=R53,Q53,O53+Q53-SUMIFS(Lotes!$N$2:$N$101,Lotes!$R$2:$R$101,E53&amp;"|"&amp;TEXT(U53,"000"))))</f>
        <v/>
      </c>
      <c r="X53" s="35">
        <f>IF(N53=0,0,IF(Q53&lt;=0,0,COUNTIFS(Lotes!$B$2:$B$101,E53,Lotes!$J$2:$J$101,"Elegível",Lotes!$O$2:$O$101,"&gt;"&amp;O53,Lotes!$N$2:$N$101,"&lt;"&amp;(O53+Q53))))</f>
        <v/>
      </c>
      <c r="Y53" s="25">
        <f>IF(N53=0,"",IF(Q53=0,"Sem saldo elegível",IF(Q53&lt;N53,"Atendimento parcial: "&amp;TEXT(Q53,"0")&amp;" de "&amp;TEXT(N53,"0")&amp;", iniciar no lote "&amp;S53,IF(X53=1,"Separar "&amp;TEXT(Q53,"0")&amp;" do lote "&amp;S53,"Iniciar no lote "&amp;S53&amp;" ("&amp;TEXT(T53,"0")&amp;") e seguir a fila FEFO até "&amp;V53&amp;" ("&amp;TEXT(W53,"0")&amp;")"))))</f>
        <v/>
      </c>
      <c r="Z53" s="25">
        <f>IF(B53="","",IF(G53="Cancelado","Não se aplica",IF(G53="Pendente",IF(OR(H53&lt;&gt;"",I53&lt;&gt;"",J53&lt;&gt;"",K53&lt;&gt;""),"Dados de execução antes da conclusão","Aguardando separação"),IF(G53&lt;&gt;"Separado","",IF(OR(H53="",I53="",J53="",K53=""),"Execução incompleta",IF(OR(AB53&lt;&gt;"Elegível",AC53&lt;&gt;"Elegível"),"Lote usado não elegível",IF(J53&lt;&gt;F53,"Quantidade divergente",IF(H53&lt;&gt;S53,"Quebra FEFO: primeiro lote divergente",IF(OR(I53&lt;&gt;V53,K53&lt;&gt;X53),"Sequência de lotes divergente","Conforme FEFO")))))))))</f>
        <v/>
      </c>
      <c r="AA53" s="25">
        <f>IF(COUNTA(B53:M53)=0,"",IF(OR(B53="",NOT(ISNUMBER(C53)),D53="",E53="",NOT(ISNUMBER(F53)),G53=""),"Completar campos obrigatórios",IF(F53&lt;=0,"Quantidade inválida",IF(COUNTIF($D$2:$D$101,D53)&gt;1,"Prioridade duplicada",IF(COUNTIF(Lotes!$B$2:$B$101,E53)=0,"SKU sem cadastro de lote",IF(AND(G53="Separado",OR(H53="",I53="",J53="",K53="")),"Completar dados da separação",IF(AND(G53="Separado",Z53&lt;&gt;"Conforme FEFO",Z53&lt;&gt;"Não se aplica",OR(L53="",L53="Não se aplica")),"Informar motivo da exceção",IF(Q53&lt;F53,"Revisar atendimento parcial/sem saldo","OK"))))))))</f>
        <v/>
      </c>
      <c r="AB53" s="22">
        <f>IF(H53="","",IFERROR(INDEX(Lotes!$J$2:$J$101,MATCH(E53&amp;"|"&amp;H53,Lotes!$Q$2:$Q$101,0)),"Lote não cadastrado"))</f>
        <v/>
      </c>
      <c r="AC53" s="22">
        <f>IF(I53="","",IFERROR(INDEX(Lotes!$J$2:$J$101,MATCH(E53&amp;"|"&amp;I53,Lotes!$Q$2:$Q$101,0)),"Lote não cadastrado"))</f>
        <v/>
      </c>
    </row>
    <row r="54" ht="32" customHeight="1">
      <c r="A54" s="16" t="n">
        <v>53</v>
      </c>
      <c r="B54" s="17" t="n"/>
      <c r="C54" s="33" t="n"/>
      <c r="D54" s="34" t="n"/>
      <c r="E54" s="17" t="n"/>
      <c r="F54" s="34" t="n"/>
      <c r="G54" s="20" t="n"/>
      <c r="H54" s="17" t="n"/>
      <c r="I54" s="17" t="n"/>
      <c r="J54" s="34" t="n"/>
      <c r="K54" s="34" t="n"/>
      <c r="L54" s="17" t="n"/>
      <c r="M54" s="24" t="n"/>
      <c r="N54" s="35">
        <f>IF(AND(B54&lt;&gt;"",E54&lt;&gt;"",ISNUMBER(F54),OR(G54="Pendente",G54="Separado")),F54,0)</f>
        <v/>
      </c>
      <c r="O54" s="35">
        <f>IF(N54=0,"",SUMIFS($N$2:$N$101,$E$2:$E$101,E54,$D$2:$D$101,"&lt;"&amp;D54))</f>
        <v/>
      </c>
      <c r="P54" s="35">
        <f>IF(E54="","",SUMIFS(Lotes!$L$2:$L$101,Lotes!$B$2:$B$101,E54))</f>
        <v/>
      </c>
      <c r="Q54" s="35">
        <f>IF(N54=0,"",MAX(0,MIN(N54,P54-O54)))</f>
        <v/>
      </c>
      <c r="R54" s="35">
        <f>IF(Q54&lt;=0,"",IFERROR(AGGREGATE(15,6,Lotes!$M$2:$M$101/((Lotes!$B$2:$B$101=E54)*(Lotes!$J$2:$J$101="Elegível")*(Lotes!$O$2:$O$101&gt;O54)),1),""))</f>
        <v/>
      </c>
      <c r="S54" s="22">
        <f>IF(R54="","",IFERROR(INDEX(Lotes!$D$2:$D$101,MATCH(E54&amp;"|"&amp;TEXT(R54,"000"),Lotes!$R$2:$R$101,0)),""))</f>
        <v/>
      </c>
      <c r="T54" s="35">
        <f>IF(S54="","",MIN(O54+Q54,SUMIFS(Lotes!$O$2:$O$101,Lotes!$R$2:$R$101,E54&amp;"|"&amp;TEXT(R54,"000")))-O54)</f>
        <v/>
      </c>
      <c r="U54" s="35">
        <f>IF(Q54&lt;=0,"",IFERROR(AGGREGATE(15,6,Lotes!$M$2:$M$101/((Lotes!$B$2:$B$101=E54)*(Lotes!$J$2:$J$101="Elegível")*(Lotes!$O$2:$O$101&gt;=O54+Q54)),1),""))</f>
        <v/>
      </c>
      <c r="V54" s="22">
        <f>IF(U54="","",IFERROR(INDEX(Lotes!$D$2:$D$101,MATCH(E54&amp;"|"&amp;TEXT(U54,"000"),Lotes!$R$2:$R$101,0)),""))</f>
        <v/>
      </c>
      <c r="W54" s="35">
        <f>IF(V54="","",IF(U54=R54,Q54,O54+Q54-SUMIFS(Lotes!$N$2:$N$101,Lotes!$R$2:$R$101,E54&amp;"|"&amp;TEXT(U54,"000"))))</f>
        <v/>
      </c>
      <c r="X54" s="35">
        <f>IF(N54=0,0,IF(Q54&lt;=0,0,COUNTIFS(Lotes!$B$2:$B$101,E54,Lotes!$J$2:$J$101,"Elegível",Lotes!$O$2:$O$101,"&gt;"&amp;O54,Lotes!$N$2:$N$101,"&lt;"&amp;(O54+Q54))))</f>
        <v/>
      </c>
      <c r="Y54" s="25">
        <f>IF(N54=0,"",IF(Q54=0,"Sem saldo elegível",IF(Q54&lt;N54,"Atendimento parcial: "&amp;TEXT(Q54,"0")&amp;" de "&amp;TEXT(N54,"0")&amp;", iniciar no lote "&amp;S54,IF(X54=1,"Separar "&amp;TEXT(Q54,"0")&amp;" do lote "&amp;S54,"Iniciar no lote "&amp;S54&amp;" ("&amp;TEXT(T54,"0")&amp;") e seguir a fila FEFO até "&amp;V54&amp;" ("&amp;TEXT(W54,"0")&amp;")"))))</f>
        <v/>
      </c>
      <c r="Z54" s="25">
        <f>IF(B54="","",IF(G54="Cancelado","Não se aplica",IF(G54="Pendente",IF(OR(H54&lt;&gt;"",I54&lt;&gt;"",J54&lt;&gt;"",K54&lt;&gt;""),"Dados de execução antes da conclusão","Aguardando separação"),IF(G54&lt;&gt;"Separado","",IF(OR(H54="",I54="",J54="",K54=""),"Execução incompleta",IF(OR(AB54&lt;&gt;"Elegível",AC54&lt;&gt;"Elegível"),"Lote usado não elegível",IF(J54&lt;&gt;F54,"Quantidade divergente",IF(H54&lt;&gt;S54,"Quebra FEFO: primeiro lote divergente",IF(OR(I54&lt;&gt;V54,K54&lt;&gt;X54),"Sequência de lotes divergente","Conforme FEFO")))))))))</f>
        <v/>
      </c>
      <c r="AA54" s="25">
        <f>IF(COUNTA(B54:M54)=0,"",IF(OR(B54="",NOT(ISNUMBER(C54)),D54="",E54="",NOT(ISNUMBER(F54)),G54=""),"Completar campos obrigatórios",IF(F54&lt;=0,"Quantidade inválida",IF(COUNTIF($D$2:$D$101,D54)&gt;1,"Prioridade duplicada",IF(COUNTIF(Lotes!$B$2:$B$101,E54)=0,"SKU sem cadastro de lote",IF(AND(G54="Separado",OR(H54="",I54="",J54="",K54="")),"Completar dados da separação",IF(AND(G54="Separado",Z54&lt;&gt;"Conforme FEFO",Z54&lt;&gt;"Não se aplica",OR(L54="",L54="Não se aplica")),"Informar motivo da exceção",IF(Q54&lt;F54,"Revisar atendimento parcial/sem saldo","OK"))))))))</f>
        <v/>
      </c>
      <c r="AB54" s="22">
        <f>IF(H54="","",IFERROR(INDEX(Lotes!$J$2:$J$101,MATCH(E54&amp;"|"&amp;H54,Lotes!$Q$2:$Q$101,0)),"Lote não cadastrado"))</f>
        <v/>
      </c>
      <c r="AC54" s="22">
        <f>IF(I54="","",IFERROR(INDEX(Lotes!$J$2:$J$101,MATCH(E54&amp;"|"&amp;I54,Lotes!$Q$2:$Q$101,0)),"Lote não cadastrado"))</f>
        <v/>
      </c>
    </row>
    <row r="55" ht="32" customHeight="1">
      <c r="A55" s="23" t="n">
        <v>54</v>
      </c>
      <c r="B55" s="17" t="n"/>
      <c r="C55" s="33" t="n"/>
      <c r="D55" s="34" t="n"/>
      <c r="E55" s="17" t="n"/>
      <c r="F55" s="34" t="n"/>
      <c r="G55" s="20" t="n"/>
      <c r="H55" s="17" t="n"/>
      <c r="I55" s="17" t="n"/>
      <c r="J55" s="34" t="n"/>
      <c r="K55" s="34" t="n"/>
      <c r="L55" s="17" t="n"/>
      <c r="M55" s="24" t="n"/>
      <c r="N55" s="35">
        <f>IF(AND(B55&lt;&gt;"",E55&lt;&gt;"",ISNUMBER(F55),OR(G55="Pendente",G55="Separado")),F55,0)</f>
        <v/>
      </c>
      <c r="O55" s="35">
        <f>IF(N55=0,"",SUMIFS($N$2:$N$101,$E$2:$E$101,E55,$D$2:$D$101,"&lt;"&amp;D55))</f>
        <v/>
      </c>
      <c r="P55" s="35">
        <f>IF(E55="","",SUMIFS(Lotes!$L$2:$L$101,Lotes!$B$2:$B$101,E55))</f>
        <v/>
      </c>
      <c r="Q55" s="35">
        <f>IF(N55=0,"",MAX(0,MIN(N55,P55-O55)))</f>
        <v/>
      </c>
      <c r="R55" s="35">
        <f>IF(Q55&lt;=0,"",IFERROR(AGGREGATE(15,6,Lotes!$M$2:$M$101/((Lotes!$B$2:$B$101=E55)*(Lotes!$J$2:$J$101="Elegível")*(Lotes!$O$2:$O$101&gt;O55)),1),""))</f>
        <v/>
      </c>
      <c r="S55" s="22">
        <f>IF(R55="","",IFERROR(INDEX(Lotes!$D$2:$D$101,MATCH(E55&amp;"|"&amp;TEXT(R55,"000"),Lotes!$R$2:$R$101,0)),""))</f>
        <v/>
      </c>
      <c r="T55" s="35">
        <f>IF(S55="","",MIN(O55+Q55,SUMIFS(Lotes!$O$2:$O$101,Lotes!$R$2:$R$101,E55&amp;"|"&amp;TEXT(R55,"000")))-O55)</f>
        <v/>
      </c>
      <c r="U55" s="35">
        <f>IF(Q55&lt;=0,"",IFERROR(AGGREGATE(15,6,Lotes!$M$2:$M$101/((Lotes!$B$2:$B$101=E55)*(Lotes!$J$2:$J$101="Elegível")*(Lotes!$O$2:$O$101&gt;=O55+Q55)),1),""))</f>
        <v/>
      </c>
      <c r="V55" s="22">
        <f>IF(U55="","",IFERROR(INDEX(Lotes!$D$2:$D$101,MATCH(E55&amp;"|"&amp;TEXT(U55,"000"),Lotes!$R$2:$R$101,0)),""))</f>
        <v/>
      </c>
      <c r="W55" s="35">
        <f>IF(V55="","",IF(U55=R55,Q55,O55+Q55-SUMIFS(Lotes!$N$2:$N$101,Lotes!$R$2:$R$101,E55&amp;"|"&amp;TEXT(U55,"000"))))</f>
        <v/>
      </c>
      <c r="X55" s="35">
        <f>IF(N55=0,0,IF(Q55&lt;=0,0,COUNTIFS(Lotes!$B$2:$B$101,E55,Lotes!$J$2:$J$101,"Elegível",Lotes!$O$2:$O$101,"&gt;"&amp;O55,Lotes!$N$2:$N$101,"&lt;"&amp;(O55+Q55))))</f>
        <v/>
      </c>
      <c r="Y55" s="25">
        <f>IF(N55=0,"",IF(Q55=0,"Sem saldo elegível",IF(Q55&lt;N55,"Atendimento parcial: "&amp;TEXT(Q55,"0")&amp;" de "&amp;TEXT(N55,"0")&amp;", iniciar no lote "&amp;S55,IF(X55=1,"Separar "&amp;TEXT(Q55,"0")&amp;" do lote "&amp;S55,"Iniciar no lote "&amp;S55&amp;" ("&amp;TEXT(T55,"0")&amp;") e seguir a fila FEFO até "&amp;V55&amp;" ("&amp;TEXT(W55,"0")&amp;")"))))</f>
        <v/>
      </c>
      <c r="Z55" s="25">
        <f>IF(B55="","",IF(G55="Cancelado","Não se aplica",IF(G55="Pendente",IF(OR(H55&lt;&gt;"",I55&lt;&gt;"",J55&lt;&gt;"",K55&lt;&gt;""),"Dados de execução antes da conclusão","Aguardando separação"),IF(G55&lt;&gt;"Separado","",IF(OR(H55="",I55="",J55="",K55=""),"Execução incompleta",IF(OR(AB55&lt;&gt;"Elegível",AC55&lt;&gt;"Elegível"),"Lote usado não elegível",IF(J55&lt;&gt;F55,"Quantidade divergente",IF(H55&lt;&gt;S55,"Quebra FEFO: primeiro lote divergente",IF(OR(I55&lt;&gt;V55,K55&lt;&gt;X55),"Sequência de lotes divergente","Conforme FEFO")))))))))</f>
        <v/>
      </c>
      <c r="AA55" s="25">
        <f>IF(COUNTA(B55:M55)=0,"",IF(OR(B55="",NOT(ISNUMBER(C55)),D55="",E55="",NOT(ISNUMBER(F55)),G55=""),"Completar campos obrigatórios",IF(F55&lt;=0,"Quantidade inválida",IF(COUNTIF($D$2:$D$101,D55)&gt;1,"Prioridade duplicada",IF(COUNTIF(Lotes!$B$2:$B$101,E55)=0,"SKU sem cadastro de lote",IF(AND(G55="Separado",OR(H55="",I55="",J55="",K55="")),"Completar dados da separação",IF(AND(G55="Separado",Z55&lt;&gt;"Conforme FEFO",Z55&lt;&gt;"Não se aplica",OR(L55="",L55="Não se aplica")),"Informar motivo da exceção",IF(Q55&lt;F55,"Revisar atendimento parcial/sem saldo","OK"))))))))</f>
        <v/>
      </c>
      <c r="AB55" s="22">
        <f>IF(H55="","",IFERROR(INDEX(Lotes!$J$2:$J$101,MATCH(E55&amp;"|"&amp;H55,Lotes!$Q$2:$Q$101,0)),"Lote não cadastrado"))</f>
        <v/>
      </c>
      <c r="AC55" s="22">
        <f>IF(I55="","",IFERROR(INDEX(Lotes!$J$2:$J$101,MATCH(E55&amp;"|"&amp;I55,Lotes!$Q$2:$Q$101,0)),"Lote não cadastrado"))</f>
        <v/>
      </c>
    </row>
    <row r="56" ht="32" customHeight="1">
      <c r="A56" s="16" t="n">
        <v>55</v>
      </c>
      <c r="B56" s="17" t="n"/>
      <c r="C56" s="33" t="n"/>
      <c r="D56" s="34" t="n"/>
      <c r="E56" s="17" t="n"/>
      <c r="F56" s="34" t="n"/>
      <c r="G56" s="20" t="n"/>
      <c r="H56" s="17" t="n"/>
      <c r="I56" s="17" t="n"/>
      <c r="J56" s="34" t="n"/>
      <c r="K56" s="34" t="n"/>
      <c r="L56" s="17" t="n"/>
      <c r="M56" s="24" t="n"/>
      <c r="N56" s="35">
        <f>IF(AND(B56&lt;&gt;"",E56&lt;&gt;"",ISNUMBER(F56),OR(G56="Pendente",G56="Separado")),F56,0)</f>
        <v/>
      </c>
      <c r="O56" s="35">
        <f>IF(N56=0,"",SUMIFS($N$2:$N$101,$E$2:$E$101,E56,$D$2:$D$101,"&lt;"&amp;D56))</f>
        <v/>
      </c>
      <c r="P56" s="35">
        <f>IF(E56="","",SUMIFS(Lotes!$L$2:$L$101,Lotes!$B$2:$B$101,E56))</f>
        <v/>
      </c>
      <c r="Q56" s="35">
        <f>IF(N56=0,"",MAX(0,MIN(N56,P56-O56)))</f>
        <v/>
      </c>
      <c r="R56" s="35">
        <f>IF(Q56&lt;=0,"",IFERROR(AGGREGATE(15,6,Lotes!$M$2:$M$101/((Lotes!$B$2:$B$101=E56)*(Lotes!$J$2:$J$101="Elegível")*(Lotes!$O$2:$O$101&gt;O56)),1),""))</f>
        <v/>
      </c>
      <c r="S56" s="22">
        <f>IF(R56="","",IFERROR(INDEX(Lotes!$D$2:$D$101,MATCH(E56&amp;"|"&amp;TEXT(R56,"000"),Lotes!$R$2:$R$101,0)),""))</f>
        <v/>
      </c>
      <c r="T56" s="35">
        <f>IF(S56="","",MIN(O56+Q56,SUMIFS(Lotes!$O$2:$O$101,Lotes!$R$2:$R$101,E56&amp;"|"&amp;TEXT(R56,"000")))-O56)</f>
        <v/>
      </c>
      <c r="U56" s="35">
        <f>IF(Q56&lt;=0,"",IFERROR(AGGREGATE(15,6,Lotes!$M$2:$M$101/((Lotes!$B$2:$B$101=E56)*(Lotes!$J$2:$J$101="Elegível")*(Lotes!$O$2:$O$101&gt;=O56+Q56)),1),""))</f>
        <v/>
      </c>
      <c r="V56" s="22">
        <f>IF(U56="","",IFERROR(INDEX(Lotes!$D$2:$D$101,MATCH(E56&amp;"|"&amp;TEXT(U56,"000"),Lotes!$R$2:$R$101,0)),""))</f>
        <v/>
      </c>
      <c r="W56" s="35">
        <f>IF(V56="","",IF(U56=R56,Q56,O56+Q56-SUMIFS(Lotes!$N$2:$N$101,Lotes!$R$2:$R$101,E56&amp;"|"&amp;TEXT(U56,"000"))))</f>
        <v/>
      </c>
      <c r="X56" s="35">
        <f>IF(N56=0,0,IF(Q56&lt;=0,0,COUNTIFS(Lotes!$B$2:$B$101,E56,Lotes!$J$2:$J$101,"Elegível",Lotes!$O$2:$O$101,"&gt;"&amp;O56,Lotes!$N$2:$N$101,"&lt;"&amp;(O56+Q56))))</f>
        <v/>
      </c>
      <c r="Y56" s="25">
        <f>IF(N56=0,"",IF(Q56=0,"Sem saldo elegível",IF(Q56&lt;N56,"Atendimento parcial: "&amp;TEXT(Q56,"0")&amp;" de "&amp;TEXT(N56,"0")&amp;", iniciar no lote "&amp;S56,IF(X56=1,"Separar "&amp;TEXT(Q56,"0")&amp;" do lote "&amp;S56,"Iniciar no lote "&amp;S56&amp;" ("&amp;TEXT(T56,"0")&amp;") e seguir a fila FEFO até "&amp;V56&amp;" ("&amp;TEXT(W56,"0")&amp;")"))))</f>
        <v/>
      </c>
      <c r="Z56" s="25">
        <f>IF(B56="","",IF(G56="Cancelado","Não se aplica",IF(G56="Pendente",IF(OR(H56&lt;&gt;"",I56&lt;&gt;"",J56&lt;&gt;"",K56&lt;&gt;""),"Dados de execução antes da conclusão","Aguardando separação"),IF(G56&lt;&gt;"Separado","",IF(OR(H56="",I56="",J56="",K56=""),"Execução incompleta",IF(OR(AB56&lt;&gt;"Elegível",AC56&lt;&gt;"Elegível"),"Lote usado não elegível",IF(J56&lt;&gt;F56,"Quantidade divergente",IF(H56&lt;&gt;S56,"Quebra FEFO: primeiro lote divergente",IF(OR(I56&lt;&gt;V56,K56&lt;&gt;X56),"Sequência de lotes divergente","Conforme FEFO")))))))))</f>
        <v/>
      </c>
      <c r="AA56" s="25">
        <f>IF(COUNTA(B56:M56)=0,"",IF(OR(B56="",NOT(ISNUMBER(C56)),D56="",E56="",NOT(ISNUMBER(F56)),G56=""),"Completar campos obrigatórios",IF(F56&lt;=0,"Quantidade inválida",IF(COUNTIF($D$2:$D$101,D56)&gt;1,"Prioridade duplicada",IF(COUNTIF(Lotes!$B$2:$B$101,E56)=0,"SKU sem cadastro de lote",IF(AND(G56="Separado",OR(H56="",I56="",J56="",K56="")),"Completar dados da separação",IF(AND(G56="Separado",Z56&lt;&gt;"Conforme FEFO",Z56&lt;&gt;"Não se aplica",OR(L56="",L56="Não se aplica")),"Informar motivo da exceção",IF(Q56&lt;F56,"Revisar atendimento parcial/sem saldo","OK"))))))))</f>
        <v/>
      </c>
      <c r="AB56" s="22">
        <f>IF(H56="","",IFERROR(INDEX(Lotes!$J$2:$J$101,MATCH(E56&amp;"|"&amp;H56,Lotes!$Q$2:$Q$101,0)),"Lote não cadastrado"))</f>
        <v/>
      </c>
      <c r="AC56" s="22">
        <f>IF(I56="","",IFERROR(INDEX(Lotes!$J$2:$J$101,MATCH(E56&amp;"|"&amp;I56,Lotes!$Q$2:$Q$101,0)),"Lote não cadastrado"))</f>
        <v/>
      </c>
    </row>
    <row r="57" ht="32" customHeight="1">
      <c r="A57" s="23" t="n">
        <v>56</v>
      </c>
      <c r="B57" s="17" t="n"/>
      <c r="C57" s="33" t="n"/>
      <c r="D57" s="34" t="n"/>
      <c r="E57" s="17" t="n"/>
      <c r="F57" s="34" t="n"/>
      <c r="G57" s="20" t="n"/>
      <c r="H57" s="17" t="n"/>
      <c r="I57" s="17" t="n"/>
      <c r="J57" s="34" t="n"/>
      <c r="K57" s="34" t="n"/>
      <c r="L57" s="17" t="n"/>
      <c r="M57" s="24" t="n"/>
      <c r="N57" s="35">
        <f>IF(AND(B57&lt;&gt;"",E57&lt;&gt;"",ISNUMBER(F57),OR(G57="Pendente",G57="Separado")),F57,0)</f>
        <v/>
      </c>
      <c r="O57" s="35">
        <f>IF(N57=0,"",SUMIFS($N$2:$N$101,$E$2:$E$101,E57,$D$2:$D$101,"&lt;"&amp;D57))</f>
        <v/>
      </c>
      <c r="P57" s="35">
        <f>IF(E57="","",SUMIFS(Lotes!$L$2:$L$101,Lotes!$B$2:$B$101,E57))</f>
        <v/>
      </c>
      <c r="Q57" s="35">
        <f>IF(N57=0,"",MAX(0,MIN(N57,P57-O57)))</f>
        <v/>
      </c>
      <c r="R57" s="35">
        <f>IF(Q57&lt;=0,"",IFERROR(AGGREGATE(15,6,Lotes!$M$2:$M$101/((Lotes!$B$2:$B$101=E57)*(Lotes!$J$2:$J$101="Elegível")*(Lotes!$O$2:$O$101&gt;O57)),1),""))</f>
        <v/>
      </c>
      <c r="S57" s="22">
        <f>IF(R57="","",IFERROR(INDEX(Lotes!$D$2:$D$101,MATCH(E57&amp;"|"&amp;TEXT(R57,"000"),Lotes!$R$2:$R$101,0)),""))</f>
        <v/>
      </c>
      <c r="T57" s="35">
        <f>IF(S57="","",MIN(O57+Q57,SUMIFS(Lotes!$O$2:$O$101,Lotes!$R$2:$R$101,E57&amp;"|"&amp;TEXT(R57,"000")))-O57)</f>
        <v/>
      </c>
      <c r="U57" s="35">
        <f>IF(Q57&lt;=0,"",IFERROR(AGGREGATE(15,6,Lotes!$M$2:$M$101/((Lotes!$B$2:$B$101=E57)*(Lotes!$J$2:$J$101="Elegível")*(Lotes!$O$2:$O$101&gt;=O57+Q57)),1),""))</f>
        <v/>
      </c>
      <c r="V57" s="22">
        <f>IF(U57="","",IFERROR(INDEX(Lotes!$D$2:$D$101,MATCH(E57&amp;"|"&amp;TEXT(U57,"000"),Lotes!$R$2:$R$101,0)),""))</f>
        <v/>
      </c>
      <c r="W57" s="35">
        <f>IF(V57="","",IF(U57=R57,Q57,O57+Q57-SUMIFS(Lotes!$N$2:$N$101,Lotes!$R$2:$R$101,E57&amp;"|"&amp;TEXT(U57,"000"))))</f>
        <v/>
      </c>
      <c r="X57" s="35">
        <f>IF(N57=0,0,IF(Q57&lt;=0,0,COUNTIFS(Lotes!$B$2:$B$101,E57,Lotes!$J$2:$J$101,"Elegível",Lotes!$O$2:$O$101,"&gt;"&amp;O57,Lotes!$N$2:$N$101,"&lt;"&amp;(O57+Q57))))</f>
        <v/>
      </c>
      <c r="Y57" s="25">
        <f>IF(N57=0,"",IF(Q57=0,"Sem saldo elegível",IF(Q57&lt;N57,"Atendimento parcial: "&amp;TEXT(Q57,"0")&amp;" de "&amp;TEXT(N57,"0")&amp;", iniciar no lote "&amp;S57,IF(X57=1,"Separar "&amp;TEXT(Q57,"0")&amp;" do lote "&amp;S57,"Iniciar no lote "&amp;S57&amp;" ("&amp;TEXT(T57,"0")&amp;") e seguir a fila FEFO até "&amp;V57&amp;" ("&amp;TEXT(W57,"0")&amp;")"))))</f>
        <v/>
      </c>
      <c r="Z57" s="25">
        <f>IF(B57="","",IF(G57="Cancelado","Não se aplica",IF(G57="Pendente",IF(OR(H57&lt;&gt;"",I57&lt;&gt;"",J57&lt;&gt;"",K57&lt;&gt;""),"Dados de execução antes da conclusão","Aguardando separação"),IF(G57&lt;&gt;"Separado","",IF(OR(H57="",I57="",J57="",K57=""),"Execução incompleta",IF(OR(AB57&lt;&gt;"Elegível",AC57&lt;&gt;"Elegível"),"Lote usado não elegível",IF(J57&lt;&gt;F57,"Quantidade divergente",IF(H57&lt;&gt;S57,"Quebra FEFO: primeiro lote divergente",IF(OR(I57&lt;&gt;V57,K57&lt;&gt;X57),"Sequência de lotes divergente","Conforme FEFO")))))))))</f>
        <v/>
      </c>
      <c r="AA57" s="25">
        <f>IF(COUNTA(B57:M57)=0,"",IF(OR(B57="",NOT(ISNUMBER(C57)),D57="",E57="",NOT(ISNUMBER(F57)),G57=""),"Completar campos obrigatórios",IF(F57&lt;=0,"Quantidade inválida",IF(COUNTIF($D$2:$D$101,D57)&gt;1,"Prioridade duplicada",IF(COUNTIF(Lotes!$B$2:$B$101,E57)=0,"SKU sem cadastro de lote",IF(AND(G57="Separado",OR(H57="",I57="",J57="",K57="")),"Completar dados da separação",IF(AND(G57="Separado",Z57&lt;&gt;"Conforme FEFO",Z57&lt;&gt;"Não se aplica",OR(L57="",L57="Não se aplica")),"Informar motivo da exceção",IF(Q57&lt;F57,"Revisar atendimento parcial/sem saldo","OK"))))))))</f>
        <v/>
      </c>
      <c r="AB57" s="22">
        <f>IF(H57="","",IFERROR(INDEX(Lotes!$J$2:$J$101,MATCH(E57&amp;"|"&amp;H57,Lotes!$Q$2:$Q$101,0)),"Lote não cadastrado"))</f>
        <v/>
      </c>
      <c r="AC57" s="22">
        <f>IF(I57="","",IFERROR(INDEX(Lotes!$J$2:$J$101,MATCH(E57&amp;"|"&amp;I57,Lotes!$Q$2:$Q$101,0)),"Lote não cadastrado"))</f>
        <v/>
      </c>
    </row>
    <row r="58" ht="32" customHeight="1">
      <c r="A58" s="16" t="n">
        <v>57</v>
      </c>
      <c r="B58" s="17" t="n"/>
      <c r="C58" s="33" t="n"/>
      <c r="D58" s="34" t="n"/>
      <c r="E58" s="17" t="n"/>
      <c r="F58" s="34" t="n"/>
      <c r="G58" s="20" t="n"/>
      <c r="H58" s="17" t="n"/>
      <c r="I58" s="17" t="n"/>
      <c r="J58" s="34" t="n"/>
      <c r="K58" s="34" t="n"/>
      <c r="L58" s="17" t="n"/>
      <c r="M58" s="24" t="n"/>
      <c r="N58" s="35">
        <f>IF(AND(B58&lt;&gt;"",E58&lt;&gt;"",ISNUMBER(F58),OR(G58="Pendente",G58="Separado")),F58,0)</f>
        <v/>
      </c>
      <c r="O58" s="35">
        <f>IF(N58=0,"",SUMIFS($N$2:$N$101,$E$2:$E$101,E58,$D$2:$D$101,"&lt;"&amp;D58))</f>
        <v/>
      </c>
      <c r="P58" s="35">
        <f>IF(E58="","",SUMIFS(Lotes!$L$2:$L$101,Lotes!$B$2:$B$101,E58))</f>
        <v/>
      </c>
      <c r="Q58" s="35">
        <f>IF(N58=0,"",MAX(0,MIN(N58,P58-O58)))</f>
        <v/>
      </c>
      <c r="R58" s="35">
        <f>IF(Q58&lt;=0,"",IFERROR(AGGREGATE(15,6,Lotes!$M$2:$M$101/((Lotes!$B$2:$B$101=E58)*(Lotes!$J$2:$J$101="Elegível")*(Lotes!$O$2:$O$101&gt;O58)),1),""))</f>
        <v/>
      </c>
      <c r="S58" s="22">
        <f>IF(R58="","",IFERROR(INDEX(Lotes!$D$2:$D$101,MATCH(E58&amp;"|"&amp;TEXT(R58,"000"),Lotes!$R$2:$R$101,0)),""))</f>
        <v/>
      </c>
      <c r="T58" s="35">
        <f>IF(S58="","",MIN(O58+Q58,SUMIFS(Lotes!$O$2:$O$101,Lotes!$R$2:$R$101,E58&amp;"|"&amp;TEXT(R58,"000")))-O58)</f>
        <v/>
      </c>
      <c r="U58" s="35">
        <f>IF(Q58&lt;=0,"",IFERROR(AGGREGATE(15,6,Lotes!$M$2:$M$101/((Lotes!$B$2:$B$101=E58)*(Lotes!$J$2:$J$101="Elegível")*(Lotes!$O$2:$O$101&gt;=O58+Q58)),1),""))</f>
        <v/>
      </c>
      <c r="V58" s="22">
        <f>IF(U58="","",IFERROR(INDEX(Lotes!$D$2:$D$101,MATCH(E58&amp;"|"&amp;TEXT(U58,"000"),Lotes!$R$2:$R$101,0)),""))</f>
        <v/>
      </c>
      <c r="W58" s="35">
        <f>IF(V58="","",IF(U58=R58,Q58,O58+Q58-SUMIFS(Lotes!$N$2:$N$101,Lotes!$R$2:$R$101,E58&amp;"|"&amp;TEXT(U58,"000"))))</f>
        <v/>
      </c>
      <c r="X58" s="35">
        <f>IF(N58=0,0,IF(Q58&lt;=0,0,COUNTIFS(Lotes!$B$2:$B$101,E58,Lotes!$J$2:$J$101,"Elegível",Lotes!$O$2:$O$101,"&gt;"&amp;O58,Lotes!$N$2:$N$101,"&lt;"&amp;(O58+Q58))))</f>
        <v/>
      </c>
      <c r="Y58" s="25">
        <f>IF(N58=0,"",IF(Q58=0,"Sem saldo elegível",IF(Q58&lt;N58,"Atendimento parcial: "&amp;TEXT(Q58,"0")&amp;" de "&amp;TEXT(N58,"0")&amp;", iniciar no lote "&amp;S58,IF(X58=1,"Separar "&amp;TEXT(Q58,"0")&amp;" do lote "&amp;S58,"Iniciar no lote "&amp;S58&amp;" ("&amp;TEXT(T58,"0")&amp;") e seguir a fila FEFO até "&amp;V58&amp;" ("&amp;TEXT(W58,"0")&amp;")"))))</f>
        <v/>
      </c>
      <c r="Z58" s="25">
        <f>IF(B58="","",IF(G58="Cancelado","Não se aplica",IF(G58="Pendente",IF(OR(H58&lt;&gt;"",I58&lt;&gt;"",J58&lt;&gt;"",K58&lt;&gt;""),"Dados de execução antes da conclusão","Aguardando separação"),IF(G58&lt;&gt;"Separado","",IF(OR(H58="",I58="",J58="",K58=""),"Execução incompleta",IF(OR(AB58&lt;&gt;"Elegível",AC58&lt;&gt;"Elegível"),"Lote usado não elegível",IF(J58&lt;&gt;F58,"Quantidade divergente",IF(H58&lt;&gt;S58,"Quebra FEFO: primeiro lote divergente",IF(OR(I58&lt;&gt;V58,K58&lt;&gt;X58),"Sequência de lotes divergente","Conforme FEFO")))))))))</f>
        <v/>
      </c>
      <c r="AA58" s="25">
        <f>IF(COUNTA(B58:M58)=0,"",IF(OR(B58="",NOT(ISNUMBER(C58)),D58="",E58="",NOT(ISNUMBER(F58)),G58=""),"Completar campos obrigatórios",IF(F58&lt;=0,"Quantidade inválida",IF(COUNTIF($D$2:$D$101,D58)&gt;1,"Prioridade duplicada",IF(COUNTIF(Lotes!$B$2:$B$101,E58)=0,"SKU sem cadastro de lote",IF(AND(G58="Separado",OR(H58="",I58="",J58="",K58="")),"Completar dados da separação",IF(AND(G58="Separado",Z58&lt;&gt;"Conforme FEFO",Z58&lt;&gt;"Não se aplica",OR(L58="",L58="Não se aplica")),"Informar motivo da exceção",IF(Q58&lt;F58,"Revisar atendimento parcial/sem saldo","OK"))))))))</f>
        <v/>
      </c>
      <c r="AB58" s="22">
        <f>IF(H58="","",IFERROR(INDEX(Lotes!$J$2:$J$101,MATCH(E58&amp;"|"&amp;H58,Lotes!$Q$2:$Q$101,0)),"Lote não cadastrado"))</f>
        <v/>
      </c>
      <c r="AC58" s="22">
        <f>IF(I58="","",IFERROR(INDEX(Lotes!$J$2:$J$101,MATCH(E58&amp;"|"&amp;I58,Lotes!$Q$2:$Q$101,0)),"Lote não cadastrado"))</f>
        <v/>
      </c>
    </row>
    <row r="59" ht="32" customHeight="1">
      <c r="A59" s="23" t="n">
        <v>58</v>
      </c>
      <c r="B59" s="17" t="n"/>
      <c r="C59" s="33" t="n"/>
      <c r="D59" s="34" t="n"/>
      <c r="E59" s="17" t="n"/>
      <c r="F59" s="34" t="n"/>
      <c r="G59" s="20" t="n"/>
      <c r="H59" s="17" t="n"/>
      <c r="I59" s="17" t="n"/>
      <c r="J59" s="34" t="n"/>
      <c r="K59" s="34" t="n"/>
      <c r="L59" s="17" t="n"/>
      <c r="M59" s="24" t="n"/>
      <c r="N59" s="35">
        <f>IF(AND(B59&lt;&gt;"",E59&lt;&gt;"",ISNUMBER(F59),OR(G59="Pendente",G59="Separado")),F59,0)</f>
        <v/>
      </c>
      <c r="O59" s="35">
        <f>IF(N59=0,"",SUMIFS($N$2:$N$101,$E$2:$E$101,E59,$D$2:$D$101,"&lt;"&amp;D59))</f>
        <v/>
      </c>
      <c r="P59" s="35">
        <f>IF(E59="","",SUMIFS(Lotes!$L$2:$L$101,Lotes!$B$2:$B$101,E59))</f>
        <v/>
      </c>
      <c r="Q59" s="35">
        <f>IF(N59=0,"",MAX(0,MIN(N59,P59-O59)))</f>
        <v/>
      </c>
      <c r="R59" s="35">
        <f>IF(Q59&lt;=0,"",IFERROR(AGGREGATE(15,6,Lotes!$M$2:$M$101/((Lotes!$B$2:$B$101=E59)*(Lotes!$J$2:$J$101="Elegível")*(Lotes!$O$2:$O$101&gt;O59)),1),""))</f>
        <v/>
      </c>
      <c r="S59" s="22">
        <f>IF(R59="","",IFERROR(INDEX(Lotes!$D$2:$D$101,MATCH(E59&amp;"|"&amp;TEXT(R59,"000"),Lotes!$R$2:$R$101,0)),""))</f>
        <v/>
      </c>
      <c r="T59" s="35">
        <f>IF(S59="","",MIN(O59+Q59,SUMIFS(Lotes!$O$2:$O$101,Lotes!$R$2:$R$101,E59&amp;"|"&amp;TEXT(R59,"000")))-O59)</f>
        <v/>
      </c>
      <c r="U59" s="35">
        <f>IF(Q59&lt;=0,"",IFERROR(AGGREGATE(15,6,Lotes!$M$2:$M$101/((Lotes!$B$2:$B$101=E59)*(Lotes!$J$2:$J$101="Elegível")*(Lotes!$O$2:$O$101&gt;=O59+Q59)),1),""))</f>
        <v/>
      </c>
      <c r="V59" s="22">
        <f>IF(U59="","",IFERROR(INDEX(Lotes!$D$2:$D$101,MATCH(E59&amp;"|"&amp;TEXT(U59,"000"),Lotes!$R$2:$R$101,0)),""))</f>
        <v/>
      </c>
      <c r="W59" s="35">
        <f>IF(V59="","",IF(U59=R59,Q59,O59+Q59-SUMIFS(Lotes!$N$2:$N$101,Lotes!$R$2:$R$101,E59&amp;"|"&amp;TEXT(U59,"000"))))</f>
        <v/>
      </c>
      <c r="X59" s="35">
        <f>IF(N59=0,0,IF(Q59&lt;=0,0,COUNTIFS(Lotes!$B$2:$B$101,E59,Lotes!$J$2:$J$101,"Elegível",Lotes!$O$2:$O$101,"&gt;"&amp;O59,Lotes!$N$2:$N$101,"&lt;"&amp;(O59+Q59))))</f>
        <v/>
      </c>
      <c r="Y59" s="25">
        <f>IF(N59=0,"",IF(Q59=0,"Sem saldo elegível",IF(Q59&lt;N59,"Atendimento parcial: "&amp;TEXT(Q59,"0")&amp;" de "&amp;TEXT(N59,"0")&amp;", iniciar no lote "&amp;S59,IF(X59=1,"Separar "&amp;TEXT(Q59,"0")&amp;" do lote "&amp;S59,"Iniciar no lote "&amp;S59&amp;" ("&amp;TEXT(T59,"0")&amp;") e seguir a fila FEFO até "&amp;V59&amp;" ("&amp;TEXT(W59,"0")&amp;")"))))</f>
        <v/>
      </c>
      <c r="Z59" s="25">
        <f>IF(B59="","",IF(G59="Cancelado","Não se aplica",IF(G59="Pendente",IF(OR(H59&lt;&gt;"",I59&lt;&gt;"",J59&lt;&gt;"",K59&lt;&gt;""),"Dados de execução antes da conclusão","Aguardando separação"),IF(G59&lt;&gt;"Separado","",IF(OR(H59="",I59="",J59="",K59=""),"Execução incompleta",IF(OR(AB59&lt;&gt;"Elegível",AC59&lt;&gt;"Elegível"),"Lote usado não elegível",IF(J59&lt;&gt;F59,"Quantidade divergente",IF(H59&lt;&gt;S59,"Quebra FEFO: primeiro lote divergente",IF(OR(I59&lt;&gt;V59,K59&lt;&gt;X59),"Sequência de lotes divergente","Conforme FEFO")))))))))</f>
        <v/>
      </c>
      <c r="AA59" s="25">
        <f>IF(COUNTA(B59:M59)=0,"",IF(OR(B59="",NOT(ISNUMBER(C59)),D59="",E59="",NOT(ISNUMBER(F59)),G59=""),"Completar campos obrigatórios",IF(F59&lt;=0,"Quantidade inválida",IF(COUNTIF($D$2:$D$101,D59)&gt;1,"Prioridade duplicada",IF(COUNTIF(Lotes!$B$2:$B$101,E59)=0,"SKU sem cadastro de lote",IF(AND(G59="Separado",OR(H59="",I59="",J59="",K59="")),"Completar dados da separação",IF(AND(G59="Separado",Z59&lt;&gt;"Conforme FEFO",Z59&lt;&gt;"Não se aplica",OR(L59="",L59="Não se aplica")),"Informar motivo da exceção",IF(Q59&lt;F59,"Revisar atendimento parcial/sem saldo","OK"))))))))</f>
        <v/>
      </c>
      <c r="AB59" s="22">
        <f>IF(H59="","",IFERROR(INDEX(Lotes!$J$2:$J$101,MATCH(E59&amp;"|"&amp;H59,Lotes!$Q$2:$Q$101,0)),"Lote não cadastrado"))</f>
        <v/>
      </c>
      <c r="AC59" s="22">
        <f>IF(I59="","",IFERROR(INDEX(Lotes!$J$2:$J$101,MATCH(E59&amp;"|"&amp;I59,Lotes!$Q$2:$Q$101,0)),"Lote não cadastrado"))</f>
        <v/>
      </c>
    </row>
    <row r="60" ht="32" customHeight="1">
      <c r="A60" s="16" t="n">
        <v>59</v>
      </c>
      <c r="B60" s="17" t="n"/>
      <c r="C60" s="33" t="n"/>
      <c r="D60" s="34" t="n"/>
      <c r="E60" s="17" t="n"/>
      <c r="F60" s="34" t="n"/>
      <c r="G60" s="20" t="n"/>
      <c r="H60" s="17" t="n"/>
      <c r="I60" s="17" t="n"/>
      <c r="J60" s="34" t="n"/>
      <c r="K60" s="34" t="n"/>
      <c r="L60" s="17" t="n"/>
      <c r="M60" s="24" t="n"/>
      <c r="N60" s="35">
        <f>IF(AND(B60&lt;&gt;"",E60&lt;&gt;"",ISNUMBER(F60),OR(G60="Pendente",G60="Separado")),F60,0)</f>
        <v/>
      </c>
      <c r="O60" s="35">
        <f>IF(N60=0,"",SUMIFS($N$2:$N$101,$E$2:$E$101,E60,$D$2:$D$101,"&lt;"&amp;D60))</f>
        <v/>
      </c>
      <c r="P60" s="35">
        <f>IF(E60="","",SUMIFS(Lotes!$L$2:$L$101,Lotes!$B$2:$B$101,E60))</f>
        <v/>
      </c>
      <c r="Q60" s="35">
        <f>IF(N60=0,"",MAX(0,MIN(N60,P60-O60)))</f>
        <v/>
      </c>
      <c r="R60" s="35">
        <f>IF(Q60&lt;=0,"",IFERROR(AGGREGATE(15,6,Lotes!$M$2:$M$101/((Lotes!$B$2:$B$101=E60)*(Lotes!$J$2:$J$101="Elegível")*(Lotes!$O$2:$O$101&gt;O60)),1),""))</f>
        <v/>
      </c>
      <c r="S60" s="22">
        <f>IF(R60="","",IFERROR(INDEX(Lotes!$D$2:$D$101,MATCH(E60&amp;"|"&amp;TEXT(R60,"000"),Lotes!$R$2:$R$101,0)),""))</f>
        <v/>
      </c>
      <c r="T60" s="35">
        <f>IF(S60="","",MIN(O60+Q60,SUMIFS(Lotes!$O$2:$O$101,Lotes!$R$2:$R$101,E60&amp;"|"&amp;TEXT(R60,"000")))-O60)</f>
        <v/>
      </c>
      <c r="U60" s="35">
        <f>IF(Q60&lt;=0,"",IFERROR(AGGREGATE(15,6,Lotes!$M$2:$M$101/((Lotes!$B$2:$B$101=E60)*(Lotes!$J$2:$J$101="Elegível")*(Lotes!$O$2:$O$101&gt;=O60+Q60)),1),""))</f>
        <v/>
      </c>
      <c r="V60" s="22">
        <f>IF(U60="","",IFERROR(INDEX(Lotes!$D$2:$D$101,MATCH(E60&amp;"|"&amp;TEXT(U60,"000"),Lotes!$R$2:$R$101,0)),""))</f>
        <v/>
      </c>
      <c r="W60" s="35">
        <f>IF(V60="","",IF(U60=R60,Q60,O60+Q60-SUMIFS(Lotes!$N$2:$N$101,Lotes!$R$2:$R$101,E60&amp;"|"&amp;TEXT(U60,"000"))))</f>
        <v/>
      </c>
      <c r="X60" s="35">
        <f>IF(N60=0,0,IF(Q60&lt;=0,0,COUNTIFS(Lotes!$B$2:$B$101,E60,Lotes!$J$2:$J$101,"Elegível",Lotes!$O$2:$O$101,"&gt;"&amp;O60,Lotes!$N$2:$N$101,"&lt;"&amp;(O60+Q60))))</f>
        <v/>
      </c>
      <c r="Y60" s="25">
        <f>IF(N60=0,"",IF(Q60=0,"Sem saldo elegível",IF(Q60&lt;N60,"Atendimento parcial: "&amp;TEXT(Q60,"0")&amp;" de "&amp;TEXT(N60,"0")&amp;", iniciar no lote "&amp;S60,IF(X60=1,"Separar "&amp;TEXT(Q60,"0")&amp;" do lote "&amp;S60,"Iniciar no lote "&amp;S60&amp;" ("&amp;TEXT(T60,"0")&amp;") e seguir a fila FEFO até "&amp;V60&amp;" ("&amp;TEXT(W60,"0")&amp;")"))))</f>
        <v/>
      </c>
      <c r="Z60" s="25">
        <f>IF(B60="","",IF(G60="Cancelado","Não se aplica",IF(G60="Pendente",IF(OR(H60&lt;&gt;"",I60&lt;&gt;"",J60&lt;&gt;"",K60&lt;&gt;""),"Dados de execução antes da conclusão","Aguardando separação"),IF(G60&lt;&gt;"Separado","",IF(OR(H60="",I60="",J60="",K60=""),"Execução incompleta",IF(OR(AB60&lt;&gt;"Elegível",AC60&lt;&gt;"Elegível"),"Lote usado não elegível",IF(J60&lt;&gt;F60,"Quantidade divergente",IF(H60&lt;&gt;S60,"Quebra FEFO: primeiro lote divergente",IF(OR(I60&lt;&gt;V60,K60&lt;&gt;X60),"Sequência de lotes divergente","Conforme FEFO")))))))))</f>
        <v/>
      </c>
      <c r="AA60" s="25">
        <f>IF(COUNTA(B60:M60)=0,"",IF(OR(B60="",NOT(ISNUMBER(C60)),D60="",E60="",NOT(ISNUMBER(F60)),G60=""),"Completar campos obrigatórios",IF(F60&lt;=0,"Quantidade inválida",IF(COUNTIF($D$2:$D$101,D60)&gt;1,"Prioridade duplicada",IF(COUNTIF(Lotes!$B$2:$B$101,E60)=0,"SKU sem cadastro de lote",IF(AND(G60="Separado",OR(H60="",I60="",J60="",K60="")),"Completar dados da separação",IF(AND(G60="Separado",Z60&lt;&gt;"Conforme FEFO",Z60&lt;&gt;"Não se aplica",OR(L60="",L60="Não se aplica")),"Informar motivo da exceção",IF(Q60&lt;F60,"Revisar atendimento parcial/sem saldo","OK"))))))))</f>
        <v/>
      </c>
      <c r="AB60" s="22">
        <f>IF(H60="","",IFERROR(INDEX(Lotes!$J$2:$J$101,MATCH(E60&amp;"|"&amp;H60,Lotes!$Q$2:$Q$101,0)),"Lote não cadastrado"))</f>
        <v/>
      </c>
      <c r="AC60" s="22">
        <f>IF(I60="","",IFERROR(INDEX(Lotes!$J$2:$J$101,MATCH(E60&amp;"|"&amp;I60,Lotes!$Q$2:$Q$101,0)),"Lote não cadastrado"))</f>
        <v/>
      </c>
    </row>
    <row r="61" ht="32" customHeight="1">
      <c r="A61" s="23" t="n">
        <v>60</v>
      </c>
      <c r="B61" s="17" t="n"/>
      <c r="C61" s="33" t="n"/>
      <c r="D61" s="34" t="n"/>
      <c r="E61" s="17" t="n"/>
      <c r="F61" s="34" t="n"/>
      <c r="G61" s="20" t="n"/>
      <c r="H61" s="17" t="n"/>
      <c r="I61" s="17" t="n"/>
      <c r="J61" s="34" t="n"/>
      <c r="K61" s="34" t="n"/>
      <c r="L61" s="17" t="n"/>
      <c r="M61" s="24" t="n"/>
      <c r="N61" s="35">
        <f>IF(AND(B61&lt;&gt;"",E61&lt;&gt;"",ISNUMBER(F61),OR(G61="Pendente",G61="Separado")),F61,0)</f>
        <v/>
      </c>
      <c r="O61" s="35">
        <f>IF(N61=0,"",SUMIFS($N$2:$N$101,$E$2:$E$101,E61,$D$2:$D$101,"&lt;"&amp;D61))</f>
        <v/>
      </c>
      <c r="P61" s="35">
        <f>IF(E61="","",SUMIFS(Lotes!$L$2:$L$101,Lotes!$B$2:$B$101,E61))</f>
        <v/>
      </c>
      <c r="Q61" s="35">
        <f>IF(N61=0,"",MAX(0,MIN(N61,P61-O61)))</f>
        <v/>
      </c>
      <c r="R61" s="35">
        <f>IF(Q61&lt;=0,"",IFERROR(AGGREGATE(15,6,Lotes!$M$2:$M$101/((Lotes!$B$2:$B$101=E61)*(Lotes!$J$2:$J$101="Elegível")*(Lotes!$O$2:$O$101&gt;O61)),1),""))</f>
        <v/>
      </c>
      <c r="S61" s="22">
        <f>IF(R61="","",IFERROR(INDEX(Lotes!$D$2:$D$101,MATCH(E61&amp;"|"&amp;TEXT(R61,"000"),Lotes!$R$2:$R$101,0)),""))</f>
        <v/>
      </c>
      <c r="T61" s="35">
        <f>IF(S61="","",MIN(O61+Q61,SUMIFS(Lotes!$O$2:$O$101,Lotes!$R$2:$R$101,E61&amp;"|"&amp;TEXT(R61,"000")))-O61)</f>
        <v/>
      </c>
      <c r="U61" s="35">
        <f>IF(Q61&lt;=0,"",IFERROR(AGGREGATE(15,6,Lotes!$M$2:$M$101/((Lotes!$B$2:$B$101=E61)*(Lotes!$J$2:$J$101="Elegível")*(Lotes!$O$2:$O$101&gt;=O61+Q61)),1),""))</f>
        <v/>
      </c>
      <c r="V61" s="22">
        <f>IF(U61="","",IFERROR(INDEX(Lotes!$D$2:$D$101,MATCH(E61&amp;"|"&amp;TEXT(U61,"000"),Lotes!$R$2:$R$101,0)),""))</f>
        <v/>
      </c>
      <c r="W61" s="35">
        <f>IF(V61="","",IF(U61=R61,Q61,O61+Q61-SUMIFS(Lotes!$N$2:$N$101,Lotes!$R$2:$R$101,E61&amp;"|"&amp;TEXT(U61,"000"))))</f>
        <v/>
      </c>
      <c r="X61" s="35">
        <f>IF(N61=0,0,IF(Q61&lt;=0,0,COUNTIFS(Lotes!$B$2:$B$101,E61,Lotes!$J$2:$J$101,"Elegível",Lotes!$O$2:$O$101,"&gt;"&amp;O61,Lotes!$N$2:$N$101,"&lt;"&amp;(O61+Q61))))</f>
        <v/>
      </c>
      <c r="Y61" s="25">
        <f>IF(N61=0,"",IF(Q61=0,"Sem saldo elegível",IF(Q61&lt;N61,"Atendimento parcial: "&amp;TEXT(Q61,"0")&amp;" de "&amp;TEXT(N61,"0")&amp;", iniciar no lote "&amp;S61,IF(X61=1,"Separar "&amp;TEXT(Q61,"0")&amp;" do lote "&amp;S61,"Iniciar no lote "&amp;S61&amp;" ("&amp;TEXT(T61,"0")&amp;") e seguir a fila FEFO até "&amp;V61&amp;" ("&amp;TEXT(W61,"0")&amp;")"))))</f>
        <v/>
      </c>
      <c r="Z61" s="25">
        <f>IF(B61="","",IF(G61="Cancelado","Não se aplica",IF(G61="Pendente",IF(OR(H61&lt;&gt;"",I61&lt;&gt;"",J61&lt;&gt;"",K61&lt;&gt;""),"Dados de execução antes da conclusão","Aguardando separação"),IF(G61&lt;&gt;"Separado","",IF(OR(H61="",I61="",J61="",K61=""),"Execução incompleta",IF(OR(AB61&lt;&gt;"Elegível",AC61&lt;&gt;"Elegível"),"Lote usado não elegível",IF(J61&lt;&gt;F61,"Quantidade divergente",IF(H61&lt;&gt;S61,"Quebra FEFO: primeiro lote divergente",IF(OR(I61&lt;&gt;V61,K61&lt;&gt;X61),"Sequência de lotes divergente","Conforme FEFO")))))))))</f>
        <v/>
      </c>
      <c r="AA61" s="25">
        <f>IF(COUNTA(B61:M61)=0,"",IF(OR(B61="",NOT(ISNUMBER(C61)),D61="",E61="",NOT(ISNUMBER(F61)),G61=""),"Completar campos obrigatórios",IF(F61&lt;=0,"Quantidade inválida",IF(COUNTIF($D$2:$D$101,D61)&gt;1,"Prioridade duplicada",IF(COUNTIF(Lotes!$B$2:$B$101,E61)=0,"SKU sem cadastro de lote",IF(AND(G61="Separado",OR(H61="",I61="",J61="",K61="")),"Completar dados da separação",IF(AND(G61="Separado",Z61&lt;&gt;"Conforme FEFO",Z61&lt;&gt;"Não se aplica",OR(L61="",L61="Não se aplica")),"Informar motivo da exceção",IF(Q61&lt;F61,"Revisar atendimento parcial/sem saldo","OK"))))))))</f>
        <v/>
      </c>
      <c r="AB61" s="22">
        <f>IF(H61="","",IFERROR(INDEX(Lotes!$J$2:$J$101,MATCH(E61&amp;"|"&amp;H61,Lotes!$Q$2:$Q$101,0)),"Lote não cadastrado"))</f>
        <v/>
      </c>
      <c r="AC61" s="22">
        <f>IF(I61="","",IFERROR(INDEX(Lotes!$J$2:$J$101,MATCH(E61&amp;"|"&amp;I61,Lotes!$Q$2:$Q$101,0)),"Lote não cadastrado"))</f>
        <v/>
      </c>
    </row>
    <row r="62" ht="32" customHeight="1">
      <c r="A62" s="16" t="n">
        <v>61</v>
      </c>
      <c r="B62" s="17" t="n"/>
      <c r="C62" s="33" t="n"/>
      <c r="D62" s="34" t="n"/>
      <c r="E62" s="17" t="n"/>
      <c r="F62" s="34" t="n"/>
      <c r="G62" s="20" t="n"/>
      <c r="H62" s="17" t="n"/>
      <c r="I62" s="17" t="n"/>
      <c r="J62" s="34" t="n"/>
      <c r="K62" s="34" t="n"/>
      <c r="L62" s="17" t="n"/>
      <c r="M62" s="24" t="n"/>
      <c r="N62" s="35">
        <f>IF(AND(B62&lt;&gt;"",E62&lt;&gt;"",ISNUMBER(F62),OR(G62="Pendente",G62="Separado")),F62,0)</f>
        <v/>
      </c>
      <c r="O62" s="35">
        <f>IF(N62=0,"",SUMIFS($N$2:$N$101,$E$2:$E$101,E62,$D$2:$D$101,"&lt;"&amp;D62))</f>
        <v/>
      </c>
      <c r="P62" s="35">
        <f>IF(E62="","",SUMIFS(Lotes!$L$2:$L$101,Lotes!$B$2:$B$101,E62))</f>
        <v/>
      </c>
      <c r="Q62" s="35">
        <f>IF(N62=0,"",MAX(0,MIN(N62,P62-O62)))</f>
        <v/>
      </c>
      <c r="R62" s="35">
        <f>IF(Q62&lt;=0,"",IFERROR(AGGREGATE(15,6,Lotes!$M$2:$M$101/((Lotes!$B$2:$B$101=E62)*(Lotes!$J$2:$J$101="Elegível")*(Lotes!$O$2:$O$101&gt;O62)),1),""))</f>
        <v/>
      </c>
      <c r="S62" s="22">
        <f>IF(R62="","",IFERROR(INDEX(Lotes!$D$2:$D$101,MATCH(E62&amp;"|"&amp;TEXT(R62,"000"),Lotes!$R$2:$R$101,0)),""))</f>
        <v/>
      </c>
      <c r="T62" s="35">
        <f>IF(S62="","",MIN(O62+Q62,SUMIFS(Lotes!$O$2:$O$101,Lotes!$R$2:$R$101,E62&amp;"|"&amp;TEXT(R62,"000")))-O62)</f>
        <v/>
      </c>
      <c r="U62" s="35">
        <f>IF(Q62&lt;=0,"",IFERROR(AGGREGATE(15,6,Lotes!$M$2:$M$101/((Lotes!$B$2:$B$101=E62)*(Lotes!$J$2:$J$101="Elegível")*(Lotes!$O$2:$O$101&gt;=O62+Q62)),1),""))</f>
        <v/>
      </c>
      <c r="V62" s="22">
        <f>IF(U62="","",IFERROR(INDEX(Lotes!$D$2:$D$101,MATCH(E62&amp;"|"&amp;TEXT(U62,"000"),Lotes!$R$2:$R$101,0)),""))</f>
        <v/>
      </c>
      <c r="W62" s="35">
        <f>IF(V62="","",IF(U62=R62,Q62,O62+Q62-SUMIFS(Lotes!$N$2:$N$101,Lotes!$R$2:$R$101,E62&amp;"|"&amp;TEXT(U62,"000"))))</f>
        <v/>
      </c>
      <c r="X62" s="35">
        <f>IF(N62=0,0,IF(Q62&lt;=0,0,COUNTIFS(Lotes!$B$2:$B$101,E62,Lotes!$J$2:$J$101,"Elegível",Lotes!$O$2:$O$101,"&gt;"&amp;O62,Lotes!$N$2:$N$101,"&lt;"&amp;(O62+Q62))))</f>
        <v/>
      </c>
      <c r="Y62" s="25">
        <f>IF(N62=0,"",IF(Q62=0,"Sem saldo elegível",IF(Q62&lt;N62,"Atendimento parcial: "&amp;TEXT(Q62,"0")&amp;" de "&amp;TEXT(N62,"0")&amp;", iniciar no lote "&amp;S62,IF(X62=1,"Separar "&amp;TEXT(Q62,"0")&amp;" do lote "&amp;S62,"Iniciar no lote "&amp;S62&amp;" ("&amp;TEXT(T62,"0")&amp;") e seguir a fila FEFO até "&amp;V62&amp;" ("&amp;TEXT(W62,"0")&amp;")"))))</f>
        <v/>
      </c>
      <c r="Z62" s="25">
        <f>IF(B62="","",IF(G62="Cancelado","Não se aplica",IF(G62="Pendente",IF(OR(H62&lt;&gt;"",I62&lt;&gt;"",J62&lt;&gt;"",K62&lt;&gt;""),"Dados de execução antes da conclusão","Aguardando separação"),IF(G62&lt;&gt;"Separado","",IF(OR(H62="",I62="",J62="",K62=""),"Execução incompleta",IF(OR(AB62&lt;&gt;"Elegível",AC62&lt;&gt;"Elegível"),"Lote usado não elegível",IF(J62&lt;&gt;F62,"Quantidade divergente",IF(H62&lt;&gt;S62,"Quebra FEFO: primeiro lote divergente",IF(OR(I62&lt;&gt;V62,K62&lt;&gt;X62),"Sequência de lotes divergente","Conforme FEFO")))))))))</f>
        <v/>
      </c>
      <c r="AA62" s="25">
        <f>IF(COUNTA(B62:M62)=0,"",IF(OR(B62="",NOT(ISNUMBER(C62)),D62="",E62="",NOT(ISNUMBER(F62)),G62=""),"Completar campos obrigatórios",IF(F62&lt;=0,"Quantidade inválida",IF(COUNTIF($D$2:$D$101,D62)&gt;1,"Prioridade duplicada",IF(COUNTIF(Lotes!$B$2:$B$101,E62)=0,"SKU sem cadastro de lote",IF(AND(G62="Separado",OR(H62="",I62="",J62="",K62="")),"Completar dados da separação",IF(AND(G62="Separado",Z62&lt;&gt;"Conforme FEFO",Z62&lt;&gt;"Não se aplica",OR(L62="",L62="Não se aplica")),"Informar motivo da exceção",IF(Q62&lt;F62,"Revisar atendimento parcial/sem saldo","OK"))))))))</f>
        <v/>
      </c>
      <c r="AB62" s="22">
        <f>IF(H62="","",IFERROR(INDEX(Lotes!$J$2:$J$101,MATCH(E62&amp;"|"&amp;H62,Lotes!$Q$2:$Q$101,0)),"Lote não cadastrado"))</f>
        <v/>
      </c>
      <c r="AC62" s="22">
        <f>IF(I62="","",IFERROR(INDEX(Lotes!$J$2:$J$101,MATCH(E62&amp;"|"&amp;I62,Lotes!$Q$2:$Q$101,0)),"Lote não cadastrado"))</f>
        <v/>
      </c>
    </row>
    <row r="63" ht="32" customHeight="1">
      <c r="A63" s="23" t="n">
        <v>62</v>
      </c>
      <c r="B63" s="17" t="n"/>
      <c r="C63" s="33" t="n"/>
      <c r="D63" s="34" t="n"/>
      <c r="E63" s="17" t="n"/>
      <c r="F63" s="34" t="n"/>
      <c r="G63" s="20" t="n"/>
      <c r="H63" s="17" t="n"/>
      <c r="I63" s="17" t="n"/>
      <c r="J63" s="34" t="n"/>
      <c r="K63" s="34" t="n"/>
      <c r="L63" s="17" t="n"/>
      <c r="M63" s="24" t="n"/>
      <c r="N63" s="35">
        <f>IF(AND(B63&lt;&gt;"",E63&lt;&gt;"",ISNUMBER(F63),OR(G63="Pendente",G63="Separado")),F63,0)</f>
        <v/>
      </c>
      <c r="O63" s="35">
        <f>IF(N63=0,"",SUMIFS($N$2:$N$101,$E$2:$E$101,E63,$D$2:$D$101,"&lt;"&amp;D63))</f>
        <v/>
      </c>
      <c r="P63" s="35">
        <f>IF(E63="","",SUMIFS(Lotes!$L$2:$L$101,Lotes!$B$2:$B$101,E63))</f>
        <v/>
      </c>
      <c r="Q63" s="35">
        <f>IF(N63=0,"",MAX(0,MIN(N63,P63-O63)))</f>
        <v/>
      </c>
      <c r="R63" s="35">
        <f>IF(Q63&lt;=0,"",IFERROR(AGGREGATE(15,6,Lotes!$M$2:$M$101/((Lotes!$B$2:$B$101=E63)*(Lotes!$J$2:$J$101="Elegível")*(Lotes!$O$2:$O$101&gt;O63)),1),""))</f>
        <v/>
      </c>
      <c r="S63" s="22">
        <f>IF(R63="","",IFERROR(INDEX(Lotes!$D$2:$D$101,MATCH(E63&amp;"|"&amp;TEXT(R63,"000"),Lotes!$R$2:$R$101,0)),""))</f>
        <v/>
      </c>
      <c r="T63" s="35">
        <f>IF(S63="","",MIN(O63+Q63,SUMIFS(Lotes!$O$2:$O$101,Lotes!$R$2:$R$101,E63&amp;"|"&amp;TEXT(R63,"000")))-O63)</f>
        <v/>
      </c>
      <c r="U63" s="35">
        <f>IF(Q63&lt;=0,"",IFERROR(AGGREGATE(15,6,Lotes!$M$2:$M$101/((Lotes!$B$2:$B$101=E63)*(Lotes!$J$2:$J$101="Elegível")*(Lotes!$O$2:$O$101&gt;=O63+Q63)),1),""))</f>
        <v/>
      </c>
      <c r="V63" s="22">
        <f>IF(U63="","",IFERROR(INDEX(Lotes!$D$2:$D$101,MATCH(E63&amp;"|"&amp;TEXT(U63,"000"),Lotes!$R$2:$R$101,0)),""))</f>
        <v/>
      </c>
      <c r="W63" s="35">
        <f>IF(V63="","",IF(U63=R63,Q63,O63+Q63-SUMIFS(Lotes!$N$2:$N$101,Lotes!$R$2:$R$101,E63&amp;"|"&amp;TEXT(U63,"000"))))</f>
        <v/>
      </c>
      <c r="X63" s="35">
        <f>IF(N63=0,0,IF(Q63&lt;=0,0,COUNTIFS(Lotes!$B$2:$B$101,E63,Lotes!$J$2:$J$101,"Elegível",Lotes!$O$2:$O$101,"&gt;"&amp;O63,Lotes!$N$2:$N$101,"&lt;"&amp;(O63+Q63))))</f>
        <v/>
      </c>
      <c r="Y63" s="25">
        <f>IF(N63=0,"",IF(Q63=0,"Sem saldo elegível",IF(Q63&lt;N63,"Atendimento parcial: "&amp;TEXT(Q63,"0")&amp;" de "&amp;TEXT(N63,"0")&amp;", iniciar no lote "&amp;S63,IF(X63=1,"Separar "&amp;TEXT(Q63,"0")&amp;" do lote "&amp;S63,"Iniciar no lote "&amp;S63&amp;" ("&amp;TEXT(T63,"0")&amp;") e seguir a fila FEFO até "&amp;V63&amp;" ("&amp;TEXT(W63,"0")&amp;")"))))</f>
        <v/>
      </c>
      <c r="Z63" s="25">
        <f>IF(B63="","",IF(G63="Cancelado","Não se aplica",IF(G63="Pendente",IF(OR(H63&lt;&gt;"",I63&lt;&gt;"",J63&lt;&gt;"",K63&lt;&gt;""),"Dados de execução antes da conclusão","Aguardando separação"),IF(G63&lt;&gt;"Separado","",IF(OR(H63="",I63="",J63="",K63=""),"Execução incompleta",IF(OR(AB63&lt;&gt;"Elegível",AC63&lt;&gt;"Elegível"),"Lote usado não elegível",IF(J63&lt;&gt;F63,"Quantidade divergente",IF(H63&lt;&gt;S63,"Quebra FEFO: primeiro lote divergente",IF(OR(I63&lt;&gt;V63,K63&lt;&gt;X63),"Sequência de lotes divergente","Conforme FEFO")))))))))</f>
        <v/>
      </c>
      <c r="AA63" s="25">
        <f>IF(COUNTA(B63:M63)=0,"",IF(OR(B63="",NOT(ISNUMBER(C63)),D63="",E63="",NOT(ISNUMBER(F63)),G63=""),"Completar campos obrigatórios",IF(F63&lt;=0,"Quantidade inválida",IF(COUNTIF($D$2:$D$101,D63)&gt;1,"Prioridade duplicada",IF(COUNTIF(Lotes!$B$2:$B$101,E63)=0,"SKU sem cadastro de lote",IF(AND(G63="Separado",OR(H63="",I63="",J63="",K63="")),"Completar dados da separação",IF(AND(G63="Separado",Z63&lt;&gt;"Conforme FEFO",Z63&lt;&gt;"Não se aplica",OR(L63="",L63="Não se aplica")),"Informar motivo da exceção",IF(Q63&lt;F63,"Revisar atendimento parcial/sem saldo","OK"))))))))</f>
        <v/>
      </c>
      <c r="AB63" s="22">
        <f>IF(H63="","",IFERROR(INDEX(Lotes!$J$2:$J$101,MATCH(E63&amp;"|"&amp;H63,Lotes!$Q$2:$Q$101,0)),"Lote não cadastrado"))</f>
        <v/>
      </c>
      <c r="AC63" s="22">
        <f>IF(I63="","",IFERROR(INDEX(Lotes!$J$2:$J$101,MATCH(E63&amp;"|"&amp;I63,Lotes!$Q$2:$Q$101,0)),"Lote não cadastrado"))</f>
        <v/>
      </c>
    </row>
    <row r="64" ht="32" customHeight="1">
      <c r="A64" s="16" t="n">
        <v>63</v>
      </c>
      <c r="B64" s="17" t="n"/>
      <c r="C64" s="33" t="n"/>
      <c r="D64" s="34" t="n"/>
      <c r="E64" s="17" t="n"/>
      <c r="F64" s="34" t="n"/>
      <c r="G64" s="20" t="n"/>
      <c r="H64" s="17" t="n"/>
      <c r="I64" s="17" t="n"/>
      <c r="J64" s="34" t="n"/>
      <c r="K64" s="34" t="n"/>
      <c r="L64" s="17" t="n"/>
      <c r="M64" s="24" t="n"/>
      <c r="N64" s="35">
        <f>IF(AND(B64&lt;&gt;"",E64&lt;&gt;"",ISNUMBER(F64),OR(G64="Pendente",G64="Separado")),F64,0)</f>
        <v/>
      </c>
      <c r="O64" s="35">
        <f>IF(N64=0,"",SUMIFS($N$2:$N$101,$E$2:$E$101,E64,$D$2:$D$101,"&lt;"&amp;D64))</f>
        <v/>
      </c>
      <c r="P64" s="35">
        <f>IF(E64="","",SUMIFS(Lotes!$L$2:$L$101,Lotes!$B$2:$B$101,E64))</f>
        <v/>
      </c>
      <c r="Q64" s="35">
        <f>IF(N64=0,"",MAX(0,MIN(N64,P64-O64)))</f>
        <v/>
      </c>
      <c r="R64" s="35">
        <f>IF(Q64&lt;=0,"",IFERROR(AGGREGATE(15,6,Lotes!$M$2:$M$101/((Lotes!$B$2:$B$101=E64)*(Lotes!$J$2:$J$101="Elegível")*(Lotes!$O$2:$O$101&gt;O64)),1),""))</f>
        <v/>
      </c>
      <c r="S64" s="22">
        <f>IF(R64="","",IFERROR(INDEX(Lotes!$D$2:$D$101,MATCH(E64&amp;"|"&amp;TEXT(R64,"000"),Lotes!$R$2:$R$101,0)),""))</f>
        <v/>
      </c>
      <c r="T64" s="35">
        <f>IF(S64="","",MIN(O64+Q64,SUMIFS(Lotes!$O$2:$O$101,Lotes!$R$2:$R$101,E64&amp;"|"&amp;TEXT(R64,"000")))-O64)</f>
        <v/>
      </c>
      <c r="U64" s="35">
        <f>IF(Q64&lt;=0,"",IFERROR(AGGREGATE(15,6,Lotes!$M$2:$M$101/((Lotes!$B$2:$B$101=E64)*(Lotes!$J$2:$J$101="Elegível")*(Lotes!$O$2:$O$101&gt;=O64+Q64)),1),""))</f>
        <v/>
      </c>
      <c r="V64" s="22">
        <f>IF(U64="","",IFERROR(INDEX(Lotes!$D$2:$D$101,MATCH(E64&amp;"|"&amp;TEXT(U64,"000"),Lotes!$R$2:$R$101,0)),""))</f>
        <v/>
      </c>
      <c r="W64" s="35">
        <f>IF(V64="","",IF(U64=R64,Q64,O64+Q64-SUMIFS(Lotes!$N$2:$N$101,Lotes!$R$2:$R$101,E64&amp;"|"&amp;TEXT(U64,"000"))))</f>
        <v/>
      </c>
      <c r="X64" s="35">
        <f>IF(N64=0,0,IF(Q64&lt;=0,0,COUNTIFS(Lotes!$B$2:$B$101,E64,Lotes!$J$2:$J$101,"Elegível",Lotes!$O$2:$O$101,"&gt;"&amp;O64,Lotes!$N$2:$N$101,"&lt;"&amp;(O64+Q64))))</f>
        <v/>
      </c>
      <c r="Y64" s="25">
        <f>IF(N64=0,"",IF(Q64=0,"Sem saldo elegível",IF(Q64&lt;N64,"Atendimento parcial: "&amp;TEXT(Q64,"0")&amp;" de "&amp;TEXT(N64,"0")&amp;", iniciar no lote "&amp;S64,IF(X64=1,"Separar "&amp;TEXT(Q64,"0")&amp;" do lote "&amp;S64,"Iniciar no lote "&amp;S64&amp;" ("&amp;TEXT(T64,"0")&amp;") e seguir a fila FEFO até "&amp;V64&amp;" ("&amp;TEXT(W64,"0")&amp;")"))))</f>
        <v/>
      </c>
      <c r="Z64" s="25">
        <f>IF(B64="","",IF(G64="Cancelado","Não se aplica",IF(G64="Pendente",IF(OR(H64&lt;&gt;"",I64&lt;&gt;"",J64&lt;&gt;"",K64&lt;&gt;""),"Dados de execução antes da conclusão","Aguardando separação"),IF(G64&lt;&gt;"Separado","",IF(OR(H64="",I64="",J64="",K64=""),"Execução incompleta",IF(OR(AB64&lt;&gt;"Elegível",AC64&lt;&gt;"Elegível"),"Lote usado não elegível",IF(J64&lt;&gt;F64,"Quantidade divergente",IF(H64&lt;&gt;S64,"Quebra FEFO: primeiro lote divergente",IF(OR(I64&lt;&gt;V64,K64&lt;&gt;X64),"Sequência de lotes divergente","Conforme FEFO")))))))))</f>
        <v/>
      </c>
      <c r="AA64" s="25">
        <f>IF(COUNTA(B64:M64)=0,"",IF(OR(B64="",NOT(ISNUMBER(C64)),D64="",E64="",NOT(ISNUMBER(F64)),G64=""),"Completar campos obrigatórios",IF(F64&lt;=0,"Quantidade inválida",IF(COUNTIF($D$2:$D$101,D64)&gt;1,"Prioridade duplicada",IF(COUNTIF(Lotes!$B$2:$B$101,E64)=0,"SKU sem cadastro de lote",IF(AND(G64="Separado",OR(H64="",I64="",J64="",K64="")),"Completar dados da separação",IF(AND(G64="Separado",Z64&lt;&gt;"Conforme FEFO",Z64&lt;&gt;"Não se aplica",OR(L64="",L64="Não se aplica")),"Informar motivo da exceção",IF(Q64&lt;F64,"Revisar atendimento parcial/sem saldo","OK"))))))))</f>
        <v/>
      </c>
      <c r="AB64" s="22">
        <f>IF(H64="","",IFERROR(INDEX(Lotes!$J$2:$J$101,MATCH(E64&amp;"|"&amp;H64,Lotes!$Q$2:$Q$101,0)),"Lote não cadastrado"))</f>
        <v/>
      </c>
      <c r="AC64" s="22">
        <f>IF(I64="","",IFERROR(INDEX(Lotes!$J$2:$J$101,MATCH(E64&amp;"|"&amp;I64,Lotes!$Q$2:$Q$101,0)),"Lote não cadastrado"))</f>
        <v/>
      </c>
    </row>
    <row r="65" ht="32" customHeight="1">
      <c r="A65" s="23" t="n">
        <v>64</v>
      </c>
      <c r="B65" s="17" t="n"/>
      <c r="C65" s="33" t="n"/>
      <c r="D65" s="34" t="n"/>
      <c r="E65" s="17" t="n"/>
      <c r="F65" s="34" t="n"/>
      <c r="G65" s="20" t="n"/>
      <c r="H65" s="17" t="n"/>
      <c r="I65" s="17" t="n"/>
      <c r="J65" s="34" t="n"/>
      <c r="K65" s="34" t="n"/>
      <c r="L65" s="17" t="n"/>
      <c r="M65" s="24" t="n"/>
      <c r="N65" s="35">
        <f>IF(AND(B65&lt;&gt;"",E65&lt;&gt;"",ISNUMBER(F65),OR(G65="Pendente",G65="Separado")),F65,0)</f>
        <v/>
      </c>
      <c r="O65" s="35">
        <f>IF(N65=0,"",SUMIFS($N$2:$N$101,$E$2:$E$101,E65,$D$2:$D$101,"&lt;"&amp;D65))</f>
        <v/>
      </c>
      <c r="P65" s="35">
        <f>IF(E65="","",SUMIFS(Lotes!$L$2:$L$101,Lotes!$B$2:$B$101,E65))</f>
        <v/>
      </c>
      <c r="Q65" s="35">
        <f>IF(N65=0,"",MAX(0,MIN(N65,P65-O65)))</f>
        <v/>
      </c>
      <c r="R65" s="35">
        <f>IF(Q65&lt;=0,"",IFERROR(AGGREGATE(15,6,Lotes!$M$2:$M$101/((Lotes!$B$2:$B$101=E65)*(Lotes!$J$2:$J$101="Elegível")*(Lotes!$O$2:$O$101&gt;O65)),1),""))</f>
        <v/>
      </c>
      <c r="S65" s="22">
        <f>IF(R65="","",IFERROR(INDEX(Lotes!$D$2:$D$101,MATCH(E65&amp;"|"&amp;TEXT(R65,"000"),Lotes!$R$2:$R$101,0)),""))</f>
        <v/>
      </c>
      <c r="T65" s="35">
        <f>IF(S65="","",MIN(O65+Q65,SUMIFS(Lotes!$O$2:$O$101,Lotes!$R$2:$R$101,E65&amp;"|"&amp;TEXT(R65,"000")))-O65)</f>
        <v/>
      </c>
      <c r="U65" s="35">
        <f>IF(Q65&lt;=0,"",IFERROR(AGGREGATE(15,6,Lotes!$M$2:$M$101/((Lotes!$B$2:$B$101=E65)*(Lotes!$J$2:$J$101="Elegível")*(Lotes!$O$2:$O$101&gt;=O65+Q65)),1),""))</f>
        <v/>
      </c>
      <c r="V65" s="22">
        <f>IF(U65="","",IFERROR(INDEX(Lotes!$D$2:$D$101,MATCH(E65&amp;"|"&amp;TEXT(U65,"000"),Lotes!$R$2:$R$101,0)),""))</f>
        <v/>
      </c>
      <c r="W65" s="35">
        <f>IF(V65="","",IF(U65=R65,Q65,O65+Q65-SUMIFS(Lotes!$N$2:$N$101,Lotes!$R$2:$R$101,E65&amp;"|"&amp;TEXT(U65,"000"))))</f>
        <v/>
      </c>
      <c r="X65" s="35">
        <f>IF(N65=0,0,IF(Q65&lt;=0,0,COUNTIFS(Lotes!$B$2:$B$101,E65,Lotes!$J$2:$J$101,"Elegível",Lotes!$O$2:$O$101,"&gt;"&amp;O65,Lotes!$N$2:$N$101,"&lt;"&amp;(O65+Q65))))</f>
        <v/>
      </c>
      <c r="Y65" s="25">
        <f>IF(N65=0,"",IF(Q65=0,"Sem saldo elegível",IF(Q65&lt;N65,"Atendimento parcial: "&amp;TEXT(Q65,"0")&amp;" de "&amp;TEXT(N65,"0")&amp;", iniciar no lote "&amp;S65,IF(X65=1,"Separar "&amp;TEXT(Q65,"0")&amp;" do lote "&amp;S65,"Iniciar no lote "&amp;S65&amp;" ("&amp;TEXT(T65,"0")&amp;") e seguir a fila FEFO até "&amp;V65&amp;" ("&amp;TEXT(W65,"0")&amp;")"))))</f>
        <v/>
      </c>
      <c r="Z65" s="25">
        <f>IF(B65="","",IF(G65="Cancelado","Não se aplica",IF(G65="Pendente",IF(OR(H65&lt;&gt;"",I65&lt;&gt;"",J65&lt;&gt;"",K65&lt;&gt;""),"Dados de execução antes da conclusão","Aguardando separação"),IF(G65&lt;&gt;"Separado","",IF(OR(H65="",I65="",J65="",K65=""),"Execução incompleta",IF(OR(AB65&lt;&gt;"Elegível",AC65&lt;&gt;"Elegível"),"Lote usado não elegível",IF(J65&lt;&gt;F65,"Quantidade divergente",IF(H65&lt;&gt;S65,"Quebra FEFO: primeiro lote divergente",IF(OR(I65&lt;&gt;V65,K65&lt;&gt;X65),"Sequência de lotes divergente","Conforme FEFO")))))))))</f>
        <v/>
      </c>
      <c r="AA65" s="25">
        <f>IF(COUNTA(B65:M65)=0,"",IF(OR(B65="",NOT(ISNUMBER(C65)),D65="",E65="",NOT(ISNUMBER(F65)),G65=""),"Completar campos obrigatórios",IF(F65&lt;=0,"Quantidade inválida",IF(COUNTIF($D$2:$D$101,D65)&gt;1,"Prioridade duplicada",IF(COUNTIF(Lotes!$B$2:$B$101,E65)=0,"SKU sem cadastro de lote",IF(AND(G65="Separado",OR(H65="",I65="",J65="",K65="")),"Completar dados da separação",IF(AND(G65="Separado",Z65&lt;&gt;"Conforme FEFO",Z65&lt;&gt;"Não se aplica",OR(L65="",L65="Não se aplica")),"Informar motivo da exceção",IF(Q65&lt;F65,"Revisar atendimento parcial/sem saldo","OK"))))))))</f>
        <v/>
      </c>
      <c r="AB65" s="22">
        <f>IF(H65="","",IFERROR(INDEX(Lotes!$J$2:$J$101,MATCH(E65&amp;"|"&amp;H65,Lotes!$Q$2:$Q$101,0)),"Lote não cadastrado"))</f>
        <v/>
      </c>
      <c r="AC65" s="22">
        <f>IF(I65="","",IFERROR(INDEX(Lotes!$J$2:$J$101,MATCH(E65&amp;"|"&amp;I65,Lotes!$Q$2:$Q$101,0)),"Lote não cadastrado"))</f>
        <v/>
      </c>
    </row>
    <row r="66" ht="32" customHeight="1">
      <c r="A66" s="16" t="n">
        <v>65</v>
      </c>
      <c r="B66" s="17" t="n"/>
      <c r="C66" s="33" t="n"/>
      <c r="D66" s="34" t="n"/>
      <c r="E66" s="17" t="n"/>
      <c r="F66" s="34" t="n"/>
      <c r="G66" s="20" t="n"/>
      <c r="H66" s="17" t="n"/>
      <c r="I66" s="17" t="n"/>
      <c r="J66" s="34" t="n"/>
      <c r="K66" s="34" t="n"/>
      <c r="L66" s="17" t="n"/>
      <c r="M66" s="24" t="n"/>
      <c r="N66" s="35">
        <f>IF(AND(B66&lt;&gt;"",E66&lt;&gt;"",ISNUMBER(F66),OR(G66="Pendente",G66="Separado")),F66,0)</f>
        <v/>
      </c>
      <c r="O66" s="35">
        <f>IF(N66=0,"",SUMIFS($N$2:$N$101,$E$2:$E$101,E66,$D$2:$D$101,"&lt;"&amp;D66))</f>
        <v/>
      </c>
      <c r="P66" s="35">
        <f>IF(E66="","",SUMIFS(Lotes!$L$2:$L$101,Lotes!$B$2:$B$101,E66))</f>
        <v/>
      </c>
      <c r="Q66" s="35">
        <f>IF(N66=0,"",MAX(0,MIN(N66,P66-O66)))</f>
        <v/>
      </c>
      <c r="R66" s="35">
        <f>IF(Q66&lt;=0,"",IFERROR(AGGREGATE(15,6,Lotes!$M$2:$M$101/((Lotes!$B$2:$B$101=E66)*(Lotes!$J$2:$J$101="Elegível")*(Lotes!$O$2:$O$101&gt;O66)),1),""))</f>
        <v/>
      </c>
      <c r="S66" s="22">
        <f>IF(R66="","",IFERROR(INDEX(Lotes!$D$2:$D$101,MATCH(E66&amp;"|"&amp;TEXT(R66,"000"),Lotes!$R$2:$R$101,0)),""))</f>
        <v/>
      </c>
      <c r="T66" s="35">
        <f>IF(S66="","",MIN(O66+Q66,SUMIFS(Lotes!$O$2:$O$101,Lotes!$R$2:$R$101,E66&amp;"|"&amp;TEXT(R66,"000")))-O66)</f>
        <v/>
      </c>
      <c r="U66" s="35">
        <f>IF(Q66&lt;=0,"",IFERROR(AGGREGATE(15,6,Lotes!$M$2:$M$101/((Lotes!$B$2:$B$101=E66)*(Lotes!$J$2:$J$101="Elegível")*(Lotes!$O$2:$O$101&gt;=O66+Q66)),1),""))</f>
        <v/>
      </c>
      <c r="V66" s="22">
        <f>IF(U66="","",IFERROR(INDEX(Lotes!$D$2:$D$101,MATCH(E66&amp;"|"&amp;TEXT(U66,"000"),Lotes!$R$2:$R$101,0)),""))</f>
        <v/>
      </c>
      <c r="W66" s="35">
        <f>IF(V66="","",IF(U66=R66,Q66,O66+Q66-SUMIFS(Lotes!$N$2:$N$101,Lotes!$R$2:$R$101,E66&amp;"|"&amp;TEXT(U66,"000"))))</f>
        <v/>
      </c>
      <c r="X66" s="35">
        <f>IF(N66=0,0,IF(Q66&lt;=0,0,COUNTIFS(Lotes!$B$2:$B$101,E66,Lotes!$J$2:$J$101,"Elegível",Lotes!$O$2:$O$101,"&gt;"&amp;O66,Lotes!$N$2:$N$101,"&lt;"&amp;(O66+Q66))))</f>
        <v/>
      </c>
      <c r="Y66" s="25">
        <f>IF(N66=0,"",IF(Q66=0,"Sem saldo elegível",IF(Q66&lt;N66,"Atendimento parcial: "&amp;TEXT(Q66,"0")&amp;" de "&amp;TEXT(N66,"0")&amp;", iniciar no lote "&amp;S66,IF(X66=1,"Separar "&amp;TEXT(Q66,"0")&amp;" do lote "&amp;S66,"Iniciar no lote "&amp;S66&amp;" ("&amp;TEXT(T66,"0")&amp;") e seguir a fila FEFO até "&amp;V66&amp;" ("&amp;TEXT(W66,"0")&amp;")"))))</f>
        <v/>
      </c>
      <c r="Z66" s="25">
        <f>IF(B66="","",IF(G66="Cancelado","Não se aplica",IF(G66="Pendente",IF(OR(H66&lt;&gt;"",I66&lt;&gt;"",J66&lt;&gt;"",K66&lt;&gt;""),"Dados de execução antes da conclusão","Aguardando separação"),IF(G66&lt;&gt;"Separado","",IF(OR(H66="",I66="",J66="",K66=""),"Execução incompleta",IF(OR(AB66&lt;&gt;"Elegível",AC66&lt;&gt;"Elegível"),"Lote usado não elegível",IF(J66&lt;&gt;F66,"Quantidade divergente",IF(H66&lt;&gt;S66,"Quebra FEFO: primeiro lote divergente",IF(OR(I66&lt;&gt;V66,K66&lt;&gt;X66),"Sequência de lotes divergente","Conforme FEFO")))))))))</f>
        <v/>
      </c>
      <c r="AA66" s="25">
        <f>IF(COUNTA(B66:M66)=0,"",IF(OR(B66="",NOT(ISNUMBER(C66)),D66="",E66="",NOT(ISNUMBER(F66)),G66=""),"Completar campos obrigatórios",IF(F66&lt;=0,"Quantidade inválida",IF(COUNTIF($D$2:$D$101,D66)&gt;1,"Prioridade duplicada",IF(COUNTIF(Lotes!$B$2:$B$101,E66)=0,"SKU sem cadastro de lote",IF(AND(G66="Separado",OR(H66="",I66="",J66="",K66="")),"Completar dados da separação",IF(AND(G66="Separado",Z66&lt;&gt;"Conforme FEFO",Z66&lt;&gt;"Não se aplica",OR(L66="",L66="Não se aplica")),"Informar motivo da exceção",IF(Q66&lt;F66,"Revisar atendimento parcial/sem saldo","OK"))))))))</f>
        <v/>
      </c>
      <c r="AB66" s="22">
        <f>IF(H66="","",IFERROR(INDEX(Lotes!$J$2:$J$101,MATCH(E66&amp;"|"&amp;H66,Lotes!$Q$2:$Q$101,0)),"Lote não cadastrado"))</f>
        <v/>
      </c>
      <c r="AC66" s="22">
        <f>IF(I66="","",IFERROR(INDEX(Lotes!$J$2:$J$101,MATCH(E66&amp;"|"&amp;I66,Lotes!$Q$2:$Q$101,0)),"Lote não cadastrado"))</f>
        <v/>
      </c>
    </row>
    <row r="67" ht="32" customHeight="1">
      <c r="A67" s="23" t="n">
        <v>66</v>
      </c>
      <c r="B67" s="17" t="n"/>
      <c r="C67" s="33" t="n"/>
      <c r="D67" s="34" t="n"/>
      <c r="E67" s="17" t="n"/>
      <c r="F67" s="34" t="n"/>
      <c r="G67" s="20" t="n"/>
      <c r="H67" s="17" t="n"/>
      <c r="I67" s="17" t="n"/>
      <c r="J67" s="34" t="n"/>
      <c r="K67" s="34" t="n"/>
      <c r="L67" s="17" t="n"/>
      <c r="M67" s="24" t="n"/>
      <c r="N67" s="35">
        <f>IF(AND(B67&lt;&gt;"",E67&lt;&gt;"",ISNUMBER(F67),OR(G67="Pendente",G67="Separado")),F67,0)</f>
        <v/>
      </c>
      <c r="O67" s="35">
        <f>IF(N67=0,"",SUMIFS($N$2:$N$101,$E$2:$E$101,E67,$D$2:$D$101,"&lt;"&amp;D67))</f>
        <v/>
      </c>
      <c r="P67" s="35">
        <f>IF(E67="","",SUMIFS(Lotes!$L$2:$L$101,Lotes!$B$2:$B$101,E67))</f>
        <v/>
      </c>
      <c r="Q67" s="35">
        <f>IF(N67=0,"",MAX(0,MIN(N67,P67-O67)))</f>
        <v/>
      </c>
      <c r="R67" s="35">
        <f>IF(Q67&lt;=0,"",IFERROR(AGGREGATE(15,6,Lotes!$M$2:$M$101/((Lotes!$B$2:$B$101=E67)*(Lotes!$J$2:$J$101="Elegível")*(Lotes!$O$2:$O$101&gt;O67)),1),""))</f>
        <v/>
      </c>
      <c r="S67" s="22">
        <f>IF(R67="","",IFERROR(INDEX(Lotes!$D$2:$D$101,MATCH(E67&amp;"|"&amp;TEXT(R67,"000"),Lotes!$R$2:$R$101,0)),""))</f>
        <v/>
      </c>
      <c r="T67" s="35">
        <f>IF(S67="","",MIN(O67+Q67,SUMIFS(Lotes!$O$2:$O$101,Lotes!$R$2:$R$101,E67&amp;"|"&amp;TEXT(R67,"000")))-O67)</f>
        <v/>
      </c>
      <c r="U67" s="35">
        <f>IF(Q67&lt;=0,"",IFERROR(AGGREGATE(15,6,Lotes!$M$2:$M$101/((Lotes!$B$2:$B$101=E67)*(Lotes!$J$2:$J$101="Elegível")*(Lotes!$O$2:$O$101&gt;=O67+Q67)),1),""))</f>
        <v/>
      </c>
      <c r="V67" s="22">
        <f>IF(U67="","",IFERROR(INDEX(Lotes!$D$2:$D$101,MATCH(E67&amp;"|"&amp;TEXT(U67,"000"),Lotes!$R$2:$R$101,0)),""))</f>
        <v/>
      </c>
      <c r="W67" s="35">
        <f>IF(V67="","",IF(U67=R67,Q67,O67+Q67-SUMIFS(Lotes!$N$2:$N$101,Lotes!$R$2:$R$101,E67&amp;"|"&amp;TEXT(U67,"000"))))</f>
        <v/>
      </c>
      <c r="X67" s="35">
        <f>IF(N67=0,0,IF(Q67&lt;=0,0,COUNTIFS(Lotes!$B$2:$B$101,E67,Lotes!$J$2:$J$101,"Elegível",Lotes!$O$2:$O$101,"&gt;"&amp;O67,Lotes!$N$2:$N$101,"&lt;"&amp;(O67+Q67))))</f>
        <v/>
      </c>
      <c r="Y67" s="25">
        <f>IF(N67=0,"",IF(Q67=0,"Sem saldo elegível",IF(Q67&lt;N67,"Atendimento parcial: "&amp;TEXT(Q67,"0")&amp;" de "&amp;TEXT(N67,"0")&amp;", iniciar no lote "&amp;S67,IF(X67=1,"Separar "&amp;TEXT(Q67,"0")&amp;" do lote "&amp;S67,"Iniciar no lote "&amp;S67&amp;" ("&amp;TEXT(T67,"0")&amp;") e seguir a fila FEFO até "&amp;V67&amp;" ("&amp;TEXT(W67,"0")&amp;")"))))</f>
        <v/>
      </c>
      <c r="Z67" s="25">
        <f>IF(B67="","",IF(G67="Cancelado","Não se aplica",IF(G67="Pendente",IF(OR(H67&lt;&gt;"",I67&lt;&gt;"",J67&lt;&gt;"",K67&lt;&gt;""),"Dados de execução antes da conclusão","Aguardando separação"),IF(G67&lt;&gt;"Separado","",IF(OR(H67="",I67="",J67="",K67=""),"Execução incompleta",IF(OR(AB67&lt;&gt;"Elegível",AC67&lt;&gt;"Elegível"),"Lote usado não elegível",IF(J67&lt;&gt;F67,"Quantidade divergente",IF(H67&lt;&gt;S67,"Quebra FEFO: primeiro lote divergente",IF(OR(I67&lt;&gt;V67,K67&lt;&gt;X67),"Sequência de lotes divergente","Conforme FEFO")))))))))</f>
        <v/>
      </c>
      <c r="AA67" s="25">
        <f>IF(COUNTA(B67:M67)=0,"",IF(OR(B67="",NOT(ISNUMBER(C67)),D67="",E67="",NOT(ISNUMBER(F67)),G67=""),"Completar campos obrigatórios",IF(F67&lt;=0,"Quantidade inválida",IF(COUNTIF($D$2:$D$101,D67)&gt;1,"Prioridade duplicada",IF(COUNTIF(Lotes!$B$2:$B$101,E67)=0,"SKU sem cadastro de lote",IF(AND(G67="Separado",OR(H67="",I67="",J67="",K67="")),"Completar dados da separação",IF(AND(G67="Separado",Z67&lt;&gt;"Conforme FEFO",Z67&lt;&gt;"Não se aplica",OR(L67="",L67="Não se aplica")),"Informar motivo da exceção",IF(Q67&lt;F67,"Revisar atendimento parcial/sem saldo","OK"))))))))</f>
        <v/>
      </c>
      <c r="AB67" s="22">
        <f>IF(H67="","",IFERROR(INDEX(Lotes!$J$2:$J$101,MATCH(E67&amp;"|"&amp;H67,Lotes!$Q$2:$Q$101,0)),"Lote não cadastrado"))</f>
        <v/>
      </c>
      <c r="AC67" s="22">
        <f>IF(I67="","",IFERROR(INDEX(Lotes!$J$2:$J$101,MATCH(E67&amp;"|"&amp;I67,Lotes!$Q$2:$Q$101,0)),"Lote não cadastrado"))</f>
        <v/>
      </c>
    </row>
    <row r="68" ht="32" customHeight="1">
      <c r="A68" s="16" t="n">
        <v>67</v>
      </c>
      <c r="B68" s="17" t="n"/>
      <c r="C68" s="33" t="n"/>
      <c r="D68" s="34" t="n"/>
      <c r="E68" s="17" t="n"/>
      <c r="F68" s="34" t="n"/>
      <c r="G68" s="20" t="n"/>
      <c r="H68" s="17" t="n"/>
      <c r="I68" s="17" t="n"/>
      <c r="J68" s="34" t="n"/>
      <c r="K68" s="34" t="n"/>
      <c r="L68" s="17" t="n"/>
      <c r="M68" s="24" t="n"/>
      <c r="N68" s="35">
        <f>IF(AND(B68&lt;&gt;"",E68&lt;&gt;"",ISNUMBER(F68),OR(G68="Pendente",G68="Separado")),F68,0)</f>
        <v/>
      </c>
      <c r="O68" s="35">
        <f>IF(N68=0,"",SUMIFS($N$2:$N$101,$E$2:$E$101,E68,$D$2:$D$101,"&lt;"&amp;D68))</f>
        <v/>
      </c>
      <c r="P68" s="35">
        <f>IF(E68="","",SUMIFS(Lotes!$L$2:$L$101,Lotes!$B$2:$B$101,E68))</f>
        <v/>
      </c>
      <c r="Q68" s="35">
        <f>IF(N68=0,"",MAX(0,MIN(N68,P68-O68)))</f>
        <v/>
      </c>
      <c r="R68" s="35">
        <f>IF(Q68&lt;=0,"",IFERROR(AGGREGATE(15,6,Lotes!$M$2:$M$101/((Lotes!$B$2:$B$101=E68)*(Lotes!$J$2:$J$101="Elegível")*(Lotes!$O$2:$O$101&gt;O68)),1),""))</f>
        <v/>
      </c>
      <c r="S68" s="22">
        <f>IF(R68="","",IFERROR(INDEX(Lotes!$D$2:$D$101,MATCH(E68&amp;"|"&amp;TEXT(R68,"000"),Lotes!$R$2:$R$101,0)),""))</f>
        <v/>
      </c>
      <c r="T68" s="35">
        <f>IF(S68="","",MIN(O68+Q68,SUMIFS(Lotes!$O$2:$O$101,Lotes!$R$2:$R$101,E68&amp;"|"&amp;TEXT(R68,"000")))-O68)</f>
        <v/>
      </c>
      <c r="U68" s="35">
        <f>IF(Q68&lt;=0,"",IFERROR(AGGREGATE(15,6,Lotes!$M$2:$M$101/((Lotes!$B$2:$B$101=E68)*(Lotes!$J$2:$J$101="Elegível")*(Lotes!$O$2:$O$101&gt;=O68+Q68)),1),""))</f>
        <v/>
      </c>
      <c r="V68" s="22">
        <f>IF(U68="","",IFERROR(INDEX(Lotes!$D$2:$D$101,MATCH(E68&amp;"|"&amp;TEXT(U68,"000"),Lotes!$R$2:$R$101,0)),""))</f>
        <v/>
      </c>
      <c r="W68" s="35">
        <f>IF(V68="","",IF(U68=R68,Q68,O68+Q68-SUMIFS(Lotes!$N$2:$N$101,Lotes!$R$2:$R$101,E68&amp;"|"&amp;TEXT(U68,"000"))))</f>
        <v/>
      </c>
      <c r="X68" s="35">
        <f>IF(N68=0,0,IF(Q68&lt;=0,0,COUNTIFS(Lotes!$B$2:$B$101,E68,Lotes!$J$2:$J$101,"Elegível",Lotes!$O$2:$O$101,"&gt;"&amp;O68,Lotes!$N$2:$N$101,"&lt;"&amp;(O68+Q68))))</f>
        <v/>
      </c>
      <c r="Y68" s="25">
        <f>IF(N68=0,"",IF(Q68=0,"Sem saldo elegível",IF(Q68&lt;N68,"Atendimento parcial: "&amp;TEXT(Q68,"0")&amp;" de "&amp;TEXT(N68,"0")&amp;", iniciar no lote "&amp;S68,IF(X68=1,"Separar "&amp;TEXT(Q68,"0")&amp;" do lote "&amp;S68,"Iniciar no lote "&amp;S68&amp;" ("&amp;TEXT(T68,"0")&amp;") e seguir a fila FEFO até "&amp;V68&amp;" ("&amp;TEXT(W68,"0")&amp;")"))))</f>
        <v/>
      </c>
      <c r="Z68" s="25">
        <f>IF(B68="","",IF(G68="Cancelado","Não se aplica",IF(G68="Pendente",IF(OR(H68&lt;&gt;"",I68&lt;&gt;"",J68&lt;&gt;"",K68&lt;&gt;""),"Dados de execução antes da conclusão","Aguardando separação"),IF(G68&lt;&gt;"Separado","",IF(OR(H68="",I68="",J68="",K68=""),"Execução incompleta",IF(OR(AB68&lt;&gt;"Elegível",AC68&lt;&gt;"Elegível"),"Lote usado não elegível",IF(J68&lt;&gt;F68,"Quantidade divergente",IF(H68&lt;&gt;S68,"Quebra FEFO: primeiro lote divergente",IF(OR(I68&lt;&gt;V68,K68&lt;&gt;X68),"Sequência de lotes divergente","Conforme FEFO")))))))))</f>
        <v/>
      </c>
      <c r="AA68" s="25">
        <f>IF(COUNTA(B68:M68)=0,"",IF(OR(B68="",NOT(ISNUMBER(C68)),D68="",E68="",NOT(ISNUMBER(F68)),G68=""),"Completar campos obrigatórios",IF(F68&lt;=0,"Quantidade inválida",IF(COUNTIF($D$2:$D$101,D68)&gt;1,"Prioridade duplicada",IF(COUNTIF(Lotes!$B$2:$B$101,E68)=0,"SKU sem cadastro de lote",IF(AND(G68="Separado",OR(H68="",I68="",J68="",K68="")),"Completar dados da separação",IF(AND(G68="Separado",Z68&lt;&gt;"Conforme FEFO",Z68&lt;&gt;"Não se aplica",OR(L68="",L68="Não se aplica")),"Informar motivo da exceção",IF(Q68&lt;F68,"Revisar atendimento parcial/sem saldo","OK"))))))))</f>
        <v/>
      </c>
      <c r="AB68" s="22">
        <f>IF(H68="","",IFERROR(INDEX(Lotes!$J$2:$J$101,MATCH(E68&amp;"|"&amp;H68,Lotes!$Q$2:$Q$101,0)),"Lote não cadastrado"))</f>
        <v/>
      </c>
      <c r="AC68" s="22">
        <f>IF(I68="","",IFERROR(INDEX(Lotes!$J$2:$J$101,MATCH(E68&amp;"|"&amp;I68,Lotes!$Q$2:$Q$101,0)),"Lote não cadastrado"))</f>
        <v/>
      </c>
    </row>
    <row r="69" ht="32" customHeight="1">
      <c r="A69" s="23" t="n">
        <v>68</v>
      </c>
      <c r="B69" s="17" t="n"/>
      <c r="C69" s="33" t="n"/>
      <c r="D69" s="34" t="n"/>
      <c r="E69" s="17" t="n"/>
      <c r="F69" s="34" t="n"/>
      <c r="G69" s="20" t="n"/>
      <c r="H69" s="17" t="n"/>
      <c r="I69" s="17" t="n"/>
      <c r="J69" s="34" t="n"/>
      <c r="K69" s="34" t="n"/>
      <c r="L69" s="17" t="n"/>
      <c r="M69" s="24" t="n"/>
      <c r="N69" s="35">
        <f>IF(AND(B69&lt;&gt;"",E69&lt;&gt;"",ISNUMBER(F69),OR(G69="Pendente",G69="Separado")),F69,0)</f>
        <v/>
      </c>
      <c r="O69" s="35">
        <f>IF(N69=0,"",SUMIFS($N$2:$N$101,$E$2:$E$101,E69,$D$2:$D$101,"&lt;"&amp;D69))</f>
        <v/>
      </c>
      <c r="P69" s="35">
        <f>IF(E69="","",SUMIFS(Lotes!$L$2:$L$101,Lotes!$B$2:$B$101,E69))</f>
        <v/>
      </c>
      <c r="Q69" s="35">
        <f>IF(N69=0,"",MAX(0,MIN(N69,P69-O69)))</f>
        <v/>
      </c>
      <c r="R69" s="35">
        <f>IF(Q69&lt;=0,"",IFERROR(AGGREGATE(15,6,Lotes!$M$2:$M$101/((Lotes!$B$2:$B$101=E69)*(Lotes!$J$2:$J$101="Elegível")*(Lotes!$O$2:$O$101&gt;O69)),1),""))</f>
        <v/>
      </c>
      <c r="S69" s="22">
        <f>IF(R69="","",IFERROR(INDEX(Lotes!$D$2:$D$101,MATCH(E69&amp;"|"&amp;TEXT(R69,"000"),Lotes!$R$2:$R$101,0)),""))</f>
        <v/>
      </c>
      <c r="T69" s="35">
        <f>IF(S69="","",MIN(O69+Q69,SUMIFS(Lotes!$O$2:$O$101,Lotes!$R$2:$R$101,E69&amp;"|"&amp;TEXT(R69,"000")))-O69)</f>
        <v/>
      </c>
      <c r="U69" s="35">
        <f>IF(Q69&lt;=0,"",IFERROR(AGGREGATE(15,6,Lotes!$M$2:$M$101/((Lotes!$B$2:$B$101=E69)*(Lotes!$J$2:$J$101="Elegível")*(Lotes!$O$2:$O$101&gt;=O69+Q69)),1),""))</f>
        <v/>
      </c>
      <c r="V69" s="22">
        <f>IF(U69="","",IFERROR(INDEX(Lotes!$D$2:$D$101,MATCH(E69&amp;"|"&amp;TEXT(U69,"000"),Lotes!$R$2:$R$101,0)),""))</f>
        <v/>
      </c>
      <c r="W69" s="35">
        <f>IF(V69="","",IF(U69=R69,Q69,O69+Q69-SUMIFS(Lotes!$N$2:$N$101,Lotes!$R$2:$R$101,E69&amp;"|"&amp;TEXT(U69,"000"))))</f>
        <v/>
      </c>
      <c r="X69" s="35">
        <f>IF(N69=0,0,IF(Q69&lt;=0,0,COUNTIFS(Lotes!$B$2:$B$101,E69,Lotes!$J$2:$J$101,"Elegível",Lotes!$O$2:$O$101,"&gt;"&amp;O69,Lotes!$N$2:$N$101,"&lt;"&amp;(O69+Q69))))</f>
        <v/>
      </c>
      <c r="Y69" s="25">
        <f>IF(N69=0,"",IF(Q69=0,"Sem saldo elegível",IF(Q69&lt;N69,"Atendimento parcial: "&amp;TEXT(Q69,"0")&amp;" de "&amp;TEXT(N69,"0")&amp;", iniciar no lote "&amp;S69,IF(X69=1,"Separar "&amp;TEXT(Q69,"0")&amp;" do lote "&amp;S69,"Iniciar no lote "&amp;S69&amp;" ("&amp;TEXT(T69,"0")&amp;") e seguir a fila FEFO até "&amp;V69&amp;" ("&amp;TEXT(W69,"0")&amp;")"))))</f>
        <v/>
      </c>
      <c r="Z69" s="25">
        <f>IF(B69="","",IF(G69="Cancelado","Não se aplica",IF(G69="Pendente",IF(OR(H69&lt;&gt;"",I69&lt;&gt;"",J69&lt;&gt;"",K69&lt;&gt;""),"Dados de execução antes da conclusão","Aguardando separação"),IF(G69&lt;&gt;"Separado","",IF(OR(H69="",I69="",J69="",K69=""),"Execução incompleta",IF(OR(AB69&lt;&gt;"Elegível",AC69&lt;&gt;"Elegível"),"Lote usado não elegível",IF(J69&lt;&gt;F69,"Quantidade divergente",IF(H69&lt;&gt;S69,"Quebra FEFO: primeiro lote divergente",IF(OR(I69&lt;&gt;V69,K69&lt;&gt;X69),"Sequência de lotes divergente","Conforme FEFO")))))))))</f>
        <v/>
      </c>
      <c r="AA69" s="25">
        <f>IF(COUNTA(B69:M69)=0,"",IF(OR(B69="",NOT(ISNUMBER(C69)),D69="",E69="",NOT(ISNUMBER(F69)),G69=""),"Completar campos obrigatórios",IF(F69&lt;=0,"Quantidade inválida",IF(COUNTIF($D$2:$D$101,D69)&gt;1,"Prioridade duplicada",IF(COUNTIF(Lotes!$B$2:$B$101,E69)=0,"SKU sem cadastro de lote",IF(AND(G69="Separado",OR(H69="",I69="",J69="",K69="")),"Completar dados da separação",IF(AND(G69="Separado",Z69&lt;&gt;"Conforme FEFO",Z69&lt;&gt;"Não se aplica",OR(L69="",L69="Não se aplica")),"Informar motivo da exceção",IF(Q69&lt;F69,"Revisar atendimento parcial/sem saldo","OK"))))))))</f>
        <v/>
      </c>
      <c r="AB69" s="22">
        <f>IF(H69="","",IFERROR(INDEX(Lotes!$J$2:$J$101,MATCH(E69&amp;"|"&amp;H69,Lotes!$Q$2:$Q$101,0)),"Lote não cadastrado"))</f>
        <v/>
      </c>
      <c r="AC69" s="22">
        <f>IF(I69="","",IFERROR(INDEX(Lotes!$J$2:$J$101,MATCH(E69&amp;"|"&amp;I69,Lotes!$Q$2:$Q$101,0)),"Lote não cadastrado"))</f>
        <v/>
      </c>
    </row>
    <row r="70" ht="32" customHeight="1">
      <c r="A70" s="16" t="n">
        <v>69</v>
      </c>
      <c r="B70" s="17" t="n"/>
      <c r="C70" s="33" t="n"/>
      <c r="D70" s="34" t="n"/>
      <c r="E70" s="17" t="n"/>
      <c r="F70" s="34" t="n"/>
      <c r="G70" s="20" t="n"/>
      <c r="H70" s="17" t="n"/>
      <c r="I70" s="17" t="n"/>
      <c r="J70" s="34" t="n"/>
      <c r="K70" s="34" t="n"/>
      <c r="L70" s="17" t="n"/>
      <c r="M70" s="24" t="n"/>
      <c r="N70" s="35">
        <f>IF(AND(B70&lt;&gt;"",E70&lt;&gt;"",ISNUMBER(F70),OR(G70="Pendente",G70="Separado")),F70,0)</f>
        <v/>
      </c>
      <c r="O70" s="35">
        <f>IF(N70=0,"",SUMIFS($N$2:$N$101,$E$2:$E$101,E70,$D$2:$D$101,"&lt;"&amp;D70))</f>
        <v/>
      </c>
      <c r="P70" s="35">
        <f>IF(E70="","",SUMIFS(Lotes!$L$2:$L$101,Lotes!$B$2:$B$101,E70))</f>
        <v/>
      </c>
      <c r="Q70" s="35">
        <f>IF(N70=0,"",MAX(0,MIN(N70,P70-O70)))</f>
        <v/>
      </c>
      <c r="R70" s="35">
        <f>IF(Q70&lt;=0,"",IFERROR(AGGREGATE(15,6,Lotes!$M$2:$M$101/((Lotes!$B$2:$B$101=E70)*(Lotes!$J$2:$J$101="Elegível")*(Lotes!$O$2:$O$101&gt;O70)),1),""))</f>
        <v/>
      </c>
      <c r="S70" s="22">
        <f>IF(R70="","",IFERROR(INDEX(Lotes!$D$2:$D$101,MATCH(E70&amp;"|"&amp;TEXT(R70,"000"),Lotes!$R$2:$R$101,0)),""))</f>
        <v/>
      </c>
      <c r="T70" s="35">
        <f>IF(S70="","",MIN(O70+Q70,SUMIFS(Lotes!$O$2:$O$101,Lotes!$R$2:$R$101,E70&amp;"|"&amp;TEXT(R70,"000")))-O70)</f>
        <v/>
      </c>
      <c r="U70" s="35">
        <f>IF(Q70&lt;=0,"",IFERROR(AGGREGATE(15,6,Lotes!$M$2:$M$101/((Lotes!$B$2:$B$101=E70)*(Lotes!$J$2:$J$101="Elegível")*(Lotes!$O$2:$O$101&gt;=O70+Q70)),1),""))</f>
        <v/>
      </c>
      <c r="V70" s="22">
        <f>IF(U70="","",IFERROR(INDEX(Lotes!$D$2:$D$101,MATCH(E70&amp;"|"&amp;TEXT(U70,"000"),Lotes!$R$2:$R$101,0)),""))</f>
        <v/>
      </c>
      <c r="W70" s="35">
        <f>IF(V70="","",IF(U70=R70,Q70,O70+Q70-SUMIFS(Lotes!$N$2:$N$101,Lotes!$R$2:$R$101,E70&amp;"|"&amp;TEXT(U70,"000"))))</f>
        <v/>
      </c>
      <c r="X70" s="35">
        <f>IF(N70=0,0,IF(Q70&lt;=0,0,COUNTIFS(Lotes!$B$2:$B$101,E70,Lotes!$J$2:$J$101,"Elegível",Lotes!$O$2:$O$101,"&gt;"&amp;O70,Lotes!$N$2:$N$101,"&lt;"&amp;(O70+Q70))))</f>
        <v/>
      </c>
      <c r="Y70" s="25">
        <f>IF(N70=0,"",IF(Q70=0,"Sem saldo elegível",IF(Q70&lt;N70,"Atendimento parcial: "&amp;TEXT(Q70,"0")&amp;" de "&amp;TEXT(N70,"0")&amp;", iniciar no lote "&amp;S70,IF(X70=1,"Separar "&amp;TEXT(Q70,"0")&amp;" do lote "&amp;S70,"Iniciar no lote "&amp;S70&amp;" ("&amp;TEXT(T70,"0")&amp;") e seguir a fila FEFO até "&amp;V70&amp;" ("&amp;TEXT(W70,"0")&amp;")"))))</f>
        <v/>
      </c>
      <c r="Z70" s="25">
        <f>IF(B70="","",IF(G70="Cancelado","Não se aplica",IF(G70="Pendente",IF(OR(H70&lt;&gt;"",I70&lt;&gt;"",J70&lt;&gt;"",K70&lt;&gt;""),"Dados de execução antes da conclusão","Aguardando separação"),IF(G70&lt;&gt;"Separado","",IF(OR(H70="",I70="",J70="",K70=""),"Execução incompleta",IF(OR(AB70&lt;&gt;"Elegível",AC70&lt;&gt;"Elegível"),"Lote usado não elegível",IF(J70&lt;&gt;F70,"Quantidade divergente",IF(H70&lt;&gt;S70,"Quebra FEFO: primeiro lote divergente",IF(OR(I70&lt;&gt;V70,K70&lt;&gt;X70),"Sequência de lotes divergente","Conforme FEFO")))))))))</f>
        <v/>
      </c>
      <c r="AA70" s="25">
        <f>IF(COUNTA(B70:M70)=0,"",IF(OR(B70="",NOT(ISNUMBER(C70)),D70="",E70="",NOT(ISNUMBER(F70)),G70=""),"Completar campos obrigatórios",IF(F70&lt;=0,"Quantidade inválida",IF(COUNTIF($D$2:$D$101,D70)&gt;1,"Prioridade duplicada",IF(COUNTIF(Lotes!$B$2:$B$101,E70)=0,"SKU sem cadastro de lote",IF(AND(G70="Separado",OR(H70="",I70="",J70="",K70="")),"Completar dados da separação",IF(AND(G70="Separado",Z70&lt;&gt;"Conforme FEFO",Z70&lt;&gt;"Não se aplica",OR(L70="",L70="Não se aplica")),"Informar motivo da exceção",IF(Q70&lt;F70,"Revisar atendimento parcial/sem saldo","OK"))))))))</f>
        <v/>
      </c>
      <c r="AB70" s="22">
        <f>IF(H70="","",IFERROR(INDEX(Lotes!$J$2:$J$101,MATCH(E70&amp;"|"&amp;H70,Lotes!$Q$2:$Q$101,0)),"Lote não cadastrado"))</f>
        <v/>
      </c>
      <c r="AC70" s="22">
        <f>IF(I70="","",IFERROR(INDEX(Lotes!$J$2:$J$101,MATCH(E70&amp;"|"&amp;I70,Lotes!$Q$2:$Q$101,0)),"Lote não cadastrado"))</f>
        <v/>
      </c>
    </row>
    <row r="71" ht="32" customHeight="1">
      <c r="A71" s="23" t="n">
        <v>70</v>
      </c>
      <c r="B71" s="17" t="n"/>
      <c r="C71" s="33" t="n"/>
      <c r="D71" s="34" t="n"/>
      <c r="E71" s="17" t="n"/>
      <c r="F71" s="34" t="n"/>
      <c r="G71" s="20" t="n"/>
      <c r="H71" s="17" t="n"/>
      <c r="I71" s="17" t="n"/>
      <c r="J71" s="34" t="n"/>
      <c r="K71" s="34" t="n"/>
      <c r="L71" s="17" t="n"/>
      <c r="M71" s="24" t="n"/>
      <c r="N71" s="35">
        <f>IF(AND(B71&lt;&gt;"",E71&lt;&gt;"",ISNUMBER(F71),OR(G71="Pendente",G71="Separado")),F71,0)</f>
        <v/>
      </c>
      <c r="O71" s="35">
        <f>IF(N71=0,"",SUMIFS($N$2:$N$101,$E$2:$E$101,E71,$D$2:$D$101,"&lt;"&amp;D71))</f>
        <v/>
      </c>
      <c r="P71" s="35">
        <f>IF(E71="","",SUMIFS(Lotes!$L$2:$L$101,Lotes!$B$2:$B$101,E71))</f>
        <v/>
      </c>
      <c r="Q71" s="35">
        <f>IF(N71=0,"",MAX(0,MIN(N71,P71-O71)))</f>
        <v/>
      </c>
      <c r="R71" s="35">
        <f>IF(Q71&lt;=0,"",IFERROR(AGGREGATE(15,6,Lotes!$M$2:$M$101/((Lotes!$B$2:$B$101=E71)*(Lotes!$J$2:$J$101="Elegível")*(Lotes!$O$2:$O$101&gt;O71)),1),""))</f>
        <v/>
      </c>
      <c r="S71" s="22">
        <f>IF(R71="","",IFERROR(INDEX(Lotes!$D$2:$D$101,MATCH(E71&amp;"|"&amp;TEXT(R71,"000"),Lotes!$R$2:$R$101,0)),""))</f>
        <v/>
      </c>
      <c r="T71" s="35">
        <f>IF(S71="","",MIN(O71+Q71,SUMIFS(Lotes!$O$2:$O$101,Lotes!$R$2:$R$101,E71&amp;"|"&amp;TEXT(R71,"000")))-O71)</f>
        <v/>
      </c>
      <c r="U71" s="35">
        <f>IF(Q71&lt;=0,"",IFERROR(AGGREGATE(15,6,Lotes!$M$2:$M$101/((Lotes!$B$2:$B$101=E71)*(Lotes!$J$2:$J$101="Elegível")*(Lotes!$O$2:$O$101&gt;=O71+Q71)),1),""))</f>
        <v/>
      </c>
      <c r="V71" s="22">
        <f>IF(U71="","",IFERROR(INDEX(Lotes!$D$2:$D$101,MATCH(E71&amp;"|"&amp;TEXT(U71,"000"),Lotes!$R$2:$R$101,0)),""))</f>
        <v/>
      </c>
      <c r="W71" s="35">
        <f>IF(V71="","",IF(U71=R71,Q71,O71+Q71-SUMIFS(Lotes!$N$2:$N$101,Lotes!$R$2:$R$101,E71&amp;"|"&amp;TEXT(U71,"000"))))</f>
        <v/>
      </c>
      <c r="X71" s="35">
        <f>IF(N71=0,0,IF(Q71&lt;=0,0,COUNTIFS(Lotes!$B$2:$B$101,E71,Lotes!$J$2:$J$101,"Elegível",Lotes!$O$2:$O$101,"&gt;"&amp;O71,Lotes!$N$2:$N$101,"&lt;"&amp;(O71+Q71))))</f>
        <v/>
      </c>
      <c r="Y71" s="25">
        <f>IF(N71=0,"",IF(Q71=0,"Sem saldo elegível",IF(Q71&lt;N71,"Atendimento parcial: "&amp;TEXT(Q71,"0")&amp;" de "&amp;TEXT(N71,"0")&amp;", iniciar no lote "&amp;S71,IF(X71=1,"Separar "&amp;TEXT(Q71,"0")&amp;" do lote "&amp;S71,"Iniciar no lote "&amp;S71&amp;" ("&amp;TEXT(T71,"0")&amp;") e seguir a fila FEFO até "&amp;V71&amp;" ("&amp;TEXT(W71,"0")&amp;")"))))</f>
        <v/>
      </c>
      <c r="Z71" s="25">
        <f>IF(B71="","",IF(G71="Cancelado","Não se aplica",IF(G71="Pendente",IF(OR(H71&lt;&gt;"",I71&lt;&gt;"",J71&lt;&gt;"",K71&lt;&gt;""),"Dados de execução antes da conclusão","Aguardando separação"),IF(G71&lt;&gt;"Separado","",IF(OR(H71="",I71="",J71="",K71=""),"Execução incompleta",IF(OR(AB71&lt;&gt;"Elegível",AC71&lt;&gt;"Elegível"),"Lote usado não elegível",IF(J71&lt;&gt;F71,"Quantidade divergente",IF(H71&lt;&gt;S71,"Quebra FEFO: primeiro lote divergente",IF(OR(I71&lt;&gt;V71,K71&lt;&gt;X71),"Sequência de lotes divergente","Conforme FEFO")))))))))</f>
        <v/>
      </c>
      <c r="AA71" s="25">
        <f>IF(COUNTA(B71:M71)=0,"",IF(OR(B71="",NOT(ISNUMBER(C71)),D71="",E71="",NOT(ISNUMBER(F71)),G71=""),"Completar campos obrigatórios",IF(F71&lt;=0,"Quantidade inválida",IF(COUNTIF($D$2:$D$101,D71)&gt;1,"Prioridade duplicada",IF(COUNTIF(Lotes!$B$2:$B$101,E71)=0,"SKU sem cadastro de lote",IF(AND(G71="Separado",OR(H71="",I71="",J71="",K71="")),"Completar dados da separação",IF(AND(G71="Separado",Z71&lt;&gt;"Conforme FEFO",Z71&lt;&gt;"Não se aplica",OR(L71="",L71="Não se aplica")),"Informar motivo da exceção",IF(Q71&lt;F71,"Revisar atendimento parcial/sem saldo","OK"))))))))</f>
        <v/>
      </c>
      <c r="AB71" s="22">
        <f>IF(H71="","",IFERROR(INDEX(Lotes!$J$2:$J$101,MATCH(E71&amp;"|"&amp;H71,Lotes!$Q$2:$Q$101,0)),"Lote não cadastrado"))</f>
        <v/>
      </c>
      <c r="AC71" s="22">
        <f>IF(I71="","",IFERROR(INDEX(Lotes!$J$2:$J$101,MATCH(E71&amp;"|"&amp;I71,Lotes!$Q$2:$Q$101,0)),"Lote não cadastrado"))</f>
        <v/>
      </c>
    </row>
    <row r="72" ht="32" customHeight="1">
      <c r="A72" s="16" t="n">
        <v>71</v>
      </c>
      <c r="B72" s="17" t="n"/>
      <c r="C72" s="33" t="n"/>
      <c r="D72" s="34" t="n"/>
      <c r="E72" s="17" t="n"/>
      <c r="F72" s="34" t="n"/>
      <c r="G72" s="20" t="n"/>
      <c r="H72" s="17" t="n"/>
      <c r="I72" s="17" t="n"/>
      <c r="J72" s="34" t="n"/>
      <c r="K72" s="34" t="n"/>
      <c r="L72" s="17" t="n"/>
      <c r="M72" s="24" t="n"/>
      <c r="N72" s="35">
        <f>IF(AND(B72&lt;&gt;"",E72&lt;&gt;"",ISNUMBER(F72),OR(G72="Pendente",G72="Separado")),F72,0)</f>
        <v/>
      </c>
      <c r="O72" s="35">
        <f>IF(N72=0,"",SUMIFS($N$2:$N$101,$E$2:$E$101,E72,$D$2:$D$101,"&lt;"&amp;D72))</f>
        <v/>
      </c>
      <c r="P72" s="35">
        <f>IF(E72="","",SUMIFS(Lotes!$L$2:$L$101,Lotes!$B$2:$B$101,E72))</f>
        <v/>
      </c>
      <c r="Q72" s="35">
        <f>IF(N72=0,"",MAX(0,MIN(N72,P72-O72)))</f>
        <v/>
      </c>
      <c r="R72" s="35">
        <f>IF(Q72&lt;=0,"",IFERROR(AGGREGATE(15,6,Lotes!$M$2:$M$101/((Lotes!$B$2:$B$101=E72)*(Lotes!$J$2:$J$101="Elegível")*(Lotes!$O$2:$O$101&gt;O72)),1),""))</f>
        <v/>
      </c>
      <c r="S72" s="22">
        <f>IF(R72="","",IFERROR(INDEX(Lotes!$D$2:$D$101,MATCH(E72&amp;"|"&amp;TEXT(R72,"000"),Lotes!$R$2:$R$101,0)),""))</f>
        <v/>
      </c>
      <c r="T72" s="35">
        <f>IF(S72="","",MIN(O72+Q72,SUMIFS(Lotes!$O$2:$O$101,Lotes!$R$2:$R$101,E72&amp;"|"&amp;TEXT(R72,"000")))-O72)</f>
        <v/>
      </c>
      <c r="U72" s="35">
        <f>IF(Q72&lt;=0,"",IFERROR(AGGREGATE(15,6,Lotes!$M$2:$M$101/((Lotes!$B$2:$B$101=E72)*(Lotes!$J$2:$J$101="Elegível")*(Lotes!$O$2:$O$101&gt;=O72+Q72)),1),""))</f>
        <v/>
      </c>
      <c r="V72" s="22">
        <f>IF(U72="","",IFERROR(INDEX(Lotes!$D$2:$D$101,MATCH(E72&amp;"|"&amp;TEXT(U72,"000"),Lotes!$R$2:$R$101,0)),""))</f>
        <v/>
      </c>
      <c r="W72" s="35">
        <f>IF(V72="","",IF(U72=R72,Q72,O72+Q72-SUMIFS(Lotes!$N$2:$N$101,Lotes!$R$2:$R$101,E72&amp;"|"&amp;TEXT(U72,"000"))))</f>
        <v/>
      </c>
      <c r="X72" s="35">
        <f>IF(N72=0,0,IF(Q72&lt;=0,0,COUNTIFS(Lotes!$B$2:$B$101,E72,Lotes!$J$2:$J$101,"Elegível",Lotes!$O$2:$O$101,"&gt;"&amp;O72,Lotes!$N$2:$N$101,"&lt;"&amp;(O72+Q72))))</f>
        <v/>
      </c>
      <c r="Y72" s="25">
        <f>IF(N72=0,"",IF(Q72=0,"Sem saldo elegível",IF(Q72&lt;N72,"Atendimento parcial: "&amp;TEXT(Q72,"0")&amp;" de "&amp;TEXT(N72,"0")&amp;", iniciar no lote "&amp;S72,IF(X72=1,"Separar "&amp;TEXT(Q72,"0")&amp;" do lote "&amp;S72,"Iniciar no lote "&amp;S72&amp;" ("&amp;TEXT(T72,"0")&amp;") e seguir a fila FEFO até "&amp;V72&amp;" ("&amp;TEXT(W72,"0")&amp;")"))))</f>
        <v/>
      </c>
      <c r="Z72" s="25">
        <f>IF(B72="","",IF(G72="Cancelado","Não se aplica",IF(G72="Pendente",IF(OR(H72&lt;&gt;"",I72&lt;&gt;"",J72&lt;&gt;"",K72&lt;&gt;""),"Dados de execução antes da conclusão","Aguardando separação"),IF(G72&lt;&gt;"Separado","",IF(OR(H72="",I72="",J72="",K72=""),"Execução incompleta",IF(OR(AB72&lt;&gt;"Elegível",AC72&lt;&gt;"Elegível"),"Lote usado não elegível",IF(J72&lt;&gt;F72,"Quantidade divergente",IF(H72&lt;&gt;S72,"Quebra FEFO: primeiro lote divergente",IF(OR(I72&lt;&gt;V72,K72&lt;&gt;X72),"Sequência de lotes divergente","Conforme FEFO")))))))))</f>
        <v/>
      </c>
      <c r="AA72" s="25">
        <f>IF(COUNTA(B72:M72)=0,"",IF(OR(B72="",NOT(ISNUMBER(C72)),D72="",E72="",NOT(ISNUMBER(F72)),G72=""),"Completar campos obrigatórios",IF(F72&lt;=0,"Quantidade inválida",IF(COUNTIF($D$2:$D$101,D72)&gt;1,"Prioridade duplicada",IF(COUNTIF(Lotes!$B$2:$B$101,E72)=0,"SKU sem cadastro de lote",IF(AND(G72="Separado",OR(H72="",I72="",J72="",K72="")),"Completar dados da separação",IF(AND(G72="Separado",Z72&lt;&gt;"Conforme FEFO",Z72&lt;&gt;"Não se aplica",OR(L72="",L72="Não se aplica")),"Informar motivo da exceção",IF(Q72&lt;F72,"Revisar atendimento parcial/sem saldo","OK"))))))))</f>
        <v/>
      </c>
      <c r="AB72" s="22">
        <f>IF(H72="","",IFERROR(INDEX(Lotes!$J$2:$J$101,MATCH(E72&amp;"|"&amp;H72,Lotes!$Q$2:$Q$101,0)),"Lote não cadastrado"))</f>
        <v/>
      </c>
      <c r="AC72" s="22">
        <f>IF(I72="","",IFERROR(INDEX(Lotes!$J$2:$J$101,MATCH(E72&amp;"|"&amp;I72,Lotes!$Q$2:$Q$101,0)),"Lote não cadastrado"))</f>
        <v/>
      </c>
    </row>
    <row r="73" ht="32" customHeight="1">
      <c r="A73" s="23" t="n">
        <v>72</v>
      </c>
      <c r="B73" s="17" t="n"/>
      <c r="C73" s="33" t="n"/>
      <c r="D73" s="34" t="n"/>
      <c r="E73" s="17" t="n"/>
      <c r="F73" s="34" t="n"/>
      <c r="G73" s="20" t="n"/>
      <c r="H73" s="17" t="n"/>
      <c r="I73" s="17" t="n"/>
      <c r="J73" s="34" t="n"/>
      <c r="K73" s="34" t="n"/>
      <c r="L73" s="17" t="n"/>
      <c r="M73" s="24" t="n"/>
      <c r="N73" s="35">
        <f>IF(AND(B73&lt;&gt;"",E73&lt;&gt;"",ISNUMBER(F73),OR(G73="Pendente",G73="Separado")),F73,0)</f>
        <v/>
      </c>
      <c r="O73" s="35">
        <f>IF(N73=0,"",SUMIFS($N$2:$N$101,$E$2:$E$101,E73,$D$2:$D$101,"&lt;"&amp;D73))</f>
        <v/>
      </c>
      <c r="P73" s="35">
        <f>IF(E73="","",SUMIFS(Lotes!$L$2:$L$101,Lotes!$B$2:$B$101,E73))</f>
        <v/>
      </c>
      <c r="Q73" s="35">
        <f>IF(N73=0,"",MAX(0,MIN(N73,P73-O73)))</f>
        <v/>
      </c>
      <c r="R73" s="35">
        <f>IF(Q73&lt;=0,"",IFERROR(AGGREGATE(15,6,Lotes!$M$2:$M$101/((Lotes!$B$2:$B$101=E73)*(Lotes!$J$2:$J$101="Elegível")*(Lotes!$O$2:$O$101&gt;O73)),1),""))</f>
        <v/>
      </c>
      <c r="S73" s="22">
        <f>IF(R73="","",IFERROR(INDEX(Lotes!$D$2:$D$101,MATCH(E73&amp;"|"&amp;TEXT(R73,"000"),Lotes!$R$2:$R$101,0)),""))</f>
        <v/>
      </c>
      <c r="T73" s="35">
        <f>IF(S73="","",MIN(O73+Q73,SUMIFS(Lotes!$O$2:$O$101,Lotes!$R$2:$R$101,E73&amp;"|"&amp;TEXT(R73,"000")))-O73)</f>
        <v/>
      </c>
      <c r="U73" s="35">
        <f>IF(Q73&lt;=0,"",IFERROR(AGGREGATE(15,6,Lotes!$M$2:$M$101/((Lotes!$B$2:$B$101=E73)*(Lotes!$J$2:$J$101="Elegível")*(Lotes!$O$2:$O$101&gt;=O73+Q73)),1),""))</f>
        <v/>
      </c>
      <c r="V73" s="22">
        <f>IF(U73="","",IFERROR(INDEX(Lotes!$D$2:$D$101,MATCH(E73&amp;"|"&amp;TEXT(U73,"000"),Lotes!$R$2:$R$101,0)),""))</f>
        <v/>
      </c>
      <c r="W73" s="35">
        <f>IF(V73="","",IF(U73=R73,Q73,O73+Q73-SUMIFS(Lotes!$N$2:$N$101,Lotes!$R$2:$R$101,E73&amp;"|"&amp;TEXT(U73,"000"))))</f>
        <v/>
      </c>
      <c r="X73" s="35">
        <f>IF(N73=0,0,IF(Q73&lt;=0,0,COUNTIFS(Lotes!$B$2:$B$101,E73,Lotes!$J$2:$J$101,"Elegível",Lotes!$O$2:$O$101,"&gt;"&amp;O73,Lotes!$N$2:$N$101,"&lt;"&amp;(O73+Q73))))</f>
        <v/>
      </c>
      <c r="Y73" s="25">
        <f>IF(N73=0,"",IF(Q73=0,"Sem saldo elegível",IF(Q73&lt;N73,"Atendimento parcial: "&amp;TEXT(Q73,"0")&amp;" de "&amp;TEXT(N73,"0")&amp;", iniciar no lote "&amp;S73,IF(X73=1,"Separar "&amp;TEXT(Q73,"0")&amp;" do lote "&amp;S73,"Iniciar no lote "&amp;S73&amp;" ("&amp;TEXT(T73,"0")&amp;") e seguir a fila FEFO até "&amp;V73&amp;" ("&amp;TEXT(W73,"0")&amp;")"))))</f>
        <v/>
      </c>
      <c r="Z73" s="25">
        <f>IF(B73="","",IF(G73="Cancelado","Não se aplica",IF(G73="Pendente",IF(OR(H73&lt;&gt;"",I73&lt;&gt;"",J73&lt;&gt;"",K73&lt;&gt;""),"Dados de execução antes da conclusão","Aguardando separação"),IF(G73&lt;&gt;"Separado","",IF(OR(H73="",I73="",J73="",K73=""),"Execução incompleta",IF(OR(AB73&lt;&gt;"Elegível",AC73&lt;&gt;"Elegível"),"Lote usado não elegível",IF(J73&lt;&gt;F73,"Quantidade divergente",IF(H73&lt;&gt;S73,"Quebra FEFO: primeiro lote divergente",IF(OR(I73&lt;&gt;V73,K73&lt;&gt;X73),"Sequência de lotes divergente","Conforme FEFO")))))))))</f>
        <v/>
      </c>
      <c r="AA73" s="25">
        <f>IF(COUNTA(B73:M73)=0,"",IF(OR(B73="",NOT(ISNUMBER(C73)),D73="",E73="",NOT(ISNUMBER(F73)),G73=""),"Completar campos obrigatórios",IF(F73&lt;=0,"Quantidade inválida",IF(COUNTIF($D$2:$D$101,D73)&gt;1,"Prioridade duplicada",IF(COUNTIF(Lotes!$B$2:$B$101,E73)=0,"SKU sem cadastro de lote",IF(AND(G73="Separado",OR(H73="",I73="",J73="",K73="")),"Completar dados da separação",IF(AND(G73="Separado",Z73&lt;&gt;"Conforme FEFO",Z73&lt;&gt;"Não se aplica",OR(L73="",L73="Não se aplica")),"Informar motivo da exceção",IF(Q73&lt;F73,"Revisar atendimento parcial/sem saldo","OK"))))))))</f>
        <v/>
      </c>
      <c r="AB73" s="22">
        <f>IF(H73="","",IFERROR(INDEX(Lotes!$J$2:$J$101,MATCH(E73&amp;"|"&amp;H73,Lotes!$Q$2:$Q$101,0)),"Lote não cadastrado"))</f>
        <v/>
      </c>
      <c r="AC73" s="22">
        <f>IF(I73="","",IFERROR(INDEX(Lotes!$J$2:$J$101,MATCH(E73&amp;"|"&amp;I73,Lotes!$Q$2:$Q$101,0)),"Lote não cadastrado"))</f>
        <v/>
      </c>
    </row>
    <row r="74" ht="32" customHeight="1">
      <c r="A74" s="16" t="n">
        <v>73</v>
      </c>
      <c r="B74" s="17" t="n"/>
      <c r="C74" s="33" t="n"/>
      <c r="D74" s="34" t="n"/>
      <c r="E74" s="17" t="n"/>
      <c r="F74" s="34" t="n"/>
      <c r="G74" s="20" t="n"/>
      <c r="H74" s="17" t="n"/>
      <c r="I74" s="17" t="n"/>
      <c r="J74" s="34" t="n"/>
      <c r="K74" s="34" t="n"/>
      <c r="L74" s="17" t="n"/>
      <c r="M74" s="24" t="n"/>
      <c r="N74" s="35">
        <f>IF(AND(B74&lt;&gt;"",E74&lt;&gt;"",ISNUMBER(F74),OR(G74="Pendente",G74="Separado")),F74,0)</f>
        <v/>
      </c>
      <c r="O74" s="35">
        <f>IF(N74=0,"",SUMIFS($N$2:$N$101,$E$2:$E$101,E74,$D$2:$D$101,"&lt;"&amp;D74))</f>
        <v/>
      </c>
      <c r="P74" s="35">
        <f>IF(E74="","",SUMIFS(Lotes!$L$2:$L$101,Lotes!$B$2:$B$101,E74))</f>
        <v/>
      </c>
      <c r="Q74" s="35">
        <f>IF(N74=0,"",MAX(0,MIN(N74,P74-O74)))</f>
        <v/>
      </c>
      <c r="R74" s="35">
        <f>IF(Q74&lt;=0,"",IFERROR(AGGREGATE(15,6,Lotes!$M$2:$M$101/((Lotes!$B$2:$B$101=E74)*(Lotes!$J$2:$J$101="Elegível")*(Lotes!$O$2:$O$101&gt;O74)),1),""))</f>
        <v/>
      </c>
      <c r="S74" s="22">
        <f>IF(R74="","",IFERROR(INDEX(Lotes!$D$2:$D$101,MATCH(E74&amp;"|"&amp;TEXT(R74,"000"),Lotes!$R$2:$R$101,0)),""))</f>
        <v/>
      </c>
      <c r="T74" s="35">
        <f>IF(S74="","",MIN(O74+Q74,SUMIFS(Lotes!$O$2:$O$101,Lotes!$R$2:$R$101,E74&amp;"|"&amp;TEXT(R74,"000")))-O74)</f>
        <v/>
      </c>
      <c r="U74" s="35">
        <f>IF(Q74&lt;=0,"",IFERROR(AGGREGATE(15,6,Lotes!$M$2:$M$101/((Lotes!$B$2:$B$101=E74)*(Lotes!$J$2:$J$101="Elegível")*(Lotes!$O$2:$O$101&gt;=O74+Q74)),1),""))</f>
        <v/>
      </c>
      <c r="V74" s="22">
        <f>IF(U74="","",IFERROR(INDEX(Lotes!$D$2:$D$101,MATCH(E74&amp;"|"&amp;TEXT(U74,"000"),Lotes!$R$2:$R$101,0)),""))</f>
        <v/>
      </c>
      <c r="W74" s="35">
        <f>IF(V74="","",IF(U74=R74,Q74,O74+Q74-SUMIFS(Lotes!$N$2:$N$101,Lotes!$R$2:$R$101,E74&amp;"|"&amp;TEXT(U74,"000"))))</f>
        <v/>
      </c>
      <c r="X74" s="35">
        <f>IF(N74=0,0,IF(Q74&lt;=0,0,COUNTIFS(Lotes!$B$2:$B$101,E74,Lotes!$J$2:$J$101,"Elegível",Lotes!$O$2:$O$101,"&gt;"&amp;O74,Lotes!$N$2:$N$101,"&lt;"&amp;(O74+Q74))))</f>
        <v/>
      </c>
      <c r="Y74" s="25">
        <f>IF(N74=0,"",IF(Q74=0,"Sem saldo elegível",IF(Q74&lt;N74,"Atendimento parcial: "&amp;TEXT(Q74,"0")&amp;" de "&amp;TEXT(N74,"0")&amp;", iniciar no lote "&amp;S74,IF(X74=1,"Separar "&amp;TEXT(Q74,"0")&amp;" do lote "&amp;S74,"Iniciar no lote "&amp;S74&amp;" ("&amp;TEXT(T74,"0")&amp;") e seguir a fila FEFO até "&amp;V74&amp;" ("&amp;TEXT(W74,"0")&amp;")"))))</f>
        <v/>
      </c>
      <c r="Z74" s="25">
        <f>IF(B74="","",IF(G74="Cancelado","Não se aplica",IF(G74="Pendente",IF(OR(H74&lt;&gt;"",I74&lt;&gt;"",J74&lt;&gt;"",K74&lt;&gt;""),"Dados de execução antes da conclusão","Aguardando separação"),IF(G74&lt;&gt;"Separado","",IF(OR(H74="",I74="",J74="",K74=""),"Execução incompleta",IF(OR(AB74&lt;&gt;"Elegível",AC74&lt;&gt;"Elegível"),"Lote usado não elegível",IF(J74&lt;&gt;F74,"Quantidade divergente",IF(H74&lt;&gt;S74,"Quebra FEFO: primeiro lote divergente",IF(OR(I74&lt;&gt;V74,K74&lt;&gt;X74),"Sequência de lotes divergente","Conforme FEFO")))))))))</f>
        <v/>
      </c>
      <c r="AA74" s="25">
        <f>IF(COUNTA(B74:M74)=0,"",IF(OR(B74="",NOT(ISNUMBER(C74)),D74="",E74="",NOT(ISNUMBER(F74)),G74=""),"Completar campos obrigatórios",IF(F74&lt;=0,"Quantidade inválida",IF(COUNTIF($D$2:$D$101,D74)&gt;1,"Prioridade duplicada",IF(COUNTIF(Lotes!$B$2:$B$101,E74)=0,"SKU sem cadastro de lote",IF(AND(G74="Separado",OR(H74="",I74="",J74="",K74="")),"Completar dados da separação",IF(AND(G74="Separado",Z74&lt;&gt;"Conforme FEFO",Z74&lt;&gt;"Não se aplica",OR(L74="",L74="Não se aplica")),"Informar motivo da exceção",IF(Q74&lt;F74,"Revisar atendimento parcial/sem saldo","OK"))))))))</f>
        <v/>
      </c>
      <c r="AB74" s="22">
        <f>IF(H74="","",IFERROR(INDEX(Lotes!$J$2:$J$101,MATCH(E74&amp;"|"&amp;H74,Lotes!$Q$2:$Q$101,0)),"Lote não cadastrado"))</f>
        <v/>
      </c>
      <c r="AC74" s="22">
        <f>IF(I74="","",IFERROR(INDEX(Lotes!$J$2:$J$101,MATCH(E74&amp;"|"&amp;I74,Lotes!$Q$2:$Q$101,0)),"Lote não cadastrado"))</f>
        <v/>
      </c>
    </row>
    <row r="75" ht="32" customHeight="1">
      <c r="A75" s="23" t="n">
        <v>74</v>
      </c>
      <c r="B75" s="17" t="n"/>
      <c r="C75" s="33" t="n"/>
      <c r="D75" s="34" t="n"/>
      <c r="E75" s="17" t="n"/>
      <c r="F75" s="34" t="n"/>
      <c r="G75" s="20" t="n"/>
      <c r="H75" s="17" t="n"/>
      <c r="I75" s="17" t="n"/>
      <c r="J75" s="34" t="n"/>
      <c r="K75" s="34" t="n"/>
      <c r="L75" s="17" t="n"/>
      <c r="M75" s="24" t="n"/>
      <c r="N75" s="35">
        <f>IF(AND(B75&lt;&gt;"",E75&lt;&gt;"",ISNUMBER(F75),OR(G75="Pendente",G75="Separado")),F75,0)</f>
        <v/>
      </c>
      <c r="O75" s="35">
        <f>IF(N75=0,"",SUMIFS($N$2:$N$101,$E$2:$E$101,E75,$D$2:$D$101,"&lt;"&amp;D75))</f>
        <v/>
      </c>
      <c r="P75" s="35">
        <f>IF(E75="","",SUMIFS(Lotes!$L$2:$L$101,Lotes!$B$2:$B$101,E75))</f>
        <v/>
      </c>
      <c r="Q75" s="35">
        <f>IF(N75=0,"",MAX(0,MIN(N75,P75-O75)))</f>
        <v/>
      </c>
      <c r="R75" s="35">
        <f>IF(Q75&lt;=0,"",IFERROR(AGGREGATE(15,6,Lotes!$M$2:$M$101/((Lotes!$B$2:$B$101=E75)*(Lotes!$J$2:$J$101="Elegível")*(Lotes!$O$2:$O$101&gt;O75)),1),""))</f>
        <v/>
      </c>
      <c r="S75" s="22">
        <f>IF(R75="","",IFERROR(INDEX(Lotes!$D$2:$D$101,MATCH(E75&amp;"|"&amp;TEXT(R75,"000"),Lotes!$R$2:$R$101,0)),""))</f>
        <v/>
      </c>
      <c r="T75" s="35">
        <f>IF(S75="","",MIN(O75+Q75,SUMIFS(Lotes!$O$2:$O$101,Lotes!$R$2:$R$101,E75&amp;"|"&amp;TEXT(R75,"000")))-O75)</f>
        <v/>
      </c>
      <c r="U75" s="35">
        <f>IF(Q75&lt;=0,"",IFERROR(AGGREGATE(15,6,Lotes!$M$2:$M$101/((Lotes!$B$2:$B$101=E75)*(Lotes!$J$2:$J$101="Elegível")*(Lotes!$O$2:$O$101&gt;=O75+Q75)),1),""))</f>
        <v/>
      </c>
      <c r="V75" s="22">
        <f>IF(U75="","",IFERROR(INDEX(Lotes!$D$2:$D$101,MATCH(E75&amp;"|"&amp;TEXT(U75,"000"),Lotes!$R$2:$R$101,0)),""))</f>
        <v/>
      </c>
      <c r="W75" s="35">
        <f>IF(V75="","",IF(U75=R75,Q75,O75+Q75-SUMIFS(Lotes!$N$2:$N$101,Lotes!$R$2:$R$101,E75&amp;"|"&amp;TEXT(U75,"000"))))</f>
        <v/>
      </c>
      <c r="X75" s="35">
        <f>IF(N75=0,0,IF(Q75&lt;=0,0,COUNTIFS(Lotes!$B$2:$B$101,E75,Lotes!$J$2:$J$101,"Elegível",Lotes!$O$2:$O$101,"&gt;"&amp;O75,Lotes!$N$2:$N$101,"&lt;"&amp;(O75+Q75))))</f>
        <v/>
      </c>
      <c r="Y75" s="25">
        <f>IF(N75=0,"",IF(Q75=0,"Sem saldo elegível",IF(Q75&lt;N75,"Atendimento parcial: "&amp;TEXT(Q75,"0")&amp;" de "&amp;TEXT(N75,"0")&amp;", iniciar no lote "&amp;S75,IF(X75=1,"Separar "&amp;TEXT(Q75,"0")&amp;" do lote "&amp;S75,"Iniciar no lote "&amp;S75&amp;" ("&amp;TEXT(T75,"0")&amp;") e seguir a fila FEFO até "&amp;V75&amp;" ("&amp;TEXT(W75,"0")&amp;")"))))</f>
        <v/>
      </c>
      <c r="Z75" s="25">
        <f>IF(B75="","",IF(G75="Cancelado","Não se aplica",IF(G75="Pendente",IF(OR(H75&lt;&gt;"",I75&lt;&gt;"",J75&lt;&gt;"",K75&lt;&gt;""),"Dados de execução antes da conclusão","Aguardando separação"),IF(G75&lt;&gt;"Separado","",IF(OR(H75="",I75="",J75="",K75=""),"Execução incompleta",IF(OR(AB75&lt;&gt;"Elegível",AC75&lt;&gt;"Elegível"),"Lote usado não elegível",IF(J75&lt;&gt;F75,"Quantidade divergente",IF(H75&lt;&gt;S75,"Quebra FEFO: primeiro lote divergente",IF(OR(I75&lt;&gt;V75,K75&lt;&gt;X75),"Sequência de lotes divergente","Conforme FEFO")))))))))</f>
        <v/>
      </c>
      <c r="AA75" s="25">
        <f>IF(COUNTA(B75:M75)=0,"",IF(OR(B75="",NOT(ISNUMBER(C75)),D75="",E75="",NOT(ISNUMBER(F75)),G75=""),"Completar campos obrigatórios",IF(F75&lt;=0,"Quantidade inválida",IF(COUNTIF($D$2:$D$101,D75)&gt;1,"Prioridade duplicada",IF(COUNTIF(Lotes!$B$2:$B$101,E75)=0,"SKU sem cadastro de lote",IF(AND(G75="Separado",OR(H75="",I75="",J75="",K75="")),"Completar dados da separação",IF(AND(G75="Separado",Z75&lt;&gt;"Conforme FEFO",Z75&lt;&gt;"Não se aplica",OR(L75="",L75="Não se aplica")),"Informar motivo da exceção",IF(Q75&lt;F75,"Revisar atendimento parcial/sem saldo","OK"))))))))</f>
        <v/>
      </c>
      <c r="AB75" s="22">
        <f>IF(H75="","",IFERROR(INDEX(Lotes!$J$2:$J$101,MATCH(E75&amp;"|"&amp;H75,Lotes!$Q$2:$Q$101,0)),"Lote não cadastrado"))</f>
        <v/>
      </c>
      <c r="AC75" s="22">
        <f>IF(I75="","",IFERROR(INDEX(Lotes!$J$2:$J$101,MATCH(E75&amp;"|"&amp;I75,Lotes!$Q$2:$Q$101,0)),"Lote não cadastrado"))</f>
        <v/>
      </c>
    </row>
    <row r="76" ht="32" customHeight="1">
      <c r="A76" s="16" t="n">
        <v>75</v>
      </c>
      <c r="B76" s="17" t="n"/>
      <c r="C76" s="33" t="n"/>
      <c r="D76" s="34" t="n"/>
      <c r="E76" s="17" t="n"/>
      <c r="F76" s="34" t="n"/>
      <c r="G76" s="20" t="n"/>
      <c r="H76" s="17" t="n"/>
      <c r="I76" s="17" t="n"/>
      <c r="J76" s="34" t="n"/>
      <c r="K76" s="34" t="n"/>
      <c r="L76" s="17" t="n"/>
      <c r="M76" s="24" t="n"/>
      <c r="N76" s="35">
        <f>IF(AND(B76&lt;&gt;"",E76&lt;&gt;"",ISNUMBER(F76),OR(G76="Pendente",G76="Separado")),F76,0)</f>
        <v/>
      </c>
      <c r="O76" s="35">
        <f>IF(N76=0,"",SUMIFS($N$2:$N$101,$E$2:$E$101,E76,$D$2:$D$101,"&lt;"&amp;D76))</f>
        <v/>
      </c>
      <c r="P76" s="35">
        <f>IF(E76="","",SUMIFS(Lotes!$L$2:$L$101,Lotes!$B$2:$B$101,E76))</f>
        <v/>
      </c>
      <c r="Q76" s="35">
        <f>IF(N76=0,"",MAX(0,MIN(N76,P76-O76)))</f>
        <v/>
      </c>
      <c r="R76" s="35">
        <f>IF(Q76&lt;=0,"",IFERROR(AGGREGATE(15,6,Lotes!$M$2:$M$101/((Lotes!$B$2:$B$101=E76)*(Lotes!$J$2:$J$101="Elegível")*(Lotes!$O$2:$O$101&gt;O76)),1),""))</f>
        <v/>
      </c>
      <c r="S76" s="22">
        <f>IF(R76="","",IFERROR(INDEX(Lotes!$D$2:$D$101,MATCH(E76&amp;"|"&amp;TEXT(R76,"000"),Lotes!$R$2:$R$101,0)),""))</f>
        <v/>
      </c>
      <c r="T76" s="35">
        <f>IF(S76="","",MIN(O76+Q76,SUMIFS(Lotes!$O$2:$O$101,Lotes!$R$2:$R$101,E76&amp;"|"&amp;TEXT(R76,"000")))-O76)</f>
        <v/>
      </c>
      <c r="U76" s="35">
        <f>IF(Q76&lt;=0,"",IFERROR(AGGREGATE(15,6,Lotes!$M$2:$M$101/((Lotes!$B$2:$B$101=E76)*(Lotes!$J$2:$J$101="Elegível")*(Lotes!$O$2:$O$101&gt;=O76+Q76)),1),""))</f>
        <v/>
      </c>
      <c r="V76" s="22">
        <f>IF(U76="","",IFERROR(INDEX(Lotes!$D$2:$D$101,MATCH(E76&amp;"|"&amp;TEXT(U76,"000"),Lotes!$R$2:$R$101,0)),""))</f>
        <v/>
      </c>
      <c r="W76" s="35">
        <f>IF(V76="","",IF(U76=R76,Q76,O76+Q76-SUMIFS(Lotes!$N$2:$N$101,Lotes!$R$2:$R$101,E76&amp;"|"&amp;TEXT(U76,"000"))))</f>
        <v/>
      </c>
      <c r="X76" s="35">
        <f>IF(N76=0,0,IF(Q76&lt;=0,0,COUNTIFS(Lotes!$B$2:$B$101,E76,Lotes!$J$2:$J$101,"Elegível",Lotes!$O$2:$O$101,"&gt;"&amp;O76,Lotes!$N$2:$N$101,"&lt;"&amp;(O76+Q76))))</f>
        <v/>
      </c>
      <c r="Y76" s="25">
        <f>IF(N76=0,"",IF(Q76=0,"Sem saldo elegível",IF(Q76&lt;N76,"Atendimento parcial: "&amp;TEXT(Q76,"0")&amp;" de "&amp;TEXT(N76,"0")&amp;", iniciar no lote "&amp;S76,IF(X76=1,"Separar "&amp;TEXT(Q76,"0")&amp;" do lote "&amp;S76,"Iniciar no lote "&amp;S76&amp;" ("&amp;TEXT(T76,"0")&amp;") e seguir a fila FEFO até "&amp;V76&amp;" ("&amp;TEXT(W76,"0")&amp;")"))))</f>
        <v/>
      </c>
      <c r="Z76" s="25">
        <f>IF(B76="","",IF(G76="Cancelado","Não se aplica",IF(G76="Pendente",IF(OR(H76&lt;&gt;"",I76&lt;&gt;"",J76&lt;&gt;"",K76&lt;&gt;""),"Dados de execução antes da conclusão","Aguardando separação"),IF(G76&lt;&gt;"Separado","",IF(OR(H76="",I76="",J76="",K76=""),"Execução incompleta",IF(OR(AB76&lt;&gt;"Elegível",AC76&lt;&gt;"Elegível"),"Lote usado não elegível",IF(J76&lt;&gt;F76,"Quantidade divergente",IF(H76&lt;&gt;S76,"Quebra FEFO: primeiro lote divergente",IF(OR(I76&lt;&gt;V76,K76&lt;&gt;X76),"Sequência de lotes divergente","Conforme FEFO")))))))))</f>
        <v/>
      </c>
      <c r="AA76" s="25">
        <f>IF(COUNTA(B76:M76)=0,"",IF(OR(B76="",NOT(ISNUMBER(C76)),D76="",E76="",NOT(ISNUMBER(F76)),G76=""),"Completar campos obrigatórios",IF(F76&lt;=0,"Quantidade inválida",IF(COUNTIF($D$2:$D$101,D76)&gt;1,"Prioridade duplicada",IF(COUNTIF(Lotes!$B$2:$B$101,E76)=0,"SKU sem cadastro de lote",IF(AND(G76="Separado",OR(H76="",I76="",J76="",K76="")),"Completar dados da separação",IF(AND(G76="Separado",Z76&lt;&gt;"Conforme FEFO",Z76&lt;&gt;"Não se aplica",OR(L76="",L76="Não se aplica")),"Informar motivo da exceção",IF(Q76&lt;F76,"Revisar atendimento parcial/sem saldo","OK"))))))))</f>
        <v/>
      </c>
      <c r="AB76" s="22">
        <f>IF(H76="","",IFERROR(INDEX(Lotes!$J$2:$J$101,MATCH(E76&amp;"|"&amp;H76,Lotes!$Q$2:$Q$101,0)),"Lote não cadastrado"))</f>
        <v/>
      </c>
      <c r="AC76" s="22">
        <f>IF(I76="","",IFERROR(INDEX(Lotes!$J$2:$J$101,MATCH(E76&amp;"|"&amp;I76,Lotes!$Q$2:$Q$101,0)),"Lote não cadastrado"))</f>
        <v/>
      </c>
    </row>
    <row r="77" ht="32" customHeight="1">
      <c r="A77" s="23" t="n">
        <v>76</v>
      </c>
      <c r="B77" s="17" t="n"/>
      <c r="C77" s="33" t="n"/>
      <c r="D77" s="34" t="n"/>
      <c r="E77" s="17" t="n"/>
      <c r="F77" s="34" t="n"/>
      <c r="G77" s="20" t="n"/>
      <c r="H77" s="17" t="n"/>
      <c r="I77" s="17" t="n"/>
      <c r="J77" s="34" t="n"/>
      <c r="K77" s="34" t="n"/>
      <c r="L77" s="17" t="n"/>
      <c r="M77" s="24" t="n"/>
      <c r="N77" s="35">
        <f>IF(AND(B77&lt;&gt;"",E77&lt;&gt;"",ISNUMBER(F77),OR(G77="Pendente",G77="Separado")),F77,0)</f>
        <v/>
      </c>
      <c r="O77" s="35">
        <f>IF(N77=0,"",SUMIFS($N$2:$N$101,$E$2:$E$101,E77,$D$2:$D$101,"&lt;"&amp;D77))</f>
        <v/>
      </c>
      <c r="P77" s="35">
        <f>IF(E77="","",SUMIFS(Lotes!$L$2:$L$101,Lotes!$B$2:$B$101,E77))</f>
        <v/>
      </c>
      <c r="Q77" s="35">
        <f>IF(N77=0,"",MAX(0,MIN(N77,P77-O77)))</f>
        <v/>
      </c>
      <c r="R77" s="35">
        <f>IF(Q77&lt;=0,"",IFERROR(AGGREGATE(15,6,Lotes!$M$2:$M$101/((Lotes!$B$2:$B$101=E77)*(Lotes!$J$2:$J$101="Elegível")*(Lotes!$O$2:$O$101&gt;O77)),1),""))</f>
        <v/>
      </c>
      <c r="S77" s="22">
        <f>IF(R77="","",IFERROR(INDEX(Lotes!$D$2:$D$101,MATCH(E77&amp;"|"&amp;TEXT(R77,"000"),Lotes!$R$2:$R$101,0)),""))</f>
        <v/>
      </c>
      <c r="T77" s="35">
        <f>IF(S77="","",MIN(O77+Q77,SUMIFS(Lotes!$O$2:$O$101,Lotes!$R$2:$R$101,E77&amp;"|"&amp;TEXT(R77,"000")))-O77)</f>
        <v/>
      </c>
      <c r="U77" s="35">
        <f>IF(Q77&lt;=0,"",IFERROR(AGGREGATE(15,6,Lotes!$M$2:$M$101/((Lotes!$B$2:$B$101=E77)*(Lotes!$J$2:$J$101="Elegível")*(Lotes!$O$2:$O$101&gt;=O77+Q77)),1),""))</f>
        <v/>
      </c>
      <c r="V77" s="22">
        <f>IF(U77="","",IFERROR(INDEX(Lotes!$D$2:$D$101,MATCH(E77&amp;"|"&amp;TEXT(U77,"000"),Lotes!$R$2:$R$101,0)),""))</f>
        <v/>
      </c>
      <c r="W77" s="35">
        <f>IF(V77="","",IF(U77=R77,Q77,O77+Q77-SUMIFS(Lotes!$N$2:$N$101,Lotes!$R$2:$R$101,E77&amp;"|"&amp;TEXT(U77,"000"))))</f>
        <v/>
      </c>
      <c r="X77" s="35">
        <f>IF(N77=0,0,IF(Q77&lt;=0,0,COUNTIFS(Lotes!$B$2:$B$101,E77,Lotes!$J$2:$J$101,"Elegível",Lotes!$O$2:$O$101,"&gt;"&amp;O77,Lotes!$N$2:$N$101,"&lt;"&amp;(O77+Q77))))</f>
        <v/>
      </c>
      <c r="Y77" s="25">
        <f>IF(N77=0,"",IF(Q77=0,"Sem saldo elegível",IF(Q77&lt;N77,"Atendimento parcial: "&amp;TEXT(Q77,"0")&amp;" de "&amp;TEXT(N77,"0")&amp;", iniciar no lote "&amp;S77,IF(X77=1,"Separar "&amp;TEXT(Q77,"0")&amp;" do lote "&amp;S77,"Iniciar no lote "&amp;S77&amp;" ("&amp;TEXT(T77,"0")&amp;") e seguir a fila FEFO até "&amp;V77&amp;" ("&amp;TEXT(W77,"0")&amp;")"))))</f>
        <v/>
      </c>
      <c r="Z77" s="25">
        <f>IF(B77="","",IF(G77="Cancelado","Não se aplica",IF(G77="Pendente",IF(OR(H77&lt;&gt;"",I77&lt;&gt;"",J77&lt;&gt;"",K77&lt;&gt;""),"Dados de execução antes da conclusão","Aguardando separação"),IF(G77&lt;&gt;"Separado","",IF(OR(H77="",I77="",J77="",K77=""),"Execução incompleta",IF(OR(AB77&lt;&gt;"Elegível",AC77&lt;&gt;"Elegível"),"Lote usado não elegível",IF(J77&lt;&gt;F77,"Quantidade divergente",IF(H77&lt;&gt;S77,"Quebra FEFO: primeiro lote divergente",IF(OR(I77&lt;&gt;V77,K77&lt;&gt;X77),"Sequência de lotes divergente","Conforme FEFO")))))))))</f>
        <v/>
      </c>
      <c r="AA77" s="25">
        <f>IF(COUNTA(B77:M77)=0,"",IF(OR(B77="",NOT(ISNUMBER(C77)),D77="",E77="",NOT(ISNUMBER(F77)),G77=""),"Completar campos obrigatórios",IF(F77&lt;=0,"Quantidade inválida",IF(COUNTIF($D$2:$D$101,D77)&gt;1,"Prioridade duplicada",IF(COUNTIF(Lotes!$B$2:$B$101,E77)=0,"SKU sem cadastro de lote",IF(AND(G77="Separado",OR(H77="",I77="",J77="",K77="")),"Completar dados da separação",IF(AND(G77="Separado",Z77&lt;&gt;"Conforme FEFO",Z77&lt;&gt;"Não se aplica",OR(L77="",L77="Não se aplica")),"Informar motivo da exceção",IF(Q77&lt;F77,"Revisar atendimento parcial/sem saldo","OK"))))))))</f>
        <v/>
      </c>
      <c r="AB77" s="22">
        <f>IF(H77="","",IFERROR(INDEX(Lotes!$J$2:$J$101,MATCH(E77&amp;"|"&amp;H77,Lotes!$Q$2:$Q$101,0)),"Lote não cadastrado"))</f>
        <v/>
      </c>
      <c r="AC77" s="22">
        <f>IF(I77="","",IFERROR(INDEX(Lotes!$J$2:$J$101,MATCH(E77&amp;"|"&amp;I77,Lotes!$Q$2:$Q$101,0)),"Lote não cadastrado"))</f>
        <v/>
      </c>
    </row>
    <row r="78" ht="32" customHeight="1">
      <c r="A78" s="16" t="n">
        <v>77</v>
      </c>
      <c r="B78" s="17" t="n"/>
      <c r="C78" s="33" t="n"/>
      <c r="D78" s="34" t="n"/>
      <c r="E78" s="17" t="n"/>
      <c r="F78" s="34" t="n"/>
      <c r="G78" s="20" t="n"/>
      <c r="H78" s="17" t="n"/>
      <c r="I78" s="17" t="n"/>
      <c r="J78" s="34" t="n"/>
      <c r="K78" s="34" t="n"/>
      <c r="L78" s="17" t="n"/>
      <c r="M78" s="24" t="n"/>
      <c r="N78" s="35">
        <f>IF(AND(B78&lt;&gt;"",E78&lt;&gt;"",ISNUMBER(F78),OR(G78="Pendente",G78="Separado")),F78,0)</f>
        <v/>
      </c>
      <c r="O78" s="35">
        <f>IF(N78=0,"",SUMIFS($N$2:$N$101,$E$2:$E$101,E78,$D$2:$D$101,"&lt;"&amp;D78))</f>
        <v/>
      </c>
      <c r="P78" s="35">
        <f>IF(E78="","",SUMIFS(Lotes!$L$2:$L$101,Lotes!$B$2:$B$101,E78))</f>
        <v/>
      </c>
      <c r="Q78" s="35">
        <f>IF(N78=0,"",MAX(0,MIN(N78,P78-O78)))</f>
        <v/>
      </c>
      <c r="R78" s="35">
        <f>IF(Q78&lt;=0,"",IFERROR(AGGREGATE(15,6,Lotes!$M$2:$M$101/((Lotes!$B$2:$B$101=E78)*(Lotes!$J$2:$J$101="Elegível")*(Lotes!$O$2:$O$101&gt;O78)),1),""))</f>
        <v/>
      </c>
      <c r="S78" s="22">
        <f>IF(R78="","",IFERROR(INDEX(Lotes!$D$2:$D$101,MATCH(E78&amp;"|"&amp;TEXT(R78,"000"),Lotes!$R$2:$R$101,0)),""))</f>
        <v/>
      </c>
      <c r="T78" s="35">
        <f>IF(S78="","",MIN(O78+Q78,SUMIFS(Lotes!$O$2:$O$101,Lotes!$R$2:$R$101,E78&amp;"|"&amp;TEXT(R78,"000")))-O78)</f>
        <v/>
      </c>
      <c r="U78" s="35">
        <f>IF(Q78&lt;=0,"",IFERROR(AGGREGATE(15,6,Lotes!$M$2:$M$101/((Lotes!$B$2:$B$101=E78)*(Lotes!$J$2:$J$101="Elegível")*(Lotes!$O$2:$O$101&gt;=O78+Q78)),1),""))</f>
        <v/>
      </c>
      <c r="V78" s="22">
        <f>IF(U78="","",IFERROR(INDEX(Lotes!$D$2:$D$101,MATCH(E78&amp;"|"&amp;TEXT(U78,"000"),Lotes!$R$2:$R$101,0)),""))</f>
        <v/>
      </c>
      <c r="W78" s="35">
        <f>IF(V78="","",IF(U78=R78,Q78,O78+Q78-SUMIFS(Lotes!$N$2:$N$101,Lotes!$R$2:$R$101,E78&amp;"|"&amp;TEXT(U78,"000"))))</f>
        <v/>
      </c>
      <c r="X78" s="35">
        <f>IF(N78=0,0,IF(Q78&lt;=0,0,COUNTIFS(Lotes!$B$2:$B$101,E78,Lotes!$J$2:$J$101,"Elegível",Lotes!$O$2:$O$101,"&gt;"&amp;O78,Lotes!$N$2:$N$101,"&lt;"&amp;(O78+Q78))))</f>
        <v/>
      </c>
      <c r="Y78" s="25">
        <f>IF(N78=0,"",IF(Q78=0,"Sem saldo elegível",IF(Q78&lt;N78,"Atendimento parcial: "&amp;TEXT(Q78,"0")&amp;" de "&amp;TEXT(N78,"0")&amp;", iniciar no lote "&amp;S78,IF(X78=1,"Separar "&amp;TEXT(Q78,"0")&amp;" do lote "&amp;S78,"Iniciar no lote "&amp;S78&amp;" ("&amp;TEXT(T78,"0")&amp;") e seguir a fila FEFO até "&amp;V78&amp;" ("&amp;TEXT(W78,"0")&amp;")"))))</f>
        <v/>
      </c>
      <c r="Z78" s="25">
        <f>IF(B78="","",IF(G78="Cancelado","Não se aplica",IF(G78="Pendente",IF(OR(H78&lt;&gt;"",I78&lt;&gt;"",J78&lt;&gt;"",K78&lt;&gt;""),"Dados de execução antes da conclusão","Aguardando separação"),IF(G78&lt;&gt;"Separado","",IF(OR(H78="",I78="",J78="",K78=""),"Execução incompleta",IF(OR(AB78&lt;&gt;"Elegível",AC78&lt;&gt;"Elegível"),"Lote usado não elegível",IF(J78&lt;&gt;F78,"Quantidade divergente",IF(H78&lt;&gt;S78,"Quebra FEFO: primeiro lote divergente",IF(OR(I78&lt;&gt;V78,K78&lt;&gt;X78),"Sequência de lotes divergente","Conforme FEFO")))))))))</f>
        <v/>
      </c>
      <c r="AA78" s="25">
        <f>IF(COUNTA(B78:M78)=0,"",IF(OR(B78="",NOT(ISNUMBER(C78)),D78="",E78="",NOT(ISNUMBER(F78)),G78=""),"Completar campos obrigatórios",IF(F78&lt;=0,"Quantidade inválida",IF(COUNTIF($D$2:$D$101,D78)&gt;1,"Prioridade duplicada",IF(COUNTIF(Lotes!$B$2:$B$101,E78)=0,"SKU sem cadastro de lote",IF(AND(G78="Separado",OR(H78="",I78="",J78="",K78="")),"Completar dados da separação",IF(AND(G78="Separado",Z78&lt;&gt;"Conforme FEFO",Z78&lt;&gt;"Não se aplica",OR(L78="",L78="Não se aplica")),"Informar motivo da exceção",IF(Q78&lt;F78,"Revisar atendimento parcial/sem saldo","OK"))))))))</f>
        <v/>
      </c>
      <c r="AB78" s="22">
        <f>IF(H78="","",IFERROR(INDEX(Lotes!$J$2:$J$101,MATCH(E78&amp;"|"&amp;H78,Lotes!$Q$2:$Q$101,0)),"Lote não cadastrado"))</f>
        <v/>
      </c>
      <c r="AC78" s="22">
        <f>IF(I78="","",IFERROR(INDEX(Lotes!$J$2:$J$101,MATCH(E78&amp;"|"&amp;I78,Lotes!$Q$2:$Q$101,0)),"Lote não cadastrado"))</f>
        <v/>
      </c>
    </row>
    <row r="79" ht="32" customHeight="1">
      <c r="A79" s="23" t="n">
        <v>78</v>
      </c>
      <c r="B79" s="17" t="n"/>
      <c r="C79" s="33" t="n"/>
      <c r="D79" s="34" t="n"/>
      <c r="E79" s="17" t="n"/>
      <c r="F79" s="34" t="n"/>
      <c r="G79" s="20" t="n"/>
      <c r="H79" s="17" t="n"/>
      <c r="I79" s="17" t="n"/>
      <c r="J79" s="34" t="n"/>
      <c r="K79" s="34" t="n"/>
      <c r="L79" s="17" t="n"/>
      <c r="M79" s="24" t="n"/>
      <c r="N79" s="35">
        <f>IF(AND(B79&lt;&gt;"",E79&lt;&gt;"",ISNUMBER(F79),OR(G79="Pendente",G79="Separado")),F79,0)</f>
        <v/>
      </c>
      <c r="O79" s="35">
        <f>IF(N79=0,"",SUMIFS($N$2:$N$101,$E$2:$E$101,E79,$D$2:$D$101,"&lt;"&amp;D79))</f>
        <v/>
      </c>
      <c r="P79" s="35">
        <f>IF(E79="","",SUMIFS(Lotes!$L$2:$L$101,Lotes!$B$2:$B$101,E79))</f>
        <v/>
      </c>
      <c r="Q79" s="35">
        <f>IF(N79=0,"",MAX(0,MIN(N79,P79-O79)))</f>
        <v/>
      </c>
      <c r="R79" s="35">
        <f>IF(Q79&lt;=0,"",IFERROR(AGGREGATE(15,6,Lotes!$M$2:$M$101/((Lotes!$B$2:$B$101=E79)*(Lotes!$J$2:$J$101="Elegível")*(Lotes!$O$2:$O$101&gt;O79)),1),""))</f>
        <v/>
      </c>
      <c r="S79" s="22">
        <f>IF(R79="","",IFERROR(INDEX(Lotes!$D$2:$D$101,MATCH(E79&amp;"|"&amp;TEXT(R79,"000"),Lotes!$R$2:$R$101,0)),""))</f>
        <v/>
      </c>
      <c r="T79" s="35">
        <f>IF(S79="","",MIN(O79+Q79,SUMIFS(Lotes!$O$2:$O$101,Lotes!$R$2:$R$101,E79&amp;"|"&amp;TEXT(R79,"000")))-O79)</f>
        <v/>
      </c>
      <c r="U79" s="35">
        <f>IF(Q79&lt;=0,"",IFERROR(AGGREGATE(15,6,Lotes!$M$2:$M$101/((Lotes!$B$2:$B$101=E79)*(Lotes!$J$2:$J$101="Elegível")*(Lotes!$O$2:$O$101&gt;=O79+Q79)),1),""))</f>
        <v/>
      </c>
      <c r="V79" s="22">
        <f>IF(U79="","",IFERROR(INDEX(Lotes!$D$2:$D$101,MATCH(E79&amp;"|"&amp;TEXT(U79,"000"),Lotes!$R$2:$R$101,0)),""))</f>
        <v/>
      </c>
      <c r="W79" s="35">
        <f>IF(V79="","",IF(U79=R79,Q79,O79+Q79-SUMIFS(Lotes!$N$2:$N$101,Lotes!$R$2:$R$101,E79&amp;"|"&amp;TEXT(U79,"000"))))</f>
        <v/>
      </c>
      <c r="X79" s="35">
        <f>IF(N79=0,0,IF(Q79&lt;=0,0,COUNTIFS(Lotes!$B$2:$B$101,E79,Lotes!$J$2:$J$101,"Elegível",Lotes!$O$2:$O$101,"&gt;"&amp;O79,Lotes!$N$2:$N$101,"&lt;"&amp;(O79+Q79))))</f>
        <v/>
      </c>
      <c r="Y79" s="25">
        <f>IF(N79=0,"",IF(Q79=0,"Sem saldo elegível",IF(Q79&lt;N79,"Atendimento parcial: "&amp;TEXT(Q79,"0")&amp;" de "&amp;TEXT(N79,"0")&amp;", iniciar no lote "&amp;S79,IF(X79=1,"Separar "&amp;TEXT(Q79,"0")&amp;" do lote "&amp;S79,"Iniciar no lote "&amp;S79&amp;" ("&amp;TEXT(T79,"0")&amp;") e seguir a fila FEFO até "&amp;V79&amp;" ("&amp;TEXT(W79,"0")&amp;")"))))</f>
        <v/>
      </c>
      <c r="Z79" s="25">
        <f>IF(B79="","",IF(G79="Cancelado","Não se aplica",IF(G79="Pendente",IF(OR(H79&lt;&gt;"",I79&lt;&gt;"",J79&lt;&gt;"",K79&lt;&gt;""),"Dados de execução antes da conclusão","Aguardando separação"),IF(G79&lt;&gt;"Separado","",IF(OR(H79="",I79="",J79="",K79=""),"Execução incompleta",IF(OR(AB79&lt;&gt;"Elegível",AC79&lt;&gt;"Elegível"),"Lote usado não elegível",IF(J79&lt;&gt;F79,"Quantidade divergente",IF(H79&lt;&gt;S79,"Quebra FEFO: primeiro lote divergente",IF(OR(I79&lt;&gt;V79,K79&lt;&gt;X79),"Sequência de lotes divergente","Conforme FEFO")))))))))</f>
        <v/>
      </c>
      <c r="AA79" s="25">
        <f>IF(COUNTA(B79:M79)=0,"",IF(OR(B79="",NOT(ISNUMBER(C79)),D79="",E79="",NOT(ISNUMBER(F79)),G79=""),"Completar campos obrigatórios",IF(F79&lt;=0,"Quantidade inválida",IF(COUNTIF($D$2:$D$101,D79)&gt;1,"Prioridade duplicada",IF(COUNTIF(Lotes!$B$2:$B$101,E79)=0,"SKU sem cadastro de lote",IF(AND(G79="Separado",OR(H79="",I79="",J79="",K79="")),"Completar dados da separação",IF(AND(G79="Separado",Z79&lt;&gt;"Conforme FEFO",Z79&lt;&gt;"Não se aplica",OR(L79="",L79="Não se aplica")),"Informar motivo da exceção",IF(Q79&lt;F79,"Revisar atendimento parcial/sem saldo","OK"))))))))</f>
        <v/>
      </c>
      <c r="AB79" s="22">
        <f>IF(H79="","",IFERROR(INDEX(Lotes!$J$2:$J$101,MATCH(E79&amp;"|"&amp;H79,Lotes!$Q$2:$Q$101,0)),"Lote não cadastrado"))</f>
        <v/>
      </c>
      <c r="AC79" s="22">
        <f>IF(I79="","",IFERROR(INDEX(Lotes!$J$2:$J$101,MATCH(E79&amp;"|"&amp;I79,Lotes!$Q$2:$Q$101,0)),"Lote não cadastrado"))</f>
        <v/>
      </c>
    </row>
    <row r="80" ht="32" customHeight="1">
      <c r="A80" s="16" t="n">
        <v>79</v>
      </c>
      <c r="B80" s="17" t="n"/>
      <c r="C80" s="33" t="n"/>
      <c r="D80" s="34" t="n"/>
      <c r="E80" s="17" t="n"/>
      <c r="F80" s="34" t="n"/>
      <c r="G80" s="20" t="n"/>
      <c r="H80" s="17" t="n"/>
      <c r="I80" s="17" t="n"/>
      <c r="J80" s="34" t="n"/>
      <c r="K80" s="34" t="n"/>
      <c r="L80" s="17" t="n"/>
      <c r="M80" s="24" t="n"/>
      <c r="N80" s="35">
        <f>IF(AND(B80&lt;&gt;"",E80&lt;&gt;"",ISNUMBER(F80),OR(G80="Pendente",G80="Separado")),F80,0)</f>
        <v/>
      </c>
      <c r="O80" s="35">
        <f>IF(N80=0,"",SUMIFS($N$2:$N$101,$E$2:$E$101,E80,$D$2:$D$101,"&lt;"&amp;D80))</f>
        <v/>
      </c>
      <c r="P80" s="35">
        <f>IF(E80="","",SUMIFS(Lotes!$L$2:$L$101,Lotes!$B$2:$B$101,E80))</f>
        <v/>
      </c>
      <c r="Q80" s="35">
        <f>IF(N80=0,"",MAX(0,MIN(N80,P80-O80)))</f>
        <v/>
      </c>
      <c r="R80" s="35">
        <f>IF(Q80&lt;=0,"",IFERROR(AGGREGATE(15,6,Lotes!$M$2:$M$101/((Lotes!$B$2:$B$101=E80)*(Lotes!$J$2:$J$101="Elegível")*(Lotes!$O$2:$O$101&gt;O80)),1),""))</f>
        <v/>
      </c>
      <c r="S80" s="22">
        <f>IF(R80="","",IFERROR(INDEX(Lotes!$D$2:$D$101,MATCH(E80&amp;"|"&amp;TEXT(R80,"000"),Lotes!$R$2:$R$101,0)),""))</f>
        <v/>
      </c>
      <c r="T80" s="35">
        <f>IF(S80="","",MIN(O80+Q80,SUMIFS(Lotes!$O$2:$O$101,Lotes!$R$2:$R$101,E80&amp;"|"&amp;TEXT(R80,"000")))-O80)</f>
        <v/>
      </c>
      <c r="U80" s="35">
        <f>IF(Q80&lt;=0,"",IFERROR(AGGREGATE(15,6,Lotes!$M$2:$M$101/((Lotes!$B$2:$B$101=E80)*(Lotes!$J$2:$J$101="Elegível")*(Lotes!$O$2:$O$101&gt;=O80+Q80)),1),""))</f>
        <v/>
      </c>
      <c r="V80" s="22">
        <f>IF(U80="","",IFERROR(INDEX(Lotes!$D$2:$D$101,MATCH(E80&amp;"|"&amp;TEXT(U80,"000"),Lotes!$R$2:$R$101,0)),""))</f>
        <v/>
      </c>
      <c r="W80" s="35">
        <f>IF(V80="","",IF(U80=R80,Q80,O80+Q80-SUMIFS(Lotes!$N$2:$N$101,Lotes!$R$2:$R$101,E80&amp;"|"&amp;TEXT(U80,"000"))))</f>
        <v/>
      </c>
      <c r="X80" s="35">
        <f>IF(N80=0,0,IF(Q80&lt;=0,0,COUNTIFS(Lotes!$B$2:$B$101,E80,Lotes!$J$2:$J$101,"Elegível",Lotes!$O$2:$O$101,"&gt;"&amp;O80,Lotes!$N$2:$N$101,"&lt;"&amp;(O80+Q80))))</f>
        <v/>
      </c>
      <c r="Y80" s="25">
        <f>IF(N80=0,"",IF(Q80=0,"Sem saldo elegível",IF(Q80&lt;N80,"Atendimento parcial: "&amp;TEXT(Q80,"0")&amp;" de "&amp;TEXT(N80,"0")&amp;", iniciar no lote "&amp;S80,IF(X80=1,"Separar "&amp;TEXT(Q80,"0")&amp;" do lote "&amp;S80,"Iniciar no lote "&amp;S80&amp;" ("&amp;TEXT(T80,"0")&amp;") e seguir a fila FEFO até "&amp;V80&amp;" ("&amp;TEXT(W80,"0")&amp;")"))))</f>
        <v/>
      </c>
      <c r="Z80" s="25">
        <f>IF(B80="","",IF(G80="Cancelado","Não se aplica",IF(G80="Pendente",IF(OR(H80&lt;&gt;"",I80&lt;&gt;"",J80&lt;&gt;"",K80&lt;&gt;""),"Dados de execução antes da conclusão","Aguardando separação"),IF(G80&lt;&gt;"Separado","",IF(OR(H80="",I80="",J80="",K80=""),"Execução incompleta",IF(OR(AB80&lt;&gt;"Elegível",AC80&lt;&gt;"Elegível"),"Lote usado não elegível",IF(J80&lt;&gt;F80,"Quantidade divergente",IF(H80&lt;&gt;S80,"Quebra FEFO: primeiro lote divergente",IF(OR(I80&lt;&gt;V80,K80&lt;&gt;X80),"Sequência de lotes divergente","Conforme FEFO")))))))))</f>
        <v/>
      </c>
      <c r="AA80" s="25">
        <f>IF(COUNTA(B80:M80)=0,"",IF(OR(B80="",NOT(ISNUMBER(C80)),D80="",E80="",NOT(ISNUMBER(F80)),G80=""),"Completar campos obrigatórios",IF(F80&lt;=0,"Quantidade inválida",IF(COUNTIF($D$2:$D$101,D80)&gt;1,"Prioridade duplicada",IF(COUNTIF(Lotes!$B$2:$B$101,E80)=0,"SKU sem cadastro de lote",IF(AND(G80="Separado",OR(H80="",I80="",J80="",K80="")),"Completar dados da separação",IF(AND(G80="Separado",Z80&lt;&gt;"Conforme FEFO",Z80&lt;&gt;"Não se aplica",OR(L80="",L80="Não se aplica")),"Informar motivo da exceção",IF(Q80&lt;F80,"Revisar atendimento parcial/sem saldo","OK"))))))))</f>
        <v/>
      </c>
      <c r="AB80" s="22">
        <f>IF(H80="","",IFERROR(INDEX(Lotes!$J$2:$J$101,MATCH(E80&amp;"|"&amp;H80,Lotes!$Q$2:$Q$101,0)),"Lote não cadastrado"))</f>
        <v/>
      </c>
      <c r="AC80" s="22">
        <f>IF(I80="","",IFERROR(INDEX(Lotes!$J$2:$J$101,MATCH(E80&amp;"|"&amp;I80,Lotes!$Q$2:$Q$101,0)),"Lote não cadastrado"))</f>
        <v/>
      </c>
    </row>
    <row r="81" ht="32" customHeight="1">
      <c r="A81" s="23" t="n">
        <v>80</v>
      </c>
      <c r="B81" s="17" t="n"/>
      <c r="C81" s="33" t="n"/>
      <c r="D81" s="34" t="n"/>
      <c r="E81" s="17" t="n"/>
      <c r="F81" s="34" t="n"/>
      <c r="G81" s="20" t="n"/>
      <c r="H81" s="17" t="n"/>
      <c r="I81" s="17" t="n"/>
      <c r="J81" s="34" t="n"/>
      <c r="K81" s="34" t="n"/>
      <c r="L81" s="17" t="n"/>
      <c r="M81" s="24" t="n"/>
      <c r="N81" s="35">
        <f>IF(AND(B81&lt;&gt;"",E81&lt;&gt;"",ISNUMBER(F81),OR(G81="Pendente",G81="Separado")),F81,0)</f>
        <v/>
      </c>
      <c r="O81" s="35">
        <f>IF(N81=0,"",SUMIFS($N$2:$N$101,$E$2:$E$101,E81,$D$2:$D$101,"&lt;"&amp;D81))</f>
        <v/>
      </c>
      <c r="P81" s="35">
        <f>IF(E81="","",SUMIFS(Lotes!$L$2:$L$101,Lotes!$B$2:$B$101,E81))</f>
        <v/>
      </c>
      <c r="Q81" s="35">
        <f>IF(N81=0,"",MAX(0,MIN(N81,P81-O81)))</f>
        <v/>
      </c>
      <c r="R81" s="35">
        <f>IF(Q81&lt;=0,"",IFERROR(AGGREGATE(15,6,Lotes!$M$2:$M$101/((Lotes!$B$2:$B$101=E81)*(Lotes!$J$2:$J$101="Elegível")*(Lotes!$O$2:$O$101&gt;O81)),1),""))</f>
        <v/>
      </c>
      <c r="S81" s="22">
        <f>IF(R81="","",IFERROR(INDEX(Lotes!$D$2:$D$101,MATCH(E81&amp;"|"&amp;TEXT(R81,"000"),Lotes!$R$2:$R$101,0)),""))</f>
        <v/>
      </c>
      <c r="T81" s="35">
        <f>IF(S81="","",MIN(O81+Q81,SUMIFS(Lotes!$O$2:$O$101,Lotes!$R$2:$R$101,E81&amp;"|"&amp;TEXT(R81,"000")))-O81)</f>
        <v/>
      </c>
      <c r="U81" s="35">
        <f>IF(Q81&lt;=0,"",IFERROR(AGGREGATE(15,6,Lotes!$M$2:$M$101/((Lotes!$B$2:$B$101=E81)*(Lotes!$J$2:$J$101="Elegível")*(Lotes!$O$2:$O$101&gt;=O81+Q81)),1),""))</f>
        <v/>
      </c>
      <c r="V81" s="22">
        <f>IF(U81="","",IFERROR(INDEX(Lotes!$D$2:$D$101,MATCH(E81&amp;"|"&amp;TEXT(U81,"000"),Lotes!$R$2:$R$101,0)),""))</f>
        <v/>
      </c>
      <c r="W81" s="35">
        <f>IF(V81="","",IF(U81=R81,Q81,O81+Q81-SUMIFS(Lotes!$N$2:$N$101,Lotes!$R$2:$R$101,E81&amp;"|"&amp;TEXT(U81,"000"))))</f>
        <v/>
      </c>
      <c r="X81" s="35">
        <f>IF(N81=0,0,IF(Q81&lt;=0,0,COUNTIFS(Lotes!$B$2:$B$101,E81,Lotes!$J$2:$J$101,"Elegível",Lotes!$O$2:$O$101,"&gt;"&amp;O81,Lotes!$N$2:$N$101,"&lt;"&amp;(O81+Q81))))</f>
        <v/>
      </c>
      <c r="Y81" s="25">
        <f>IF(N81=0,"",IF(Q81=0,"Sem saldo elegível",IF(Q81&lt;N81,"Atendimento parcial: "&amp;TEXT(Q81,"0")&amp;" de "&amp;TEXT(N81,"0")&amp;", iniciar no lote "&amp;S81,IF(X81=1,"Separar "&amp;TEXT(Q81,"0")&amp;" do lote "&amp;S81,"Iniciar no lote "&amp;S81&amp;" ("&amp;TEXT(T81,"0")&amp;") e seguir a fila FEFO até "&amp;V81&amp;" ("&amp;TEXT(W81,"0")&amp;")"))))</f>
        <v/>
      </c>
      <c r="Z81" s="25">
        <f>IF(B81="","",IF(G81="Cancelado","Não se aplica",IF(G81="Pendente",IF(OR(H81&lt;&gt;"",I81&lt;&gt;"",J81&lt;&gt;"",K81&lt;&gt;""),"Dados de execução antes da conclusão","Aguardando separação"),IF(G81&lt;&gt;"Separado","",IF(OR(H81="",I81="",J81="",K81=""),"Execução incompleta",IF(OR(AB81&lt;&gt;"Elegível",AC81&lt;&gt;"Elegível"),"Lote usado não elegível",IF(J81&lt;&gt;F81,"Quantidade divergente",IF(H81&lt;&gt;S81,"Quebra FEFO: primeiro lote divergente",IF(OR(I81&lt;&gt;V81,K81&lt;&gt;X81),"Sequência de lotes divergente","Conforme FEFO")))))))))</f>
        <v/>
      </c>
      <c r="AA81" s="25">
        <f>IF(COUNTA(B81:M81)=0,"",IF(OR(B81="",NOT(ISNUMBER(C81)),D81="",E81="",NOT(ISNUMBER(F81)),G81=""),"Completar campos obrigatórios",IF(F81&lt;=0,"Quantidade inválida",IF(COUNTIF($D$2:$D$101,D81)&gt;1,"Prioridade duplicada",IF(COUNTIF(Lotes!$B$2:$B$101,E81)=0,"SKU sem cadastro de lote",IF(AND(G81="Separado",OR(H81="",I81="",J81="",K81="")),"Completar dados da separação",IF(AND(G81="Separado",Z81&lt;&gt;"Conforme FEFO",Z81&lt;&gt;"Não se aplica",OR(L81="",L81="Não se aplica")),"Informar motivo da exceção",IF(Q81&lt;F81,"Revisar atendimento parcial/sem saldo","OK"))))))))</f>
        <v/>
      </c>
      <c r="AB81" s="22">
        <f>IF(H81="","",IFERROR(INDEX(Lotes!$J$2:$J$101,MATCH(E81&amp;"|"&amp;H81,Lotes!$Q$2:$Q$101,0)),"Lote não cadastrado"))</f>
        <v/>
      </c>
      <c r="AC81" s="22">
        <f>IF(I81="","",IFERROR(INDEX(Lotes!$J$2:$J$101,MATCH(E81&amp;"|"&amp;I81,Lotes!$Q$2:$Q$101,0)),"Lote não cadastrado"))</f>
        <v/>
      </c>
    </row>
    <row r="82" ht="32" customHeight="1">
      <c r="A82" s="16" t="n">
        <v>81</v>
      </c>
      <c r="B82" s="17" t="n"/>
      <c r="C82" s="33" t="n"/>
      <c r="D82" s="34" t="n"/>
      <c r="E82" s="17" t="n"/>
      <c r="F82" s="34" t="n"/>
      <c r="G82" s="20" t="n"/>
      <c r="H82" s="17" t="n"/>
      <c r="I82" s="17" t="n"/>
      <c r="J82" s="34" t="n"/>
      <c r="K82" s="34" t="n"/>
      <c r="L82" s="17" t="n"/>
      <c r="M82" s="24" t="n"/>
      <c r="N82" s="35">
        <f>IF(AND(B82&lt;&gt;"",E82&lt;&gt;"",ISNUMBER(F82),OR(G82="Pendente",G82="Separado")),F82,0)</f>
        <v/>
      </c>
      <c r="O82" s="35">
        <f>IF(N82=0,"",SUMIFS($N$2:$N$101,$E$2:$E$101,E82,$D$2:$D$101,"&lt;"&amp;D82))</f>
        <v/>
      </c>
      <c r="P82" s="35">
        <f>IF(E82="","",SUMIFS(Lotes!$L$2:$L$101,Lotes!$B$2:$B$101,E82))</f>
        <v/>
      </c>
      <c r="Q82" s="35">
        <f>IF(N82=0,"",MAX(0,MIN(N82,P82-O82)))</f>
        <v/>
      </c>
      <c r="R82" s="35">
        <f>IF(Q82&lt;=0,"",IFERROR(AGGREGATE(15,6,Lotes!$M$2:$M$101/((Lotes!$B$2:$B$101=E82)*(Lotes!$J$2:$J$101="Elegível")*(Lotes!$O$2:$O$101&gt;O82)),1),""))</f>
        <v/>
      </c>
      <c r="S82" s="22">
        <f>IF(R82="","",IFERROR(INDEX(Lotes!$D$2:$D$101,MATCH(E82&amp;"|"&amp;TEXT(R82,"000"),Lotes!$R$2:$R$101,0)),""))</f>
        <v/>
      </c>
      <c r="T82" s="35">
        <f>IF(S82="","",MIN(O82+Q82,SUMIFS(Lotes!$O$2:$O$101,Lotes!$R$2:$R$101,E82&amp;"|"&amp;TEXT(R82,"000")))-O82)</f>
        <v/>
      </c>
      <c r="U82" s="35">
        <f>IF(Q82&lt;=0,"",IFERROR(AGGREGATE(15,6,Lotes!$M$2:$M$101/((Lotes!$B$2:$B$101=E82)*(Lotes!$J$2:$J$101="Elegível")*(Lotes!$O$2:$O$101&gt;=O82+Q82)),1),""))</f>
        <v/>
      </c>
      <c r="V82" s="22">
        <f>IF(U82="","",IFERROR(INDEX(Lotes!$D$2:$D$101,MATCH(E82&amp;"|"&amp;TEXT(U82,"000"),Lotes!$R$2:$R$101,0)),""))</f>
        <v/>
      </c>
      <c r="W82" s="35">
        <f>IF(V82="","",IF(U82=R82,Q82,O82+Q82-SUMIFS(Lotes!$N$2:$N$101,Lotes!$R$2:$R$101,E82&amp;"|"&amp;TEXT(U82,"000"))))</f>
        <v/>
      </c>
      <c r="X82" s="35">
        <f>IF(N82=0,0,IF(Q82&lt;=0,0,COUNTIFS(Lotes!$B$2:$B$101,E82,Lotes!$J$2:$J$101,"Elegível",Lotes!$O$2:$O$101,"&gt;"&amp;O82,Lotes!$N$2:$N$101,"&lt;"&amp;(O82+Q82))))</f>
        <v/>
      </c>
      <c r="Y82" s="25">
        <f>IF(N82=0,"",IF(Q82=0,"Sem saldo elegível",IF(Q82&lt;N82,"Atendimento parcial: "&amp;TEXT(Q82,"0")&amp;" de "&amp;TEXT(N82,"0")&amp;", iniciar no lote "&amp;S82,IF(X82=1,"Separar "&amp;TEXT(Q82,"0")&amp;" do lote "&amp;S82,"Iniciar no lote "&amp;S82&amp;" ("&amp;TEXT(T82,"0")&amp;") e seguir a fila FEFO até "&amp;V82&amp;" ("&amp;TEXT(W82,"0")&amp;")"))))</f>
        <v/>
      </c>
      <c r="Z82" s="25">
        <f>IF(B82="","",IF(G82="Cancelado","Não se aplica",IF(G82="Pendente",IF(OR(H82&lt;&gt;"",I82&lt;&gt;"",J82&lt;&gt;"",K82&lt;&gt;""),"Dados de execução antes da conclusão","Aguardando separação"),IF(G82&lt;&gt;"Separado","",IF(OR(H82="",I82="",J82="",K82=""),"Execução incompleta",IF(OR(AB82&lt;&gt;"Elegível",AC82&lt;&gt;"Elegível"),"Lote usado não elegível",IF(J82&lt;&gt;F82,"Quantidade divergente",IF(H82&lt;&gt;S82,"Quebra FEFO: primeiro lote divergente",IF(OR(I82&lt;&gt;V82,K82&lt;&gt;X82),"Sequência de lotes divergente","Conforme FEFO")))))))))</f>
        <v/>
      </c>
      <c r="AA82" s="25">
        <f>IF(COUNTA(B82:M82)=0,"",IF(OR(B82="",NOT(ISNUMBER(C82)),D82="",E82="",NOT(ISNUMBER(F82)),G82=""),"Completar campos obrigatórios",IF(F82&lt;=0,"Quantidade inválida",IF(COUNTIF($D$2:$D$101,D82)&gt;1,"Prioridade duplicada",IF(COUNTIF(Lotes!$B$2:$B$101,E82)=0,"SKU sem cadastro de lote",IF(AND(G82="Separado",OR(H82="",I82="",J82="",K82="")),"Completar dados da separação",IF(AND(G82="Separado",Z82&lt;&gt;"Conforme FEFO",Z82&lt;&gt;"Não se aplica",OR(L82="",L82="Não se aplica")),"Informar motivo da exceção",IF(Q82&lt;F82,"Revisar atendimento parcial/sem saldo","OK"))))))))</f>
        <v/>
      </c>
      <c r="AB82" s="22">
        <f>IF(H82="","",IFERROR(INDEX(Lotes!$J$2:$J$101,MATCH(E82&amp;"|"&amp;H82,Lotes!$Q$2:$Q$101,0)),"Lote não cadastrado"))</f>
        <v/>
      </c>
      <c r="AC82" s="22">
        <f>IF(I82="","",IFERROR(INDEX(Lotes!$J$2:$J$101,MATCH(E82&amp;"|"&amp;I82,Lotes!$Q$2:$Q$101,0)),"Lote não cadastrado"))</f>
        <v/>
      </c>
    </row>
    <row r="83" ht="32" customHeight="1">
      <c r="A83" s="23" t="n">
        <v>82</v>
      </c>
      <c r="B83" s="17" t="n"/>
      <c r="C83" s="33" t="n"/>
      <c r="D83" s="34" t="n"/>
      <c r="E83" s="17" t="n"/>
      <c r="F83" s="34" t="n"/>
      <c r="G83" s="20" t="n"/>
      <c r="H83" s="17" t="n"/>
      <c r="I83" s="17" t="n"/>
      <c r="J83" s="34" t="n"/>
      <c r="K83" s="34" t="n"/>
      <c r="L83" s="17" t="n"/>
      <c r="M83" s="24" t="n"/>
      <c r="N83" s="35">
        <f>IF(AND(B83&lt;&gt;"",E83&lt;&gt;"",ISNUMBER(F83),OR(G83="Pendente",G83="Separado")),F83,0)</f>
        <v/>
      </c>
      <c r="O83" s="35">
        <f>IF(N83=0,"",SUMIFS($N$2:$N$101,$E$2:$E$101,E83,$D$2:$D$101,"&lt;"&amp;D83))</f>
        <v/>
      </c>
      <c r="P83" s="35">
        <f>IF(E83="","",SUMIFS(Lotes!$L$2:$L$101,Lotes!$B$2:$B$101,E83))</f>
        <v/>
      </c>
      <c r="Q83" s="35">
        <f>IF(N83=0,"",MAX(0,MIN(N83,P83-O83)))</f>
        <v/>
      </c>
      <c r="R83" s="35">
        <f>IF(Q83&lt;=0,"",IFERROR(AGGREGATE(15,6,Lotes!$M$2:$M$101/((Lotes!$B$2:$B$101=E83)*(Lotes!$J$2:$J$101="Elegível")*(Lotes!$O$2:$O$101&gt;O83)),1),""))</f>
        <v/>
      </c>
      <c r="S83" s="22">
        <f>IF(R83="","",IFERROR(INDEX(Lotes!$D$2:$D$101,MATCH(E83&amp;"|"&amp;TEXT(R83,"000"),Lotes!$R$2:$R$101,0)),""))</f>
        <v/>
      </c>
      <c r="T83" s="35">
        <f>IF(S83="","",MIN(O83+Q83,SUMIFS(Lotes!$O$2:$O$101,Lotes!$R$2:$R$101,E83&amp;"|"&amp;TEXT(R83,"000")))-O83)</f>
        <v/>
      </c>
      <c r="U83" s="35">
        <f>IF(Q83&lt;=0,"",IFERROR(AGGREGATE(15,6,Lotes!$M$2:$M$101/((Lotes!$B$2:$B$101=E83)*(Lotes!$J$2:$J$101="Elegível")*(Lotes!$O$2:$O$101&gt;=O83+Q83)),1),""))</f>
        <v/>
      </c>
      <c r="V83" s="22">
        <f>IF(U83="","",IFERROR(INDEX(Lotes!$D$2:$D$101,MATCH(E83&amp;"|"&amp;TEXT(U83,"000"),Lotes!$R$2:$R$101,0)),""))</f>
        <v/>
      </c>
      <c r="W83" s="35">
        <f>IF(V83="","",IF(U83=R83,Q83,O83+Q83-SUMIFS(Lotes!$N$2:$N$101,Lotes!$R$2:$R$101,E83&amp;"|"&amp;TEXT(U83,"000"))))</f>
        <v/>
      </c>
      <c r="X83" s="35">
        <f>IF(N83=0,0,IF(Q83&lt;=0,0,COUNTIFS(Lotes!$B$2:$B$101,E83,Lotes!$J$2:$J$101,"Elegível",Lotes!$O$2:$O$101,"&gt;"&amp;O83,Lotes!$N$2:$N$101,"&lt;"&amp;(O83+Q83))))</f>
        <v/>
      </c>
      <c r="Y83" s="25">
        <f>IF(N83=0,"",IF(Q83=0,"Sem saldo elegível",IF(Q83&lt;N83,"Atendimento parcial: "&amp;TEXT(Q83,"0")&amp;" de "&amp;TEXT(N83,"0")&amp;", iniciar no lote "&amp;S83,IF(X83=1,"Separar "&amp;TEXT(Q83,"0")&amp;" do lote "&amp;S83,"Iniciar no lote "&amp;S83&amp;" ("&amp;TEXT(T83,"0")&amp;") e seguir a fila FEFO até "&amp;V83&amp;" ("&amp;TEXT(W83,"0")&amp;")"))))</f>
        <v/>
      </c>
      <c r="Z83" s="25">
        <f>IF(B83="","",IF(G83="Cancelado","Não se aplica",IF(G83="Pendente",IF(OR(H83&lt;&gt;"",I83&lt;&gt;"",J83&lt;&gt;"",K83&lt;&gt;""),"Dados de execução antes da conclusão","Aguardando separação"),IF(G83&lt;&gt;"Separado","",IF(OR(H83="",I83="",J83="",K83=""),"Execução incompleta",IF(OR(AB83&lt;&gt;"Elegível",AC83&lt;&gt;"Elegível"),"Lote usado não elegível",IF(J83&lt;&gt;F83,"Quantidade divergente",IF(H83&lt;&gt;S83,"Quebra FEFO: primeiro lote divergente",IF(OR(I83&lt;&gt;V83,K83&lt;&gt;X83),"Sequência de lotes divergente","Conforme FEFO")))))))))</f>
        <v/>
      </c>
      <c r="AA83" s="25">
        <f>IF(COUNTA(B83:M83)=0,"",IF(OR(B83="",NOT(ISNUMBER(C83)),D83="",E83="",NOT(ISNUMBER(F83)),G83=""),"Completar campos obrigatórios",IF(F83&lt;=0,"Quantidade inválida",IF(COUNTIF($D$2:$D$101,D83)&gt;1,"Prioridade duplicada",IF(COUNTIF(Lotes!$B$2:$B$101,E83)=0,"SKU sem cadastro de lote",IF(AND(G83="Separado",OR(H83="",I83="",J83="",K83="")),"Completar dados da separação",IF(AND(G83="Separado",Z83&lt;&gt;"Conforme FEFO",Z83&lt;&gt;"Não se aplica",OR(L83="",L83="Não se aplica")),"Informar motivo da exceção",IF(Q83&lt;F83,"Revisar atendimento parcial/sem saldo","OK"))))))))</f>
        <v/>
      </c>
      <c r="AB83" s="22">
        <f>IF(H83="","",IFERROR(INDEX(Lotes!$J$2:$J$101,MATCH(E83&amp;"|"&amp;H83,Lotes!$Q$2:$Q$101,0)),"Lote não cadastrado"))</f>
        <v/>
      </c>
      <c r="AC83" s="22">
        <f>IF(I83="","",IFERROR(INDEX(Lotes!$J$2:$J$101,MATCH(E83&amp;"|"&amp;I83,Lotes!$Q$2:$Q$101,0)),"Lote não cadastrado"))</f>
        <v/>
      </c>
    </row>
    <row r="84" ht="32" customHeight="1">
      <c r="A84" s="16" t="n">
        <v>83</v>
      </c>
      <c r="B84" s="17" t="n"/>
      <c r="C84" s="33" t="n"/>
      <c r="D84" s="34" t="n"/>
      <c r="E84" s="17" t="n"/>
      <c r="F84" s="34" t="n"/>
      <c r="G84" s="20" t="n"/>
      <c r="H84" s="17" t="n"/>
      <c r="I84" s="17" t="n"/>
      <c r="J84" s="34" t="n"/>
      <c r="K84" s="34" t="n"/>
      <c r="L84" s="17" t="n"/>
      <c r="M84" s="24" t="n"/>
      <c r="N84" s="35">
        <f>IF(AND(B84&lt;&gt;"",E84&lt;&gt;"",ISNUMBER(F84),OR(G84="Pendente",G84="Separado")),F84,0)</f>
        <v/>
      </c>
      <c r="O84" s="35">
        <f>IF(N84=0,"",SUMIFS($N$2:$N$101,$E$2:$E$101,E84,$D$2:$D$101,"&lt;"&amp;D84))</f>
        <v/>
      </c>
      <c r="P84" s="35">
        <f>IF(E84="","",SUMIFS(Lotes!$L$2:$L$101,Lotes!$B$2:$B$101,E84))</f>
        <v/>
      </c>
      <c r="Q84" s="35">
        <f>IF(N84=0,"",MAX(0,MIN(N84,P84-O84)))</f>
        <v/>
      </c>
      <c r="R84" s="35">
        <f>IF(Q84&lt;=0,"",IFERROR(AGGREGATE(15,6,Lotes!$M$2:$M$101/((Lotes!$B$2:$B$101=E84)*(Lotes!$J$2:$J$101="Elegível")*(Lotes!$O$2:$O$101&gt;O84)),1),""))</f>
        <v/>
      </c>
      <c r="S84" s="22">
        <f>IF(R84="","",IFERROR(INDEX(Lotes!$D$2:$D$101,MATCH(E84&amp;"|"&amp;TEXT(R84,"000"),Lotes!$R$2:$R$101,0)),""))</f>
        <v/>
      </c>
      <c r="T84" s="35">
        <f>IF(S84="","",MIN(O84+Q84,SUMIFS(Lotes!$O$2:$O$101,Lotes!$R$2:$R$101,E84&amp;"|"&amp;TEXT(R84,"000")))-O84)</f>
        <v/>
      </c>
      <c r="U84" s="35">
        <f>IF(Q84&lt;=0,"",IFERROR(AGGREGATE(15,6,Lotes!$M$2:$M$101/((Lotes!$B$2:$B$101=E84)*(Lotes!$J$2:$J$101="Elegível")*(Lotes!$O$2:$O$101&gt;=O84+Q84)),1),""))</f>
        <v/>
      </c>
      <c r="V84" s="22">
        <f>IF(U84="","",IFERROR(INDEX(Lotes!$D$2:$D$101,MATCH(E84&amp;"|"&amp;TEXT(U84,"000"),Lotes!$R$2:$R$101,0)),""))</f>
        <v/>
      </c>
      <c r="W84" s="35">
        <f>IF(V84="","",IF(U84=R84,Q84,O84+Q84-SUMIFS(Lotes!$N$2:$N$101,Lotes!$R$2:$R$101,E84&amp;"|"&amp;TEXT(U84,"000"))))</f>
        <v/>
      </c>
      <c r="X84" s="35">
        <f>IF(N84=0,0,IF(Q84&lt;=0,0,COUNTIFS(Lotes!$B$2:$B$101,E84,Lotes!$J$2:$J$101,"Elegível",Lotes!$O$2:$O$101,"&gt;"&amp;O84,Lotes!$N$2:$N$101,"&lt;"&amp;(O84+Q84))))</f>
        <v/>
      </c>
      <c r="Y84" s="25">
        <f>IF(N84=0,"",IF(Q84=0,"Sem saldo elegível",IF(Q84&lt;N84,"Atendimento parcial: "&amp;TEXT(Q84,"0")&amp;" de "&amp;TEXT(N84,"0")&amp;", iniciar no lote "&amp;S84,IF(X84=1,"Separar "&amp;TEXT(Q84,"0")&amp;" do lote "&amp;S84,"Iniciar no lote "&amp;S84&amp;" ("&amp;TEXT(T84,"0")&amp;") e seguir a fila FEFO até "&amp;V84&amp;" ("&amp;TEXT(W84,"0")&amp;")"))))</f>
        <v/>
      </c>
      <c r="Z84" s="25">
        <f>IF(B84="","",IF(G84="Cancelado","Não se aplica",IF(G84="Pendente",IF(OR(H84&lt;&gt;"",I84&lt;&gt;"",J84&lt;&gt;"",K84&lt;&gt;""),"Dados de execução antes da conclusão","Aguardando separação"),IF(G84&lt;&gt;"Separado","",IF(OR(H84="",I84="",J84="",K84=""),"Execução incompleta",IF(OR(AB84&lt;&gt;"Elegível",AC84&lt;&gt;"Elegível"),"Lote usado não elegível",IF(J84&lt;&gt;F84,"Quantidade divergente",IF(H84&lt;&gt;S84,"Quebra FEFO: primeiro lote divergente",IF(OR(I84&lt;&gt;V84,K84&lt;&gt;X84),"Sequência de lotes divergente","Conforme FEFO")))))))))</f>
        <v/>
      </c>
      <c r="AA84" s="25">
        <f>IF(COUNTA(B84:M84)=0,"",IF(OR(B84="",NOT(ISNUMBER(C84)),D84="",E84="",NOT(ISNUMBER(F84)),G84=""),"Completar campos obrigatórios",IF(F84&lt;=0,"Quantidade inválida",IF(COUNTIF($D$2:$D$101,D84)&gt;1,"Prioridade duplicada",IF(COUNTIF(Lotes!$B$2:$B$101,E84)=0,"SKU sem cadastro de lote",IF(AND(G84="Separado",OR(H84="",I84="",J84="",K84="")),"Completar dados da separação",IF(AND(G84="Separado",Z84&lt;&gt;"Conforme FEFO",Z84&lt;&gt;"Não se aplica",OR(L84="",L84="Não se aplica")),"Informar motivo da exceção",IF(Q84&lt;F84,"Revisar atendimento parcial/sem saldo","OK"))))))))</f>
        <v/>
      </c>
      <c r="AB84" s="22">
        <f>IF(H84="","",IFERROR(INDEX(Lotes!$J$2:$J$101,MATCH(E84&amp;"|"&amp;H84,Lotes!$Q$2:$Q$101,0)),"Lote não cadastrado"))</f>
        <v/>
      </c>
      <c r="AC84" s="22">
        <f>IF(I84="","",IFERROR(INDEX(Lotes!$J$2:$J$101,MATCH(E84&amp;"|"&amp;I84,Lotes!$Q$2:$Q$101,0)),"Lote não cadastrado"))</f>
        <v/>
      </c>
    </row>
    <row r="85" ht="32" customHeight="1">
      <c r="A85" s="23" t="n">
        <v>84</v>
      </c>
      <c r="B85" s="17" t="n"/>
      <c r="C85" s="33" t="n"/>
      <c r="D85" s="34" t="n"/>
      <c r="E85" s="17" t="n"/>
      <c r="F85" s="34" t="n"/>
      <c r="G85" s="20" t="n"/>
      <c r="H85" s="17" t="n"/>
      <c r="I85" s="17" t="n"/>
      <c r="J85" s="34" t="n"/>
      <c r="K85" s="34" t="n"/>
      <c r="L85" s="17" t="n"/>
      <c r="M85" s="24" t="n"/>
      <c r="N85" s="35">
        <f>IF(AND(B85&lt;&gt;"",E85&lt;&gt;"",ISNUMBER(F85),OR(G85="Pendente",G85="Separado")),F85,0)</f>
        <v/>
      </c>
      <c r="O85" s="35">
        <f>IF(N85=0,"",SUMIFS($N$2:$N$101,$E$2:$E$101,E85,$D$2:$D$101,"&lt;"&amp;D85))</f>
        <v/>
      </c>
      <c r="P85" s="35">
        <f>IF(E85="","",SUMIFS(Lotes!$L$2:$L$101,Lotes!$B$2:$B$101,E85))</f>
        <v/>
      </c>
      <c r="Q85" s="35">
        <f>IF(N85=0,"",MAX(0,MIN(N85,P85-O85)))</f>
        <v/>
      </c>
      <c r="R85" s="35">
        <f>IF(Q85&lt;=0,"",IFERROR(AGGREGATE(15,6,Lotes!$M$2:$M$101/((Lotes!$B$2:$B$101=E85)*(Lotes!$J$2:$J$101="Elegível")*(Lotes!$O$2:$O$101&gt;O85)),1),""))</f>
        <v/>
      </c>
      <c r="S85" s="22">
        <f>IF(R85="","",IFERROR(INDEX(Lotes!$D$2:$D$101,MATCH(E85&amp;"|"&amp;TEXT(R85,"000"),Lotes!$R$2:$R$101,0)),""))</f>
        <v/>
      </c>
      <c r="T85" s="35">
        <f>IF(S85="","",MIN(O85+Q85,SUMIFS(Lotes!$O$2:$O$101,Lotes!$R$2:$R$101,E85&amp;"|"&amp;TEXT(R85,"000")))-O85)</f>
        <v/>
      </c>
      <c r="U85" s="35">
        <f>IF(Q85&lt;=0,"",IFERROR(AGGREGATE(15,6,Lotes!$M$2:$M$101/((Lotes!$B$2:$B$101=E85)*(Lotes!$J$2:$J$101="Elegível")*(Lotes!$O$2:$O$101&gt;=O85+Q85)),1),""))</f>
        <v/>
      </c>
      <c r="V85" s="22">
        <f>IF(U85="","",IFERROR(INDEX(Lotes!$D$2:$D$101,MATCH(E85&amp;"|"&amp;TEXT(U85,"000"),Lotes!$R$2:$R$101,0)),""))</f>
        <v/>
      </c>
      <c r="W85" s="35">
        <f>IF(V85="","",IF(U85=R85,Q85,O85+Q85-SUMIFS(Lotes!$N$2:$N$101,Lotes!$R$2:$R$101,E85&amp;"|"&amp;TEXT(U85,"000"))))</f>
        <v/>
      </c>
      <c r="X85" s="35">
        <f>IF(N85=0,0,IF(Q85&lt;=0,0,COUNTIFS(Lotes!$B$2:$B$101,E85,Lotes!$J$2:$J$101,"Elegível",Lotes!$O$2:$O$101,"&gt;"&amp;O85,Lotes!$N$2:$N$101,"&lt;"&amp;(O85+Q85))))</f>
        <v/>
      </c>
      <c r="Y85" s="25">
        <f>IF(N85=0,"",IF(Q85=0,"Sem saldo elegível",IF(Q85&lt;N85,"Atendimento parcial: "&amp;TEXT(Q85,"0")&amp;" de "&amp;TEXT(N85,"0")&amp;", iniciar no lote "&amp;S85,IF(X85=1,"Separar "&amp;TEXT(Q85,"0")&amp;" do lote "&amp;S85,"Iniciar no lote "&amp;S85&amp;" ("&amp;TEXT(T85,"0")&amp;") e seguir a fila FEFO até "&amp;V85&amp;" ("&amp;TEXT(W85,"0")&amp;")"))))</f>
        <v/>
      </c>
      <c r="Z85" s="25">
        <f>IF(B85="","",IF(G85="Cancelado","Não se aplica",IF(G85="Pendente",IF(OR(H85&lt;&gt;"",I85&lt;&gt;"",J85&lt;&gt;"",K85&lt;&gt;""),"Dados de execução antes da conclusão","Aguardando separação"),IF(G85&lt;&gt;"Separado","",IF(OR(H85="",I85="",J85="",K85=""),"Execução incompleta",IF(OR(AB85&lt;&gt;"Elegível",AC85&lt;&gt;"Elegível"),"Lote usado não elegível",IF(J85&lt;&gt;F85,"Quantidade divergente",IF(H85&lt;&gt;S85,"Quebra FEFO: primeiro lote divergente",IF(OR(I85&lt;&gt;V85,K85&lt;&gt;X85),"Sequência de lotes divergente","Conforme FEFO")))))))))</f>
        <v/>
      </c>
      <c r="AA85" s="25">
        <f>IF(COUNTA(B85:M85)=0,"",IF(OR(B85="",NOT(ISNUMBER(C85)),D85="",E85="",NOT(ISNUMBER(F85)),G85=""),"Completar campos obrigatórios",IF(F85&lt;=0,"Quantidade inválida",IF(COUNTIF($D$2:$D$101,D85)&gt;1,"Prioridade duplicada",IF(COUNTIF(Lotes!$B$2:$B$101,E85)=0,"SKU sem cadastro de lote",IF(AND(G85="Separado",OR(H85="",I85="",J85="",K85="")),"Completar dados da separação",IF(AND(G85="Separado",Z85&lt;&gt;"Conforme FEFO",Z85&lt;&gt;"Não se aplica",OR(L85="",L85="Não se aplica")),"Informar motivo da exceção",IF(Q85&lt;F85,"Revisar atendimento parcial/sem saldo","OK"))))))))</f>
        <v/>
      </c>
      <c r="AB85" s="22">
        <f>IF(H85="","",IFERROR(INDEX(Lotes!$J$2:$J$101,MATCH(E85&amp;"|"&amp;H85,Lotes!$Q$2:$Q$101,0)),"Lote não cadastrado"))</f>
        <v/>
      </c>
      <c r="AC85" s="22">
        <f>IF(I85="","",IFERROR(INDEX(Lotes!$J$2:$J$101,MATCH(E85&amp;"|"&amp;I85,Lotes!$Q$2:$Q$101,0)),"Lote não cadastrado"))</f>
        <v/>
      </c>
    </row>
    <row r="86" ht="32" customHeight="1">
      <c r="A86" s="16" t="n">
        <v>85</v>
      </c>
      <c r="B86" s="17" t="n"/>
      <c r="C86" s="33" t="n"/>
      <c r="D86" s="34" t="n"/>
      <c r="E86" s="17" t="n"/>
      <c r="F86" s="34" t="n"/>
      <c r="G86" s="20" t="n"/>
      <c r="H86" s="17" t="n"/>
      <c r="I86" s="17" t="n"/>
      <c r="J86" s="34" t="n"/>
      <c r="K86" s="34" t="n"/>
      <c r="L86" s="17" t="n"/>
      <c r="M86" s="24" t="n"/>
      <c r="N86" s="35">
        <f>IF(AND(B86&lt;&gt;"",E86&lt;&gt;"",ISNUMBER(F86),OR(G86="Pendente",G86="Separado")),F86,0)</f>
        <v/>
      </c>
      <c r="O86" s="35">
        <f>IF(N86=0,"",SUMIFS($N$2:$N$101,$E$2:$E$101,E86,$D$2:$D$101,"&lt;"&amp;D86))</f>
        <v/>
      </c>
      <c r="P86" s="35">
        <f>IF(E86="","",SUMIFS(Lotes!$L$2:$L$101,Lotes!$B$2:$B$101,E86))</f>
        <v/>
      </c>
      <c r="Q86" s="35">
        <f>IF(N86=0,"",MAX(0,MIN(N86,P86-O86)))</f>
        <v/>
      </c>
      <c r="R86" s="35">
        <f>IF(Q86&lt;=0,"",IFERROR(AGGREGATE(15,6,Lotes!$M$2:$M$101/((Lotes!$B$2:$B$101=E86)*(Lotes!$J$2:$J$101="Elegível")*(Lotes!$O$2:$O$101&gt;O86)),1),""))</f>
        <v/>
      </c>
      <c r="S86" s="22">
        <f>IF(R86="","",IFERROR(INDEX(Lotes!$D$2:$D$101,MATCH(E86&amp;"|"&amp;TEXT(R86,"000"),Lotes!$R$2:$R$101,0)),""))</f>
        <v/>
      </c>
      <c r="T86" s="35">
        <f>IF(S86="","",MIN(O86+Q86,SUMIFS(Lotes!$O$2:$O$101,Lotes!$R$2:$R$101,E86&amp;"|"&amp;TEXT(R86,"000")))-O86)</f>
        <v/>
      </c>
      <c r="U86" s="35">
        <f>IF(Q86&lt;=0,"",IFERROR(AGGREGATE(15,6,Lotes!$M$2:$M$101/((Lotes!$B$2:$B$101=E86)*(Lotes!$J$2:$J$101="Elegível")*(Lotes!$O$2:$O$101&gt;=O86+Q86)),1),""))</f>
        <v/>
      </c>
      <c r="V86" s="22">
        <f>IF(U86="","",IFERROR(INDEX(Lotes!$D$2:$D$101,MATCH(E86&amp;"|"&amp;TEXT(U86,"000"),Lotes!$R$2:$R$101,0)),""))</f>
        <v/>
      </c>
      <c r="W86" s="35">
        <f>IF(V86="","",IF(U86=R86,Q86,O86+Q86-SUMIFS(Lotes!$N$2:$N$101,Lotes!$R$2:$R$101,E86&amp;"|"&amp;TEXT(U86,"000"))))</f>
        <v/>
      </c>
      <c r="X86" s="35">
        <f>IF(N86=0,0,IF(Q86&lt;=0,0,COUNTIFS(Lotes!$B$2:$B$101,E86,Lotes!$J$2:$J$101,"Elegível",Lotes!$O$2:$O$101,"&gt;"&amp;O86,Lotes!$N$2:$N$101,"&lt;"&amp;(O86+Q86))))</f>
        <v/>
      </c>
      <c r="Y86" s="25">
        <f>IF(N86=0,"",IF(Q86=0,"Sem saldo elegível",IF(Q86&lt;N86,"Atendimento parcial: "&amp;TEXT(Q86,"0")&amp;" de "&amp;TEXT(N86,"0")&amp;", iniciar no lote "&amp;S86,IF(X86=1,"Separar "&amp;TEXT(Q86,"0")&amp;" do lote "&amp;S86,"Iniciar no lote "&amp;S86&amp;" ("&amp;TEXT(T86,"0")&amp;") e seguir a fila FEFO até "&amp;V86&amp;" ("&amp;TEXT(W86,"0")&amp;")"))))</f>
        <v/>
      </c>
      <c r="Z86" s="25">
        <f>IF(B86="","",IF(G86="Cancelado","Não se aplica",IF(G86="Pendente",IF(OR(H86&lt;&gt;"",I86&lt;&gt;"",J86&lt;&gt;"",K86&lt;&gt;""),"Dados de execução antes da conclusão","Aguardando separação"),IF(G86&lt;&gt;"Separado","",IF(OR(H86="",I86="",J86="",K86=""),"Execução incompleta",IF(OR(AB86&lt;&gt;"Elegível",AC86&lt;&gt;"Elegível"),"Lote usado não elegível",IF(J86&lt;&gt;F86,"Quantidade divergente",IF(H86&lt;&gt;S86,"Quebra FEFO: primeiro lote divergente",IF(OR(I86&lt;&gt;V86,K86&lt;&gt;X86),"Sequência de lotes divergente","Conforme FEFO")))))))))</f>
        <v/>
      </c>
      <c r="AA86" s="25">
        <f>IF(COUNTA(B86:M86)=0,"",IF(OR(B86="",NOT(ISNUMBER(C86)),D86="",E86="",NOT(ISNUMBER(F86)),G86=""),"Completar campos obrigatórios",IF(F86&lt;=0,"Quantidade inválida",IF(COUNTIF($D$2:$D$101,D86)&gt;1,"Prioridade duplicada",IF(COUNTIF(Lotes!$B$2:$B$101,E86)=0,"SKU sem cadastro de lote",IF(AND(G86="Separado",OR(H86="",I86="",J86="",K86="")),"Completar dados da separação",IF(AND(G86="Separado",Z86&lt;&gt;"Conforme FEFO",Z86&lt;&gt;"Não se aplica",OR(L86="",L86="Não se aplica")),"Informar motivo da exceção",IF(Q86&lt;F86,"Revisar atendimento parcial/sem saldo","OK"))))))))</f>
        <v/>
      </c>
      <c r="AB86" s="22">
        <f>IF(H86="","",IFERROR(INDEX(Lotes!$J$2:$J$101,MATCH(E86&amp;"|"&amp;H86,Lotes!$Q$2:$Q$101,0)),"Lote não cadastrado"))</f>
        <v/>
      </c>
      <c r="AC86" s="22">
        <f>IF(I86="","",IFERROR(INDEX(Lotes!$J$2:$J$101,MATCH(E86&amp;"|"&amp;I86,Lotes!$Q$2:$Q$101,0)),"Lote não cadastrado"))</f>
        <v/>
      </c>
    </row>
    <row r="87" ht="32" customHeight="1">
      <c r="A87" s="23" t="n">
        <v>86</v>
      </c>
      <c r="B87" s="17" t="n"/>
      <c r="C87" s="33" t="n"/>
      <c r="D87" s="34" t="n"/>
      <c r="E87" s="17" t="n"/>
      <c r="F87" s="34" t="n"/>
      <c r="G87" s="20" t="n"/>
      <c r="H87" s="17" t="n"/>
      <c r="I87" s="17" t="n"/>
      <c r="J87" s="34" t="n"/>
      <c r="K87" s="34" t="n"/>
      <c r="L87" s="17" t="n"/>
      <c r="M87" s="24" t="n"/>
      <c r="N87" s="35">
        <f>IF(AND(B87&lt;&gt;"",E87&lt;&gt;"",ISNUMBER(F87),OR(G87="Pendente",G87="Separado")),F87,0)</f>
        <v/>
      </c>
      <c r="O87" s="35">
        <f>IF(N87=0,"",SUMIFS($N$2:$N$101,$E$2:$E$101,E87,$D$2:$D$101,"&lt;"&amp;D87))</f>
        <v/>
      </c>
      <c r="P87" s="35">
        <f>IF(E87="","",SUMIFS(Lotes!$L$2:$L$101,Lotes!$B$2:$B$101,E87))</f>
        <v/>
      </c>
      <c r="Q87" s="35">
        <f>IF(N87=0,"",MAX(0,MIN(N87,P87-O87)))</f>
        <v/>
      </c>
      <c r="R87" s="35">
        <f>IF(Q87&lt;=0,"",IFERROR(AGGREGATE(15,6,Lotes!$M$2:$M$101/((Lotes!$B$2:$B$101=E87)*(Lotes!$J$2:$J$101="Elegível")*(Lotes!$O$2:$O$101&gt;O87)),1),""))</f>
        <v/>
      </c>
      <c r="S87" s="22">
        <f>IF(R87="","",IFERROR(INDEX(Lotes!$D$2:$D$101,MATCH(E87&amp;"|"&amp;TEXT(R87,"000"),Lotes!$R$2:$R$101,0)),""))</f>
        <v/>
      </c>
      <c r="T87" s="35">
        <f>IF(S87="","",MIN(O87+Q87,SUMIFS(Lotes!$O$2:$O$101,Lotes!$R$2:$R$101,E87&amp;"|"&amp;TEXT(R87,"000")))-O87)</f>
        <v/>
      </c>
      <c r="U87" s="35">
        <f>IF(Q87&lt;=0,"",IFERROR(AGGREGATE(15,6,Lotes!$M$2:$M$101/((Lotes!$B$2:$B$101=E87)*(Lotes!$J$2:$J$101="Elegível")*(Lotes!$O$2:$O$101&gt;=O87+Q87)),1),""))</f>
        <v/>
      </c>
      <c r="V87" s="22">
        <f>IF(U87="","",IFERROR(INDEX(Lotes!$D$2:$D$101,MATCH(E87&amp;"|"&amp;TEXT(U87,"000"),Lotes!$R$2:$R$101,0)),""))</f>
        <v/>
      </c>
      <c r="W87" s="35">
        <f>IF(V87="","",IF(U87=R87,Q87,O87+Q87-SUMIFS(Lotes!$N$2:$N$101,Lotes!$R$2:$R$101,E87&amp;"|"&amp;TEXT(U87,"000"))))</f>
        <v/>
      </c>
      <c r="X87" s="35">
        <f>IF(N87=0,0,IF(Q87&lt;=0,0,COUNTIFS(Lotes!$B$2:$B$101,E87,Lotes!$J$2:$J$101,"Elegível",Lotes!$O$2:$O$101,"&gt;"&amp;O87,Lotes!$N$2:$N$101,"&lt;"&amp;(O87+Q87))))</f>
        <v/>
      </c>
      <c r="Y87" s="25">
        <f>IF(N87=0,"",IF(Q87=0,"Sem saldo elegível",IF(Q87&lt;N87,"Atendimento parcial: "&amp;TEXT(Q87,"0")&amp;" de "&amp;TEXT(N87,"0")&amp;", iniciar no lote "&amp;S87,IF(X87=1,"Separar "&amp;TEXT(Q87,"0")&amp;" do lote "&amp;S87,"Iniciar no lote "&amp;S87&amp;" ("&amp;TEXT(T87,"0")&amp;") e seguir a fila FEFO até "&amp;V87&amp;" ("&amp;TEXT(W87,"0")&amp;")"))))</f>
        <v/>
      </c>
      <c r="Z87" s="25">
        <f>IF(B87="","",IF(G87="Cancelado","Não se aplica",IF(G87="Pendente",IF(OR(H87&lt;&gt;"",I87&lt;&gt;"",J87&lt;&gt;"",K87&lt;&gt;""),"Dados de execução antes da conclusão","Aguardando separação"),IF(G87&lt;&gt;"Separado","",IF(OR(H87="",I87="",J87="",K87=""),"Execução incompleta",IF(OR(AB87&lt;&gt;"Elegível",AC87&lt;&gt;"Elegível"),"Lote usado não elegível",IF(J87&lt;&gt;F87,"Quantidade divergente",IF(H87&lt;&gt;S87,"Quebra FEFO: primeiro lote divergente",IF(OR(I87&lt;&gt;V87,K87&lt;&gt;X87),"Sequência de lotes divergente","Conforme FEFO")))))))))</f>
        <v/>
      </c>
      <c r="AA87" s="25">
        <f>IF(COUNTA(B87:M87)=0,"",IF(OR(B87="",NOT(ISNUMBER(C87)),D87="",E87="",NOT(ISNUMBER(F87)),G87=""),"Completar campos obrigatórios",IF(F87&lt;=0,"Quantidade inválida",IF(COUNTIF($D$2:$D$101,D87)&gt;1,"Prioridade duplicada",IF(COUNTIF(Lotes!$B$2:$B$101,E87)=0,"SKU sem cadastro de lote",IF(AND(G87="Separado",OR(H87="",I87="",J87="",K87="")),"Completar dados da separação",IF(AND(G87="Separado",Z87&lt;&gt;"Conforme FEFO",Z87&lt;&gt;"Não se aplica",OR(L87="",L87="Não se aplica")),"Informar motivo da exceção",IF(Q87&lt;F87,"Revisar atendimento parcial/sem saldo","OK"))))))))</f>
        <v/>
      </c>
      <c r="AB87" s="22">
        <f>IF(H87="","",IFERROR(INDEX(Lotes!$J$2:$J$101,MATCH(E87&amp;"|"&amp;H87,Lotes!$Q$2:$Q$101,0)),"Lote não cadastrado"))</f>
        <v/>
      </c>
      <c r="AC87" s="22">
        <f>IF(I87="","",IFERROR(INDEX(Lotes!$J$2:$J$101,MATCH(E87&amp;"|"&amp;I87,Lotes!$Q$2:$Q$101,0)),"Lote não cadastrado"))</f>
        <v/>
      </c>
    </row>
    <row r="88" ht="32" customHeight="1">
      <c r="A88" s="16" t="n">
        <v>87</v>
      </c>
      <c r="B88" s="17" t="n"/>
      <c r="C88" s="33" t="n"/>
      <c r="D88" s="34" t="n"/>
      <c r="E88" s="17" t="n"/>
      <c r="F88" s="34" t="n"/>
      <c r="G88" s="20" t="n"/>
      <c r="H88" s="17" t="n"/>
      <c r="I88" s="17" t="n"/>
      <c r="J88" s="34" t="n"/>
      <c r="K88" s="34" t="n"/>
      <c r="L88" s="17" t="n"/>
      <c r="M88" s="24" t="n"/>
      <c r="N88" s="35">
        <f>IF(AND(B88&lt;&gt;"",E88&lt;&gt;"",ISNUMBER(F88),OR(G88="Pendente",G88="Separado")),F88,0)</f>
        <v/>
      </c>
      <c r="O88" s="35">
        <f>IF(N88=0,"",SUMIFS($N$2:$N$101,$E$2:$E$101,E88,$D$2:$D$101,"&lt;"&amp;D88))</f>
        <v/>
      </c>
      <c r="P88" s="35">
        <f>IF(E88="","",SUMIFS(Lotes!$L$2:$L$101,Lotes!$B$2:$B$101,E88))</f>
        <v/>
      </c>
      <c r="Q88" s="35">
        <f>IF(N88=0,"",MAX(0,MIN(N88,P88-O88)))</f>
        <v/>
      </c>
      <c r="R88" s="35">
        <f>IF(Q88&lt;=0,"",IFERROR(AGGREGATE(15,6,Lotes!$M$2:$M$101/((Lotes!$B$2:$B$101=E88)*(Lotes!$J$2:$J$101="Elegível")*(Lotes!$O$2:$O$101&gt;O88)),1),""))</f>
        <v/>
      </c>
      <c r="S88" s="22">
        <f>IF(R88="","",IFERROR(INDEX(Lotes!$D$2:$D$101,MATCH(E88&amp;"|"&amp;TEXT(R88,"000"),Lotes!$R$2:$R$101,0)),""))</f>
        <v/>
      </c>
      <c r="T88" s="35">
        <f>IF(S88="","",MIN(O88+Q88,SUMIFS(Lotes!$O$2:$O$101,Lotes!$R$2:$R$101,E88&amp;"|"&amp;TEXT(R88,"000")))-O88)</f>
        <v/>
      </c>
      <c r="U88" s="35">
        <f>IF(Q88&lt;=0,"",IFERROR(AGGREGATE(15,6,Lotes!$M$2:$M$101/((Lotes!$B$2:$B$101=E88)*(Lotes!$J$2:$J$101="Elegível")*(Lotes!$O$2:$O$101&gt;=O88+Q88)),1),""))</f>
        <v/>
      </c>
      <c r="V88" s="22">
        <f>IF(U88="","",IFERROR(INDEX(Lotes!$D$2:$D$101,MATCH(E88&amp;"|"&amp;TEXT(U88,"000"),Lotes!$R$2:$R$101,0)),""))</f>
        <v/>
      </c>
      <c r="W88" s="35">
        <f>IF(V88="","",IF(U88=R88,Q88,O88+Q88-SUMIFS(Lotes!$N$2:$N$101,Lotes!$R$2:$R$101,E88&amp;"|"&amp;TEXT(U88,"000"))))</f>
        <v/>
      </c>
      <c r="X88" s="35">
        <f>IF(N88=0,0,IF(Q88&lt;=0,0,COUNTIFS(Lotes!$B$2:$B$101,E88,Lotes!$J$2:$J$101,"Elegível",Lotes!$O$2:$O$101,"&gt;"&amp;O88,Lotes!$N$2:$N$101,"&lt;"&amp;(O88+Q88))))</f>
        <v/>
      </c>
      <c r="Y88" s="25">
        <f>IF(N88=0,"",IF(Q88=0,"Sem saldo elegível",IF(Q88&lt;N88,"Atendimento parcial: "&amp;TEXT(Q88,"0")&amp;" de "&amp;TEXT(N88,"0")&amp;", iniciar no lote "&amp;S88,IF(X88=1,"Separar "&amp;TEXT(Q88,"0")&amp;" do lote "&amp;S88,"Iniciar no lote "&amp;S88&amp;" ("&amp;TEXT(T88,"0")&amp;") e seguir a fila FEFO até "&amp;V88&amp;" ("&amp;TEXT(W88,"0")&amp;")"))))</f>
        <v/>
      </c>
      <c r="Z88" s="25">
        <f>IF(B88="","",IF(G88="Cancelado","Não se aplica",IF(G88="Pendente",IF(OR(H88&lt;&gt;"",I88&lt;&gt;"",J88&lt;&gt;"",K88&lt;&gt;""),"Dados de execução antes da conclusão","Aguardando separação"),IF(G88&lt;&gt;"Separado","",IF(OR(H88="",I88="",J88="",K88=""),"Execução incompleta",IF(OR(AB88&lt;&gt;"Elegível",AC88&lt;&gt;"Elegível"),"Lote usado não elegível",IF(J88&lt;&gt;F88,"Quantidade divergente",IF(H88&lt;&gt;S88,"Quebra FEFO: primeiro lote divergente",IF(OR(I88&lt;&gt;V88,K88&lt;&gt;X88),"Sequência de lotes divergente","Conforme FEFO")))))))))</f>
        <v/>
      </c>
      <c r="AA88" s="25">
        <f>IF(COUNTA(B88:M88)=0,"",IF(OR(B88="",NOT(ISNUMBER(C88)),D88="",E88="",NOT(ISNUMBER(F88)),G88=""),"Completar campos obrigatórios",IF(F88&lt;=0,"Quantidade inválida",IF(COUNTIF($D$2:$D$101,D88)&gt;1,"Prioridade duplicada",IF(COUNTIF(Lotes!$B$2:$B$101,E88)=0,"SKU sem cadastro de lote",IF(AND(G88="Separado",OR(H88="",I88="",J88="",K88="")),"Completar dados da separação",IF(AND(G88="Separado",Z88&lt;&gt;"Conforme FEFO",Z88&lt;&gt;"Não se aplica",OR(L88="",L88="Não se aplica")),"Informar motivo da exceção",IF(Q88&lt;F88,"Revisar atendimento parcial/sem saldo","OK"))))))))</f>
        <v/>
      </c>
      <c r="AB88" s="22">
        <f>IF(H88="","",IFERROR(INDEX(Lotes!$J$2:$J$101,MATCH(E88&amp;"|"&amp;H88,Lotes!$Q$2:$Q$101,0)),"Lote não cadastrado"))</f>
        <v/>
      </c>
      <c r="AC88" s="22">
        <f>IF(I88="","",IFERROR(INDEX(Lotes!$J$2:$J$101,MATCH(E88&amp;"|"&amp;I88,Lotes!$Q$2:$Q$101,0)),"Lote não cadastrado"))</f>
        <v/>
      </c>
    </row>
    <row r="89" ht="32" customHeight="1">
      <c r="A89" s="23" t="n">
        <v>88</v>
      </c>
      <c r="B89" s="17" t="n"/>
      <c r="C89" s="33" t="n"/>
      <c r="D89" s="34" t="n"/>
      <c r="E89" s="17" t="n"/>
      <c r="F89" s="34" t="n"/>
      <c r="G89" s="20" t="n"/>
      <c r="H89" s="17" t="n"/>
      <c r="I89" s="17" t="n"/>
      <c r="J89" s="34" t="n"/>
      <c r="K89" s="34" t="n"/>
      <c r="L89" s="17" t="n"/>
      <c r="M89" s="24" t="n"/>
      <c r="N89" s="35">
        <f>IF(AND(B89&lt;&gt;"",E89&lt;&gt;"",ISNUMBER(F89),OR(G89="Pendente",G89="Separado")),F89,0)</f>
        <v/>
      </c>
      <c r="O89" s="35">
        <f>IF(N89=0,"",SUMIFS($N$2:$N$101,$E$2:$E$101,E89,$D$2:$D$101,"&lt;"&amp;D89))</f>
        <v/>
      </c>
      <c r="P89" s="35">
        <f>IF(E89="","",SUMIFS(Lotes!$L$2:$L$101,Lotes!$B$2:$B$101,E89))</f>
        <v/>
      </c>
      <c r="Q89" s="35">
        <f>IF(N89=0,"",MAX(0,MIN(N89,P89-O89)))</f>
        <v/>
      </c>
      <c r="R89" s="35">
        <f>IF(Q89&lt;=0,"",IFERROR(AGGREGATE(15,6,Lotes!$M$2:$M$101/((Lotes!$B$2:$B$101=E89)*(Lotes!$J$2:$J$101="Elegível")*(Lotes!$O$2:$O$101&gt;O89)),1),""))</f>
        <v/>
      </c>
      <c r="S89" s="22">
        <f>IF(R89="","",IFERROR(INDEX(Lotes!$D$2:$D$101,MATCH(E89&amp;"|"&amp;TEXT(R89,"000"),Lotes!$R$2:$R$101,0)),""))</f>
        <v/>
      </c>
      <c r="T89" s="35">
        <f>IF(S89="","",MIN(O89+Q89,SUMIFS(Lotes!$O$2:$O$101,Lotes!$R$2:$R$101,E89&amp;"|"&amp;TEXT(R89,"000")))-O89)</f>
        <v/>
      </c>
      <c r="U89" s="35">
        <f>IF(Q89&lt;=0,"",IFERROR(AGGREGATE(15,6,Lotes!$M$2:$M$101/((Lotes!$B$2:$B$101=E89)*(Lotes!$J$2:$J$101="Elegível")*(Lotes!$O$2:$O$101&gt;=O89+Q89)),1),""))</f>
        <v/>
      </c>
      <c r="V89" s="22">
        <f>IF(U89="","",IFERROR(INDEX(Lotes!$D$2:$D$101,MATCH(E89&amp;"|"&amp;TEXT(U89,"000"),Lotes!$R$2:$R$101,0)),""))</f>
        <v/>
      </c>
      <c r="W89" s="35">
        <f>IF(V89="","",IF(U89=R89,Q89,O89+Q89-SUMIFS(Lotes!$N$2:$N$101,Lotes!$R$2:$R$101,E89&amp;"|"&amp;TEXT(U89,"000"))))</f>
        <v/>
      </c>
      <c r="X89" s="35">
        <f>IF(N89=0,0,IF(Q89&lt;=0,0,COUNTIFS(Lotes!$B$2:$B$101,E89,Lotes!$J$2:$J$101,"Elegível",Lotes!$O$2:$O$101,"&gt;"&amp;O89,Lotes!$N$2:$N$101,"&lt;"&amp;(O89+Q89))))</f>
        <v/>
      </c>
      <c r="Y89" s="25">
        <f>IF(N89=0,"",IF(Q89=0,"Sem saldo elegível",IF(Q89&lt;N89,"Atendimento parcial: "&amp;TEXT(Q89,"0")&amp;" de "&amp;TEXT(N89,"0")&amp;", iniciar no lote "&amp;S89,IF(X89=1,"Separar "&amp;TEXT(Q89,"0")&amp;" do lote "&amp;S89,"Iniciar no lote "&amp;S89&amp;" ("&amp;TEXT(T89,"0")&amp;") e seguir a fila FEFO até "&amp;V89&amp;" ("&amp;TEXT(W89,"0")&amp;")"))))</f>
        <v/>
      </c>
      <c r="Z89" s="25">
        <f>IF(B89="","",IF(G89="Cancelado","Não se aplica",IF(G89="Pendente",IF(OR(H89&lt;&gt;"",I89&lt;&gt;"",J89&lt;&gt;"",K89&lt;&gt;""),"Dados de execução antes da conclusão","Aguardando separação"),IF(G89&lt;&gt;"Separado","",IF(OR(H89="",I89="",J89="",K89=""),"Execução incompleta",IF(OR(AB89&lt;&gt;"Elegível",AC89&lt;&gt;"Elegível"),"Lote usado não elegível",IF(J89&lt;&gt;F89,"Quantidade divergente",IF(H89&lt;&gt;S89,"Quebra FEFO: primeiro lote divergente",IF(OR(I89&lt;&gt;V89,K89&lt;&gt;X89),"Sequência de lotes divergente","Conforme FEFO")))))))))</f>
        <v/>
      </c>
      <c r="AA89" s="25">
        <f>IF(COUNTA(B89:M89)=0,"",IF(OR(B89="",NOT(ISNUMBER(C89)),D89="",E89="",NOT(ISNUMBER(F89)),G89=""),"Completar campos obrigatórios",IF(F89&lt;=0,"Quantidade inválida",IF(COUNTIF($D$2:$D$101,D89)&gt;1,"Prioridade duplicada",IF(COUNTIF(Lotes!$B$2:$B$101,E89)=0,"SKU sem cadastro de lote",IF(AND(G89="Separado",OR(H89="",I89="",J89="",K89="")),"Completar dados da separação",IF(AND(G89="Separado",Z89&lt;&gt;"Conforme FEFO",Z89&lt;&gt;"Não se aplica",OR(L89="",L89="Não se aplica")),"Informar motivo da exceção",IF(Q89&lt;F89,"Revisar atendimento parcial/sem saldo","OK"))))))))</f>
        <v/>
      </c>
      <c r="AB89" s="22">
        <f>IF(H89="","",IFERROR(INDEX(Lotes!$J$2:$J$101,MATCH(E89&amp;"|"&amp;H89,Lotes!$Q$2:$Q$101,0)),"Lote não cadastrado"))</f>
        <v/>
      </c>
      <c r="AC89" s="22">
        <f>IF(I89="","",IFERROR(INDEX(Lotes!$J$2:$J$101,MATCH(E89&amp;"|"&amp;I89,Lotes!$Q$2:$Q$101,0)),"Lote não cadastrado"))</f>
        <v/>
      </c>
    </row>
    <row r="90" ht="32" customHeight="1">
      <c r="A90" s="16" t="n">
        <v>89</v>
      </c>
      <c r="B90" s="17" t="n"/>
      <c r="C90" s="33" t="n"/>
      <c r="D90" s="34" t="n"/>
      <c r="E90" s="17" t="n"/>
      <c r="F90" s="34" t="n"/>
      <c r="G90" s="20" t="n"/>
      <c r="H90" s="17" t="n"/>
      <c r="I90" s="17" t="n"/>
      <c r="J90" s="34" t="n"/>
      <c r="K90" s="34" t="n"/>
      <c r="L90" s="17" t="n"/>
      <c r="M90" s="24" t="n"/>
      <c r="N90" s="35">
        <f>IF(AND(B90&lt;&gt;"",E90&lt;&gt;"",ISNUMBER(F90),OR(G90="Pendente",G90="Separado")),F90,0)</f>
        <v/>
      </c>
      <c r="O90" s="35">
        <f>IF(N90=0,"",SUMIFS($N$2:$N$101,$E$2:$E$101,E90,$D$2:$D$101,"&lt;"&amp;D90))</f>
        <v/>
      </c>
      <c r="P90" s="35">
        <f>IF(E90="","",SUMIFS(Lotes!$L$2:$L$101,Lotes!$B$2:$B$101,E90))</f>
        <v/>
      </c>
      <c r="Q90" s="35">
        <f>IF(N90=0,"",MAX(0,MIN(N90,P90-O90)))</f>
        <v/>
      </c>
      <c r="R90" s="35">
        <f>IF(Q90&lt;=0,"",IFERROR(AGGREGATE(15,6,Lotes!$M$2:$M$101/((Lotes!$B$2:$B$101=E90)*(Lotes!$J$2:$J$101="Elegível")*(Lotes!$O$2:$O$101&gt;O90)),1),""))</f>
        <v/>
      </c>
      <c r="S90" s="22">
        <f>IF(R90="","",IFERROR(INDEX(Lotes!$D$2:$D$101,MATCH(E90&amp;"|"&amp;TEXT(R90,"000"),Lotes!$R$2:$R$101,0)),""))</f>
        <v/>
      </c>
      <c r="T90" s="35">
        <f>IF(S90="","",MIN(O90+Q90,SUMIFS(Lotes!$O$2:$O$101,Lotes!$R$2:$R$101,E90&amp;"|"&amp;TEXT(R90,"000")))-O90)</f>
        <v/>
      </c>
      <c r="U90" s="35">
        <f>IF(Q90&lt;=0,"",IFERROR(AGGREGATE(15,6,Lotes!$M$2:$M$101/((Lotes!$B$2:$B$101=E90)*(Lotes!$J$2:$J$101="Elegível")*(Lotes!$O$2:$O$101&gt;=O90+Q90)),1),""))</f>
        <v/>
      </c>
      <c r="V90" s="22">
        <f>IF(U90="","",IFERROR(INDEX(Lotes!$D$2:$D$101,MATCH(E90&amp;"|"&amp;TEXT(U90,"000"),Lotes!$R$2:$R$101,0)),""))</f>
        <v/>
      </c>
      <c r="W90" s="35">
        <f>IF(V90="","",IF(U90=R90,Q90,O90+Q90-SUMIFS(Lotes!$N$2:$N$101,Lotes!$R$2:$R$101,E90&amp;"|"&amp;TEXT(U90,"000"))))</f>
        <v/>
      </c>
      <c r="X90" s="35">
        <f>IF(N90=0,0,IF(Q90&lt;=0,0,COUNTIFS(Lotes!$B$2:$B$101,E90,Lotes!$J$2:$J$101,"Elegível",Lotes!$O$2:$O$101,"&gt;"&amp;O90,Lotes!$N$2:$N$101,"&lt;"&amp;(O90+Q90))))</f>
        <v/>
      </c>
      <c r="Y90" s="25">
        <f>IF(N90=0,"",IF(Q90=0,"Sem saldo elegível",IF(Q90&lt;N90,"Atendimento parcial: "&amp;TEXT(Q90,"0")&amp;" de "&amp;TEXT(N90,"0")&amp;", iniciar no lote "&amp;S90,IF(X90=1,"Separar "&amp;TEXT(Q90,"0")&amp;" do lote "&amp;S90,"Iniciar no lote "&amp;S90&amp;" ("&amp;TEXT(T90,"0")&amp;") e seguir a fila FEFO até "&amp;V90&amp;" ("&amp;TEXT(W90,"0")&amp;")"))))</f>
        <v/>
      </c>
      <c r="Z90" s="25">
        <f>IF(B90="","",IF(G90="Cancelado","Não se aplica",IF(G90="Pendente",IF(OR(H90&lt;&gt;"",I90&lt;&gt;"",J90&lt;&gt;"",K90&lt;&gt;""),"Dados de execução antes da conclusão","Aguardando separação"),IF(G90&lt;&gt;"Separado","",IF(OR(H90="",I90="",J90="",K90=""),"Execução incompleta",IF(OR(AB90&lt;&gt;"Elegível",AC90&lt;&gt;"Elegível"),"Lote usado não elegível",IF(J90&lt;&gt;F90,"Quantidade divergente",IF(H90&lt;&gt;S90,"Quebra FEFO: primeiro lote divergente",IF(OR(I90&lt;&gt;V90,K90&lt;&gt;X90),"Sequência de lotes divergente","Conforme FEFO")))))))))</f>
        <v/>
      </c>
      <c r="AA90" s="25">
        <f>IF(COUNTA(B90:M90)=0,"",IF(OR(B90="",NOT(ISNUMBER(C90)),D90="",E90="",NOT(ISNUMBER(F90)),G90=""),"Completar campos obrigatórios",IF(F90&lt;=0,"Quantidade inválida",IF(COUNTIF($D$2:$D$101,D90)&gt;1,"Prioridade duplicada",IF(COUNTIF(Lotes!$B$2:$B$101,E90)=0,"SKU sem cadastro de lote",IF(AND(G90="Separado",OR(H90="",I90="",J90="",K90="")),"Completar dados da separação",IF(AND(G90="Separado",Z90&lt;&gt;"Conforme FEFO",Z90&lt;&gt;"Não se aplica",OR(L90="",L90="Não se aplica")),"Informar motivo da exceção",IF(Q90&lt;F90,"Revisar atendimento parcial/sem saldo","OK"))))))))</f>
        <v/>
      </c>
      <c r="AB90" s="22">
        <f>IF(H90="","",IFERROR(INDEX(Lotes!$J$2:$J$101,MATCH(E90&amp;"|"&amp;H90,Lotes!$Q$2:$Q$101,0)),"Lote não cadastrado"))</f>
        <v/>
      </c>
      <c r="AC90" s="22">
        <f>IF(I90="","",IFERROR(INDEX(Lotes!$J$2:$J$101,MATCH(E90&amp;"|"&amp;I90,Lotes!$Q$2:$Q$101,0)),"Lote não cadastrado"))</f>
        <v/>
      </c>
    </row>
    <row r="91" ht="32" customHeight="1">
      <c r="A91" s="23" t="n">
        <v>90</v>
      </c>
      <c r="B91" s="17" t="n"/>
      <c r="C91" s="33" t="n"/>
      <c r="D91" s="34" t="n"/>
      <c r="E91" s="17" t="n"/>
      <c r="F91" s="34" t="n"/>
      <c r="G91" s="20" t="n"/>
      <c r="H91" s="17" t="n"/>
      <c r="I91" s="17" t="n"/>
      <c r="J91" s="34" t="n"/>
      <c r="K91" s="34" t="n"/>
      <c r="L91" s="17" t="n"/>
      <c r="M91" s="24" t="n"/>
      <c r="N91" s="35">
        <f>IF(AND(B91&lt;&gt;"",E91&lt;&gt;"",ISNUMBER(F91),OR(G91="Pendente",G91="Separado")),F91,0)</f>
        <v/>
      </c>
      <c r="O91" s="35">
        <f>IF(N91=0,"",SUMIFS($N$2:$N$101,$E$2:$E$101,E91,$D$2:$D$101,"&lt;"&amp;D91))</f>
        <v/>
      </c>
      <c r="P91" s="35">
        <f>IF(E91="","",SUMIFS(Lotes!$L$2:$L$101,Lotes!$B$2:$B$101,E91))</f>
        <v/>
      </c>
      <c r="Q91" s="35">
        <f>IF(N91=0,"",MAX(0,MIN(N91,P91-O91)))</f>
        <v/>
      </c>
      <c r="R91" s="35">
        <f>IF(Q91&lt;=0,"",IFERROR(AGGREGATE(15,6,Lotes!$M$2:$M$101/((Lotes!$B$2:$B$101=E91)*(Lotes!$J$2:$J$101="Elegível")*(Lotes!$O$2:$O$101&gt;O91)),1),""))</f>
        <v/>
      </c>
      <c r="S91" s="22">
        <f>IF(R91="","",IFERROR(INDEX(Lotes!$D$2:$D$101,MATCH(E91&amp;"|"&amp;TEXT(R91,"000"),Lotes!$R$2:$R$101,0)),""))</f>
        <v/>
      </c>
      <c r="T91" s="35">
        <f>IF(S91="","",MIN(O91+Q91,SUMIFS(Lotes!$O$2:$O$101,Lotes!$R$2:$R$101,E91&amp;"|"&amp;TEXT(R91,"000")))-O91)</f>
        <v/>
      </c>
      <c r="U91" s="35">
        <f>IF(Q91&lt;=0,"",IFERROR(AGGREGATE(15,6,Lotes!$M$2:$M$101/((Lotes!$B$2:$B$101=E91)*(Lotes!$J$2:$J$101="Elegível")*(Lotes!$O$2:$O$101&gt;=O91+Q91)),1),""))</f>
        <v/>
      </c>
      <c r="V91" s="22">
        <f>IF(U91="","",IFERROR(INDEX(Lotes!$D$2:$D$101,MATCH(E91&amp;"|"&amp;TEXT(U91,"000"),Lotes!$R$2:$R$101,0)),""))</f>
        <v/>
      </c>
      <c r="W91" s="35">
        <f>IF(V91="","",IF(U91=R91,Q91,O91+Q91-SUMIFS(Lotes!$N$2:$N$101,Lotes!$R$2:$R$101,E91&amp;"|"&amp;TEXT(U91,"000"))))</f>
        <v/>
      </c>
      <c r="X91" s="35">
        <f>IF(N91=0,0,IF(Q91&lt;=0,0,COUNTIFS(Lotes!$B$2:$B$101,E91,Lotes!$J$2:$J$101,"Elegível",Lotes!$O$2:$O$101,"&gt;"&amp;O91,Lotes!$N$2:$N$101,"&lt;"&amp;(O91+Q91))))</f>
        <v/>
      </c>
      <c r="Y91" s="25">
        <f>IF(N91=0,"",IF(Q91=0,"Sem saldo elegível",IF(Q91&lt;N91,"Atendimento parcial: "&amp;TEXT(Q91,"0")&amp;" de "&amp;TEXT(N91,"0")&amp;", iniciar no lote "&amp;S91,IF(X91=1,"Separar "&amp;TEXT(Q91,"0")&amp;" do lote "&amp;S91,"Iniciar no lote "&amp;S91&amp;" ("&amp;TEXT(T91,"0")&amp;") e seguir a fila FEFO até "&amp;V91&amp;" ("&amp;TEXT(W91,"0")&amp;")"))))</f>
        <v/>
      </c>
      <c r="Z91" s="25">
        <f>IF(B91="","",IF(G91="Cancelado","Não se aplica",IF(G91="Pendente",IF(OR(H91&lt;&gt;"",I91&lt;&gt;"",J91&lt;&gt;"",K91&lt;&gt;""),"Dados de execução antes da conclusão","Aguardando separação"),IF(G91&lt;&gt;"Separado","",IF(OR(H91="",I91="",J91="",K91=""),"Execução incompleta",IF(OR(AB91&lt;&gt;"Elegível",AC91&lt;&gt;"Elegível"),"Lote usado não elegível",IF(J91&lt;&gt;F91,"Quantidade divergente",IF(H91&lt;&gt;S91,"Quebra FEFO: primeiro lote divergente",IF(OR(I91&lt;&gt;V91,K91&lt;&gt;X91),"Sequência de lotes divergente","Conforme FEFO")))))))))</f>
        <v/>
      </c>
      <c r="AA91" s="25">
        <f>IF(COUNTA(B91:M91)=0,"",IF(OR(B91="",NOT(ISNUMBER(C91)),D91="",E91="",NOT(ISNUMBER(F91)),G91=""),"Completar campos obrigatórios",IF(F91&lt;=0,"Quantidade inválida",IF(COUNTIF($D$2:$D$101,D91)&gt;1,"Prioridade duplicada",IF(COUNTIF(Lotes!$B$2:$B$101,E91)=0,"SKU sem cadastro de lote",IF(AND(G91="Separado",OR(H91="",I91="",J91="",K91="")),"Completar dados da separação",IF(AND(G91="Separado",Z91&lt;&gt;"Conforme FEFO",Z91&lt;&gt;"Não se aplica",OR(L91="",L91="Não se aplica")),"Informar motivo da exceção",IF(Q91&lt;F91,"Revisar atendimento parcial/sem saldo","OK"))))))))</f>
        <v/>
      </c>
      <c r="AB91" s="22">
        <f>IF(H91="","",IFERROR(INDEX(Lotes!$J$2:$J$101,MATCH(E91&amp;"|"&amp;H91,Lotes!$Q$2:$Q$101,0)),"Lote não cadastrado"))</f>
        <v/>
      </c>
      <c r="AC91" s="22">
        <f>IF(I91="","",IFERROR(INDEX(Lotes!$J$2:$J$101,MATCH(E91&amp;"|"&amp;I91,Lotes!$Q$2:$Q$101,0)),"Lote não cadastrado"))</f>
        <v/>
      </c>
    </row>
    <row r="92" ht="32" customHeight="1">
      <c r="A92" s="16" t="n">
        <v>91</v>
      </c>
      <c r="B92" s="17" t="n"/>
      <c r="C92" s="33" t="n"/>
      <c r="D92" s="34" t="n"/>
      <c r="E92" s="17" t="n"/>
      <c r="F92" s="34" t="n"/>
      <c r="G92" s="20" t="n"/>
      <c r="H92" s="17" t="n"/>
      <c r="I92" s="17" t="n"/>
      <c r="J92" s="34" t="n"/>
      <c r="K92" s="34" t="n"/>
      <c r="L92" s="17" t="n"/>
      <c r="M92" s="24" t="n"/>
      <c r="N92" s="35">
        <f>IF(AND(B92&lt;&gt;"",E92&lt;&gt;"",ISNUMBER(F92),OR(G92="Pendente",G92="Separado")),F92,0)</f>
        <v/>
      </c>
      <c r="O92" s="35">
        <f>IF(N92=0,"",SUMIFS($N$2:$N$101,$E$2:$E$101,E92,$D$2:$D$101,"&lt;"&amp;D92))</f>
        <v/>
      </c>
      <c r="P92" s="35">
        <f>IF(E92="","",SUMIFS(Lotes!$L$2:$L$101,Lotes!$B$2:$B$101,E92))</f>
        <v/>
      </c>
      <c r="Q92" s="35">
        <f>IF(N92=0,"",MAX(0,MIN(N92,P92-O92)))</f>
        <v/>
      </c>
      <c r="R92" s="35">
        <f>IF(Q92&lt;=0,"",IFERROR(AGGREGATE(15,6,Lotes!$M$2:$M$101/((Lotes!$B$2:$B$101=E92)*(Lotes!$J$2:$J$101="Elegível")*(Lotes!$O$2:$O$101&gt;O92)),1),""))</f>
        <v/>
      </c>
      <c r="S92" s="22">
        <f>IF(R92="","",IFERROR(INDEX(Lotes!$D$2:$D$101,MATCH(E92&amp;"|"&amp;TEXT(R92,"000"),Lotes!$R$2:$R$101,0)),""))</f>
        <v/>
      </c>
      <c r="T92" s="35">
        <f>IF(S92="","",MIN(O92+Q92,SUMIFS(Lotes!$O$2:$O$101,Lotes!$R$2:$R$101,E92&amp;"|"&amp;TEXT(R92,"000")))-O92)</f>
        <v/>
      </c>
      <c r="U92" s="35">
        <f>IF(Q92&lt;=0,"",IFERROR(AGGREGATE(15,6,Lotes!$M$2:$M$101/((Lotes!$B$2:$B$101=E92)*(Lotes!$J$2:$J$101="Elegível")*(Lotes!$O$2:$O$101&gt;=O92+Q92)),1),""))</f>
        <v/>
      </c>
      <c r="V92" s="22">
        <f>IF(U92="","",IFERROR(INDEX(Lotes!$D$2:$D$101,MATCH(E92&amp;"|"&amp;TEXT(U92,"000"),Lotes!$R$2:$R$101,0)),""))</f>
        <v/>
      </c>
      <c r="W92" s="35">
        <f>IF(V92="","",IF(U92=R92,Q92,O92+Q92-SUMIFS(Lotes!$N$2:$N$101,Lotes!$R$2:$R$101,E92&amp;"|"&amp;TEXT(U92,"000"))))</f>
        <v/>
      </c>
      <c r="X92" s="35">
        <f>IF(N92=0,0,IF(Q92&lt;=0,0,COUNTIFS(Lotes!$B$2:$B$101,E92,Lotes!$J$2:$J$101,"Elegível",Lotes!$O$2:$O$101,"&gt;"&amp;O92,Lotes!$N$2:$N$101,"&lt;"&amp;(O92+Q92))))</f>
        <v/>
      </c>
      <c r="Y92" s="25">
        <f>IF(N92=0,"",IF(Q92=0,"Sem saldo elegível",IF(Q92&lt;N92,"Atendimento parcial: "&amp;TEXT(Q92,"0")&amp;" de "&amp;TEXT(N92,"0")&amp;", iniciar no lote "&amp;S92,IF(X92=1,"Separar "&amp;TEXT(Q92,"0")&amp;" do lote "&amp;S92,"Iniciar no lote "&amp;S92&amp;" ("&amp;TEXT(T92,"0")&amp;") e seguir a fila FEFO até "&amp;V92&amp;" ("&amp;TEXT(W92,"0")&amp;")"))))</f>
        <v/>
      </c>
      <c r="Z92" s="25">
        <f>IF(B92="","",IF(G92="Cancelado","Não se aplica",IF(G92="Pendente",IF(OR(H92&lt;&gt;"",I92&lt;&gt;"",J92&lt;&gt;"",K92&lt;&gt;""),"Dados de execução antes da conclusão","Aguardando separação"),IF(G92&lt;&gt;"Separado","",IF(OR(H92="",I92="",J92="",K92=""),"Execução incompleta",IF(OR(AB92&lt;&gt;"Elegível",AC92&lt;&gt;"Elegível"),"Lote usado não elegível",IF(J92&lt;&gt;F92,"Quantidade divergente",IF(H92&lt;&gt;S92,"Quebra FEFO: primeiro lote divergente",IF(OR(I92&lt;&gt;V92,K92&lt;&gt;X92),"Sequência de lotes divergente","Conforme FEFO")))))))))</f>
        <v/>
      </c>
      <c r="AA92" s="25">
        <f>IF(COUNTA(B92:M92)=0,"",IF(OR(B92="",NOT(ISNUMBER(C92)),D92="",E92="",NOT(ISNUMBER(F92)),G92=""),"Completar campos obrigatórios",IF(F92&lt;=0,"Quantidade inválida",IF(COUNTIF($D$2:$D$101,D92)&gt;1,"Prioridade duplicada",IF(COUNTIF(Lotes!$B$2:$B$101,E92)=0,"SKU sem cadastro de lote",IF(AND(G92="Separado",OR(H92="",I92="",J92="",K92="")),"Completar dados da separação",IF(AND(G92="Separado",Z92&lt;&gt;"Conforme FEFO",Z92&lt;&gt;"Não se aplica",OR(L92="",L92="Não se aplica")),"Informar motivo da exceção",IF(Q92&lt;F92,"Revisar atendimento parcial/sem saldo","OK"))))))))</f>
        <v/>
      </c>
      <c r="AB92" s="22">
        <f>IF(H92="","",IFERROR(INDEX(Lotes!$J$2:$J$101,MATCH(E92&amp;"|"&amp;H92,Lotes!$Q$2:$Q$101,0)),"Lote não cadastrado"))</f>
        <v/>
      </c>
      <c r="AC92" s="22">
        <f>IF(I92="","",IFERROR(INDEX(Lotes!$J$2:$J$101,MATCH(E92&amp;"|"&amp;I92,Lotes!$Q$2:$Q$101,0)),"Lote não cadastrado"))</f>
        <v/>
      </c>
    </row>
    <row r="93" ht="32" customHeight="1">
      <c r="A93" s="23" t="n">
        <v>92</v>
      </c>
      <c r="B93" s="17" t="n"/>
      <c r="C93" s="33" t="n"/>
      <c r="D93" s="34" t="n"/>
      <c r="E93" s="17" t="n"/>
      <c r="F93" s="34" t="n"/>
      <c r="G93" s="20" t="n"/>
      <c r="H93" s="17" t="n"/>
      <c r="I93" s="17" t="n"/>
      <c r="J93" s="34" t="n"/>
      <c r="K93" s="34" t="n"/>
      <c r="L93" s="17" t="n"/>
      <c r="M93" s="24" t="n"/>
      <c r="N93" s="35">
        <f>IF(AND(B93&lt;&gt;"",E93&lt;&gt;"",ISNUMBER(F93),OR(G93="Pendente",G93="Separado")),F93,0)</f>
        <v/>
      </c>
      <c r="O93" s="35">
        <f>IF(N93=0,"",SUMIFS($N$2:$N$101,$E$2:$E$101,E93,$D$2:$D$101,"&lt;"&amp;D93))</f>
        <v/>
      </c>
      <c r="P93" s="35">
        <f>IF(E93="","",SUMIFS(Lotes!$L$2:$L$101,Lotes!$B$2:$B$101,E93))</f>
        <v/>
      </c>
      <c r="Q93" s="35">
        <f>IF(N93=0,"",MAX(0,MIN(N93,P93-O93)))</f>
        <v/>
      </c>
      <c r="R93" s="35">
        <f>IF(Q93&lt;=0,"",IFERROR(AGGREGATE(15,6,Lotes!$M$2:$M$101/((Lotes!$B$2:$B$101=E93)*(Lotes!$J$2:$J$101="Elegível")*(Lotes!$O$2:$O$101&gt;O93)),1),""))</f>
        <v/>
      </c>
      <c r="S93" s="22">
        <f>IF(R93="","",IFERROR(INDEX(Lotes!$D$2:$D$101,MATCH(E93&amp;"|"&amp;TEXT(R93,"000"),Lotes!$R$2:$R$101,0)),""))</f>
        <v/>
      </c>
      <c r="T93" s="35">
        <f>IF(S93="","",MIN(O93+Q93,SUMIFS(Lotes!$O$2:$O$101,Lotes!$R$2:$R$101,E93&amp;"|"&amp;TEXT(R93,"000")))-O93)</f>
        <v/>
      </c>
      <c r="U93" s="35">
        <f>IF(Q93&lt;=0,"",IFERROR(AGGREGATE(15,6,Lotes!$M$2:$M$101/((Lotes!$B$2:$B$101=E93)*(Lotes!$J$2:$J$101="Elegível")*(Lotes!$O$2:$O$101&gt;=O93+Q93)),1),""))</f>
        <v/>
      </c>
      <c r="V93" s="22">
        <f>IF(U93="","",IFERROR(INDEX(Lotes!$D$2:$D$101,MATCH(E93&amp;"|"&amp;TEXT(U93,"000"),Lotes!$R$2:$R$101,0)),""))</f>
        <v/>
      </c>
      <c r="W93" s="35">
        <f>IF(V93="","",IF(U93=R93,Q93,O93+Q93-SUMIFS(Lotes!$N$2:$N$101,Lotes!$R$2:$R$101,E93&amp;"|"&amp;TEXT(U93,"000"))))</f>
        <v/>
      </c>
      <c r="X93" s="35">
        <f>IF(N93=0,0,IF(Q93&lt;=0,0,COUNTIFS(Lotes!$B$2:$B$101,E93,Lotes!$J$2:$J$101,"Elegível",Lotes!$O$2:$O$101,"&gt;"&amp;O93,Lotes!$N$2:$N$101,"&lt;"&amp;(O93+Q93))))</f>
        <v/>
      </c>
      <c r="Y93" s="25">
        <f>IF(N93=0,"",IF(Q93=0,"Sem saldo elegível",IF(Q93&lt;N93,"Atendimento parcial: "&amp;TEXT(Q93,"0")&amp;" de "&amp;TEXT(N93,"0")&amp;", iniciar no lote "&amp;S93,IF(X93=1,"Separar "&amp;TEXT(Q93,"0")&amp;" do lote "&amp;S93,"Iniciar no lote "&amp;S93&amp;" ("&amp;TEXT(T93,"0")&amp;") e seguir a fila FEFO até "&amp;V93&amp;" ("&amp;TEXT(W93,"0")&amp;")"))))</f>
        <v/>
      </c>
      <c r="Z93" s="25">
        <f>IF(B93="","",IF(G93="Cancelado","Não se aplica",IF(G93="Pendente",IF(OR(H93&lt;&gt;"",I93&lt;&gt;"",J93&lt;&gt;"",K93&lt;&gt;""),"Dados de execução antes da conclusão","Aguardando separação"),IF(G93&lt;&gt;"Separado","",IF(OR(H93="",I93="",J93="",K93=""),"Execução incompleta",IF(OR(AB93&lt;&gt;"Elegível",AC93&lt;&gt;"Elegível"),"Lote usado não elegível",IF(J93&lt;&gt;F93,"Quantidade divergente",IF(H93&lt;&gt;S93,"Quebra FEFO: primeiro lote divergente",IF(OR(I93&lt;&gt;V93,K93&lt;&gt;X93),"Sequência de lotes divergente","Conforme FEFO")))))))))</f>
        <v/>
      </c>
      <c r="AA93" s="25">
        <f>IF(COUNTA(B93:M93)=0,"",IF(OR(B93="",NOT(ISNUMBER(C93)),D93="",E93="",NOT(ISNUMBER(F93)),G93=""),"Completar campos obrigatórios",IF(F93&lt;=0,"Quantidade inválida",IF(COUNTIF($D$2:$D$101,D93)&gt;1,"Prioridade duplicada",IF(COUNTIF(Lotes!$B$2:$B$101,E93)=0,"SKU sem cadastro de lote",IF(AND(G93="Separado",OR(H93="",I93="",J93="",K93="")),"Completar dados da separação",IF(AND(G93="Separado",Z93&lt;&gt;"Conforme FEFO",Z93&lt;&gt;"Não se aplica",OR(L93="",L93="Não se aplica")),"Informar motivo da exceção",IF(Q93&lt;F93,"Revisar atendimento parcial/sem saldo","OK"))))))))</f>
        <v/>
      </c>
      <c r="AB93" s="22">
        <f>IF(H93="","",IFERROR(INDEX(Lotes!$J$2:$J$101,MATCH(E93&amp;"|"&amp;H93,Lotes!$Q$2:$Q$101,0)),"Lote não cadastrado"))</f>
        <v/>
      </c>
      <c r="AC93" s="22">
        <f>IF(I93="","",IFERROR(INDEX(Lotes!$J$2:$J$101,MATCH(E93&amp;"|"&amp;I93,Lotes!$Q$2:$Q$101,0)),"Lote não cadastrado"))</f>
        <v/>
      </c>
    </row>
    <row r="94" ht="32" customHeight="1">
      <c r="A94" s="16" t="n">
        <v>93</v>
      </c>
      <c r="B94" s="17" t="n"/>
      <c r="C94" s="33" t="n"/>
      <c r="D94" s="34" t="n"/>
      <c r="E94" s="17" t="n"/>
      <c r="F94" s="34" t="n"/>
      <c r="G94" s="20" t="n"/>
      <c r="H94" s="17" t="n"/>
      <c r="I94" s="17" t="n"/>
      <c r="J94" s="34" t="n"/>
      <c r="K94" s="34" t="n"/>
      <c r="L94" s="17" t="n"/>
      <c r="M94" s="24" t="n"/>
      <c r="N94" s="35">
        <f>IF(AND(B94&lt;&gt;"",E94&lt;&gt;"",ISNUMBER(F94),OR(G94="Pendente",G94="Separado")),F94,0)</f>
        <v/>
      </c>
      <c r="O94" s="35">
        <f>IF(N94=0,"",SUMIFS($N$2:$N$101,$E$2:$E$101,E94,$D$2:$D$101,"&lt;"&amp;D94))</f>
        <v/>
      </c>
      <c r="P94" s="35">
        <f>IF(E94="","",SUMIFS(Lotes!$L$2:$L$101,Lotes!$B$2:$B$101,E94))</f>
        <v/>
      </c>
      <c r="Q94" s="35">
        <f>IF(N94=0,"",MAX(0,MIN(N94,P94-O94)))</f>
        <v/>
      </c>
      <c r="R94" s="35">
        <f>IF(Q94&lt;=0,"",IFERROR(AGGREGATE(15,6,Lotes!$M$2:$M$101/((Lotes!$B$2:$B$101=E94)*(Lotes!$J$2:$J$101="Elegível")*(Lotes!$O$2:$O$101&gt;O94)),1),""))</f>
        <v/>
      </c>
      <c r="S94" s="22">
        <f>IF(R94="","",IFERROR(INDEX(Lotes!$D$2:$D$101,MATCH(E94&amp;"|"&amp;TEXT(R94,"000"),Lotes!$R$2:$R$101,0)),""))</f>
        <v/>
      </c>
      <c r="T94" s="35">
        <f>IF(S94="","",MIN(O94+Q94,SUMIFS(Lotes!$O$2:$O$101,Lotes!$R$2:$R$101,E94&amp;"|"&amp;TEXT(R94,"000")))-O94)</f>
        <v/>
      </c>
      <c r="U94" s="35">
        <f>IF(Q94&lt;=0,"",IFERROR(AGGREGATE(15,6,Lotes!$M$2:$M$101/((Lotes!$B$2:$B$101=E94)*(Lotes!$J$2:$J$101="Elegível")*(Lotes!$O$2:$O$101&gt;=O94+Q94)),1),""))</f>
        <v/>
      </c>
      <c r="V94" s="22">
        <f>IF(U94="","",IFERROR(INDEX(Lotes!$D$2:$D$101,MATCH(E94&amp;"|"&amp;TEXT(U94,"000"),Lotes!$R$2:$R$101,0)),""))</f>
        <v/>
      </c>
      <c r="W94" s="35">
        <f>IF(V94="","",IF(U94=R94,Q94,O94+Q94-SUMIFS(Lotes!$N$2:$N$101,Lotes!$R$2:$R$101,E94&amp;"|"&amp;TEXT(U94,"000"))))</f>
        <v/>
      </c>
      <c r="X94" s="35">
        <f>IF(N94=0,0,IF(Q94&lt;=0,0,COUNTIFS(Lotes!$B$2:$B$101,E94,Lotes!$J$2:$J$101,"Elegível",Lotes!$O$2:$O$101,"&gt;"&amp;O94,Lotes!$N$2:$N$101,"&lt;"&amp;(O94+Q94))))</f>
        <v/>
      </c>
      <c r="Y94" s="25">
        <f>IF(N94=0,"",IF(Q94=0,"Sem saldo elegível",IF(Q94&lt;N94,"Atendimento parcial: "&amp;TEXT(Q94,"0")&amp;" de "&amp;TEXT(N94,"0")&amp;", iniciar no lote "&amp;S94,IF(X94=1,"Separar "&amp;TEXT(Q94,"0")&amp;" do lote "&amp;S94,"Iniciar no lote "&amp;S94&amp;" ("&amp;TEXT(T94,"0")&amp;") e seguir a fila FEFO até "&amp;V94&amp;" ("&amp;TEXT(W94,"0")&amp;")"))))</f>
        <v/>
      </c>
      <c r="Z94" s="25">
        <f>IF(B94="","",IF(G94="Cancelado","Não se aplica",IF(G94="Pendente",IF(OR(H94&lt;&gt;"",I94&lt;&gt;"",J94&lt;&gt;"",K94&lt;&gt;""),"Dados de execução antes da conclusão","Aguardando separação"),IF(G94&lt;&gt;"Separado","",IF(OR(H94="",I94="",J94="",K94=""),"Execução incompleta",IF(OR(AB94&lt;&gt;"Elegível",AC94&lt;&gt;"Elegível"),"Lote usado não elegível",IF(J94&lt;&gt;F94,"Quantidade divergente",IF(H94&lt;&gt;S94,"Quebra FEFO: primeiro lote divergente",IF(OR(I94&lt;&gt;V94,K94&lt;&gt;X94),"Sequência de lotes divergente","Conforme FEFO")))))))))</f>
        <v/>
      </c>
      <c r="AA94" s="25">
        <f>IF(COUNTA(B94:M94)=0,"",IF(OR(B94="",NOT(ISNUMBER(C94)),D94="",E94="",NOT(ISNUMBER(F94)),G94=""),"Completar campos obrigatórios",IF(F94&lt;=0,"Quantidade inválida",IF(COUNTIF($D$2:$D$101,D94)&gt;1,"Prioridade duplicada",IF(COUNTIF(Lotes!$B$2:$B$101,E94)=0,"SKU sem cadastro de lote",IF(AND(G94="Separado",OR(H94="",I94="",J94="",K94="")),"Completar dados da separação",IF(AND(G94="Separado",Z94&lt;&gt;"Conforme FEFO",Z94&lt;&gt;"Não se aplica",OR(L94="",L94="Não se aplica")),"Informar motivo da exceção",IF(Q94&lt;F94,"Revisar atendimento parcial/sem saldo","OK"))))))))</f>
        <v/>
      </c>
      <c r="AB94" s="22">
        <f>IF(H94="","",IFERROR(INDEX(Lotes!$J$2:$J$101,MATCH(E94&amp;"|"&amp;H94,Lotes!$Q$2:$Q$101,0)),"Lote não cadastrado"))</f>
        <v/>
      </c>
      <c r="AC94" s="22">
        <f>IF(I94="","",IFERROR(INDEX(Lotes!$J$2:$J$101,MATCH(E94&amp;"|"&amp;I94,Lotes!$Q$2:$Q$101,0)),"Lote não cadastrado"))</f>
        <v/>
      </c>
    </row>
    <row r="95" ht="32" customHeight="1">
      <c r="A95" s="23" t="n">
        <v>94</v>
      </c>
      <c r="B95" s="17" t="n"/>
      <c r="C95" s="33" t="n"/>
      <c r="D95" s="34" t="n"/>
      <c r="E95" s="17" t="n"/>
      <c r="F95" s="34" t="n"/>
      <c r="G95" s="20" t="n"/>
      <c r="H95" s="17" t="n"/>
      <c r="I95" s="17" t="n"/>
      <c r="J95" s="34" t="n"/>
      <c r="K95" s="34" t="n"/>
      <c r="L95" s="17" t="n"/>
      <c r="M95" s="24" t="n"/>
      <c r="N95" s="35">
        <f>IF(AND(B95&lt;&gt;"",E95&lt;&gt;"",ISNUMBER(F95),OR(G95="Pendente",G95="Separado")),F95,0)</f>
        <v/>
      </c>
      <c r="O95" s="35">
        <f>IF(N95=0,"",SUMIFS($N$2:$N$101,$E$2:$E$101,E95,$D$2:$D$101,"&lt;"&amp;D95))</f>
        <v/>
      </c>
      <c r="P95" s="35">
        <f>IF(E95="","",SUMIFS(Lotes!$L$2:$L$101,Lotes!$B$2:$B$101,E95))</f>
        <v/>
      </c>
      <c r="Q95" s="35">
        <f>IF(N95=0,"",MAX(0,MIN(N95,P95-O95)))</f>
        <v/>
      </c>
      <c r="R95" s="35">
        <f>IF(Q95&lt;=0,"",IFERROR(AGGREGATE(15,6,Lotes!$M$2:$M$101/((Lotes!$B$2:$B$101=E95)*(Lotes!$J$2:$J$101="Elegível")*(Lotes!$O$2:$O$101&gt;O95)),1),""))</f>
        <v/>
      </c>
      <c r="S95" s="22">
        <f>IF(R95="","",IFERROR(INDEX(Lotes!$D$2:$D$101,MATCH(E95&amp;"|"&amp;TEXT(R95,"000"),Lotes!$R$2:$R$101,0)),""))</f>
        <v/>
      </c>
      <c r="T95" s="35">
        <f>IF(S95="","",MIN(O95+Q95,SUMIFS(Lotes!$O$2:$O$101,Lotes!$R$2:$R$101,E95&amp;"|"&amp;TEXT(R95,"000")))-O95)</f>
        <v/>
      </c>
      <c r="U95" s="35">
        <f>IF(Q95&lt;=0,"",IFERROR(AGGREGATE(15,6,Lotes!$M$2:$M$101/((Lotes!$B$2:$B$101=E95)*(Lotes!$J$2:$J$101="Elegível")*(Lotes!$O$2:$O$101&gt;=O95+Q95)),1),""))</f>
        <v/>
      </c>
      <c r="V95" s="22">
        <f>IF(U95="","",IFERROR(INDEX(Lotes!$D$2:$D$101,MATCH(E95&amp;"|"&amp;TEXT(U95,"000"),Lotes!$R$2:$R$101,0)),""))</f>
        <v/>
      </c>
      <c r="W95" s="35">
        <f>IF(V95="","",IF(U95=R95,Q95,O95+Q95-SUMIFS(Lotes!$N$2:$N$101,Lotes!$R$2:$R$101,E95&amp;"|"&amp;TEXT(U95,"000"))))</f>
        <v/>
      </c>
      <c r="X95" s="35">
        <f>IF(N95=0,0,IF(Q95&lt;=0,0,COUNTIFS(Lotes!$B$2:$B$101,E95,Lotes!$J$2:$J$101,"Elegível",Lotes!$O$2:$O$101,"&gt;"&amp;O95,Lotes!$N$2:$N$101,"&lt;"&amp;(O95+Q95))))</f>
        <v/>
      </c>
      <c r="Y95" s="25">
        <f>IF(N95=0,"",IF(Q95=0,"Sem saldo elegível",IF(Q95&lt;N95,"Atendimento parcial: "&amp;TEXT(Q95,"0")&amp;" de "&amp;TEXT(N95,"0")&amp;", iniciar no lote "&amp;S95,IF(X95=1,"Separar "&amp;TEXT(Q95,"0")&amp;" do lote "&amp;S95,"Iniciar no lote "&amp;S95&amp;" ("&amp;TEXT(T95,"0")&amp;") e seguir a fila FEFO até "&amp;V95&amp;" ("&amp;TEXT(W95,"0")&amp;")"))))</f>
        <v/>
      </c>
      <c r="Z95" s="25">
        <f>IF(B95="","",IF(G95="Cancelado","Não se aplica",IF(G95="Pendente",IF(OR(H95&lt;&gt;"",I95&lt;&gt;"",J95&lt;&gt;"",K95&lt;&gt;""),"Dados de execução antes da conclusão","Aguardando separação"),IF(G95&lt;&gt;"Separado","",IF(OR(H95="",I95="",J95="",K95=""),"Execução incompleta",IF(OR(AB95&lt;&gt;"Elegível",AC95&lt;&gt;"Elegível"),"Lote usado não elegível",IF(J95&lt;&gt;F95,"Quantidade divergente",IF(H95&lt;&gt;S95,"Quebra FEFO: primeiro lote divergente",IF(OR(I95&lt;&gt;V95,K95&lt;&gt;X95),"Sequência de lotes divergente","Conforme FEFO")))))))))</f>
        <v/>
      </c>
      <c r="AA95" s="25">
        <f>IF(COUNTA(B95:M95)=0,"",IF(OR(B95="",NOT(ISNUMBER(C95)),D95="",E95="",NOT(ISNUMBER(F95)),G95=""),"Completar campos obrigatórios",IF(F95&lt;=0,"Quantidade inválida",IF(COUNTIF($D$2:$D$101,D95)&gt;1,"Prioridade duplicada",IF(COUNTIF(Lotes!$B$2:$B$101,E95)=0,"SKU sem cadastro de lote",IF(AND(G95="Separado",OR(H95="",I95="",J95="",K95="")),"Completar dados da separação",IF(AND(G95="Separado",Z95&lt;&gt;"Conforme FEFO",Z95&lt;&gt;"Não se aplica",OR(L95="",L95="Não se aplica")),"Informar motivo da exceção",IF(Q95&lt;F95,"Revisar atendimento parcial/sem saldo","OK"))))))))</f>
        <v/>
      </c>
      <c r="AB95" s="22">
        <f>IF(H95="","",IFERROR(INDEX(Lotes!$J$2:$J$101,MATCH(E95&amp;"|"&amp;H95,Lotes!$Q$2:$Q$101,0)),"Lote não cadastrado"))</f>
        <v/>
      </c>
      <c r="AC95" s="22">
        <f>IF(I95="","",IFERROR(INDEX(Lotes!$J$2:$J$101,MATCH(E95&amp;"|"&amp;I95,Lotes!$Q$2:$Q$101,0)),"Lote não cadastrado"))</f>
        <v/>
      </c>
    </row>
    <row r="96" ht="32" customHeight="1">
      <c r="A96" s="16" t="n">
        <v>95</v>
      </c>
      <c r="B96" s="17" t="n"/>
      <c r="C96" s="33" t="n"/>
      <c r="D96" s="34" t="n"/>
      <c r="E96" s="17" t="n"/>
      <c r="F96" s="34" t="n"/>
      <c r="G96" s="20" t="n"/>
      <c r="H96" s="17" t="n"/>
      <c r="I96" s="17" t="n"/>
      <c r="J96" s="34" t="n"/>
      <c r="K96" s="34" t="n"/>
      <c r="L96" s="17" t="n"/>
      <c r="M96" s="24" t="n"/>
      <c r="N96" s="35">
        <f>IF(AND(B96&lt;&gt;"",E96&lt;&gt;"",ISNUMBER(F96),OR(G96="Pendente",G96="Separado")),F96,0)</f>
        <v/>
      </c>
      <c r="O96" s="35">
        <f>IF(N96=0,"",SUMIFS($N$2:$N$101,$E$2:$E$101,E96,$D$2:$D$101,"&lt;"&amp;D96))</f>
        <v/>
      </c>
      <c r="P96" s="35">
        <f>IF(E96="","",SUMIFS(Lotes!$L$2:$L$101,Lotes!$B$2:$B$101,E96))</f>
        <v/>
      </c>
      <c r="Q96" s="35">
        <f>IF(N96=0,"",MAX(0,MIN(N96,P96-O96)))</f>
        <v/>
      </c>
      <c r="R96" s="35">
        <f>IF(Q96&lt;=0,"",IFERROR(AGGREGATE(15,6,Lotes!$M$2:$M$101/((Lotes!$B$2:$B$101=E96)*(Lotes!$J$2:$J$101="Elegível")*(Lotes!$O$2:$O$101&gt;O96)),1),""))</f>
        <v/>
      </c>
      <c r="S96" s="22">
        <f>IF(R96="","",IFERROR(INDEX(Lotes!$D$2:$D$101,MATCH(E96&amp;"|"&amp;TEXT(R96,"000"),Lotes!$R$2:$R$101,0)),""))</f>
        <v/>
      </c>
      <c r="T96" s="35">
        <f>IF(S96="","",MIN(O96+Q96,SUMIFS(Lotes!$O$2:$O$101,Lotes!$R$2:$R$101,E96&amp;"|"&amp;TEXT(R96,"000")))-O96)</f>
        <v/>
      </c>
      <c r="U96" s="35">
        <f>IF(Q96&lt;=0,"",IFERROR(AGGREGATE(15,6,Lotes!$M$2:$M$101/((Lotes!$B$2:$B$101=E96)*(Lotes!$J$2:$J$101="Elegível")*(Lotes!$O$2:$O$101&gt;=O96+Q96)),1),""))</f>
        <v/>
      </c>
      <c r="V96" s="22">
        <f>IF(U96="","",IFERROR(INDEX(Lotes!$D$2:$D$101,MATCH(E96&amp;"|"&amp;TEXT(U96,"000"),Lotes!$R$2:$R$101,0)),""))</f>
        <v/>
      </c>
      <c r="W96" s="35">
        <f>IF(V96="","",IF(U96=R96,Q96,O96+Q96-SUMIFS(Lotes!$N$2:$N$101,Lotes!$R$2:$R$101,E96&amp;"|"&amp;TEXT(U96,"000"))))</f>
        <v/>
      </c>
      <c r="X96" s="35">
        <f>IF(N96=0,0,IF(Q96&lt;=0,0,COUNTIFS(Lotes!$B$2:$B$101,E96,Lotes!$J$2:$J$101,"Elegível",Lotes!$O$2:$O$101,"&gt;"&amp;O96,Lotes!$N$2:$N$101,"&lt;"&amp;(O96+Q96))))</f>
        <v/>
      </c>
      <c r="Y96" s="25">
        <f>IF(N96=0,"",IF(Q96=0,"Sem saldo elegível",IF(Q96&lt;N96,"Atendimento parcial: "&amp;TEXT(Q96,"0")&amp;" de "&amp;TEXT(N96,"0")&amp;", iniciar no lote "&amp;S96,IF(X96=1,"Separar "&amp;TEXT(Q96,"0")&amp;" do lote "&amp;S96,"Iniciar no lote "&amp;S96&amp;" ("&amp;TEXT(T96,"0")&amp;") e seguir a fila FEFO até "&amp;V96&amp;" ("&amp;TEXT(W96,"0")&amp;")"))))</f>
        <v/>
      </c>
      <c r="Z96" s="25">
        <f>IF(B96="","",IF(G96="Cancelado","Não se aplica",IF(G96="Pendente",IF(OR(H96&lt;&gt;"",I96&lt;&gt;"",J96&lt;&gt;"",K96&lt;&gt;""),"Dados de execução antes da conclusão","Aguardando separação"),IF(G96&lt;&gt;"Separado","",IF(OR(H96="",I96="",J96="",K96=""),"Execução incompleta",IF(OR(AB96&lt;&gt;"Elegível",AC96&lt;&gt;"Elegível"),"Lote usado não elegível",IF(J96&lt;&gt;F96,"Quantidade divergente",IF(H96&lt;&gt;S96,"Quebra FEFO: primeiro lote divergente",IF(OR(I96&lt;&gt;V96,K96&lt;&gt;X96),"Sequência de lotes divergente","Conforme FEFO")))))))))</f>
        <v/>
      </c>
      <c r="AA96" s="25">
        <f>IF(COUNTA(B96:M96)=0,"",IF(OR(B96="",NOT(ISNUMBER(C96)),D96="",E96="",NOT(ISNUMBER(F96)),G96=""),"Completar campos obrigatórios",IF(F96&lt;=0,"Quantidade inválida",IF(COUNTIF($D$2:$D$101,D96)&gt;1,"Prioridade duplicada",IF(COUNTIF(Lotes!$B$2:$B$101,E96)=0,"SKU sem cadastro de lote",IF(AND(G96="Separado",OR(H96="",I96="",J96="",K96="")),"Completar dados da separação",IF(AND(G96="Separado",Z96&lt;&gt;"Conforme FEFO",Z96&lt;&gt;"Não se aplica",OR(L96="",L96="Não se aplica")),"Informar motivo da exceção",IF(Q96&lt;F96,"Revisar atendimento parcial/sem saldo","OK"))))))))</f>
        <v/>
      </c>
      <c r="AB96" s="22">
        <f>IF(H96="","",IFERROR(INDEX(Lotes!$J$2:$J$101,MATCH(E96&amp;"|"&amp;H96,Lotes!$Q$2:$Q$101,0)),"Lote não cadastrado"))</f>
        <v/>
      </c>
      <c r="AC96" s="22">
        <f>IF(I96="","",IFERROR(INDEX(Lotes!$J$2:$J$101,MATCH(E96&amp;"|"&amp;I96,Lotes!$Q$2:$Q$101,0)),"Lote não cadastrado"))</f>
        <v/>
      </c>
    </row>
    <row r="97" ht="32" customHeight="1">
      <c r="A97" s="23" t="n">
        <v>96</v>
      </c>
      <c r="B97" s="17" t="n"/>
      <c r="C97" s="33" t="n"/>
      <c r="D97" s="34" t="n"/>
      <c r="E97" s="17" t="n"/>
      <c r="F97" s="34" t="n"/>
      <c r="G97" s="20" t="n"/>
      <c r="H97" s="17" t="n"/>
      <c r="I97" s="17" t="n"/>
      <c r="J97" s="34" t="n"/>
      <c r="K97" s="34" t="n"/>
      <c r="L97" s="17" t="n"/>
      <c r="M97" s="24" t="n"/>
      <c r="N97" s="35">
        <f>IF(AND(B97&lt;&gt;"",E97&lt;&gt;"",ISNUMBER(F97),OR(G97="Pendente",G97="Separado")),F97,0)</f>
        <v/>
      </c>
      <c r="O97" s="35">
        <f>IF(N97=0,"",SUMIFS($N$2:$N$101,$E$2:$E$101,E97,$D$2:$D$101,"&lt;"&amp;D97))</f>
        <v/>
      </c>
      <c r="P97" s="35">
        <f>IF(E97="","",SUMIFS(Lotes!$L$2:$L$101,Lotes!$B$2:$B$101,E97))</f>
        <v/>
      </c>
      <c r="Q97" s="35">
        <f>IF(N97=0,"",MAX(0,MIN(N97,P97-O97)))</f>
        <v/>
      </c>
      <c r="R97" s="35">
        <f>IF(Q97&lt;=0,"",IFERROR(AGGREGATE(15,6,Lotes!$M$2:$M$101/((Lotes!$B$2:$B$101=E97)*(Lotes!$J$2:$J$101="Elegível")*(Lotes!$O$2:$O$101&gt;O97)),1),""))</f>
        <v/>
      </c>
      <c r="S97" s="22">
        <f>IF(R97="","",IFERROR(INDEX(Lotes!$D$2:$D$101,MATCH(E97&amp;"|"&amp;TEXT(R97,"000"),Lotes!$R$2:$R$101,0)),""))</f>
        <v/>
      </c>
      <c r="T97" s="35">
        <f>IF(S97="","",MIN(O97+Q97,SUMIFS(Lotes!$O$2:$O$101,Lotes!$R$2:$R$101,E97&amp;"|"&amp;TEXT(R97,"000")))-O97)</f>
        <v/>
      </c>
      <c r="U97" s="35">
        <f>IF(Q97&lt;=0,"",IFERROR(AGGREGATE(15,6,Lotes!$M$2:$M$101/((Lotes!$B$2:$B$101=E97)*(Lotes!$J$2:$J$101="Elegível")*(Lotes!$O$2:$O$101&gt;=O97+Q97)),1),""))</f>
        <v/>
      </c>
      <c r="V97" s="22">
        <f>IF(U97="","",IFERROR(INDEX(Lotes!$D$2:$D$101,MATCH(E97&amp;"|"&amp;TEXT(U97,"000"),Lotes!$R$2:$R$101,0)),""))</f>
        <v/>
      </c>
      <c r="W97" s="35">
        <f>IF(V97="","",IF(U97=R97,Q97,O97+Q97-SUMIFS(Lotes!$N$2:$N$101,Lotes!$R$2:$R$101,E97&amp;"|"&amp;TEXT(U97,"000"))))</f>
        <v/>
      </c>
      <c r="X97" s="35">
        <f>IF(N97=0,0,IF(Q97&lt;=0,0,COUNTIFS(Lotes!$B$2:$B$101,E97,Lotes!$J$2:$J$101,"Elegível",Lotes!$O$2:$O$101,"&gt;"&amp;O97,Lotes!$N$2:$N$101,"&lt;"&amp;(O97+Q97))))</f>
        <v/>
      </c>
      <c r="Y97" s="25">
        <f>IF(N97=0,"",IF(Q97=0,"Sem saldo elegível",IF(Q97&lt;N97,"Atendimento parcial: "&amp;TEXT(Q97,"0")&amp;" de "&amp;TEXT(N97,"0")&amp;", iniciar no lote "&amp;S97,IF(X97=1,"Separar "&amp;TEXT(Q97,"0")&amp;" do lote "&amp;S97,"Iniciar no lote "&amp;S97&amp;" ("&amp;TEXT(T97,"0")&amp;") e seguir a fila FEFO até "&amp;V97&amp;" ("&amp;TEXT(W97,"0")&amp;")"))))</f>
        <v/>
      </c>
      <c r="Z97" s="25">
        <f>IF(B97="","",IF(G97="Cancelado","Não se aplica",IF(G97="Pendente",IF(OR(H97&lt;&gt;"",I97&lt;&gt;"",J97&lt;&gt;"",K97&lt;&gt;""),"Dados de execução antes da conclusão","Aguardando separação"),IF(G97&lt;&gt;"Separado","",IF(OR(H97="",I97="",J97="",K97=""),"Execução incompleta",IF(OR(AB97&lt;&gt;"Elegível",AC97&lt;&gt;"Elegível"),"Lote usado não elegível",IF(J97&lt;&gt;F97,"Quantidade divergente",IF(H97&lt;&gt;S97,"Quebra FEFO: primeiro lote divergente",IF(OR(I97&lt;&gt;V97,K97&lt;&gt;X97),"Sequência de lotes divergente","Conforme FEFO")))))))))</f>
        <v/>
      </c>
      <c r="AA97" s="25">
        <f>IF(COUNTA(B97:M97)=0,"",IF(OR(B97="",NOT(ISNUMBER(C97)),D97="",E97="",NOT(ISNUMBER(F97)),G97=""),"Completar campos obrigatórios",IF(F97&lt;=0,"Quantidade inválida",IF(COUNTIF($D$2:$D$101,D97)&gt;1,"Prioridade duplicada",IF(COUNTIF(Lotes!$B$2:$B$101,E97)=0,"SKU sem cadastro de lote",IF(AND(G97="Separado",OR(H97="",I97="",J97="",K97="")),"Completar dados da separação",IF(AND(G97="Separado",Z97&lt;&gt;"Conforme FEFO",Z97&lt;&gt;"Não se aplica",OR(L97="",L97="Não se aplica")),"Informar motivo da exceção",IF(Q97&lt;F97,"Revisar atendimento parcial/sem saldo","OK"))))))))</f>
        <v/>
      </c>
      <c r="AB97" s="22">
        <f>IF(H97="","",IFERROR(INDEX(Lotes!$J$2:$J$101,MATCH(E97&amp;"|"&amp;H97,Lotes!$Q$2:$Q$101,0)),"Lote não cadastrado"))</f>
        <v/>
      </c>
      <c r="AC97" s="22">
        <f>IF(I97="","",IFERROR(INDEX(Lotes!$J$2:$J$101,MATCH(E97&amp;"|"&amp;I97,Lotes!$Q$2:$Q$101,0)),"Lote não cadastrado"))</f>
        <v/>
      </c>
    </row>
    <row r="98" ht="32" customHeight="1">
      <c r="A98" s="16" t="n">
        <v>97</v>
      </c>
      <c r="B98" s="17" t="n"/>
      <c r="C98" s="33" t="n"/>
      <c r="D98" s="34" t="n"/>
      <c r="E98" s="17" t="n"/>
      <c r="F98" s="34" t="n"/>
      <c r="G98" s="20" t="n"/>
      <c r="H98" s="17" t="n"/>
      <c r="I98" s="17" t="n"/>
      <c r="J98" s="34" t="n"/>
      <c r="K98" s="34" t="n"/>
      <c r="L98" s="17" t="n"/>
      <c r="M98" s="24" t="n"/>
      <c r="N98" s="35">
        <f>IF(AND(B98&lt;&gt;"",E98&lt;&gt;"",ISNUMBER(F98),OR(G98="Pendente",G98="Separado")),F98,0)</f>
        <v/>
      </c>
      <c r="O98" s="35">
        <f>IF(N98=0,"",SUMIFS($N$2:$N$101,$E$2:$E$101,E98,$D$2:$D$101,"&lt;"&amp;D98))</f>
        <v/>
      </c>
      <c r="P98" s="35">
        <f>IF(E98="","",SUMIFS(Lotes!$L$2:$L$101,Lotes!$B$2:$B$101,E98))</f>
        <v/>
      </c>
      <c r="Q98" s="35">
        <f>IF(N98=0,"",MAX(0,MIN(N98,P98-O98)))</f>
        <v/>
      </c>
      <c r="R98" s="35">
        <f>IF(Q98&lt;=0,"",IFERROR(AGGREGATE(15,6,Lotes!$M$2:$M$101/((Lotes!$B$2:$B$101=E98)*(Lotes!$J$2:$J$101="Elegível")*(Lotes!$O$2:$O$101&gt;O98)),1),""))</f>
        <v/>
      </c>
      <c r="S98" s="22">
        <f>IF(R98="","",IFERROR(INDEX(Lotes!$D$2:$D$101,MATCH(E98&amp;"|"&amp;TEXT(R98,"000"),Lotes!$R$2:$R$101,0)),""))</f>
        <v/>
      </c>
      <c r="T98" s="35">
        <f>IF(S98="","",MIN(O98+Q98,SUMIFS(Lotes!$O$2:$O$101,Lotes!$R$2:$R$101,E98&amp;"|"&amp;TEXT(R98,"000")))-O98)</f>
        <v/>
      </c>
      <c r="U98" s="35">
        <f>IF(Q98&lt;=0,"",IFERROR(AGGREGATE(15,6,Lotes!$M$2:$M$101/((Lotes!$B$2:$B$101=E98)*(Lotes!$J$2:$J$101="Elegível")*(Lotes!$O$2:$O$101&gt;=O98+Q98)),1),""))</f>
        <v/>
      </c>
      <c r="V98" s="22">
        <f>IF(U98="","",IFERROR(INDEX(Lotes!$D$2:$D$101,MATCH(E98&amp;"|"&amp;TEXT(U98,"000"),Lotes!$R$2:$R$101,0)),""))</f>
        <v/>
      </c>
      <c r="W98" s="35">
        <f>IF(V98="","",IF(U98=R98,Q98,O98+Q98-SUMIFS(Lotes!$N$2:$N$101,Lotes!$R$2:$R$101,E98&amp;"|"&amp;TEXT(U98,"000"))))</f>
        <v/>
      </c>
      <c r="X98" s="35">
        <f>IF(N98=0,0,IF(Q98&lt;=0,0,COUNTIFS(Lotes!$B$2:$B$101,E98,Lotes!$J$2:$J$101,"Elegível",Lotes!$O$2:$O$101,"&gt;"&amp;O98,Lotes!$N$2:$N$101,"&lt;"&amp;(O98+Q98))))</f>
        <v/>
      </c>
      <c r="Y98" s="25">
        <f>IF(N98=0,"",IF(Q98=0,"Sem saldo elegível",IF(Q98&lt;N98,"Atendimento parcial: "&amp;TEXT(Q98,"0")&amp;" de "&amp;TEXT(N98,"0")&amp;", iniciar no lote "&amp;S98,IF(X98=1,"Separar "&amp;TEXT(Q98,"0")&amp;" do lote "&amp;S98,"Iniciar no lote "&amp;S98&amp;" ("&amp;TEXT(T98,"0")&amp;") e seguir a fila FEFO até "&amp;V98&amp;" ("&amp;TEXT(W98,"0")&amp;")"))))</f>
        <v/>
      </c>
      <c r="Z98" s="25">
        <f>IF(B98="","",IF(G98="Cancelado","Não se aplica",IF(G98="Pendente",IF(OR(H98&lt;&gt;"",I98&lt;&gt;"",J98&lt;&gt;"",K98&lt;&gt;""),"Dados de execução antes da conclusão","Aguardando separação"),IF(G98&lt;&gt;"Separado","",IF(OR(H98="",I98="",J98="",K98=""),"Execução incompleta",IF(OR(AB98&lt;&gt;"Elegível",AC98&lt;&gt;"Elegível"),"Lote usado não elegível",IF(J98&lt;&gt;F98,"Quantidade divergente",IF(H98&lt;&gt;S98,"Quebra FEFO: primeiro lote divergente",IF(OR(I98&lt;&gt;V98,K98&lt;&gt;X98),"Sequência de lotes divergente","Conforme FEFO")))))))))</f>
        <v/>
      </c>
      <c r="AA98" s="25">
        <f>IF(COUNTA(B98:M98)=0,"",IF(OR(B98="",NOT(ISNUMBER(C98)),D98="",E98="",NOT(ISNUMBER(F98)),G98=""),"Completar campos obrigatórios",IF(F98&lt;=0,"Quantidade inválida",IF(COUNTIF($D$2:$D$101,D98)&gt;1,"Prioridade duplicada",IF(COUNTIF(Lotes!$B$2:$B$101,E98)=0,"SKU sem cadastro de lote",IF(AND(G98="Separado",OR(H98="",I98="",J98="",K98="")),"Completar dados da separação",IF(AND(G98="Separado",Z98&lt;&gt;"Conforme FEFO",Z98&lt;&gt;"Não se aplica",OR(L98="",L98="Não se aplica")),"Informar motivo da exceção",IF(Q98&lt;F98,"Revisar atendimento parcial/sem saldo","OK"))))))))</f>
        <v/>
      </c>
      <c r="AB98" s="22">
        <f>IF(H98="","",IFERROR(INDEX(Lotes!$J$2:$J$101,MATCH(E98&amp;"|"&amp;H98,Lotes!$Q$2:$Q$101,0)),"Lote não cadastrado"))</f>
        <v/>
      </c>
      <c r="AC98" s="22">
        <f>IF(I98="","",IFERROR(INDEX(Lotes!$J$2:$J$101,MATCH(E98&amp;"|"&amp;I98,Lotes!$Q$2:$Q$101,0)),"Lote não cadastrado"))</f>
        <v/>
      </c>
    </row>
    <row r="99" ht="32" customHeight="1">
      <c r="A99" s="23" t="n">
        <v>98</v>
      </c>
      <c r="B99" s="17" t="n"/>
      <c r="C99" s="33" t="n"/>
      <c r="D99" s="34" t="n"/>
      <c r="E99" s="17" t="n"/>
      <c r="F99" s="34" t="n"/>
      <c r="G99" s="20" t="n"/>
      <c r="H99" s="17" t="n"/>
      <c r="I99" s="17" t="n"/>
      <c r="J99" s="34" t="n"/>
      <c r="K99" s="34" t="n"/>
      <c r="L99" s="17" t="n"/>
      <c r="M99" s="24" t="n"/>
      <c r="N99" s="35">
        <f>IF(AND(B99&lt;&gt;"",E99&lt;&gt;"",ISNUMBER(F99),OR(G99="Pendente",G99="Separado")),F99,0)</f>
        <v/>
      </c>
      <c r="O99" s="35">
        <f>IF(N99=0,"",SUMIFS($N$2:$N$101,$E$2:$E$101,E99,$D$2:$D$101,"&lt;"&amp;D99))</f>
        <v/>
      </c>
      <c r="P99" s="35">
        <f>IF(E99="","",SUMIFS(Lotes!$L$2:$L$101,Lotes!$B$2:$B$101,E99))</f>
        <v/>
      </c>
      <c r="Q99" s="35">
        <f>IF(N99=0,"",MAX(0,MIN(N99,P99-O99)))</f>
        <v/>
      </c>
      <c r="R99" s="35">
        <f>IF(Q99&lt;=0,"",IFERROR(AGGREGATE(15,6,Lotes!$M$2:$M$101/((Lotes!$B$2:$B$101=E99)*(Lotes!$J$2:$J$101="Elegível")*(Lotes!$O$2:$O$101&gt;O99)),1),""))</f>
        <v/>
      </c>
      <c r="S99" s="22">
        <f>IF(R99="","",IFERROR(INDEX(Lotes!$D$2:$D$101,MATCH(E99&amp;"|"&amp;TEXT(R99,"000"),Lotes!$R$2:$R$101,0)),""))</f>
        <v/>
      </c>
      <c r="T99" s="35">
        <f>IF(S99="","",MIN(O99+Q99,SUMIFS(Lotes!$O$2:$O$101,Lotes!$R$2:$R$101,E99&amp;"|"&amp;TEXT(R99,"000")))-O99)</f>
        <v/>
      </c>
      <c r="U99" s="35">
        <f>IF(Q99&lt;=0,"",IFERROR(AGGREGATE(15,6,Lotes!$M$2:$M$101/((Lotes!$B$2:$B$101=E99)*(Lotes!$J$2:$J$101="Elegível")*(Lotes!$O$2:$O$101&gt;=O99+Q99)),1),""))</f>
        <v/>
      </c>
      <c r="V99" s="22">
        <f>IF(U99="","",IFERROR(INDEX(Lotes!$D$2:$D$101,MATCH(E99&amp;"|"&amp;TEXT(U99,"000"),Lotes!$R$2:$R$101,0)),""))</f>
        <v/>
      </c>
      <c r="W99" s="35">
        <f>IF(V99="","",IF(U99=R99,Q99,O99+Q99-SUMIFS(Lotes!$N$2:$N$101,Lotes!$R$2:$R$101,E99&amp;"|"&amp;TEXT(U99,"000"))))</f>
        <v/>
      </c>
      <c r="X99" s="35">
        <f>IF(N99=0,0,IF(Q99&lt;=0,0,COUNTIFS(Lotes!$B$2:$B$101,E99,Lotes!$J$2:$J$101,"Elegível",Lotes!$O$2:$O$101,"&gt;"&amp;O99,Lotes!$N$2:$N$101,"&lt;"&amp;(O99+Q99))))</f>
        <v/>
      </c>
      <c r="Y99" s="25">
        <f>IF(N99=0,"",IF(Q99=0,"Sem saldo elegível",IF(Q99&lt;N99,"Atendimento parcial: "&amp;TEXT(Q99,"0")&amp;" de "&amp;TEXT(N99,"0")&amp;", iniciar no lote "&amp;S99,IF(X99=1,"Separar "&amp;TEXT(Q99,"0")&amp;" do lote "&amp;S99,"Iniciar no lote "&amp;S99&amp;" ("&amp;TEXT(T99,"0")&amp;") e seguir a fila FEFO até "&amp;V99&amp;" ("&amp;TEXT(W99,"0")&amp;")"))))</f>
        <v/>
      </c>
      <c r="Z99" s="25">
        <f>IF(B99="","",IF(G99="Cancelado","Não se aplica",IF(G99="Pendente",IF(OR(H99&lt;&gt;"",I99&lt;&gt;"",J99&lt;&gt;"",K99&lt;&gt;""),"Dados de execução antes da conclusão","Aguardando separação"),IF(G99&lt;&gt;"Separado","",IF(OR(H99="",I99="",J99="",K99=""),"Execução incompleta",IF(OR(AB99&lt;&gt;"Elegível",AC99&lt;&gt;"Elegível"),"Lote usado não elegível",IF(J99&lt;&gt;F99,"Quantidade divergente",IF(H99&lt;&gt;S99,"Quebra FEFO: primeiro lote divergente",IF(OR(I99&lt;&gt;V99,K99&lt;&gt;X99),"Sequência de lotes divergente","Conforme FEFO")))))))))</f>
        <v/>
      </c>
      <c r="AA99" s="25">
        <f>IF(COUNTA(B99:M99)=0,"",IF(OR(B99="",NOT(ISNUMBER(C99)),D99="",E99="",NOT(ISNUMBER(F99)),G99=""),"Completar campos obrigatórios",IF(F99&lt;=0,"Quantidade inválida",IF(COUNTIF($D$2:$D$101,D99)&gt;1,"Prioridade duplicada",IF(COUNTIF(Lotes!$B$2:$B$101,E99)=0,"SKU sem cadastro de lote",IF(AND(G99="Separado",OR(H99="",I99="",J99="",K99="")),"Completar dados da separação",IF(AND(G99="Separado",Z99&lt;&gt;"Conforme FEFO",Z99&lt;&gt;"Não se aplica",OR(L99="",L99="Não se aplica")),"Informar motivo da exceção",IF(Q99&lt;F99,"Revisar atendimento parcial/sem saldo","OK"))))))))</f>
        <v/>
      </c>
      <c r="AB99" s="22">
        <f>IF(H99="","",IFERROR(INDEX(Lotes!$J$2:$J$101,MATCH(E99&amp;"|"&amp;H99,Lotes!$Q$2:$Q$101,0)),"Lote não cadastrado"))</f>
        <v/>
      </c>
      <c r="AC99" s="22">
        <f>IF(I99="","",IFERROR(INDEX(Lotes!$J$2:$J$101,MATCH(E99&amp;"|"&amp;I99,Lotes!$Q$2:$Q$101,0)),"Lote não cadastrado"))</f>
        <v/>
      </c>
    </row>
    <row r="100" ht="32" customHeight="1">
      <c r="A100" s="16" t="n">
        <v>99</v>
      </c>
      <c r="B100" s="17" t="n"/>
      <c r="C100" s="33" t="n"/>
      <c r="D100" s="34" t="n"/>
      <c r="E100" s="17" t="n"/>
      <c r="F100" s="34" t="n"/>
      <c r="G100" s="20" t="n"/>
      <c r="H100" s="17" t="n"/>
      <c r="I100" s="17" t="n"/>
      <c r="J100" s="34" t="n"/>
      <c r="K100" s="34" t="n"/>
      <c r="L100" s="17" t="n"/>
      <c r="M100" s="24" t="n"/>
      <c r="N100" s="35">
        <f>IF(AND(B100&lt;&gt;"",E100&lt;&gt;"",ISNUMBER(F100),OR(G100="Pendente",G100="Separado")),F100,0)</f>
        <v/>
      </c>
      <c r="O100" s="35">
        <f>IF(N100=0,"",SUMIFS($N$2:$N$101,$E$2:$E$101,E100,$D$2:$D$101,"&lt;"&amp;D100))</f>
        <v/>
      </c>
      <c r="P100" s="35">
        <f>IF(E100="","",SUMIFS(Lotes!$L$2:$L$101,Lotes!$B$2:$B$101,E100))</f>
        <v/>
      </c>
      <c r="Q100" s="35">
        <f>IF(N100=0,"",MAX(0,MIN(N100,P100-O100)))</f>
        <v/>
      </c>
      <c r="R100" s="35">
        <f>IF(Q100&lt;=0,"",IFERROR(AGGREGATE(15,6,Lotes!$M$2:$M$101/((Lotes!$B$2:$B$101=E100)*(Lotes!$J$2:$J$101="Elegível")*(Lotes!$O$2:$O$101&gt;O100)),1),""))</f>
        <v/>
      </c>
      <c r="S100" s="22">
        <f>IF(R100="","",IFERROR(INDEX(Lotes!$D$2:$D$101,MATCH(E100&amp;"|"&amp;TEXT(R100,"000"),Lotes!$R$2:$R$101,0)),""))</f>
        <v/>
      </c>
      <c r="T100" s="35">
        <f>IF(S100="","",MIN(O100+Q100,SUMIFS(Lotes!$O$2:$O$101,Lotes!$R$2:$R$101,E100&amp;"|"&amp;TEXT(R100,"000")))-O100)</f>
        <v/>
      </c>
      <c r="U100" s="35">
        <f>IF(Q100&lt;=0,"",IFERROR(AGGREGATE(15,6,Lotes!$M$2:$M$101/((Lotes!$B$2:$B$101=E100)*(Lotes!$J$2:$J$101="Elegível")*(Lotes!$O$2:$O$101&gt;=O100+Q100)),1),""))</f>
        <v/>
      </c>
      <c r="V100" s="22">
        <f>IF(U100="","",IFERROR(INDEX(Lotes!$D$2:$D$101,MATCH(E100&amp;"|"&amp;TEXT(U100,"000"),Lotes!$R$2:$R$101,0)),""))</f>
        <v/>
      </c>
      <c r="W100" s="35">
        <f>IF(V100="","",IF(U100=R100,Q100,O100+Q100-SUMIFS(Lotes!$N$2:$N$101,Lotes!$R$2:$R$101,E100&amp;"|"&amp;TEXT(U100,"000"))))</f>
        <v/>
      </c>
      <c r="X100" s="35">
        <f>IF(N100=0,0,IF(Q100&lt;=0,0,COUNTIFS(Lotes!$B$2:$B$101,E100,Lotes!$J$2:$J$101,"Elegível",Lotes!$O$2:$O$101,"&gt;"&amp;O100,Lotes!$N$2:$N$101,"&lt;"&amp;(O100+Q100))))</f>
        <v/>
      </c>
      <c r="Y100" s="25">
        <f>IF(N100=0,"",IF(Q100=0,"Sem saldo elegível",IF(Q100&lt;N100,"Atendimento parcial: "&amp;TEXT(Q100,"0")&amp;" de "&amp;TEXT(N100,"0")&amp;", iniciar no lote "&amp;S100,IF(X100=1,"Separar "&amp;TEXT(Q100,"0")&amp;" do lote "&amp;S100,"Iniciar no lote "&amp;S100&amp;" ("&amp;TEXT(T100,"0")&amp;") e seguir a fila FEFO até "&amp;V100&amp;" ("&amp;TEXT(W100,"0")&amp;")"))))</f>
        <v/>
      </c>
      <c r="Z100" s="25">
        <f>IF(B100="","",IF(G100="Cancelado","Não se aplica",IF(G100="Pendente",IF(OR(H100&lt;&gt;"",I100&lt;&gt;"",J100&lt;&gt;"",K100&lt;&gt;""),"Dados de execução antes da conclusão","Aguardando separação"),IF(G100&lt;&gt;"Separado","",IF(OR(H100="",I100="",J100="",K100=""),"Execução incompleta",IF(OR(AB100&lt;&gt;"Elegível",AC100&lt;&gt;"Elegível"),"Lote usado não elegível",IF(J100&lt;&gt;F100,"Quantidade divergente",IF(H100&lt;&gt;S100,"Quebra FEFO: primeiro lote divergente",IF(OR(I100&lt;&gt;V100,K100&lt;&gt;X100),"Sequência de lotes divergente","Conforme FEFO")))))))))</f>
        <v/>
      </c>
      <c r="AA100" s="25">
        <f>IF(COUNTA(B100:M100)=0,"",IF(OR(B100="",NOT(ISNUMBER(C100)),D100="",E100="",NOT(ISNUMBER(F100)),G100=""),"Completar campos obrigatórios",IF(F100&lt;=0,"Quantidade inválida",IF(COUNTIF($D$2:$D$101,D100)&gt;1,"Prioridade duplicada",IF(COUNTIF(Lotes!$B$2:$B$101,E100)=0,"SKU sem cadastro de lote",IF(AND(G100="Separado",OR(H100="",I100="",J100="",K100="")),"Completar dados da separação",IF(AND(G100="Separado",Z100&lt;&gt;"Conforme FEFO",Z100&lt;&gt;"Não se aplica",OR(L100="",L100="Não se aplica")),"Informar motivo da exceção",IF(Q100&lt;F100,"Revisar atendimento parcial/sem saldo","OK"))))))))</f>
        <v/>
      </c>
      <c r="AB100" s="22">
        <f>IF(H100="","",IFERROR(INDEX(Lotes!$J$2:$J$101,MATCH(E100&amp;"|"&amp;H100,Lotes!$Q$2:$Q$101,0)),"Lote não cadastrado"))</f>
        <v/>
      </c>
      <c r="AC100" s="22">
        <f>IF(I100="","",IFERROR(INDEX(Lotes!$J$2:$J$101,MATCH(E100&amp;"|"&amp;I100,Lotes!$Q$2:$Q$101,0)),"Lote não cadastrado"))</f>
        <v/>
      </c>
    </row>
    <row r="101" ht="32" customHeight="1">
      <c r="A101" s="23" t="n">
        <v>100</v>
      </c>
      <c r="B101" s="17" t="n"/>
      <c r="C101" s="33" t="n"/>
      <c r="D101" s="34" t="n"/>
      <c r="E101" s="17" t="n"/>
      <c r="F101" s="34" t="n"/>
      <c r="G101" s="20" t="n"/>
      <c r="H101" s="17" t="n"/>
      <c r="I101" s="17" t="n"/>
      <c r="J101" s="34" t="n"/>
      <c r="K101" s="34" t="n"/>
      <c r="L101" s="17" t="n"/>
      <c r="M101" s="24" t="n"/>
      <c r="N101" s="35">
        <f>IF(AND(B101&lt;&gt;"",E101&lt;&gt;"",ISNUMBER(F101),OR(G101="Pendente",G101="Separado")),F101,0)</f>
        <v/>
      </c>
      <c r="O101" s="35">
        <f>IF(N101=0,"",SUMIFS($N$2:$N$101,$E$2:$E$101,E101,$D$2:$D$101,"&lt;"&amp;D101))</f>
        <v/>
      </c>
      <c r="P101" s="35">
        <f>IF(E101="","",SUMIFS(Lotes!$L$2:$L$101,Lotes!$B$2:$B$101,E101))</f>
        <v/>
      </c>
      <c r="Q101" s="35">
        <f>IF(N101=0,"",MAX(0,MIN(N101,P101-O101)))</f>
        <v/>
      </c>
      <c r="R101" s="35">
        <f>IF(Q101&lt;=0,"",IFERROR(AGGREGATE(15,6,Lotes!$M$2:$M$101/((Lotes!$B$2:$B$101=E101)*(Lotes!$J$2:$J$101="Elegível")*(Lotes!$O$2:$O$101&gt;O101)),1),""))</f>
        <v/>
      </c>
      <c r="S101" s="22">
        <f>IF(R101="","",IFERROR(INDEX(Lotes!$D$2:$D$101,MATCH(E101&amp;"|"&amp;TEXT(R101,"000"),Lotes!$R$2:$R$101,0)),""))</f>
        <v/>
      </c>
      <c r="T101" s="35">
        <f>IF(S101="","",MIN(O101+Q101,SUMIFS(Lotes!$O$2:$O$101,Lotes!$R$2:$R$101,E101&amp;"|"&amp;TEXT(R101,"000")))-O101)</f>
        <v/>
      </c>
      <c r="U101" s="35">
        <f>IF(Q101&lt;=0,"",IFERROR(AGGREGATE(15,6,Lotes!$M$2:$M$101/((Lotes!$B$2:$B$101=E101)*(Lotes!$J$2:$J$101="Elegível")*(Lotes!$O$2:$O$101&gt;=O101+Q101)),1),""))</f>
        <v/>
      </c>
      <c r="V101" s="22">
        <f>IF(U101="","",IFERROR(INDEX(Lotes!$D$2:$D$101,MATCH(E101&amp;"|"&amp;TEXT(U101,"000"),Lotes!$R$2:$R$101,0)),""))</f>
        <v/>
      </c>
      <c r="W101" s="35">
        <f>IF(V101="","",IF(U101=R101,Q101,O101+Q101-SUMIFS(Lotes!$N$2:$N$101,Lotes!$R$2:$R$101,E101&amp;"|"&amp;TEXT(U101,"000"))))</f>
        <v/>
      </c>
      <c r="X101" s="35">
        <f>IF(N101=0,0,IF(Q101&lt;=0,0,COUNTIFS(Lotes!$B$2:$B$101,E101,Lotes!$J$2:$J$101,"Elegível",Lotes!$O$2:$O$101,"&gt;"&amp;O101,Lotes!$N$2:$N$101,"&lt;"&amp;(O101+Q101))))</f>
        <v/>
      </c>
      <c r="Y101" s="25">
        <f>IF(N101=0,"",IF(Q101=0,"Sem saldo elegível",IF(Q101&lt;N101,"Atendimento parcial: "&amp;TEXT(Q101,"0")&amp;" de "&amp;TEXT(N101,"0")&amp;", iniciar no lote "&amp;S101,IF(X101=1,"Separar "&amp;TEXT(Q101,"0")&amp;" do lote "&amp;S101,"Iniciar no lote "&amp;S101&amp;" ("&amp;TEXT(T101,"0")&amp;") e seguir a fila FEFO até "&amp;V101&amp;" ("&amp;TEXT(W101,"0")&amp;")"))))</f>
        <v/>
      </c>
      <c r="Z101" s="25">
        <f>IF(B101="","",IF(G101="Cancelado","Não se aplica",IF(G101="Pendente",IF(OR(H101&lt;&gt;"",I101&lt;&gt;"",J101&lt;&gt;"",K101&lt;&gt;""),"Dados de execução antes da conclusão","Aguardando separação"),IF(G101&lt;&gt;"Separado","",IF(OR(H101="",I101="",J101="",K101=""),"Execução incompleta",IF(OR(AB101&lt;&gt;"Elegível",AC101&lt;&gt;"Elegível"),"Lote usado não elegível",IF(J101&lt;&gt;F101,"Quantidade divergente",IF(H101&lt;&gt;S101,"Quebra FEFO: primeiro lote divergente",IF(OR(I101&lt;&gt;V101,K101&lt;&gt;X101),"Sequência de lotes divergente","Conforme FEFO")))))))))</f>
        <v/>
      </c>
      <c r="AA101" s="25">
        <f>IF(COUNTA(B101:M101)=0,"",IF(OR(B101="",NOT(ISNUMBER(C101)),D101="",E101="",NOT(ISNUMBER(F101)),G101=""),"Completar campos obrigatórios",IF(F101&lt;=0,"Quantidade inválida",IF(COUNTIF($D$2:$D$101,D101)&gt;1,"Prioridade duplicada",IF(COUNTIF(Lotes!$B$2:$B$101,E101)=0,"SKU sem cadastro de lote",IF(AND(G101="Separado",OR(H101="",I101="",J101="",K101="")),"Completar dados da separação",IF(AND(G101="Separado",Z101&lt;&gt;"Conforme FEFO",Z101&lt;&gt;"Não se aplica",OR(L101="",L101="Não se aplica")),"Informar motivo da exceção",IF(Q101&lt;F101,"Revisar atendimento parcial/sem saldo","OK"))))))))</f>
        <v/>
      </c>
      <c r="AB101" s="22">
        <f>IF(H101="","",IFERROR(INDEX(Lotes!$J$2:$J$101,MATCH(E101&amp;"|"&amp;H101,Lotes!$Q$2:$Q$101,0)),"Lote não cadastrado"))</f>
        <v/>
      </c>
      <c r="AC101" s="22">
        <f>IF(I101="","",IFERROR(INDEX(Lotes!$J$2:$J$101,MATCH(E101&amp;"|"&amp;I101,Lotes!$Q$2:$Q$101,0)),"Lote não cadastrado"))</f>
        <v/>
      </c>
    </row>
  </sheetData>
  <autoFilter ref="A1:AC101"/>
  <conditionalFormatting sqref="D2:D101">
    <cfRule type="expression" priority="1" dxfId="1">
      <formula>AND($D2&lt;&gt;"",COUNTIF($D$2:$D$101,$D2)&gt;1)</formula>
    </cfRule>
  </conditionalFormatting>
  <conditionalFormatting sqref="Q2:Q101">
    <cfRule type="expression" priority="2" dxfId="1">
      <formula>AND($N2&gt;0,$Q2=0)</formula>
    </cfRule>
    <cfRule type="expression" priority="3" dxfId="6">
      <formula>AND($Q2&gt;0,$Q2&lt;$N2)</formula>
    </cfRule>
  </conditionalFormatting>
  <conditionalFormatting sqref="Z2:Z101">
    <cfRule type="expression" priority="4" dxfId="0">
      <formula>$Z2="Conforme FEFO"</formula>
    </cfRule>
    <cfRule type="expression" priority="5" dxfId="1">
      <formula>LEFT($Z2,11)="Quebra FEFO"</formula>
    </cfRule>
    <cfRule type="expression" priority="6" dxfId="1">
      <formula>$Z2="Lote usado não elegível"</formula>
    </cfRule>
    <cfRule type="expression" priority="7" dxfId="1">
      <formula>$Z2="Sequência de lotes divergente"</formula>
    </cfRule>
    <cfRule type="expression" priority="8" dxfId="1">
      <formula>$Z2="Quantidade divergente"</formula>
    </cfRule>
    <cfRule type="expression" priority="9" dxfId="7">
      <formula>$Z2="Aguardando separação"</formula>
    </cfRule>
    <cfRule type="expression" priority="10" dxfId="8">
      <formula>$Z2="Execução incompleta"</formula>
    </cfRule>
  </conditionalFormatting>
  <conditionalFormatting sqref="AA2:AA101">
    <cfRule type="expression" priority="11" dxfId="0">
      <formula>$AA2="OK"</formula>
    </cfRule>
    <cfRule type="expression" priority="12" dxfId="9">
      <formula>AND($AA2&lt;&gt;"",$AA2&lt;&gt;"OK")</formula>
    </cfRule>
  </conditionalFormatting>
  <dataValidations count="11">
    <dataValidation sqref="B2:B101" showDropDown="0" showInputMessage="0" showErrorMessage="1" allowBlank="0" errorTitle="Entrada inválida" error="Revise o valor informado." type="textLength" errorStyle="stop" operator="between">
      <formula1>1</formula1>
      <formula2>30</formula2>
    </dataValidation>
    <dataValidation sqref="C2:C101" showDropDown="0" showInputMessage="0" showErrorMessage="1" allowBlank="0" errorTitle="Entrada inválida" error="Revise o valor informado." type="date" errorStyle="stop" operator="between">
      <formula1>DATE(2020,1,1)</formula1>
      <formula2>DATE(2100,12,31)</formula2>
    </dataValidation>
    <dataValidation sqref="D2:D101" showDropDown="0" showInputMessage="0" showErrorMessage="1" allowBlank="0" errorTitle="Entrada inválida" error="Revise o valor informado." type="whole" errorStyle="stop" operator="between">
      <formula1>1</formula1>
      <formula2>9999</formula2>
    </dataValidation>
    <dataValidation sqref="E2:E101" showDropDown="0" showInputMessage="0" showErrorMessage="0" allowBlank="0" errorTitle="Entrada inválida" error="Revise o valor informado." type="list" errorStyle="stop">
      <formula1>INDIRECT("'Lotes'!$B$2:$B$101")</formula1>
    </dataValidation>
    <dataValidation sqref="F2:F101" showDropDown="0" showInputMessage="0" showErrorMessage="1" allowBlank="0" errorTitle="Entrada inválida" error="Revise o valor informado." type="whole" errorStyle="stop" operator="between">
      <formula1>1</formula1>
      <formula2>1000000000</formula2>
    </dataValidation>
    <dataValidation sqref="G2:G101" showDropDown="0" showInputMessage="0" showErrorMessage="1" allowBlank="0" errorTitle="Entrada inválida" error="Revise o valor informado." type="list" errorStyle="stop">
      <formula1>INDIRECT("'Instruções'!$I$2:$I$4")</formula1>
    </dataValidation>
    <dataValidation sqref="H2:I101" showDropDown="0" showInputMessage="0" showErrorMessage="0" allowBlank="0" errorTitle="Entrada inválida" error="Revise o valor informado." type="list" errorStyle="stop">
      <formula1>INDIRECT("'Lotes'!$D$2:$D$101")</formula1>
    </dataValidation>
    <dataValidation sqref="J2:J101" showDropDown="0" showInputMessage="0" showErrorMessage="1" allowBlank="0" errorTitle="Entrada inválida" error="Revise o valor informado." type="whole" errorStyle="stop" operator="between">
      <formula1>0</formula1>
      <formula2>1000000000</formula2>
    </dataValidation>
    <dataValidation sqref="K2:K101" showDropDown="0" showInputMessage="0" showErrorMessage="1" allowBlank="0" errorTitle="Entrada inválida" error="Revise o valor informado." type="whole" errorStyle="stop" operator="between">
      <formula1>1</formula1>
      <formula2>100</formula2>
    </dataValidation>
    <dataValidation sqref="L2:L101" showDropDown="0" showInputMessage="0" showErrorMessage="1" allowBlank="0" errorTitle="Entrada inválida" error="Revise o valor informado." type="list" errorStyle="stop">
      <formula1>INDIRECT("'Instruções'!$J$2:$J$7")</formula1>
    </dataValidation>
    <dataValidation sqref="M2:M101" showDropDown="0" showInputMessage="0" showErrorMessage="1" allowBlank="0" errorTitle="Entrada inválida" error="Revise o valor informado." type="textLength" errorStyle="stop" operator="lessThanOrEqual">
      <formula1>200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D6A57"/>
    <outlinePr summaryBelow="1" summaryRight="1"/>
    <pageSetUpPr/>
  </sheetPr>
  <dimension ref="A1:J101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5" customWidth="1" min="3" max="3"/>
    <col width="18" customWidth="1" min="4" max="4"/>
    <col width="14" customWidth="1" min="5" max="5"/>
    <col width="17" customWidth="1" min="6" max="6"/>
    <col width="15" customWidth="1" min="7" max="7"/>
    <col width="21" customWidth="1" min="8" max="8"/>
    <col width="19" customWidth="1" min="9" max="9"/>
    <col width="24" customWidth="1" min="10" max="10"/>
  </cols>
  <sheetData>
    <row r="1" ht="34" customHeight="1">
      <c r="A1" s="11" t="inlineStr">
        <is>
          <t>Posição global</t>
        </is>
      </c>
      <c r="B1" s="11" t="inlineStr">
        <is>
          <t>SKU</t>
        </is>
      </c>
      <c r="C1" s="11" t="inlineStr">
        <is>
          <t>Produto</t>
        </is>
      </c>
      <c r="D1" s="11" t="inlineStr">
        <is>
          <t>Lote</t>
        </is>
      </c>
      <c r="E1" s="11" t="inlineStr">
        <is>
          <t>Validade</t>
        </is>
      </c>
      <c r="F1" s="11" t="inlineStr">
        <is>
          <t>Dias para vencer</t>
        </is>
      </c>
      <c r="G1" s="11" t="inlineStr">
        <is>
          <t>Saldo elegível</t>
        </is>
      </c>
      <c r="H1" s="11" t="inlineStr">
        <is>
          <t>Faixa de validade</t>
        </is>
      </c>
      <c r="I1" s="11" t="inlineStr">
        <is>
          <t>Ordem FEFO no SKU</t>
        </is>
      </c>
      <c r="J1" s="11" t="inlineStr">
        <is>
          <t>Situação operacional</t>
        </is>
      </c>
    </row>
    <row r="2" ht="22" customHeight="1">
      <c r="A2" s="13">
        <f>IF(ROW()-1&lt;=COUNTIF(Lotes!$J$2:$J$101,"Elegível"),ROW()-1,"")</f>
        <v/>
      </c>
      <c r="B2" s="22">
        <f>IF($A2="","",IFERROR(INDEX(Lotes!$B$2:$B$101,MATCH($A2,Lotes!$P$2:$P$101,0)),""))</f>
        <v/>
      </c>
      <c r="C2" s="22">
        <f>IF($A2="","",IFERROR(INDEX(Lotes!$C$2:$C$101,MATCH($A2,Lotes!$P$2:$P$101,0)),""))</f>
        <v/>
      </c>
      <c r="D2" s="22">
        <f>IF($A2="","",IFERROR(INDEX(Lotes!$D$2:$D$101,MATCH($A2,Lotes!$P$2:$P$101,0)),""))</f>
        <v/>
      </c>
      <c r="E2" s="32">
        <f>IF($A2="","",IFERROR(INDEX(Lotes!$E$2:$E$101,MATCH($A2,Lotes!$P$2:$P$101,0)),""))</f>
        <v/>
      </c>
      <c r="F2" s="35">
        <f>IF($A2="","",IFERROR(INDEX(Lotes!$I$2:$I$101,MATCH($A2,Lotes!$P$2:$P$101,0)),""))</f>
        <v/>
      </c>
      <c r="G2" s="35">
        <f>IF($A2="","",IFERROR(INDEX(Lotes!$L$2:$L$101,MATCH($A2,Lotes!$P$2:$P$101,0)),""))</f>
        <v/>
      </c>
      <c r="H2" s="22">
        <f>IF($A2="","",IFERROR(INDEX(Lotes!$K$2:$K$101,MATCH($A2,Lotes!$P$2:$P$101,0)),""))</f>
        <v/>
      </c>
      <c r="I2" s="35">
        <f>IF($A2="","",IFERROR(INDEX(Lotes!$M$2:$M$101,MATCH($A2,Lotes!$P$2:$P$101,0)),""))</f>
        <v/>
      </c>
      <c r="J2" s="22">
        <f>IF(A2="","",IF(I2=1,"Primeiro lote do SKU","Seguir ordem FEFO"))</f>
        <v/>
      </c>
    </row>
    <row r="3" ht="22" customHeight="1">
      <c r="A3" s="13">
        <f>IF(ROW()-1&lt;=COUNTIF(Lotes!$J$2:$J$101,"Elegível"),ROW()-1,"")</f>
        <v/>
      </c>
      <c r="B3" s="22">
        <f>IF($A3="","",IFERROR(INDEX(Lotes!$B$2:$B$101,MATCH($A3,Lotes!$P$2:$P$101,0)),""))</f>
        <v/>
      </c>
      <c r="C3" s="22">
        <f>IF($A3="","",IFERROR(INDEX(Lotes!$C$2:$C$101,MATCH($A3,Lotes!$P$2:$P$101,0)),""))</f>
        <v/>
      </c>
      <c r="D3" s="22">
        <f>IF($A3="","",IFERROR(INDEX(Lotes!$D$2:$D$101,MATCH($A3,Lotes!$P$2:$P$101,0)),""))</f>
        <v/>
      </c>
      <c r="E3" s="32">
        <f>IF($A3="","",IFERROR(INDEX(Lotes!$E$2:$E$101,MATCH($A3,Lotes!$P$2:$P$101,0)),""))</f>
        <v/>
      </c>
      <c r="F3" s="35">
        <f>IF($A3="","",IFERROR(INDEX(Lotes!$I$2:$I$101,MATCH($A3,Lotes!$P$2:$P$101,0)),""))</f>
        <v/>
      </c>
      <c r="G3" s="35">
        <f>IF($A3="","",IFERROR(INDEX(Lotes!$L$2:$L$101,MATCH($A3,Lotes!$P$2:$P$101,0)),""))</f>
        <v/>
      </c>
      <c r="H3" s="22">
        <f>IF($A3="","",IFERROR(INDEX(Lotes!$K$2:$K$101,MATCH($A3,Lotes!$P$2:$P$101,0)),""))</f>
        <v/>
      </c>
      <c r="I3" s="35">
        <f>IF($A3="","",IFERROR(INDEX(Lotes!$M$2:$M$101,MATCH($A3,Lotes!$P$2:$P$101,0)),""))</f>
        <v/>
      </c>
      <c r="J3" s="22">
        <f>IF(A3="","",IF(I3=1,"Primeiro lote do SKU","Seguir ordem FEFO"))</f>
        <v/>
      </c>
    </row>
    <row r="4" ht="22" customHeight="1">
      <c r="A4" s="13">
        <f>IF(ROW()-1&lt;=COUNTIF(Lotes!$J$2:$J$101,"Elegível"),ROW()-1,"")</f>
        <v/>
      </c>
      <c r="B4" s="22">
        <f>IF($A4="","",IFERROR(INDEX(Lotes!$B$2:$B$101,MATCH($A4,Lotes!$P$2:$P$101,0)),""))</f>
        <v/>
      </c>
      <c r="C4" s="22">
        <f>IF($A4="","",IFERROR(INDEX(Lotes!$C$2:$C$101,MATCH($A4,Lotes!$P$2:$P$101,0)),""))</f>
        <v/>
      </c>
      <c r="D4" s="22">
        <f>IF($A4="","",IFERROR(INDEX(Lotes!$D$2:$D$101,MATCH($A4,Lotes!$P$2:$P$101,0)),""))</f>
        <v/>
      </c>
      <c r="E4" s="32">
        <f>IF($A4="","",IFERROR(INDEX(Lotes!$E$2:$E$101,MATCH($A4,Lotes!$P$2:$P$101,0)),""))</f>
        <v/>
      </c>
      <c r="F4" s="35">
        <f>IF($A4="","",IFERROR(INDEX(Lotes!$I$2:$I$101,MATCH($A4,Lotes!$P$2:$P$101,0)),""))</f>
        <v/>
      </c>
      <c r="G4" s="35">
        <f>IF($A4="","",IFERROR(INDEX(Lotes!$L$2:$L$101,MATCH($A4,Lotes!$P$2:$P$101,0)),""))</f>
        <v/>
      </c>
      <c r="H4" s="22">
        <f>IF($A4="","",IFERROR(INDEX(Lotes!$K$2:$K$101,MATCH($A4,Lotes!$P$2:$P$101,0)),""))</f>
        <v/>
      </c>
      <c r="I4" s="35">
        <f>IF($A4="","",IFERROR(INDEX(Lotes!$M$2:$M$101,MATCH($A4,Lotes!$P$2:$P$101,0)),""))</f>
        <v/>
      </c>
      <c r="J4" s="22">
        <f>IF(A4="","",IF(I4=1,"Primeiro lote do SKU","Seguir ordem FEFO"))</f>
        <v/>
      </c>
    </row>
    <row r="5" ht="22" customHeight="1">
      <c r="A5" s="13">
        <f>IF(ROW()-1&lt;=COUNTIF(Lotes!$J$2:$J$101,"Elegível"),ROW()-1,"")</f>
        <v/>
      </c>
      <c r="B5" s="22">
        <f>IF($A5="","",IFERROR(INDEX(Lotes!$B$2:$B$101,MATCH($A5,Lotes!$P$2:$P$101,0)),""))</f>
        <v/>
      </c>
      <c r="C5" s="22">
        <f>IF($A5="","",IFERROR(INDEX(Lotes!$C$2:$C$101,MATCH($A5,Lotes!$P$2:$P$101,0)),""))</f>
        <v/>
      </c>
      <c r="D5" s="22">
        <f>IF($A5="","",IFERROR(INDEX(Lotes!$D$2:$D$101,MATCH($A5,Lotes!$P$2:$P$101,0)),""))</f>
        <v/>
      </c>
      <c r="E5" s="32">
        <f>IF($A5="","",IFERROR(INDEX(Lotes!$E$2:$E$101,MATCH($A5,Lotes!$P$2:$P$101,0)),""))</f>
        <v/>
      </c>
      <c r="F5" s="35">
        <f>IF($A5="","",IFERROR(INDEX(Lotes!$I$2:$I$101,MATCH($A5,Lotes!$P$2:$P$101,0)),""))</f>
        <v/>
      </c>
      <c r="G5" s="35">
        <f>IF($A5="","",IFERROR(INDEX(Lotes!$L$2:$L$101,MATCH($A5,Lotes!$P$2:$P$101,0)),""))</f>
        <v/>
      </c>
      <c r="H5" s="22">
        <f>IF($A5="","",IFERROR(INDEX(Lotes!$K$2:$K$101,MATCH($A5,Lotes!$P$2:$P$101,0)),""))</f>
        <v/>
      </c>
      <c r="I5" s="35">
        <f>IF($A5="","",IFERROR(INDEX(Lotes!$M$2:$M$101,MATCH($A5,Lotes!$P$2:$P$101,0)),""))</f>
        <v/>
      </c>
      <c r="J5" s="22">
        <f>IF(A5="","",IF(I5=1,"Primeiro lote do SKU","Seguir ordem FEFO"))</f>
        <v/>
      </c>
    </row>
    <row r="6" ht="22" customHeight="1">
      <c r="A6" s="13">
        <f>IF(ROW()-1&lt;=COUNTIF(Lotes!$J$2:$J$101,"Elegível"),ROW()-1,"")</f>
        <v/>
      </c>
      <c r="B6" s="22">
        <f>IF($A6="","",IFERROR(INDEX(Lotes!$B$2:$B$101,MATCH($A6,Lotes!$P$2:$P$101,0)),""))</f>
        <v/>
      </c>
      <c r="C6" s="22">
        <f>IF($A6="","",IFERROR(INDEX(Lotes!$C$2:$C$101,MATCH($A6,Lotes!$P$2:$P$101,0)),""))</f>
        <v/>
      </c>
      <c r="D6" s="22">
        <f>IF($A6="","",IFERROR(INDEX(Lotes!$D$2:$D$101,MATCH($A6,Lotes!$P$2:$P$101,0)),""))</f>
        <v/>
      </c>
      <c r="E6" s="32">
        <f>IF($A6="","",IFERROR(INDEX(Lotes!$E$2:$E$101,MATCH($A6,Lotes!$P$2:$P$101,0)),""))</f>
        <v/>
      </c>
      <c r="F6" s="35">
        <f>IF($A6="","",IFERROR(INDEX(Lotes!$I$2:$I$101,MATCH($A6,Lotes!$P$2:$P$101,0)),""))</f>
        <v/>
      </c>
      <c r="G6" s="35">
        <f>IF($A6="","",IFERROR(INDEX(Lotes!$L$2:$L$101,MATCH($A6,Lotes!$P$2:$P$101,0)),""))</f>
        <v/>
      </c>
      <c r="H6" s="22">
        <f>IF($A6="","",IFERROR(INDEX(Lotes!$K$2:$K$101,MATCH($A6,Lotes!$P$2:$P$101,0)),""))</f>
        <v/>
      </c>
      <c r="I6" s="35">
        <f>IF($A6="","",IFERROR(INDEX(Lotes!$M$2:$M$101,MATCH($A6,Lotes!$P$2:$P$101,0)),""))</f>
        <v/>
      </c>
      <c r="J6" s="22">
        <f>IF(A6="","",IF(I6=1,"Primeiro lote do SKU","Seguir ordem FEFO"))</f>
        <v/>
      </c>
    </row>
    <row r="7" ht="22" customHeight="1">
      <c r="A7" s="13">
        <f>IF(ROW()-1&lt;=COUNTIF(Lotes!$J$2:$J$101,"Elegível"),ROW()-1,"")</f>
        <v/>
      </c>
      <c r="B7" s="22">
        <f>IF($A7="","",IFERROR(INDEX(Lotes!$B$2:$B$101,MATCH($A7,Lotes!$P$2:$P$101,0)),""))</f>
        <v/>
      </c>
      <c r="C7" s="22">
        <f>IF($A7="","",IFERROR(INDEX(Lotes!$C$2:$C$101,MATCH($A7,Lotes!$P$2:$P$101,0)),""))</f>
        <v/>
      </c>
      <c r="D7" s="22">
        <f>IF($A7="","",IFERROR(INDEX(Lotes!$D$2:$D$101,MATCH($A7,Lotes!$P$2:$P$101,0)),""))</f>
        <v/>
      </c>
      <c r="E7" s="32">
        <f>IF($A7="","",IFERROR(INDEX(Lotes!$E$2:$E$101,MATCH($A7,Lotes!$P$2:$P$101,0)),""))</f>
        <v/>
      </c>
      <c r="F7" s="35">
        <f>IF($A7="","",IFERROR(INDEX(Lotes!$I$2:$I$101,MATCH($A7,Lotes!$P$2:$P$101,0)),""))</f>
        <v/>
      </c>
      <c r="G7" s="35">
        <f>IF($A7="","",IFERROR(INDEX(Lotes!$L$2:$L$101,MATCH($A7,Lotes!$P$2:$P$101,0)),""))</f>
        <v/>
      </c>
      <c r="H7" s="22">
        <f>IF($A7="","",IFERROR(INDEX(Lotes!$K$2:$K$101,MATCH($A7,Lotes!$P$2:$P$101,0)),""))</f>
        <v/>
      </c>
      <c r="I7" s="35">
        <f>IF($A7="","",IFERROR(INDEX(Lotes!$M$2:$M$101,MATCH($A7,Lotes!$P$2:$P$101,0)),""))</f>
        <v/>
      </c>
      <c r="J7" s="22">
        <f>IF(A7="","",IF(I7=1,"Primeiro lote do SKU","Seguir ordem FEFO"))</f>
        <v/>
      </c>
    </row>
    <row r="8" ht="22" customHeight="1">
      <c r="A8" s="13">
        <f>IF(ROW()-1&lt;=COUNTIF(Lotes!$J$2:$J$101,"Elegível"),ROW()-1,"")</f>
        <v/>
      </c>
      <c r="B8" s="22">
        <f>IF($A8="","",IFERROR(INDEX(Lotes!$B$2:$B$101,MATCH($A8,Lotes!$P$2:$P$101,0)),""))</f>
        <v/>
      </c>
      <c r="C8" s="22">
        <f>IF($A8="","",IFERROR(INDEX(Lotes!$C$2:$C$101,MATCH($A8,Lotes!$P$2:$P$101,0)),""))</f>
        <v/>
      </c>
      <c r="D8" s="22">
        <f>IF($A8="","",IFERROR(INDEX(Lotes!$D$2:$D$101,MATCH($A8,Lotes!$P$2:$P$101,0)),""))</f>
        <v/>
      </c>
      <c r="E8" s="32">
        <f>IF($A8="","",IFERROR(INDEX(Lotes!$E$2:$E$101,MATCH($A8,Lotes!$P$2:$P$101,0)),""))</f>
        <v/>
      </c>
      <c r="F8" s="35">
        <f>IF($A8="","",IFERROR(INDEX(Lotes!$I$2:$I$101,MATCH($A8,Lotes!$P$2:$P$101,0)),""))</f>
        <v/>
      </c>
      <c r="G8" s="35">
        <f>IF($A8="","",IFERROR(INDEX(Lotes!$L$2:$L$101,MATCH($A8,Lotes!$P$2:$P$101,0)),""))</f>
        <v/>
      </c>
      <c r="H8" s="22">
        <f>IF($A8="","",IFERROR(INDEX(Lotes!$K$2:$K$101,MATCH($A8,Lotes!$P$2:$P$101,0)),""))</f>
        <v/>
      </c>
      <c r="I8" s="35">
        <f>IF($A8="","",IFERROR(INDEX(Lotes!$M$2:$M$101,MATCH($A8,Lotes!$P$2:$P$101,0)),""))</f>
        <v/>
      </c>
      <c r="J8" s="22">
        <f>IF(A8="","",IF(I8=1,"Primeiro lote do SKU","Seguir ordem FEFO"))</f>
        <v/>
      </c>
    </row>
    <row r="9" ht="22" customHeight="1">
      <c r="A9" s="13">
        <f>IF(ROW()-1&lt;=COUNTIF(Lotes!$J$2:$J$101,"Elegível"),ROW()-1,"")</f>
        <v/>
      </c>
      <c r="B9" s="22">
        <f>IF($A9="","",IFERROR(INDEX(Lotes!$B$2:$B$101,MATCH($A9,Lotes!$P$2:$P$101,0)),""))</f>
        <v/>
      </c>
      <c r="C9" s="22">
        <f>IF($A9="","",IFERROR(INDEX(Lotes!$C$2:$C$101,MATCH($A9,Lotes!$P$2:$P$101,0)),""))</f>
        <v/>
      </c>
      <c r="D9" s="22">
        <f>IF($A9="","",IFERROR(INDEX(Lotes!$D$2:$D$101,MATCH($A9,Lotes!$P$2:$P$101,0)),""))</f>
        <v/>
      </c>
      <c r="E9" s="32">
        <f>IF($A9="","",IFERROR(INDEX(Lotes!$E$2:$E$101,MATCH($A9,Lotes!$P$2:$P$101,0)),""))</f>
        <v/>
      </c>
      <c r="F9" s="35">
        <f>IF($A9="","",IFERROR(INDEX(Lotes!$I$2:$I$101,MATCH($A9,Lotes!$P$2:$P$101,0)),""))</f>
        <v/>
      </c>
      <c r="G9" s="35">
        <f>IF($A9="","",IFERROR(INDEX(Lotes!$L$2:$L$101,MATCH($A9,Lotes!$P$2:$P$101,0)),""))</f>
        <v/>
      </c>
      <c r="H9" s="22">
        <f>IF($A9="","",IFERROR(INDEX(Lotes!$K$2:$K$101,MATCH($A9,Lotes!$P$2:$P$101,0)),""))</f>
        <v/>
      </c>
      <c r="I9" s="35">
        <f>IF($A9="","",IFERROR(INDEX(Lotes!$M$2:$M$101,MATCH($A9,Lotes!$P$2:$P$101,0)),""))</f>
        <v/>
      </c>
      <c r="J9" s="22">
        <f>IF(A9="","",IF(I9=1,"Primeiro lote do SKU","Seguir ordem FEFO"))</f>
        <v/>
      </c>
    </row>
    <row r="10" ht="22" customHeight="1">
      <c r="A10" s="13">
        <f>IF(ROW()-1&lt;=COUNTIF(Lotes!$J$2:$J$101,"Elegível"),ROW()-1,"")</f>
        <v/>
      </c>
      <c r="B10" s="22">
        <f>IF($A10="","",IFERROR(INDEX(Lotes!$B$2:$B$101,MATCH($A10,Lotes!$P$2:$P$101,0)),""))</f>
        <v/>
      </c>
      <c r="C10" s="22">
        <f>IF($A10="","",IFERROR(INDEX(Lotes!$C$2:$C$101,MATCH($A10,Lotes!$P$2:$P$101,0)),""))</f>
        <v/>
      </c>
      <c r="D10" s="22">
        <f>IF($A10="","",IFERROR(INDEX(Lotes!$D$2:$D$101,MATCH($A10,Lotes!$P$2:$P$101,0)),""))</f>
        <v/>
      </c>
      <c r="E10" s="32">
        <f>IF($A10="","",IFERROR(INDEX(Lotes!$E$2:$E$101,MATCH($A10,Lotes!$P$2:$P$101,0)),""))</f>
        <v/>
      </c>
      <c r="F10" s="35">
        <f>IF($A10="","",IFERROR(INDEX(Lotes!$I$2:$I$101,MATCH($A10,Lotes!$P$2:$P$101,0)),""))</f>
        <v/>
      </c>
      <c r="G10" s="35">
        <f>IF($A10="","",IFERROR(INDEX(Lotes!$L$2:$L$101,MATCH($A10,Lotes!$P$2:$P$101,0)),""))</f>
        <v/>
      </c>
      <c r="H10" s="22">
        <f>IF($A10="","",IFERROR(INDEX(Lotes!$K$2:$K$101,MATCH($A10,Lotes!$P$2:$P$101,0)),""))</f>
        <v/>
      </c>
      <c r="I10" s="35">
        <f>IF($A10="","",IFERROR(INDEX(Lotes!$M$2:$M$101,MATCH($A10,Lotes!$P$2:$P$101,0)),""))</f>
        <v/>
      </c>
      <c r="J10" s="22">
        <f>IF(A10="","",IF(I10=1,"Primeiro lote do SKU","Seguir ordem FEFO"))</f>
        <v/>
      </c>
    </row>
    <row r="11" ht="22" customHeight="1">
      <c r="A11" s="13">
        <f>IF(ROW()-1&lt;=COUNTIF(Lotes!$J$2:$J$101,"Elegível"),ROW()-1,"")</f>
        <v/>
      </c>
      <c r="B11" s="22">
        <f>IF($A11="","",IFERROR(INDEX(Lotes!$B$2:$B$101,MATCH($A11,Lotes!$P$2:$P$101,0)),""))</f>
        <v/>
      </c>
      <c r="C11" s="22">
        <f>IF($A11="","",IFERROR(INDEX(Lotes!$C$2:$C$101,MATCH($A11,Lotes!$P$2:$P$101,0)),""))</f>
        <v/>
      </c>
      <c r="D11" s="22">
        <f>IF($A11="","",IFERROR(INDEX(Lotes!$D$2:$D$101,MATCH($A11,Lotes!$P$2:$P$101,0)),""))</f>
        <v/>
      </c>
      <c r="E11" s="32">
        <f>IF($A11="","",IFERROR(INDEX(Lotes!$E$2:$E$101,MATCH($A11,Lotes!$P$2:$P$101,0)),""))</f>
        <v/>
      </c>
      <c r="F11" s="35">
        <f>IF($A11="","",IFERROR(INDEX(Lotes!$I$2:$I$101,MATCH($A11,Lotes!$P$2:$P$101,0)),""))</f>
        <v/>
      </c>
      <c r="G11" s="35">
        <f>IF($A11="","",IFERROR(INDEX(Lotes!$L$2:$L$101,MATCH($A11,Lotes!$P$2:$P$101,0)),""))</f>
        <v/>
      </c>
      <c r="H11" s="22">
        <f>IF($A11="","",IFERROR(INDEX(Lotes!$K$2:$K$101,MATCH($A11,Lotes!$P$2:$P$101,0)),""))</f>
        <v/>
      </c>
      <c r="I11" s="35">
        <f>IF($A11="","",IFERROR(INDEX(Lotes!$M$2:$M$101,MATCH($A11,Lotes!$P$2:$P$101,0)),""))</f>
        <v/>
      </c>
      <c r="J11" s="22">
        <f>IF(A11="","",IF(I11=1,"Primeiro lote do SKU","Seguir ordem FEFO"))</f>
        <v/>
      </c>
    </row>
    <row r="12" ht="22" customHeight="1">
      <c r="A12" s="13">
        <f>IF(ROW()-1&lt;=COUNTIF(Lotes!$J$2:$J$101,"Elegível"),ROW()-1,"")</f>
        <v/>
      </c>
      <c r="B12" s="22">
        <f>IF($A12="","",IFERROR(INDEX(Lotes!$B$2:$B$101,MATCH($A12,Lotes!$P$2:$P$101,0)),""))</f>
        <v/>
      </c>
      <c r="C12" s="22">
        <f>IF($A12="","",IFERROR(INDEX(Lotes!$C$2:$C$101,MATCH($A12,Lotes!$P$2:$P$101,0)),""))</f>
        <v/>
      </c>
      <c r="D12" s="22">
        <f>IF($A12="","",IFERROR(INDEX(Lotes!$D$2:$D$101,MATCH($A12,Lotes!$P$2:$P$101,0)),""))</f>
        <v/>
      </c>
      <c r="E12" s="32">
        <f>IF($A12="","",IFERROR(INDEX(Lotes!$E$2:$E$101,MATCH($A12,Lotes!$P$2:$P$101,0)),""))</f>
        <v/>
      </c>
      <c r="F12" s="35">
        <f>IF($A12="","",IFERROR(INDEX(Lotes!$I$2:$I$101,MATCH($A12,Lotes!$P$2:$P$101,0)),""))</f>
        <v/>
      </c>
      <c r="G12" s="35">
        <f>IF($A12="","",IFERROR(INDEX(Lotes!$L$2:$L$101,MATCH($A12,Lotes!$P$2:$P$101,0)),""))</f>
        <v/>
      </c>
      <c r="H12" s="22">
        <f>IF($A12="","",IFERROR(INDEX(Lotes!$K$2:$K$101,MATCH($A12,Lotes!$P$2:$P$101,0)),""))</f>
        <v/>
      </c>
      <c r="I12" s="35">
        <f>IF($A12="","",IFERROR(INDEX(Lotes!$M$2:$M$101,MATCH($A12,Lotes!$P$2:$P$101,0)),""))</f>
        <v/>
      </c>
      <c r="J12" s="22">
        <f>IF(A12="","",IF(I12=1,"Primeiro lote do SKU","Seguir ordem FEFO"))</f>
        <v/>
      </c>
    </row>
    <row r="13" ht="22" customHeight="1">
      <c r="A13" s="13">
        <f>IF(ROW()-1&lt;=COUNTIF(Lotes!$J$2:$J$101,"Elegível"),ROW()-1,"")</f>
        <v/>
      </c>
      <c r="B13" s="22">
        <f>IF($A13="","",IFERROR(INDEX(Lotes!$B$2:$B$101,MATCH($A13,Lotes!$P$2:$P$101,0)),""))</f>
        <v/>
      </c>
      <c r="C13" s="22">
        <f>IF($A13="","",IFERROR(INDEX(Lotes!$C$2:$C$101,MATCH($A13,Lotes!$P$2:$P$101,0)),""))</f>
        <v/>
      </c>
      <c r="D13" s="22">
        <f>IF($A13="","",IFERROR(INDEX(Lotes!$D$2:$D$101,MATCH($A13,Lotes!$P$2:$P$101,0)),""))</f>
        <v/>
      </c>
      <c r="E13" s="32">
        <f>IF($A13="","",IFERROR(INDEX(Lotes!$E$2:$E$101,MATCH($A13,Lotes!$P$2:$P$101,0)),""))</f>
        <v/>
      </c>
      <c r="F13" s="35">
        <f>IF($A13="","",IFERROR(INDEX(Lotes!$I$2:$I$101,MATCH($A13,Lotes!$P$2:$P$101,0)),""))</f>
        <v/>
      </c>
      <c r="G13" s="35">
        <f>IF($A13="","",IFERROR(INDEX(Lotes!$L$2:$L$101,MATCH($A13,Lotes!$P$2:$P$101,0)),""))</f>
        <v/>
      </c>
      <c r="H13" s="22">
        <f>IF($A13="","",IFERROR(INDEX(Lotes!$K$2:$K$101,MATCH($A13,Lotes!$P$2:$P$101,0)),""))</f>
        <v/>
      </c>
      <c r="I13" s="35">
        <f>IF($A13="","",IFERROR(INDEX(Lotes!$M$2:$M$101,MATCH($A13,Lotes!$P$2:$P$101,0)),""))</f>
        <v/>
      </c>
      <c r="J13" s="22">
        <f>IF(A13="","",IF(I13=1,"Primeiro lote do SKU","Seguir ordem FEFO"))</f>
        <v/>
      </c>
    </row>
    <row r="14" ht="22" customHeight="1">
      <c r="A14" s="13">
        <f>IF(ROW()-1&lt;=COUNTIF(Lotes!$J$2:$J$101,"Elegível"),ROW()-1,"")</f>
        <v/>
      </c>
      <c r="B14" s="22">
        <f>IF($A14="","",IFERROR(INDEX(Lotes!$B$2:$B$101,MATCH($A14,Lotes!$P$2:$P$101,0)),""))</f>
        <v/>
      </c>
      <c r="C14" s="22">
        <f>IF($A14="","",IFERROR(INDEX(Lotes!$C$2:$C$101,MATCH($A14,Lotes!$P$2:$P$101,0)),""))</f>
        <v/>
      </c>
      <c r="D14" s="22">
        <f>IF($A14="","",IFERROR(INDEX(Lotes!$D$2:$D$101,MATCH($A14,Lotes!$P$2:$P$101,0)),""))</f>
        <v/>
      </c>
      <c r="E14" s="32">
        <f>IF($A14="","",IFERROR(INDEX(Lotes!$E$2:$E$101,MATCH($A14,Lotes!$P$2:$P$101,0)),""))</f>
        <v/>
      </c>
      <c r="F14" s="35">
        <f>IF($A14="","",IFERROR(INDEX(Lotes!$I$2:$I$101,MATCH($A14,Lotes!$P$2:$P$101,0)),""))</f>
        <v/>
      </c>
      <c r="G14" s="35">
        <f>IF($A14="","",IFERROR(INDEX(Lotes!$L$2:$L$101,MATCH($A14,Lotes!$P$2:$P$101,0)),""))</f>
        <v/>
      </c>
      <c r="H14" s="22">
        <f>IF($A14="","",IFERROR(INDEX(Lotes!$K$2:$K$101,MATCH($A14,Lotes!$P$2:$P$101,0)),""))</f>
        <v/>
      </c>
      <c r="I14" s="35">
        <f>IF($A14="","",IFERROR(INDEX(Lotes!$M$2:$M$101,MATCH($A14,Lotes!$P$2:$P$101,0)),""))</f>
        <v/>
      </c>
      <c r="J14" s="22">
        <f>IF(A14="","",IF(I14=1,"Primeiro lote do SKU","Seguir ordem FEFO"))</f>
        <v/>
      </c>
    </row>
    <row r="15" ht="22" customHeight="1">
      <c r="A15" s="13">
        <f>IF(ROW()-1&lt;=COUNTIF(Lotes!$J$2:$J$101,"Elegível"),ROW()-1,"")</f>
        <v/>
      </c>
      <c r="B15" s="22">
        <f>IF($A15="","",IFERROR(INDEX(Lotes!$B$2:$B$101,MATCH($A15,Lotes!$P$2:$P$101,0)),""))</f>
        <v/>
      </c>
      <c r="C15" s="22">
        <f>IF($A15="","",IFERROR(INDEX(Lotes!$C$2:$C$101,MATCH($A15,Lotes!$P$2:$P$101,0)),""))</f>
        <v/>
      </c>
      <c r="D15" s="22">
        <f>IF($A15="","",IFERROR(INDEX(Lotes!$D$2:$D$101,MATCH($A15,Lotes!$P$2:$P$101,0)),""))</f>
        <v/>
      </c>
      <c r="E15" s="32">
        <f>IF($A15="","",IFERROR(INDEX(Lotes!$E$2:$E$101,MATCH($A15,Lotes!$P$2:$P$101,0)),""))</f>
        <v/>
      </c>
      <c r="F15" s="35">
        <f>IF($A15="","",IFERROR(INDEX(Lotes!$I$2:$I$101,MATCH($A15,Lotes!$P$2:$P$101,0)),""))</f>
        <v/>
      </c>
      <c r="G15" s="35">
        <f>IF($A15="","",IFERROR(INDEX(Lotes!$L$2:$L$101,MATCH($A15,Lotes!$P$2:$P$101,0)),""))</f>
        <v/>
      </c>
      <c r="H15" s="22">
        <f>IF($A15="","",IFERROR(INDEX(Lotes!$K$2:$K$101,MATCH($A15,Lotes!$P$2:$P$101,0)),""))</f>
        <v/>
      </c>
      <c r="I15" s="35">
        <f>IF($A15="","",IFERROR(INDEX(Lotes!$M$2:$M$101,MATCH($A15,Lotes!$P$2:$P$101,0)),""))</f>
        <v/>
      </c>
      <c r="J15" s="22">
        <f>IF(A15="","",IF(I15=1,"Primeiro lote do SKU","Seguir ordem FEFO"))</f>
        <v/>
      </c>
    </row>
    <row r="16" ht="22" customHeight="1">
      <c r="A16" s="13">
        <f>IF(ROW()-1&lt;=COUNTIF(Lotes!$J$2:$J$101,"Elegível"),ROW()-1,"")</f>
        <v/>
      </c>
      <c r="B16" s="22">
        <f>IF($A16="","",IFERROR(INDEX(Lotes!$B$2:$B$101,MATCH($A16,Lotes!$P$2:$P$101,0)),""))</f>
        <v/>
      </c>
      <c r="C16" s="22">
        <f>IF($A16="","",IFERROR(INDEX(Lotes!$C$2:$C$101,MATCH($A16,Lotes!$P$2:$P$101,0)),""))</f>
        <v/>
      </c>
      <c r="D16" s="22">
        <f>IF($A16="","",IFERROR(INDEX(Lotes!$D$2:$D$101,MATCH($A16,Lotes!$P$2:$P$101,0)),""))</f>
        <v/>
      </c>
      <c r="E16" s="32">
        <f>IF($A16="","",IFERROR(INDEX(Lotes!$E$2:$E$101,MATCH($A16,Lotes!$P$2:$P$101,0)),""))</f>
        <v/>
      </c>
      <c r="F16" s="35">
        <f>IF($A16="","",IFERROR(INDEX(Lotes!$I$2:$I$101,MATCH($A16,Lotes!$P$2:$P$101,0)),""))</f>
        <v/>
      </c>
      <c r="G16" s="35">
        <f>IF($A16="","",IFERROR(INDEX(Lotes!$L$2:$L$101,MATCH($A16,Lotes!$P$2:$P$101,0)),""))</f>
        <v/>
      </c>
      <c r="H16" s="22">
        <f>IF($A16="","",IFERROR(INDEX(Lotes!$K$2:$K$101,MATCH($A16,Lotes!$P$2:$P$101,0)),""))</f>
        <v/>
      </c>
      <c r="I16" s="35">
        <f>IF($A16="","",IFERROR(INDEX(Lotes!$M$2:$M$101,MATCH($A16,Lotes!$P$2:$P$101,0)),""))</f>
        <v/>
      </c>
      <c r="J16" s="22">
        <f>IF(A16="","",IF(I16=1,"Primeiro lote do SKU","Seguir ordem FEFO"))</f>
        <v/>
      </c>
    </row>
    <row r="17" ht="22" customHeight="1">
      <c r="A17" s="13">
        <f>IF(ROW()-1&lt;=COUNTIF(Lotes!$J$2:$J$101,"Elegível"),ROW()-1,"")</f>
        <v/>
      </c>
      <c r="B17" s="22">
        <f>IF($A17="","",IFERROR(INDEX(Lotes!$B$2:$B$101,MATCH($A17,Lotes!$P$2:$P$101,0)),""))</f>
        <v/>
      </c>
      <c r="C17" s="22">
        <f>IF($A17="","",IFERROR(INDEX(Lotes!$C$2:$C$101,MATCH($A17,Lotes!$P$2:$P$101,0)),""))</f>
        <v/>
      </c>
      <c r="D17" s="22">
        <f>IF($A17="","",IFERROR(INDEX(Lotes!$D$2:$D$101,MATCH($A17,Lotes!$P$2:$P$101,0)),""))</f>
        <v/>
      </c>
      <c r="E17" s="32">
        <f>IF($A17="","",IFERROR(INDEX(Lotes!$E$2:$E$101,MATCH($A17,Lotes!$P$2:$P$101,0)),""))</f>
        <v/>
      </c>
      <c r="F17" s="35">
        <f>IF($A17="","",IFERROR(INDEX(Lotes!$I$2:$I$101,MATCH($A17,Lotes!$P$2:$P$101,0)),""))</f>
        <v/>
      </c>
      <c r="G17" s="35">
        <f>IF($A17="","",IFERROR(INDEX(Lotes!$L$2:$L$101,MATCH($A17,Lotes!$P$2:$P$101,0)),""))</f>
        <v/>
      </c>
      <c r="H17" s="22">
        <f>IF($A17="","",IFERROR(INDEX(Lotes!$K$2:$K$101,MATCH($A17,Lotes!$P$2:$P$101,0)),""))</f>
        <v/>
      </c>
      <c r="I17" s="35">
        <f>IF($A17="","",IFERROR(INDEX(Lotes!$M$2:$M$101,MATCH($A17,Lotes!$P$2:$P$101,0)),""))</f>
        <v/>
      </c>
      <c r="J17" s="22">
        <f>IF(A17="","",IF(I17=1,"Primeiro lote do SKU","Seguir ordem FEFO"))</f>
        <v/>
      </c>
    </row>
    <row r="18" ht="22" customHeight="1">
      <c r="A18" s="13">
        <f>IF(ROW()-1&lt;=COUNTIF(Lotes!$J$2:$J$101,"Elegível"),ROW()-1,"")</f>
        <v/>
      </c>
      <c r="B18" s="22">
        <f>IF($A18="","",IFERROR(INDEX(Lotes!$B$2:$B$101,MATCH($A18,Lotes!$P$2:$P$101,0)),""))</f>
        <v/>
      </c>
      <c r="C18" s="22">
        <f>IF($A18="","",IFERROR(INDEX(Lotes!$C$2:$C$101,MATCH($A18,Lotes!$P$2:$P$101,0)),""))</f>
        <v/>
      </c>
      <c r="D18" s="22">
        <f>IF($A18="","",IFERROR(INDEX(Lotes!$D$2:$D$101,MATCH($A18,Lotes!$P$2:$P$101,0)),""))</f>
        <v/>
      </c>
      <c r="E18" s="32">
        <f>IF($A18="","",IFERROR(INDEX(Lotes!$E$2:$E$101,MATCH($A18,Lotes!$P$2:$P$101,0)),""))</f>
        <v/>
      </c>
      <c r="F18" s="35">
        <f>IF($A18="","",IFERROR(INDEX(Lotes!$I$2:$I$101,MATCH($A18,Lotes!$P$2:$P$101,0)),""))</f>
        <v/>
      </c>
      <c r="G18" s="35">
        <f>IF($A18="","",IFERROR(INDEX(Lotes!$L$2:$L$101,MATCH($A18,Lotes!$P$2:$P$101,0)),""))</f>
        <v/>
      </c>
      <c r="H18" s="22">
        <f>IF($A18="","",IFERROR(INDEX(Lotes!$K$2:$K$101,MATCH($A18,Lotes!$P$2:$P$101,0)),""))</f>
        <v/>
      </c>
      <c r="I18" s="35">
        <f>IF($A18="","",IFERROR(INDEX(Lotes!$M$2:$M$101,MATCH($A18,Lotes!$P$2:$P$101,0)),""))</f>
        <v/>
      </c>
      <c r="J18" s="22">
        <f>IF(A18="","",IF(I18=1,"Primeiro lote do SKU","Seguir ordem FEFO"))</f>
        <v/>
      </c>
    </row>
    <row r="19" ht="22" customHeight="1">
      <c r="A19" s="13">
        <f>IF(ROW()-1&lt;=COUNTIF(Lotes!$J$2:$J$101,"Elegível"),ROW()-1,"")</f>
        <v/>
      </c>
      <c r="B19" s="22">
        <f>IF($A19="","",IFERROR(INDEX(Lotes!$B$2:$B$101,MATCH($A19,Lotes!$P$2:$P$101,0)),""))</f>
        <v/>
      </c>
      <c r="C19" s="22">
        <f>IF($A19="","",IFERROR(INDEX(Lotes!$C$2:$C$101,MATCH($A19,Lotes!$P$2:$P$101,0)),""))</f>
        <v/>
      </c>
      <c r="D19" s="22">
        <f>IF($A19="","",IFERROR(INDEX(Lotes!$D$2:$D$101,MATCH($A19,Lotes!$P$2:$P$101,0)),""))</f>
        <v/>
      </c>
      <c r="E19" s="32">
        <f>IF($A19="","",IFERROR(INDEX(Lotes!$E$2:$E$101,MATCH($A19,Lotes!$P$2:$P$101,0)),""))</f>
        <v/>
      </c>
      <c r="F19" s="35">
        <f>IF($A19="","",IFERROR(INDEX(Lotes!$I$2:$I$101,MATCH($A19,Lotes!$P$2:$P$101,0)),""))</f>
        <v/>
      </c>
      <c r="G19" s="35">
        <f>IF($A19="","",IFERROR(INDEX(Lotes!$L$2:$L$101,MATCH($A19,Lotes!$P$2:$P$101,0)),""))</f>
        <v/>
      </c>
      <c r="H19" s="22">
        <f>IF($A19="","",IFERROR(INDEX(Lotes!$K$2:$K$101,MATCH($A19,Lotes!$P$2:$P$101,0)),""))</f>
        <v/>
      </c>
      <c r="I19" s="35">
        <f>IF($A19="","",IFERROR(INDEX(Lotes!$M$2:$M$101,MATCH($A19,Lotes!$P$2:$P$101,0)),""))</f>
        <v/>
      </c>
      <c r="J19" s="22">
        <f>IF(A19="","",IF(I19=1,"Primeiro lote do SKU","Seguir ordem FEFO"))</f>
        <v/>
      </c>
    </row>
    <row r="20" ht="22" customHeight="1">
      <c r="A20" s="13">
        <f>IF(ROW()-1&lt;=COUNTIF(Lotes!$J$2:$J$101,"Elegível"),ROW()-1,"")</f>
        <v/>
      </c>
      <c r="B20" s="22">
        <f>IF($A20="","",IFERROR(INDEX(Lotes!$B$2:$B$101,MATCH($A20,Lotes!$P$2:$P$101,0)),""))</f>
        <v/>
      </c>
      <c r="C20" s="22">
        <f>IF($A20="","",IFERROR(INDEX(Lotes!$C$2:$C$101,MATCH($A20,Lotes!$P$2:$P$101,0)),""))</f>
        <v/>
      </c>
      <c r="D20" s="22">
        <f>IF($A20="","",IFERROR(INDEX(Lotes!$D$2:$D$101,MATCH($A20,Lotes!$P$2:$P$101,0)),""))</f>
        <v/>
      </c>
      <c r="E20" s="32">
        <f>IF($A20="","",IFERROR(INDEX(Lotes!$E$2:$E$101,MATCH($A20,Lotes!$P$2:$P$101,0)),""))</f>
        <v/>
      </c>
      <c r="F20" s="35">
        <f>IF($A20="","",IFERROR(INDEX(Lotes!$I$2:$I$101,MATCH($A20,Lotes!$P$2:$P$101,0)),""))</f>
        <v/>
      </c>
      <c r="G20" s="35">
        <f>IF($A20="","",IFERROR(INDEX(Lotes!$L$2:$L$101,MATCH($A20,Lotes!$P$2:$P$101,0)),""))</f>
        <v/>
      </c>
      <c r="H20" s="22">
        <f>IF($A20="","",IFERROR(INDEX(Lotes!$K$2:$K$101,MATCH($A20,Lotes!$P$2:$P$101,0)),""))</f>
        <v/>
      </c>
      <c r="I20" s="35">
        <f>IF($A20="","",IFERROR(INDEX(Lotes!$M$2:$M$101,MATCH($A20,Lotes!$P$2:$P$101,0)),""))</f>
        <v/>
      </c>
      <c r="J20" s="22">
        <f>IF(A20="","",IF(I20=1,"Primeiro lote do SKU","Seguir ordem FEFO"))</f>
        <v/>
      </c>
    </row>
    <row r="21" ht="22" customHeight="1">
      <c r="A21" s="13">
        <f>IF(ROW()-1&lt;=COUNTIF(Lotes!$J$2:$J$101,"Elegível"),ROW()-1,"")</f>
        <v/>
      </c>
      <c r="B21" s="22">
        <f>IF($A21="","",IFERROR(INDEX(Lotes!$B$2:$B$101,MATCH($A21,Lotes!$P$2:$P$101,0)),""))</f>
        <v/>
      </c>
      <c r="C21" s="22">
        <f>IF($A21="","",IFERROR(INDEX(Lotes!$C$2:$C$101,MATCH($A21,Lotes!$P$2:$P$101,0)),""))</f>
        <v/>
      </c>
      <c r="D21" s="22">
        <f>IF($A21="","",IFERROR(INDEX(Lotes!$D$2:$D$101,MATCH($A21,Lotes!$P$2:$P$101,0)),""))</f>
        <v/>
      </c>
      <c r="E21" s="32">
        <f>IF($A21="","",IFERROR(INDEX(Lotes!$E$2:$E$101,MATCH($A21,Lotes!$P$2:$P$101,0)),""))</f>
        <v/>
      </c>
      <c r="F21" s="35">
        <f>IF($A21="","",IFERROR(INDEX(Lotes!$I$2:$I$101,MATCH($A21,Lotes!$P$2:$P$101,0)),""))</f>
        <v/>
      </c>
      <c r="G21" s="35">
        <f>IF($A21="","",IFERROR(INDEX(Lotes!$L$2:$L$101,MATCH($A21,Lotes!$P$2:$P$101,0)),""))</f>
        <v/>
      </c>
      <c r="H21" s="22">
        <f>IF($A21="","",IFERROR(INDEX(Lotes!$K$2:$K$101,MATCH($A21,Lotes!$P$2:$P$101,0)),""))</f>
        <v/>
      </c>
      <c r="I21" s="35">
        <f>IF($A21="","",IFERROR(INDEX(Lotes!$M$2:$M$101,MATCH($A21,Lotes!$P$2:$P$101,0)),""))</f>
        <v/>
      </c>
      <c r="J21" s="22">
        <f>IF(A21="","",IF(I21=1,"Primeiro lote do SKU","Seguir ordem FEFO"))</f>
        <v/>
      </c>
    </row>
    <row r="22" ht="22" customHeight="1">
      <c r="A22" s="13">
        <f>IF(ROW()-1&lt;=COUNTIF(Lotes!$J$2:$J$101,"Elegível"),ROW()-1,"")</f>
        <v/>
      </c>
      <c r="B22" s="22">
        <f>IF($A22="","",IFERROR(INDEX(Lotes!$B$2:$B$101,MATCH($A22,Lotes!$P$2:$P$101,0)),""))</f>
        <v/>
      </c>
      <c r="C22" s="22">
        <f>IF($A22="","",IFERROR(INDEX(Lotes!$C$2:$C$101,MATCH($A22,Lotes!$P$2:$P$101,0)),""))</f>
        <v/>
      </c>
      <c r="D22" s="22">
        <f>IF($A22="","",IFERROR(INDEX(Lotes!$D$2:$D$101,MATCH($A22,Lotes!$P$2:$P$101,0)),""))</f>
        <v/>
      </c>
      <c r="E22" s="32">
        <f>IF($A22="","",IFERROR(INDEX(Lotes!$E$2:$E$101,MATCH($A22,Lotes!$P$2:$P$101,0)),""))</f>
        <v/>
      </c>
      <c r="F22" s="35">
        <f>IF($A22="","",IFERROR(INDEX(Lotes!$I$2:$I$101,MATCH($A22,Lotes!$P$2:$P$101,0)),""))</f>
        <v/>
      </c>
      <c r="G22" s="35">
        <f>IF($A22="","",IFERROR(INDEX(Lotes!$L$2:$L$101,MATCH($A22,Lotes!$P$2:$P$101,0)),""))</f>
        <v/>
      </c>
      <c r="H22" s="22">
        <f>IF($A22="","",IFERROR(INDEX(Lotes!$K$2:$K$101,MATCH($A22,Lotes!$P$2:$P$101,0)),""))</f>
        <v/>
      </c>
      <c r="I22" s="35">
        <f>IF($A22="","",IFERROR(INDEX(Lotes!$M$2:$M$101,MATCH($A22,Lotes!$P$2:$P$101,0)),""))</f>
        <v/>
      </c>
      <c r="J22" s="22">
        <f>IF(A22="","",IF(I22=1,"Primeiro lote do SKU","Seguir ordem FEFO"))</f>
        <v/>
      </c>
    </row>
    <row r="23" ht="22" customHeight="1">
      <c r="A23" s="13">
        <f>IF(ROW()-1&lt;=COUNTIF(Lotes!$J$2:$J$101,"Elegível"),ROW()-1,"")</f>
        <v/>
      </c>
      <c r="B23" s="22">
        <f>IF($A23="","",IFERROR(INDEX(Lotes!$B$2:$B$101,MATCH($A23,Lotes!$P$2:$P$101,0)),""))</f>
        <v/>
      </c>
      <c r="C23" s="22">
        <f>IF($A23="","",IFERROR(INDEX(Lotes!$C$2:$C$101,MATCH($A23,Lotes!$P$2:$P$101,0)),""))</f>
        <v/>
      </c>
      <c r="D23" s="22">
        <f>IF($A23="","",IFERROR(INDEX(Lotes!$D$2:$D$101,MATCH($A23,Lotes!$P$2:$P$101,0)),""))</f>
        <v/>
      </c>
      <c r="E23" s="32">
        <f>IF($A23="","",IFERROR(INDEX(Lotes!$E$2:$E$101,MATCH($A23,Lotes!$P$2:$P$101,0)),""))</f>
        <v/>
      </c>
      <c r="F23" s="35">
        <f>IF($A23="","",IFERROR(INDEX(Lotes!$I$2:$I$101,MATCH($A23,Lotes!$P$2:$P$101,0)),""))</f>
        <v/>
      </c>
      <c r="G23" s="35">
        <f>IF($A23="","",IFERROR(INDEX(Lotes!$L$2:$L$101,MATCH($A23,Lotes!$P$2:$P$101,0)),""))</f>
        <v/>
      </c>
      <c r="H23" s="22">
        <f>IF($A23="","",IFERROR(INDEX(Lotes!$K$2:$K$101,MATCH($A23,Lotes!$P$2:$P$101,0)),""))</f>
        <v/>
      </c>
      <c r="I23" s="35">
        <f>IF($A23="","",IFERROR(INDEX(Lotes!$M$2:$M$101,MATCH($A23,Lotes!$P$2:$P$101,0)),""))</f>
        <v/>
      </c>
      <c r="J23" s="22">
        <f>IF(A23="","",IF(I23=1,"Primeiro lote do SKU","Seguir ordem FEFO"))</f>
        <v/>
      </c>
    </row>
    <row r="24" ht="22" customHeight="1">
      <c r="A24" s="13">
        <f>IF(ROW()-1&lt;=COUNTIF(Lotes!$J$2:$J$101,"Elegível"),ROW()-1,"")</f>
        <v/>
      </c>
      <c r="B24" s="22">
        <f>IF($A24="","",IFERROR(INDEX(Lotes!$B$2:$B$101,MATCH($A24,Lotes!$P$2:$P$101,0)),""))</f>
        <v/>
      </c>
      <c r="C24" s="22">
        <f>IF($A24="","",IFERROR(INDEX(Lotes!$C$2:$C$101,MATCH($A24,Lotes!$P$2:$P$101,0)),""))</f>
        <v/>
      </c>
      <c r="D24" s="22">
        <f>IF($A24="","",IFERROR(INDEX(Lotes!$D$2:$D$101,MATCH($A24,Lotes!$P$2:$P$101,0)),""))</f>
        <v/>
      </c>
      <c r="E24" s="32">
        <f>IF($A24="","",IFERROR(INDEX(Lotes!$E$2:$E$101,MATCH($A24,Lotes!$P$2:$P$101,0)),""))</f>
        <v/>
      </c>
      <c r="F24" s="35">
        <f>IF($A24="","",IFERROR(INDEX(Lotes!$I$2:$I$101,MATCH($A24,Lotes!$P$2:$P$101,0)),""))</f>
        <v/>
      </c>
      <c r="G24" s="35">
        <f>IF($A24="","",IFERROR(INDEX(Lotes!$L$2:$L$101,MATCH($A24,Lotes!$P$2:$P$101,0)),""))</f>
        <v/>
      </c>
      <c r="H24" s="22">
        <f>IF($A24="","",IFERROR(INDEX(Lotes!$K$2:$K$101,MATCH($A24,Lotes!$P$2:$P$101,0)),""))</f>
        <v/>
      </c>
      <c r="I24" s="35">
        <f>IF($A24="","",IFERROR(INDEX(Lotes!$M$2:$M$101,MATCH($A24,Lotes!$P$2:$P$101,0)),""))</f>
        <v/>
      </c>
      <c r="J24" s="22">
        <f>IF(A24="","",IF(I24=1,"Primeiro lote do SKU","Seguir ordem FEFO"))</f>
        <v/>
      </c>
    </row>
    <row r="25" ht="22" customHeight="1">
      <c r="A25" s="13">
        <f>IF(ROW()-1&lt;=COUNTIF(Lotes!$J$2:$J$101,"Elegível"),ROW()-1,"")</f>
        <v/>
      </c>
      <c r="B25" s="22">
        <f>IF($A25="","",IFERROR(INDEX(Lotes!$B$2:$B$101,MATCH($A25,Lotes!$P$2:$P$101,0)),""))</f>
        <v/>
      </c>
      <c r="C25" s="22">
        <f>IF($A25="","",IFERROR(INDEX(Lotes!$C$2:$C$101,MATCH($A25,Lotes!$P$2:$P$101,0)),""))</f>
        <v/>
      </c>
      <c r="D25" s="22">
        <f>IF($A25="","",IFERROR(INDEX(Lotes!$D$2:$D$101,MATCH($A25,Lotes!$P$2:$P$101,0)),""))</f>
        <v/>
      </c>
      <c r="E25" s="32">
        <f>IF($A25="","",IFERROR(INDEX(Lotes!$E$2:$E$101,MATCH($A25,Lotes!$P$2:$P$101,0)),""))</f>
        <v/>
      </c>
      <c r="F25" s="35">
        <f>IF($A25="","",IFERROR(INDEX(Lotes!$I$2:$I$101,MATCH($A25,Lotes!$P$2:$P$101,0)),""))</f>
        <v/>
      </c>
      <c r="G25" s="35">
        <f>IF($A25="","",IFERROR(INDEX(Lotes!$L$2:$L$101,MATCH($A25,Lotes!$P$2:$P$101,0)),""))</f>
        <v/>
      </c>
      <c r="H25" s="22">
        <f>IF($A25="","",IFERROR(INDEX(Lotes!$K$2:$K$101,MATCH($A25,Lotes!$P$2:$P$101,0)),""))</f>
        <v/>
      </c>
      <c r="I25" s="35">
        <f>IF($A25="","",IFERROR(INDEX(Lotes!$M$2:$M$101,MATCH($A25,Lotes!$P$2:$P$101,0)),""))</f>
        <v/>
      </c>
      <c r="J25" s="22">
        <f>IF(A25="","",IF(I25=1,"Primeiro lote do SKU","Seguir ordem FEFO"))</f>
        <v/>
      </c>
    </row>
    <row r="26" ht="22" customHeight="1">
      <c r="A26" s="13">
        <f>IF(ROW()-1&lt;=COUNTIF(Lotes!$J$2:$J$101,"Elegível"),ROW()-1,"")</f>
        <v/>
      </c>
      <c r="B26" s="22">
        <f>IF($A26="","",IFERROR(INDEX(Lotes!$B$2:$B$101,MATCH($A26,Lotes!$P$2:$P$101,0)),""))</f>
        <v/>
      </c>
      <c r="C26" s="22">
        <f>IF($A26="","",IFERROR(INDEX(Lotes!$C$2:$C$101,MATCH($A26,Lotes!$P$2:$P$101,0)),""))</f>
        <v/>
      </c>
      <c r="D26" s="22">
        <f>IF($A26="","",IFERROR(INDEX(Lotes!$D$2:$D$101,MATCH($A26,Lotes!$P$2:$P$101,0)),""))</f>
        <v/>
      </c>
      <c r="E26" s="32">
        <f>IF($A26="","",IFERROR(INDEX(Lotes!$E$2:$E$101,MATCH($A26,Lotes!$P$2:$P$101,0)),""))</f>
        <v/>
      </c>
      <c r="F26" s="35">
        <f>IF($A26="","",IFERROR(INDEX(Lotes!$I$2:$I$101,MATCH($A26,Lotes!$P$2:$P$101,0)),""))</f>
        <v/>
      </c>
      <c r="G26" s="35">
        <f>IF($A26="","",IFERROR(INDEX(Lotes!$L$2:$L$101,MATCH($A26,Lotes!$P$2:$P$101,0)),""))</f>
        <v/>
      </c>
      <c r="H26" s="22">
        <f>IF($A26="","",IFERROR(INDEX(Lotes!$K$2:$K$101,MATCH($A26,Lotes!$P$2:$P$101,0)),""))</f>
        <v/>
      </c>
      <c r="I26" s="35">
        <f>IF($A26="","",IFERROR(INDEX(Lotes!$M$2:$M$101,MATCH($A26,Lotes!$P$2:$P$101,0)),""))</f>
        <v/>
      </c>
      <c r="J26" s="22">
        <f>IF(A26="","",IF(I26=1,"Primeiro lote do SKU","Seguir ordem FEFO"))</f>
        <v/>
      </c>
    </row>
    <row r="27" ht="22" customHeight="1">
      <c r="A27" s="13">
        <f>IF(ROW()-1&lt;=COUNTIF(Lotes!$J$2:$J$101,"Elegível"),ROW()-1,"")</f>
        <v/>
      </c>
      <c r="B27" s="22">
        <f>IF($A27="","",IFERROR(INDEX(Lotes!$B$2:$B$101,MATCH($A27,Lotes!$P$2:$P$101,0)),""))</f>
        <v/>
      </c>
      <c r="C27" s="22">
        <f>IF($A27="","",IFERROR(INDEX(Lotes!$C$2:$C$101,MATCH($A27,Lotes!$P$2:$P$101,0)),""))</f>
        <v/>
      </c>
      <c r="D27" s="22">
        <f>IF($A27="","",IFERROR(INDEX(Lotes!$D$2:$D$101,MATCH($A27,Lotes!$P$2:$P$101,0)),""))</f>
        <v/>
      </c>
      <c r="E27" s="32">
        <f>IF($A27="","",IFERROR(INDEX(Lotes!$E$2:$E$101,MATCH($A27,Lotes!$P$2:$P$101,0)),""))</f>
        <v/>
      </c>
      <c r="F27" s="35">
        <f>IF($A27="","",IFERROR(INDEX(Lotes!$I$2:$I$101,MATCH($A27,Lotes!$P$2:$P$101,0)),""))</f>
        <v/>
      </c>
      <c r="G27" s="35">
        <f>IF($A27="","",IFERROR(INDEX(Lotes!$L$2:$L$101,MATCH($A27,Lotes!$P$2:$P$101,0)),""))</f>
        <v/>
      </c>
      <c r="H27" s="22">
        <f>IF($A27="","",IFERROR(INDEX(Lotes!$K$2:$K$101,MATCH($A27,Lotes!$P$2:$P$101,0)),""))</f>
        <v/>
      </c>
      <c r="I27" s="35">
        <f>IF($A27="","",IFERROR(INDEX(Lotes!$M$2:$M$101,MATCH($A27,Lotes!$P$2:$P$101,0)),""))</f>
        <v/>
      </c>
      <c r="J27" s="22">
        <f>IF(A27="","",IF(I27=1,"Primeiro lote do SKU","Seguir ordem FEFO"))</f>
        <v/>
      </c>
    </row>
    <row r="28" ht="22" customHeight="1">
      <c r="A28" s="13">
        <f>IF(ROW()-1&lt;=COUNTIF(Lotes!$J$2:$J$101,"Elegível"),ROW()-1,"")</f>
        <v/>
      </c>
      <c r="B28" s="22">
        <f>IF($A28="","",IFERROR(INDEX(Lotes!$B$2:$B$101,MATCH($A28,Lotes!$P$2:$P$101,0)),""))</f>
        <v/>
      </c>
      <c r="C28" s="22">
        <f>IF($A28="","",IFERROR(INDEX(Lotes!$C$2:$C$101,MATCH($A28,Lotes!$P$2:$P$101,0)),""))</f>
        <v/>
      </c>
      <c r="D28" s="22">
        <f>IF($A28="","",IFERROR(INDEX(Lotes!$D$2:$D$101,MATCH($A28,Lotes!$P$2:$P$101,0)),""))</f>
        <v/>
      </c>
      <c r="E28" s="32">
        <f>IF($A28="","",IFERROR(INDEX(Lotes!$E$2:$E$101,MATCH($A28,Lotes!$P$2:$P$101,0)),""))</f>
        <v/>
      </c>
      <c r="F28" s="35">
        <f>IF($A28="","",IFERROR(INDEX(Lotes!$I$2:$I$101,MATCH($A28,Lotes!$P$2:$P$101,0)),""))</f>
        <v/>
      </c>
      <c r="G28" s="35">
        <f>IF($A28="","",IFERROR(INDEX(Lotes!$L$2:$L$101,MATCH($A28,Lotes!$P$2:$P$101,0)),""))</f>
        <v/>
      </c>
      <c r="H28" s="22">
        <f>IF($A28="","",IFERROR(INDEX(Lotes!$K$2:$K$101,MATCH($A28,Lotes!$P$2:$P$101,0)),""))</f>
        <v/>
      </c>
      <c r="I28" s="35">
        <f>IF($A28="","",IFERROR(INDEX(Lotes!$M$2:$M$101,MATCH($A28,Lotes!$P$2:$P$101,0)),""))</f>
        <v/>
      </c>
      <c r="J28" s="22">
        <f>IF(A28="","",IF(I28=1,"Primeiro lote do SKU","Seguir ordem FEFO"))</f>
        <v/>
      </c>
    </row>
    <row r="29" ht="22" customHeight="1">
      <c r="A29" s="13">
        <f>IF(ROW()-1&lt;=COUNTIF(Lotes!$J$2:$J$101,"Elegível"),ROW()-1,"")</f>
        <v/>
      </c>
      <c r="B29" s="22">
        <f>IF($A29="","",IFERROR(INDEX(Lotes!$B$2:$B$101,MATCH($A29,Lotes!$P$2:$P$101,0)),""))</f>
        <v/>
      </c>
      <c r="C29" s="22">
        <f>IF($A29="","",IFERROR(INDEX(Lotes!$C$2:$C$101,MATCH($A29,Lotes!$P$2:$P$101,0)),""))</f>
        <v/>
      </c>
      <c r="D29" s="22">
        <f>IF($A29="","",IFERROR(INDEX(Lotes!$D$2:$D$101,MATCH($A29,Lotes!$P$2:$P$101,0)),""))</f>
        <v/>
      </c>
      <c r="E29" s="32">
        <f>IF($A29="","",IFERROR(INDEX(Lotes!$E$2:$E$101,MATCH($A29,Lotes!$P$2:$P$101,0)),""))</f>
        <v/>
      </c>
      <c r="F29" s="35">
        <f>IF($A29="","",IFERROR(INDEX(Lotes!$I$2:$I$101,MATCH($A29,Lotes!$P$2:$P$101,0)),""))</f>
        <v/>
      </c>
      <c r="G29" s="35">
        <f>IF($A29="","",IFERROR(INDEX(Lotes!$L$2:$L$101,MATCH($A29,Lotes!$P$2:$P$101,0)),""))</f>
        <v/>
      </c>
      <c r="H29" s="22">
        <f>IF($A29="","",IFERROR(INDEX(Lotes!$K$2:$K$101,MATCH($A29,Lotes!$P$2:$P$101,0)),""))</f>
        <v/>
      </c>
      <c r="I29" s="35">
        <f>IF($A29="","",IFERROR(INDEX(Lotes!$M$2:$M$101,MATCH($A29,Lotes!$P$2:$P$101,0)),""))</f>
        <v/>
      </c>
      <c r="J29" s="22">
        <f>IF(A29="","",IF(I29=1,"Primeiro lote do SKU","Seguir ordem FEFO"))</f>
        <v/>
      </c>
    </row>
    <row r="30" ht="22" customHeight="1">
      <c r="A30" s="13">
        <f>IF(ROW()-1&lt;=COUNTIF(Lotes!$J$2:$J$101,"Elegível"),ROW()-1,"")</f>
        <v/>
      </c>
      <c r="B30" s="22">
        <f>IF($A30="","",IFERROR(INDEX(Lotes!$B$2:$B$101,MATCH($A30,Lotes!$P$2:$P$101,0)),""))</f>
        <v/>
      </c>
      <c r="C30" s="22">
        <f>IF($A30="","",IFERROR(INDEX(Lotes!$C$2:$C$101,MATCH($A30,Lotes!$P$2:$P$101,0)),""))</f>
        <v/>
      </c>
      <c r="D30" s="22">
        <f>IF($A30="","",IFERROR(INDEX(Lotes!$D$2:$D$101,MATCH($A30,Lotes!$P$2:$P$101,0)),""))</f>
        <v/>
      </c>
      <c r="E30" s="32">
        <f>IF($A30="","",IFERROR(INDEX(Lotes!$E$2:$E$101,MATCH($A30,Lotes!$P$2:$P$101,0)),""))</f>
        <v/>
      </c>
      <c r="F30" s="35">
        <f>IF($A30="","",IFERROR(INDEX(Lotes!$I$2:$I$101,MATCH($A30,Lotes!$P$2:$P$101,0)),""))</f>
        <v/>
      </c>
      <c r="G30" s="35">
        <f>IF($A30="","",IFERROR(INDEX(Lotes!$L$2:$L$101,MATCH($A30,Lotes!$P$2:$P$101,0)),""))</f>
        <v/>
      </c>
      <c r="H30" s="22">
        <f>IF($A30="","",IFERROR(INDEX(Lotes!$K$2:$K$101,MATCH($A30,Lotes!$P$2:$P$101,0)),""))</f>
        <v/>
      </c>
      <c r="I30" s="35">
        <f>IF($A30="","",IFERROR(INDEX(Lotes!$M$2:$M$101,MATCH($A30,Lotes!$P$2:$P$101,0)),""))</f>
        <v/>
      </c>
      <c r="J30" s="22">
        <f>IF(A30="","",IF(I30=1,"Primeiro lote do SKU","Seguir ordem FEFO"))</f>
        <v/>
      </c>
    </row>
    <row r="31" ht="22" customHeight="1">
      <c r="A31" s="13">
        <f>IF(ROW()-1&lt;=COUNTIF(Lotes!$J$2:$J$101,"Elegível"),ROW()-1,"")</f>
        <v/>
      </c>
      <c r="B31" s="22">
        <f>IF($A31="","",IFERROR(INDEX(Lotes!$B$2:$B$101,MATCH($A31,Lotes!$P$2:$P$101,0)),""))</f>
        <v/>
      </c>
      <c r="C31" s="22">
        <f>IF($A31="","",IFERROR(INDEX(Lotes!$C$2:$C$101,MATCH($A31,Lotes!$P$2:$P$101,0)),""))</f>
        <v/>
      </c>
      <c r="D31" s="22">
        <f>IF($A31="","",IFERROR(INDEX(Lotes!$D$2:$D$101,MATCH($A31,Lotes!$P$2:$P$101,0)),""))</f>
        <v/>
      </c>
      <c r="E31" s="32">
        <f>IF($A31="","",IFERROR(INDEX(Lotes!$E$2:$E$101,MATCH($A31,Lotes!$P$2:$P$101,0)),""))</f>
        <v/>
      </c>
      <c r="F31" s="35">
        <f>IF($A31="","",IFERROR(INDEX(Lotes!$I$2:$I$101,MATCH($A31,Lotes!$P$2:$P$101,0)),""))</f>
        <v/>
      </c>
      <c r="G31" s="35">
        <f>IF($A31="","",IFERROR(INDEX(Lotes!$L$2:$L$101,MATCH($A31,Lotes!$P$2:$P$101,0)),""))</f>
        <v/>
      </c>
      <c r="H31" s="22">
        <f>IF($A31="","",IFERROR(INDEX(Lotes!$K$2:$K$101,MATCH($A31,Lotes!$P$2:$P$101,0)),""))</f>
        <v/>
      </c>
      <c r="I31" s="35">
        <f>IF($A31="","",IFERROR(INDEX(Lotes!$M$2:$M$101,MATCH($A31,Lotes!$P$2:$P$101,0)),""))</f>
        <v/>
      </c>
      <c r="J31" s="22">
        <f>IF(A31="","",IF(I31=1,"Primeiro lote do SKU","Seguir ordem FEFO"))</f>
        <v/>
      </c>
    </row>
    <row r="32" ht="22" customHeight="1">
      <c r="A32" s="13">
        <f>IF(ROW()-1&lt;=COUNTIF(Lotes!$J$2:$J$101,"Elegível"),ROW()-1,"")</f>
        <v/>
      </c>
      <c r="B32" s="22">
        <f>IF($A32="","",IFERROR(INDEX(Lotes!$B$2:$B$101,MATCH($A32,Lotes!$P$2:$P$101,0)),""))</f>
        <v/>
      </c>
      <c r="C32" s="22">
        <f>IF($A32="","",IFERROR(INDEX(Lotes!$C$2:$C$101,MATCH($A32,Lotes!$P$2:$P$101,0)),""))</f>
        <v/>
      </c>
      <c r="D32" s="22">
        <f>IF($A32="","",IFERROR(INDEX(Lotes!$D$2:$D$101,MATCH($A32,Lotes!$P$2:$P$101,0)),""))</f>
        <v/>
      </c>
      <c r="E32" s="32">
        <f>IF($A32="","",IFERROR(INDEX(Lotes!$E$2:$E$101,MATCH($A32,Lotes!$P$2:$P$101,0)),""))</f>
        <v/>
      </c>
      <c r="F32" s="35">
        <f>IF($A32="","",IFERROR(INDEX(Lotes!$I$2:$I$101,MATCH($A32,Lotes!$P$2:$P$101,0)),""))</f>
        <v/>
      </c>
      <c r="G32" s="35">
        <f>IF($A32="","",IFERROR(INDEX(Lotes!$L$2:$L$101,MATCH($A32,Lotes!$P$2:$P$101,0)),""))</f>
        <v/>
      </c>
      <c r="H32" s="22">
        <f>IF($A32="","",IFERROR(INDEX(Lotes!$K$2:$K$101,MATCH($A32,Lotes!$P$2:$P$101,0)),""))</f>
        <v/>
      </c>
      <c r="I32" s="35">
        <f>IF($A32="","",IFERROR(INDEX(Lotes!$M$2:$M$101,MATCH($A32,Lotes!$P$2:$P$101,0)),""))</f>
        <v/>
      </c>
      <c r="J32" s="22">
        <f>IF(A32="","",IF(I32=1,"Primeiro lote do SKU","Seguir ordem FEFO"))</f>
        <v/>
      </c>
    </row>
    <row r="33" ht="22" customHeight="1">
      <c r="A33" s="13">
        <f>IF(ROW()-1&lt;=COUNTIF(Lotes!$J$2:$J$101,"Elegível"),ROW()-1,"")</f>
        <v/>
      </c>
      <c r="B33" s="22">
        <f>IF($A33="","",IFERROR(INDEX(Lotes!$B$2:$B$101,MATCH($A33,Lotes!$P$2:$P$101,0)),""))</f>
        <v/>
      </c>
      <c r="C33" s="22">
        <f>IF($A33="","",IFERROR(INDEX(Lotes!$C$2:$C$101,MATCH($A33,Lotes!$P$2:$P$101,0)),""))</f>
        <v/>
      </c>
      <c r="D33" s="22">
        <f>IF($A33="","",IFERROR(INDEX(Lotes!$D$2:$D$101,MATCH($A33,Lotes!$P$2:$P$101,0)),""))</f>
        <v/>
      </c>
      <c r="E33" s="32">
        <f>IF($A33="","",IFERROR(INDEX(Lotes!$E$2:$E$101,MATCH($A33,Lotes!$P$2:$P$101,0)),""))</f>
        <v/>
      </c>
      <c r="F33" s="35">
        <f>IF($A33="","",IFERROR(INDEX(Lotes!$I$2:$I$101,MATCH($A33,Lotes!$P$2:$P$101,0)),""))</f>
        <v/>
      </c>
      <c r="G33" s="35">
        <f>IF($A33="","",IFERROR(INDEX(Lotes!$L$2:$L$101,MATCH($A33,Lotes!$P$2:$P$101,0)),""))</f>
        <v/>
      </c>
      <c r="H33" s="22">
        <f>IF($A33="","",IFERROR(INDEX(Lotes!$K$2:$K$101,MATCH($A33,Lotes!$P$2:$P$101,0)),""))</f>
        <v/>
      </c>
      <c r="I33" s="35">
        <f>IF($A33="","",IFERROR(INDEX(Lotes!$M$2:$M$101,MATCH($A33,Lotes!$P$2:$P$101,0)),""))</f>
        <v/>
      </c>
      <c r="J33" s="22">
        <f>IF(A33="","",IF(I33=1,"Primeiro lote do SKU","Seguir ordem FEFO"))</f>
        <v/>
      </c>
    </row>
    <row r="34" ht="22" customHeight="1">
      <c r="A34" s="13">
        <f>IF(ROW()-1&lt;=COUNTIF(Lotes!$J$2:$J$101,"Elegível"),ROW()-1,"")</f>
        <v/>
      </c>
      <c r="B34" s="22">
        <f>IF($A34="","",IFERROR(INDEX(Lotes!$B$2:$B$101,MATCH($A34,Lotes!$P$2:$P$101,0)),""))</f>
        <v/>
      </c>
      <c r="C34" s="22">
        <f>IF($A34="","",IFERROR(INDEX(Lotes!$C$2:$C$101,MATCH($A34,Lotes!$P$2:$P$101,0)),""))</f>
        <v/>
      </c>
      <c r="D34" s="22">
        <f>IF($A34="","",IFERROR(INDEX(Lotes!$D$2:$D$101,MATCH($A34,Lotes!$P$2:$P$101,0)),""))</f>
        <v/>
      </c>
      <c r="E34" s="32">
        <f>IF($A34="","",IFERROR(INDEX(Lotes!$E$2:$E$101,MATCH($A34,Lotes!$P$2:$P$101,0)),""))</f>
        <v/>
      </c>
      <c r="F34" s="35">
        <f>IF($A34="","",IFERROR(INDEX(Lotes!$I$2:$I$101,MATCH($A34,Lotes!$P$2:$P$101,0)),""))</f>
        <v/>
      </c>
      <c r="G34" s="35">
        <f>IF($A34="","",IFERROR(INDEX(Lotes!$L$2:$L$101,MATCH($A34,Lotes!$P$2:$P$101,0)),""))</f>
        <v/>
      </c>
      <c r="H34" s="22">
        <f>IF($A34="","",IFERROR(INDEX(Lotes!$K$2:$K$101,MATCH($A34,Lotes!$P$2:$P$101,0)),""))</f>
        <v/>
      </c>
      <c r="I34" s="35">
        <f>IF($A34="","",IFERROR(INDEX(Lotes!$M$2:$M$101,MATCH($A34,Lotes!$P$2:$P$101,0)),""))</f>
        <v/>
      </c>
      <c r="J34" s="22">
        <f>IF(A34="","",IF(I34=1,"Primeiro lote do SKU","Seguir ordem FEFO"))</f>
        <v/>
      </c>
    </row>
    <row r="35" ht="22" customHeight="1">
      <c r="A35" s="13">
        <f>IF(ROW()-1&lt;=COUNTIF(Lotes!$J$2:$J$101,"Elegível"),ROW()-1,"")</f>
        <v/>
      </c>
      <c r="B35" s="22">
        <f>IF($A35="","",IFERROR(INDEX(Lotes!$B$2:$B$101,MATCH($A35,Lotes!$P$2:$P$101,0)),""))</f>
        <v/>
      </c>
      <c r="C35" s="22">
        <f>IF($A35="","",IFERROR(INDEX(Lotes!$C$2:$C$101,MATCH($A35,Lotes!$P$2:$P$101,0)),""))</f>
        <v/>
      </c>
      <c r="D35" s="22">
        <f>IF($A35="","",IFERROR(INDEX(Lotes!$D$2:$D$101,MATCH($A35,Lotes!$P$2:$P$101,0)),""))</f>
        <v/>
      </c>
      <c r="E35" s="32">
        <f>IF($A35="","",IFERROR(INDEX(Lotes!$E$2:$E$101,MATCH($A35,Lotes!$P$2:$P$101,0)),""))</f>
        <v/>
      </c>
      <c r="F35" s="35">
        <f>IF($A35="","",IFERROR(INDEX(Lotes!$I$2:$I$101,MATCH($A35,Lotes!$P$2:$P$101,0)),""))</f>
        <v/>
      </c>
      <c r="G35" s="35">
        <f>IF($A35="","",IFERROR(INDEX(Lotes!$L$2:$L$101,MATCH($A35,Lotes!$P$2:$P$101,0)),""))</f>
        <v/>
      </c>
      <c r="H35" s="22">
        <f>IF($A35="","",IFERROR(INDEX(Lotes!$K$2:$K$101,MATCH($A35,Lotes!$P$2:$P$101,0)),""))</f>
        <v/>
      </c>
      <c r="I35" s="35">
        <f>IF($A35="","",IFERROR(INDEX(Lotes!$M$2:$M$101,MATCH($A35,Lotes!$P$2:$P$101,0)),""))</f>
        <v/>
      </c>
      <c r="J35" s="22">
        <f>IF(A35="","",IF(I35=1,"Primeiro lote do SKU","Seguir ordem FEFO"))</f>
        <v/>
      </c>
    </row>
    <row r="36" ht="22" customHeight="1">
      <c r="A36" s="13">
        <f>IF(ROW()-1&lt;=COUNTIF(Lotes!$J$2:$J$101,"Elegível"),ROW()-1,"")</f>
        <v/>
      </c>
      <c r="B36" s="22">
        <f>IF($A36="","",IFERROR(INDEX(Lotes!$B$2:$B$101,MATCH($A36,Lotes!$P$2:$P$101,0)),""))</f>
        <v/>
      </c>
      <c r="C36" s="22">
        <f>IF($A36="","",IFERROR(INDEX(Lotes!$C$2:$C$101,MATCH($A36,Lotes!$P$2:$P$101,0)),""))</f>
        <v/>
      </c>
      <c r="D36" s="22">
        <f>IF($A36="","",IFERROR(INDEX(Lotes!$D$2:$D$101,MATCH($A36,Lotes!$P$2:$P$101,0)),""))</f>
        <v/>
      </c>
      <c r="E36" s="32">
        <f>IF($A36="","",IFERROR(INDEX(Lotes!$E$2:$E$101,MATCH($A36,Lotes!$P$2:$P$101,0)),""))</f>
        <v/>
      </c>
      <c r="F36" s="35">
        <f>IF($A36="","",IFERROR(INDEX(Lotes!$I$2:$I$101,MATCH($A36,Lotes!$P$2:$P$101,0)),""))</f>
        <v/>
      </c>
      <c r="G36" s="35">
        <f>IF($A36="","",IFERROR(INDEX(Lotes!$L$2:$L$101,MATCH($A36,Lotes!$P$2:$P$101,0)),""))</f>
        <v/>
      </c>
      <c r="H36" s="22">
        <f>IF($A36="","",IFERROR(INDEX(Lotes!$K$2:$K$101,MATCH($A36,Lotes!$P$2:$P$101,0)),""))</f>
        <v/>
      </c>
      <c r="I36" s="35">
        <f>IF($A36="","",IFERROR(INDEX(Lotes!$M$2:$M$101,MATCH($A36,Lotes!$P$2:$P$101,0)),""))</f>
        <v/>
      </c>
      <c r="J36" s="22">
        <f>IF(A36="","",IF(I36=1,"Primeiro lote do SKU","Seguir ordem FEFO"))</f>
        <v/>
      </c>
    </row>
    <row r="37" ht="22" customHeight="1">
      <c r="A37" s="13">
        <f>IF(ROW()-1&lt;=COUNTIF(Lotes!$J$2:$J$101,"Elegível"),ROW()-1,"")</f>
        <v/>
      </c>
      <c r="B37" s="22">
        <f>IF($A37="","",IFERROR(INDEX(Lotes!$B$2:$B$101,MATCH($A37,Lotes!$P$2:$P$101,0)),""))</f>
        <v/>
      </c>
      <c r="C37" s="22">
        <f>IF($A37="","",IFERROR(INDEX(Lotes!$C$2:$C$101,MATCH($A37,Lotes!$P$2:$P$101,0)),""))</f>
        <v/>
      </c>
      <c r="D37" s="22">
        <f>IF($A37="","",IFERROR(INDEX(Lotes!$D$2:$D$101,MATCH($A37,Lotes!$P$2:$P$101,0)),""))</f>
        <v/>
      </c>
      <c r="E37" s="32">
        <f>IF($A37="","",IFERROR(INDEX(Lotes!$E$2:$E$101,MATCH($A37,Lotes!$P$2:$P$101,0)),""))</f>
        <v/>
      </c>
      <c r="F37" s="35">
        <f>IF($A37="","",IFERROR(INDEX(Lotes!$I$2:$I$101,MATCH($A37,Lotes!$P$2:$P$101,0)),""))</f>
        <v/>
      </c>
      <c r="G37" s="35">
        <f>IF($A37="","",IFERROR(INDEX(Lotes!$L$2:$L$101,MATCH($A37,Lotes!$P$2:$P$101,0)),""))</f>
        <v/>
      </c>
      <c r="H37" s="22">
        <f>IF($A37="","",IFERROR(INDEX(Lotes!$K$2:$K$101,MATCH($A37,Lotes!$P$2:$P$101,0)),""))</f>
        <v/>
      </c>
      <c r="I37" s="35">
        <f>IF($A37="","",IFERROR(INDEX(Lotes!$M$2:$M$101,MATCH($A37,Lotes!$P$2:$P$101,0)),""))</f>
        <v/>
      </c>
      <c r="J37" s="22">
        <f>IF(A37="","",IF(I37=1,"Primeiro lote do SKU","Seguir ordem FEFO"))</f>
        <v/>
      </c>
    </row>
    <row r="38" ht="22" customHeight="1">
      <c r="A38" s="13">
        <f>IF(ROW()-1&lt;=COUNTIF(Lotes!$J$2:$J$101,"Elegível"),ROW()-1,"")</f>
        <v/>
      </c>
      <c r="B38" s="22">
        <f>IF($A38="","",IFERROR(INDEX(Lotes!$B$2:$B$101,MATCH($A38,Lotes!$P$2:$P$101,0)),""))</f>
        <v/>
      </c>
      <c r="C38" s="22">
        <f>IF($A38="","",IFERROR(INDEX(Lotes!$C$2:$C$101,MATCH($A38,Lotes!$P$2:$P$101,0)),""))</f>
        <v/>
      </c>
      <c r="D38" s="22">
        <f>IF($A38="","",IFERROR(INDEX(Lotes!$D$2:$D$101,MATCH($A38,Lotes!$P$2:$P$101,0)),""))</f>
        <v/>
      </c>
      <c r="E38" s="32">
        <f>IF($A38="","",IFERROR(INDEX(Lotes!$E$2:$E$101,MATCH($A38,Lotes!$P$2:$P$101,0)),""))</f>
        <v/>
      </c>
      <c r="F38" s="35">
        <f>IF($A38="","",IFERROR(INDEX(Lotes!$I$2:$I$101,MATCH($A38,Lotes!$P$2:$P$101,0)),""))</f>
        <v/>
      </c>
      <c r="G38" s="35">
        <f>IF($A38="","",IFERROR(INDEX(Lotes!$L$2:$L$101,MATCH($A38,Lotes!$P$2:$P$101,0)),""))</f>
        <v/>
      </c>
      <c r="H38" s="22">
        <f>IF($A38="","",IFERROR(INDEX(Lotes!$K$2:$K$101,MATCH($A38,Lotes!$P$2:$P$101,0)),""))</f>
        <v/>
      </c>
      <c r="I38" s="35">
        <f>IF($A38="","",IFERROR(INDEX(Lotes!$M$2:$M$101,MATCH($A38,Lotes!$P$2:$P$101,0)),""))</f>
        <v/>
      </c>
      <c r="J38" s="22">
        <f>IF(A38="","",IF(I38=1,"Primeiro lote do SKU","Seguir ordem FEFO"))</f>
        <v/>
      </c>
    </row>
    <row r="39" ht="22" customHeight="1">
      <c r="A39" s="13">
        <f>IF(ROW()-1&lt;=COUNTIF(Lotes!$J$2:$J$101,"Elegível"),ROW()-1,"")</f>
        <v/>
      </c>
      <c r="B39" s="22">
        <f>IF($A39="","",IFERROR(INDEX(Lotes!$B$2:$B$101,MATCH($A39,Lotes!$P$2:$P$101,0)),""))</f>
        <v/>
      </c>
      <c r="C39" s="22">
        <f>IF($A39="","",IFERROR(INDEX(Lotes!$C$2:$C$101,MATCH($A39,Lotes!$P$2:$P$101,0)),""))</f>
        <v/>
      </c>
      <c r="D39" s="22">
        <f>IF($A39="","",IFERROR(INDEX(Lotes!$D$2:$D$101,MATCH($A39,Lotes!$P$2:$P$101,0)),""))</f>
        <v/>
      </c>
      <c r="E39" s="32">
        <f>IF($A39="","",IFERROR(INDEX(Lotes!$E$2:$E$101,MATCH($A39,Lotes!$P$2:$P$101,0)),""))</f>
        <v/>
      </c>
      <c r="F39" s="35">
        <f>IF($A39="","",IFERROR(INDEX(Lotes!$I$2:$I$101,MATCH($A39,Lotes!$P$2:$P$101,0)),""))</f>
        <v/>
      </c>
      <c r="G39" s="35">
        <f>IF($A39="","",IFERROR(INDEX(Lotes!$L$2:$L$101,MATCH($A39,Lotes!$P$2:$P$101,0)),""))</f>
        <v/>
      </c>
      <c r="H39" s="22">
        <f>IF($A39="","",IFERROR(INDEX(Lotes!$K$2:$K$101,MATCH($A39,Lotes!$P$2:$P$101,0)),""))</f>
        <v/>
      </c>
      <c r="I39" s="35">
        <f>IF($A39="","",IFERROR(INDEX(Lotes!$M$2:$M$101,MATCH($A39,Lotes!$P$2:$P$101,0)),""))</f>
        <v/>
      </c>
      <c r="J39" s="22">
        <f>IF(A39="","",IF(I39=1,"Primeiro lote do SKU","Seguir ordem FEFO"))</f>
        <v/>
      </c>
    </row>
    <row r="40" ht="22" customHeight="1">
      <c r="A40" s="13">
        <f>IF(ROW()-1&lt;=COUNTIF(Lotes!$J$2:$J$101,"Elegível"),ROW()-1,"")</f>
        <v/>
      </c>
      <c r="B40" s="22">
        <f>IF($A40="","",IFERROR(INDEX(Lotes!$B$2:$B$101,MATCH($A40,Lotes!$P$2:$P$101,0)),""))</f>
        <v/>
      </c>
      <c r="C40" s="22">
        <f>IF($A40="","",IFERROR(INDEX(Lotes!$C$2:$C$101,MATCH($A40,Lotes!$P$2:$P$101,0)),""))</f>
        <v/>
      </c>
      <c r="D40" s="22">
        <f>IF($A40="","",IFERROR(INDEX(Lotes!$D$2:$D$101,MATCH($A40,Lotes!$P$2:$P$101,0)),""))</f>
        <v/>
      </c>
      <c r="E40" s="32">
        <f>IF($A40="","",IFERROR(INDEX(Lotes!$E$2:$E$101,MATCH($A40,Lotes!$P$2:$P$101,0)),""))</f>
        <v/>
      </c>
      <c r="F40" s="35">
        <f>IF($A40="","",IFERROR(INDEX(Lotes!$I$2:$I$101,MATCH($A40,Lotes!$P$2:$P$101,0)),""))</f>
        <v/>
      </c>
      <c r="G40" s="35">
        <f>IF($A40="","",IFERROR(INDEX(Lotes!$L$2:$L$101,MATCH($A40,Lotes!$P$2:$P$101,0)),""))</f>
        <v/>
      </c>
      <c r="H40" s="22">
        <f>IF($A40="","",IFERROR(INDEX(Lotes!$K$2:$K$101,MATCH($A40,Lotes!$P$2:$P$101,0)),""))</f>
        <v/>
      </c>
      <c r="I40" s="35">
        <f>IF($A40="","",IFERROR(INDEX(Lotes!$M$2:$M$101,MATCH($A40,Lotes!$P$2:$P$101,0)),""))</f>
        <v/>
      </c>
      <c r="J40" s="22">
        <f>IF(A40="","",IF(I40=1,"Primeiro lote do SKU","Seguir ordem FEFO"))</f>
        <v/>
      </c>
    </row>
    <row r="41" ht="22" customHeight="1">
      <c r="A41" s="13">
        <f>IF(ROW()-1&lt;=COUNTIF(Lotes!$J$2:$J$101,"Elegível"),ROW()-1,"")</f>
        <v/>
      </c>
      <c r="B41" s="22">
        <f>IF($A41="","",IFERROR(INDEX(Lotes!$B$2:$B$101,MATCH($A41,Lotes!$P$2:$P$101,0)),""))</f>
        <v/>
      </c>
      <c r="C41" s="22">
        <f>IF($A41="","",IFERROR(INDEX(Lotes!$C$2:$C$101,MATCH($A41,Lotes!$P$2:$P$101,0)),""))</f>
        <v/>
      </c>
      <c r="D41" s="22">
        <f>IF($A41="","",IFERROR(INDEX(Lotes!$D$2:$D$101,MATCH($A41,Lotes!$P$2:$P$101,0)),""))</f>
        <v/>
      </c>
      <c r="E41" s="32">
        <f>IF($A41="","",IFERROR(INDEX(Lotes!$E$2:$E$101,MATCH($A41,Lotes!$P$2:$P$101,0)),""))</f>
        <v/>
      </c>
      <c r="F41" s="35">
        <f>IF($A41="","",IFERROR(INDEX(Lotes!$I$2:$I$101,MATCH($A41,Lotes!$P$2:$P$101,0)),""))</f>
        <v/>
      </c>
      <c r="G41" s="35">
        <f>IF($A41="","",IFERROR(INDEX(Lotes!$L$2:$L$101,MATCH($A41,Lotes!$P$2:$P$101,0)),""))</f>
        <v/>
      </c>
      <c r="H41" s="22">
        <f>IF($A41="","",IFERROR(INDEX(Lotes!$K$2:$K$101,MATCH($A41,Lotes!$P$2:$P$101,0)),""))</f>
        <v/>
      </c>
      <c r="I41" s="35">
        <f>IF($A41="","",IFERROR(INDEX(Lotes!$M$2:$M$101,MATCH($A41,Lotes!$P$2:$P$101,0)),""))</f>
        <v/>
      </c>
      <c r="J41" s="22">
        <f>IF(A41="","",IF(I41=1,"Primeiro lote do SKU","Seguir ordem FEFO"))</f>
        <v/>
      </c>
    </row>
    <row r="42" ht="22" customHeight="1">
      <c r="A42" s="13">
        <f>IF(ROW()-1&lt;=COUNTIF(Lotes!$J$2:$J$101,"Elegível"),ROW()-1,"")</f>
        <v/>
      </c>
      <c r="B42" s="22">
        <f>IF($A42="","",IFERROR(INDEX(Lotes!$B$2:$B$101,MATCH($A42,Lotes!$P$2:$P$101,0)),""))</f>
        <v/>
      </c>
      <c r="C42" s="22">
        <f>IF($A42="","",IFERROR(INDEX(Lotes!$C$2:$C$101,MATCH($A42,Lotes!$P$2:$P$101,0)),""))</f>
        <v/>
      </c>
      <c r="D42" s="22">
        <f>IF($A42="","",IFERROR(INDEX(Lotes!$D$2:$D$101,MATCH($A42,Lotes!$P$2:$P$101,0)),""))</f>
        <v/>
      </c>
      <c r="E42" s="32">
        <f>IF($A42="","",IFERROR(INDEX(Lotes!$E$2:$E$101,MATCH($A42,Lotes!$P$2:$P$101,0)),""))</f>
        <v/>
      </c>
      <c r="F42" s="35">
        <f>IF($A42="","",IFERROR(INDEX(Lotes!$I$2:$I$101,MATCH($A42,Lotes!$P$2:$P$101,0)),""))</f>
        <v/>
      </c>
      <c r="G42" s="35">
        <f>IF($A42="","",IFERROR(INDEX(Lotes!$L$2:$L$101,MATCH($A42,Lotes!$P$2:$P$101,0)),""))</f>
        <v/>
      </c>
      <c r="H42" s="22">
        <f>IF($A42="","",IFERROR(INDEX(Lotes!$K$2:$K$101,MATCH($A42,Lotes!$P$2:$P$101,0)),""))</f>
        <v/>
      </c>
      <c r="I42" s="35">
        <f>IF($A42="","",IFERROR(INDEX(Lotes!$M$2:$M$101,MATCH($A42,Lotes!$P$2:$P$101,0)),""))</f>
        <v/>
      </c>
      <c r="J42" s="22">
        <f>IF(A42="","",IF(I42=1,"Primeiro lote do SKU","Seguir ordem FEFO"))</f>
        <v/>
      </c>
    </row>
    <row r="43" ht="22" customHeight="1">
      <c r="A43" s="13">
        <f>IF(ROW()-1&lt;=COUNTIF(Lotes!$J$2:$J$101,"Elegível"),ROW()-1,"")</f>
        <v/>
      </c>
      <c r="B43" s="22">
        <f>IF($A43="","",IFERROR(INDEX(Lotes!$B$2:$B$101,MATCH($A43,Lotes!$P$2:$P$101,0)),""))</f>
        <v/>
      </c>
      <c r="C43" s="22">
        <f>IF($A43="","",IFERROR(INDEX(Lotes!$C$2:$C$101,MATCH($A43,Lotes!$P$2:$P$101,0)),""))</f>
        <v/>
      </c>
      <c r="D43" s="22">
        <f>IF($A43="","",IFERROR(INDEX(Lotes!$D$2:$D$101,MATCH($A43,Lotes!$P$2:$P$101,0)),""))</f>
        <v/>
      </c>
      <c r="E43" s="32">
        <f>IF($A43="","",IFERROR(INDEX(Lotes!$E$2:$E$101,MATCH($A43,Lotes!$P$2:$P$101,0)),""))</f>
        <v/>
      </c>
      <c r="F43" s="35">
        <f>IF($A43="","",IFERROR(INDEX(Lotes!$I$2:$I$101,MATCH($A43,Lotes!$P$2:$P$101,0)),""))</f>
        <v/>
      </c>
      <c r="G43" s="35">
        <f>IF($A43="","",IFERROR(INDEX(Lotes!$L$2:$L$101,MATCH($A43,Lotes!$P$2:$P$101,0)),""))</f>
        <v/>
      </c>
      <c r="H43" s="22">
        <f>IF($A43="","",IFERROR(INDEX(Lotes!$K$2:$K$101,MATCH($A43,Lotes!$P$2:$P$101,0)),""))</f>
        <v/>
      </c>
      <c r="I43" s="35">
        <f>IF($A43="","",IFERROR(INDEX(Lotes!$M$2:$M$101,MATCH($A43,Lotes!$P$2:$P$101,0)),""))</f>
        <v/>
      </c>
      <c r="J43" s="22">
        <f>IF(A43="","",IF(I43=1,"Primeiro lote do SKU","Seguir ordem FEFO"))</f>
        <v/>
      </c>
    </row>
    <row r="44" ht="22" customHeight="1">
      <c r="A44" s="13">
        <f>IF(ROW()-1&lt;=COUNTIF(Lotes!$J$2:$J$101,"Elegível"),ROW()-1,"")</f>
        <v/>
      </c>
      <c r="B44" s="22">
        <f>IF($A44="","",IFERROR(INDEX(Lotes!$B$2:$B$101,MATCH($A44,Lotes!$P$2:$P$101,0)),""))</f>
        <v/>
      </c>
      <c r="C44" s="22">
        <f>IF($A44="","",IFERROR(INDEX(Lotes!$C$2:$C$101,MATCH($A44,Lotes!$P$2:$P$101,0)),""))</f>
        <v/>
      </c>
      <c r="D44" s="22">
        <f>IF($A44="","",IFERROR(INDEX(Lotes!$D$2:$D$101,MATCH($A44,Lotes!$P$2:$P$101,0)),""))</f>
        <v/>
      </c>
      <c r="E44" s="32">
        <f>IF($A44="","",IFERROR(INDEX(Lotes!$E$2:$E$101,MATCH($A44,Lotes!$P$2:$P$101,0)),""))</f>
        <v/>
      </c>
      <c r="F44" s="35">
        <f>IF($A44="","",IFERROR(INDEX(Lotes!$I$2:$I$101,MATCH($A44,Lotes!$P$2:$P$101,0)),""))</f>
        <v/>
      </c>
      <c r="G44" s="35">
        <f>IF($A44="","",IFERROR(INDEX(Lotes!$L$2:$L$101,MATCH($A44,Lotes!$P$2:$P$101,0)),""))</f>
        <v/>
      </c>
      <c r="H44" s="22">
        <f>IF($A44="","",IFERROR(INDEX(Lotes!$K$2:$K$101,MATCH($A44,Lotes!$P$2:$P$101,0)),""))</f>
        <v/>
      </c>
      <c r="I44" s="35">
        <f>IF($A44="","",IFERROR(INDEX(Lotes!$M$2:$M$101,MATCH($A44,Lotes!$P$2:$P$101,0)),""))</f>
        <v/>
      </c>
      <c r="J44" s="22">
        <f>IF(A44="","",IF(I44=1,"Primeiro lote do SKU","Seguir ordem FEFO"))</f>
        <v/>
      </c>
    </row>
    <row r="45" ht="22" customHeight="1">
      <c r="A45" s="13">
        <f>IF(ROW()-1&lt;=COUNTIF(Lotes!$J$2:$J$101,"Elegível"),ROW()-1,"")</f>
        <v/>
      </c>
      <c r="B45" s="22">
        <f>IF($A45="","",IFERROR(INDEX(Lotes!$B$2:$B$101,MATCH($A45,Lotes!$P$2:$P$101,0)),""))</f>
        <v/>
      </c>
      <c r="C45" s="22">
        <f>IF($A45="","",IFERROR(INDEX(Lotes!$C$2:$C$101,MATCH($A45,Lotes!$P$2:$P$101,0)),""))</f>
        <v/>
      </c>
      <c r="D45" s="22">
        <f>IF($A45="","",IFERROR(INDEX(Lotes!$D$2:$D$101,MATCH($A45,Lotes!$P$2:$P$101,0)),""))</f>
        <v/>
      </c>
      <c r="E45" s="32">
        <f>IF($A45="","",IFERROR(INDEX(Lotes!$E$2:$E$101,MATCH($A45,Lotes!$P$2:$P$101,0)),""))</f>
        <v/>
      </c>
      <c r="F45" s="35">
        <f>IF($A45="","",IFERROR(INDEX(Lotes!$I$2:$I$101,MATCH($A45,Lotes!$P$2:$P$101,0)),""))</f>
        <v/>
      </c>
      <c r="G45" s="35">
        <f>IF($A45="","",IFERROR(INDEX(Lotes!$L$2:$L$101,MATCH($A45,Lotes!$P$2:$P$101,0)),""))</f>
        <v/>
      </c>
      <c r="H45" s="22">
        <f>IF($A45="","",IFERROR(INDEX(Lotes!$K$2:$K$101,MATCH($A45,Lotes!$P$2:$P$101,0)),""))</f>
        <v/>
      </c>
      <c r="I45" s="35">
        <f>IF($A45="","",IFERROR(INDEX(Lotes!$M$2:$M$101,MATCH($A45,Lotes!$P$2:$P$101,0)),""))</f>
        <v/>
      </c>
      <c r="J45" s="22">
        <f>IF(A45="","",IF(I45=1,"Primeiro lote do SKU","Seguir ordem FEFO"))</f>
        <v/>
      </c>
    </row>
    <row r="46" ht="22" customHeight="1">
      <c r="A46" s="13">
        <f>IF(ROW()-1&lt;=COUNTIF(Lotes!$J$2:$J$101,"Elegível"),ROW()-1,"")</f>
        <v/>
      </c>
      <c r="B46" s="22">
        <f>IF($A46="","",IFERROR(INDEX(Lotes!$B$2:$B$101,MATCH($A46,Lotes!$P$2:$P$101,0)),""))</f>
        <v/>
      </c>
      <c r="C46" s="22">
        <f>IF($A46="","",IFERROR(INDEX(Lotes!$C$2:$C$101,MATCH($A46,Lotes!$P$2:$P$101,0)),""))</f>
        <v/>
      </c>
      <c r="D46" s="22">
        <f>IF($A46="","",IFERROR(INDEX(Lotes!$D$2:$D$101,MATCH($A46,Lotes!$P$2:$P$101,0)),""))</f>
        <v/>
      </c>
      <c r="E46" s="32">
        <f>IF($A46="","",IFERROR(INDEX(Lotes!$E$2:$E$101,MATCH($A46,Lotes!$P$2:$P$101,0)),""))</f>
        <v/>
      </c>
      <c r="F46" s="35">
        <f>IF($A46="","",IFERROR(INDEX(Lotes!$I$2:$I$101,MATCH($A46,Lotes!$P$2:$P$101,0)),""))</f>
        <v/>
      </c>
      <c r="G46" s="35">
        <f>IF($A46="","",IFERROR(INDEX(Lotes!$L$2:$L$101,MATCH($A46,Lotes!$P$2:$P$101,0)),""))</f>
        <v/>
      </c>
      <c r="H46" s="22">
        <f>IF($A46="","",IFERROR(INDEX(Lotes!$K$2:$K$101,MATCH($A46,Lotes!$P$2:$P$101,0)),""))</f>
        <v/>
      </c>
      <c r="I46" s="35">
        <f>IF($A46="","",IFERROR(INDEX(Lotes!$M$2:$M$101,MATCH($A46,Lotes!$P$2:$P$101,0)),""))</f>
        <v/>
      </c>
      <c r="J46" s="22">
        <f>IF(A46="","",IF(I46=1,"Primeiro lote do SKU","Seguir ordem FEFO"))</f>
        <v/>
      </c>
    </row>
    <row r="47" ht="22" customHeight="1">
      <c r="A47" s="13">
        <f>IF(ROW()-1&lt;=COUNTIF(Lotes!$J$2:$J$101,"Elegível"),ROW()-1,"")</f>
        <v/>
      </c>
      <c r="B47" s="22">
        <f>IF($A47="","",IFERROR(INDEX(Lotes!$B$2:$B$101,MATCH($A47,Lotes!$P$2:$P$101,0)),""))</f>
        <v/>
      </c>
      <c r="C47" s="22">
        <f>IF($A47="","",IFERROR(INDEX(Lotes!$C$2:$C$101,MATCH($A47,Lotes!$P$2:$P$101,0)),""))</f>
        <v/>
      </c>
      <c r="D47" s="22">
        <f>IF($A47="","",IFERROR(INDEX(Lotes!$D$2:$D$101,MATCH($A47,Lotes!$P$2:$P$101,0)),""))</f>
        <v/>
      </c>
      <c r="E47" s="32">
        <f>IF($A47="","",IFERROR(INDEX(Lotes!$E$2:$E$101,MATCH($A47,Lotes!$P$2:$P$101,0)),""))</f>
        <v/>
      </c>
      <c r="F47" s="35">
        <f>IF($A47="","",IFERROR(INDEX(Lotes!$I$2:$I$101,MATCH($A47,Lotes!$P$2:$P$101,0)),""))</f>
        <v/>
      </c>
      <c r="G47" s="35">
        <f>IF($A47="","",IFERROR(INDEX(Lotes!$L$2:$L$101,MATCH($A47,Lotes!$P$2:$P$101,0)),""))</f>
        <v/>
      </c>
      <c r="H47" s="22">
        <f>IF($A47="","",IFERROR(INDEX(Lotes!$K$2:$K$101,MATCH($A47,Lotes!$P$2:$P$101,0)),""))</f>
        <v/>
      </c>
      <c r="I47" s="35">
        <f>IF($A47="","",IFERROR(INDEX(Lotes!$M$2:$M$101,MATCH($A47,Lotes!$P$2:$P$101,0)),""))</f>
        <v/>
      </c>
      <c r="J47" s="22">
        <f>IF(A47="","",IF(I47=1,"Primeiro lote do SKU","Seguir ordem FEFO"))</f>
        <v/>
      </c>
    </row>
    <row r="48" ht="22" customHeight="1">
      <c r="A48" s="13">
        <f>IF(ROW()-1&lt;=COUNTIF(Lotes!$J$2:$J$101,"Elegível"),ROW()-1,"")</f>
        <v/>
      </c>
      <c r="B48" s="22">
        <f>IF($A48="","",IFERROR(INDEX(Lotes!$B$2:$B$101,MATCH($A48,Lotes!$P$2:$P$101,0)),""))</f>
        <v/>
      </c>
      <c r="C48" s="22">
        <f>IF($A48="","",IFERROR(INDEX(Lotes!$C$2:$C$101,MATCH($A48,Lotes!$P$2:$P$101,0)),""))</f>
        <v/>
      </c>
      <c r="D48" s="22">
        <f>IF($A48="","",IFERROR(INDEX(Lotes!$D$2:$D$101,MATCH($A48,Lotes!$P$2:$P$101,0)),""))</f>
        <v/>
      </c>
      <c r="E48" s="32">
        <f>IF($A48="","",IFERROR(INDEX(Lotes!$E$2:$E$101,MATCH($A48,Lotes!$P$2:$P$101,0)),""))</f>
        <v/>
      </c>
      <c r="F48" s="35">
        <f>IF($A48="","",IFERROR(INDEX(Lotes!$I$2:$I$101,MATCH($A48,Lotes!$P$2:$P$101,0)),""))</f>
        <v/>
      </c>
      <c r="G48" s="35">
        <f>IF($A48="","",IFERROR(INDEX(Lotes!$L$2:$L$101,MATCH($A48,Lotes!$P$2:$P$101,0)),""))</f>
        <v/>
      </c>
      <c r="H48" s="22">
        <f>IF($A48="","",IFERROR(INDEX(Lotes!$K$2:$K$101,MATCH($A48,Lotes!$P$2:$P$101,0)),""))</f>
        <v/>
      </c>
      <c r="I48" s="35">
        <f>IF($A48="","",IFERROR(INDEX(Lotes!$M$2:$M$101,MATCH($A48,Lotes!$P$2:$P$101,0)),""))</f>
        <v/>
      </c>
      <c r="J48" s="22">
        <f>IF(A48="","",IF(I48=1,"Primeiro lote do SKU","Seguir ordem FEFO"))</f>
        <v/>
      </c>
    </row>
    <row r="49" ht="22" customHeight="1">
      <c r="A49" s="13">
        <f>IF(ROW()-1&lt;=COUNTIF(Lotes!$J$2:$J$101,"Elegível"),ROW()-1,"")</f>
        <v/>
      </c>
      <c r="B49" s="22">
        <f>IF($A49="","",IFERROR(INDEX(Lotes!$B$2:$B$101,MATCH($A49,Lotes!$P$2:$P$101,0)),""))</f>
        <v/>
      </c>
      <c r="C49" s="22">
        <f>IF($A49="","",IFERROR(INDEX(Lotes!$C$2:$C$101,MATCH($A49,Lotes!$P$2:$P$101,0)),""))</f>
        <v/>
      </c>
      <c r="D49" s="22">
        <f>IF($A49="","",IFERROR(INDEX(Lotes!$D$2:$D$101,MATCH($A49,Lotes!$P$2:$P$101,0)),""))</f>
        <v/>
      </c>
      <c r="E49" s="32">
        <f>IF($A49="","",IFERROR(INDEX(Lotes!$E$2:$E$101,MATCH($A49,Lotes!$P$2:$P$101,0)),""))</f>
        <v/>
      </c>
      <c r="F49" s="35">
        <f>IF($A49="","",IFERROR(INDEX(Lotes!$I$2:$I$101,MATCH($A49,Lotes!$P$2:$P$101,0)),""))</f>
        <v/>
      </c>
      <c r="G49" s="35">
        <f>IF($A49="","",IFERROR(INDEX(Lotes!$L$2:$L$101,MATCH($A49,Lotes!$P$2:$P$101,0)),""))</f>
        <v/>
      </c>
      <c r="H49" s="22">
        <f>IF($A49="","",IFERROR(INDEX(Lotes!$K$2:$K$101,MATCH($A49,Lotes!$P$2:$P$101,0)),""))</f>
        <v/>
      </c>
      <c r="I49" s="35">
        <f>IF($A49="","",IFERROR(INDEX(Lotes!$M$2:$M$101,MATCH($A49,Lotes!$P$2:$P$101,0)),""))</f>
        <v/>
      </c>
      <c r="J49" s="22">
        <f>IF(A49="","",IF(I49=1,"Primeiro lote do SKU","Seguir ordem FEFO"))</f>
        <v/>
      </c>
    </row>
    <row r="50" ht="22" customHeight="1">
      <c r="A50" s="13">
        <f>IF(ROW()-1&lt;=COUNTIF(Lotes!$J$2:$J$101,"Elegível"),ROW()-1,"")</f>
        <v/>
      </c>
      <c r="B50" s="22">
        <f>IF($A50="","",IFERROR(INDEX(Lotes!$B$2:$B$101,MATCH($A50,Lotes!$P$2:$P$101,0)),""))</f>
        <v/>
      </c>
      <c r="C50" s="22">
        <f>IF($A50="","",IFERROR(INDEX(Lotes!$C$2:$C$101,MATCH($A50,Lotes!$P$2:$P$101,0)),""))</f>
        <v/>
      </c>
      <c r="D50" s="22">
        <f>IF($A50="","",IFERROR(INDEX(Lotes!$D$2:$D$101,MATCH($A50,Lotes!$P$2:$P$101,0)),""))</f>
        <v/>
      </c>
      <c r="E50" s="32">
        <f>IF($A50="","",IFERROR(INDEX(Lotes!$E$2:$E$101,MATCH($A50,Lotes!$P$2:$P$101,0)),""))</f>
        <v/>
      </c>
      <c r="F50" s="35">
        <f>IF($A50="","",IFERROR(INDEX(Lotes!$I$2:$I$101,MATCH($A50,Lotes!$P$2:$P$101,0)),""))</f>
        <v/>
      </c>
      <c r="G50" s="35">
        <f>IF($A50="","",IFERROR(INDEX(Lotes!$L$2:$L$101,MATCH($A50,Lotes!$P$2:$P$101,0)),""))</f>
        <v/>
      </c>
      <c r="H50" s="22">
        <f>IF($A50="","",IFERROR(INDEX(Lotes!$K$2:$K$101,MATCH($A50,Lotes!$P$2:$P$101,0)),""))</f>
        <v/>
      </c>
      <c r="I50" s="35">
        <f>IF($A50="","",IFERROR(INDEX(Lotes!$M$2:$M$101,MATCH($A50,Lotes!$P$2:$P$101,0)),""))</f>
        <v/>
      </c>
      <c r="J50" s="22">
        <f>IF(A50="","",IF(I50=1,"Primeiro lote do SKU","Seguir ordem FEFO"))</f>
        <v/>
      </c>
    </row>
    <row r="51" ht="22" customHeight="1">
      <c r="A51" s="13">
        <f>IF(ROW()-1&lt;=COUNTIF(Lotes!$J$2:$J$101,"Elegível"),ROW()-1,"")</f>
        <v/>
      </c>
      <c r="B51" s="22">
        <f>IF($A51="","",IFERROR(INDEX(Lotes!$B$2:$B$101,MATCH($A51,Lotes!$P$2:$P$101,0)),""))</f>
        <v/>
      </c>
      <c r="C51" s="22">
        <f>IF($A51="","",IFERROR(INDEX(Lotes!$C$2:$C$101,MATCH($A51,Lotes!$P$2:$P$101,0)),""))</f>
        <v/>
      </c>
      <c r="D51" s="22">
        <f>IF($A51="","",IFERROR(INDEX(Lotes!$D$2:$D$101,MATCH($A51,Lotes!$P$2:$P$101,0)),""))</f>
        <v/>
      </c>
      <c r="E51" s="32">
        <f>IF($A51="","",IFERROR(INDEX(Lotes!$E$2:$E$101,MATCH($A51,Lotes!$P$2:$P$101,0)),""))</f>
        <v/>
      </c>
      <c r="F51" s="35">
        <f>IF($A51="","",IFERROR(INDEX(Lotes!$I$2:$I$101,MATCH($A51,Lotes!$P$2:$P$101,0)),""))</f>
        <v/>
      </c>
      <c r="G51" s="35">
        <f>IF($A51="","",IFERROR(INDEX(Lotes!$L$2:$L$101,MATCH($A51,Lotes!$P$2:$P$101,0)),""))</f>
        <v/>
      </c>
      <c r="H51" s="22">
        <f>IF($A51="","",IFERROR(INDEX(Lotes!$K$2:$K$101,MATCH($A51,Lotes!$P$2:$P$101,0)),""))</f>
        <v/>
      </c>
      <c r="I51" s="35">
        <f>IF($A51="","",IFERROR(INDEX(Lotes!$M$2:$M$101,MATCH($A51,Lotes!$P$2:$P$101,0)),""))</f>
        <v/>
      </c>
      <c r="J51" s="22">
        <f>IF(A51="","",IF(I51=1,"Primeiro lote do SKU","Seguir ordem FEFO"))</f>
        <v/>
      </c>
    </row>
    <row r="52" ht="22" customHeight="1">
      <c r="A52" s="13">
        <f>IF(ROW()-1&lt;=COUNTIF(Lotes!$J$2:$J$101,"Elegível"),ROW()-1,"")</f>
        <v/>
      </c>
      <c r="B52" s="22">
        <f>IF($A52="","",IFERROR(INDEX(Lotes!$B$2:$B$101,MATCH($A52,Lotes!$P$2:$P$101,0)),""))</f>
        <v/>
      </c>
      <c r="C52" s="22">
        <f>IF($A52="","",IFERROR(INDEX(Lotes!$C$2:$C$101,MATCH($A52,Lotes!$P$2:$P$101,0)),""))</f>
        <v/>
      </c>
      <c r="D52" s="22">
        <f>IF($A52="","",IFERROR(INDEX(Lotes!$D$2:$D$101,MATCH($A52,Lotes!$P$2:$P$101,0)),""))</f>
        <v/>
      </c>
      <c r="E52" s="32">
        <f>IF($A52="","",IFERROR(INDEX(Lotes!$E$2:$E$101,MATCH($A52,Lotes!$P$2:$P$101,0)),""))</f>
        <v/>
      </c>
      <c r="F52" s="35">
        <f>IF($A52="","",IFERROR(INDEX(Lotes!$I$2:$I$101,MATCH($A52,Lotes!$P$2:$P$101,0)),""))</f>
        <v/>
      </c>
      <c r="G52" s="35">
        <f>IF($A52="","",IFERROR(INDEX(Lotes!$L$2:$L$101,MATCH($A52,Lotes!$P$2:$P$101,0)),""))</f>
        <v/>
      </c>
      <c r="H52" s="22">
        <f>IF($A52="","",IFERROR(INDEX(Lotes!$K$2:$K$101,MATCH($A52,Lotes!$P$2:$P$101,0)),""))</f>
        <v/>
      </c>
      <c r="I52" s="35">
        <f>IF($A52="","",IFERROR(INDEX(Lotes!$M$2:$M$101,MATCH($A52,Lotes!$P$2:$P$101,0)),""))</f>
        <v/>
      </c>
      <c r="J52" s="22">
        <f>IF(A52="","",IF(I52=1,"Primeiro lote do SKU","Seguir ordem FEFO"))</f>
        <v/>
      </c>
    </row>
    <row r="53" ht="22" customHeight="1">
      <c r="A53" s="13">
        <f>IF(ROW()-1&lt;=COUNTIF(Lotes!$J$2:$J$101,"Elegível"),ROW()-1,"")</f>
        <v/>
      </c>
      <c r="B53" s="22">
        <f>IF($A53="","",IFERROR(INDEX(Lotes!$B$2:$B$101,MATCH($A53,Lotes!$P$2:$P$101,0)),""))</f>
        <v/>
      </c>
      <c r="C53" s="22">
        <f>IF($A53="","",IFERROR(INDEX(Lotes!$C$2:$C$101,MATCH($A53,Lotes!$P$2:$P$101,0)),""))</f>
        <v/>
      </c>
      <c r="D53" s="22">
        <f>IF($A53="","",IFERROR(INDEX(Lotes!$D$2:$D$101,MATCH($A53,Lotes!$P$2:$P$101,0)),""))</f>
        <v/>
      </c>
      <c r="E53" s="32">
        <f>IF($A53="","",IFERROR(INDEX(Lotes!$E$2:$E$101,MATCH($A53,Lotes!$P$2:$P$101,0)),""))</f>
        <v/>
      </c>
      <c r="F53" s="35">
        <f>IF($A53="","",IFERROR(INDEX(Lotes!$I$2:$I$101,MATCH($A53,Lotes!$P$2:$P$101,0)),""))</f>
        <v/>
      </c>
      <c r="G53" s="35">
        <f>IF($A53="","",IFERROR(INDEX(Lotes!$L$2:$L$101,MATCH($A53,Lotes!$P$2:$P$101,0)),""))</f>
        <v/>
      </c>
      <c r="H53" s="22">
        <f>IF($A53="","",IFERROR(INDEX(Lotes!$K$2:$K$101,MATCH($A53,Lotes!$P$2:$P$101,0)),""))</f>
        <v/>
      </c>
      <c r="I53" s="35">
        <f>IF($A53="","",IFERROR(INDEX(Lotes!$M$2:$M$101,MATCH($A53,Lotes!$P$2:$P$101,0)),""))</f>
        <v/>
      </c>
      <c r="J53" s="22">
        <f>IF(A53="","",IF(I53=1,"Primeiro lote do SKU","Seguir ordem FEFO"))</f>
        <v/>
      </c>
    </row>
    <row r="54" ht="22" customHeight="1">
      <c r="A54" s="13">
        <f>IF(ROW()-1&lt;=COUNTIF(Lotes!$J$2:$J$101,"Elegível"),ROW()-1,"")</f>
        <v/>
      </c>
      <c r="B54" s="22">
        <f>IF($A54="","",IFERROR(INDEX(Lotes!$B$2:$B$101,MATCH($A54,Lotes!$P$2:$P$101,0)),""))</f>
        <v/>
      </c>
      <c r="C54" s="22">
        <f>IF($A54="","",IFERROR(INDEX(Lotes!$C$2:$C$101,MATCH($A54,Lotes!$P$2:$P$101,0)),""))</f>
        <v/>
      </c>
      <c r="D54" s="22">
        <f>IF($A54="","",IFERROR(INDEX(Lotes!$D$2:$D$101,MATCH($A54,Lotes!$P$2:$P$101,0)),""))</f>
        <v/>
      </c>
      <c r="E54" s="32">
        <f>IF($A54="","",IFERROR(INDEX(Lotes!$E$2:$E$101,MATCH($A54,Lotes!$P$2:$P$101,0)),""))</f>
        <v/>
      </c>
      <c r="F54" s="35">
        <f>IF($A54="","",IFERROR(INDEX(Lotes!$I$2:$I$101,MATCH($A54,Lotes!$P$2:$P$101,0)),""))</f>
        <v/>
      </c>
      <c r="G54" s="35">
        <f>IF($A54="","",IFERROR(INDEX(Lotes!$L$2:$L$101,MATCH($A54,Lotes!$P$2:$P$101,0)),""))</f>
        <v/>
      </c>
      <c r="H54" s="22">
        <f>IF($A54="","",IFERROR(INDEX(Lotes!$K$2:$K$101,MATCH($A54,Lotes!$P$2:$P$101,0)),""))</f>
        <v/>
      </c>
      <c r="I54" s="35">
        <f>IF($A54="","",IFERROR(INDEX(Lotes!$M$2:$M$101,MATCH($A54,Lotes!$P$2:$P$101,0)),""))</f>
        <v/>
      </c>
      <c r="J54" s="22">
        <f>IF(A54="","",IF(I54=1,"Primeiro lote do SKU","Seguir ordem FEFO"))</f>
        <v/>
      </c>
    </row>
    <row r="55" ht="22" customHeight="1">
      <c r="A55" s="13">
        <f>IF(ROW()-1&lt;=COUNTIF(Lotes!$J$2:$J$101,"Elegível"),ROW()-1,"")</f>
        <v/>
      </c>
      <c r="B55" s="22">
        <f>IF($A55="","",IFERROR(INDEX(Lotes!$B$2:$B$101,MATCH($A55,Lotes!$P$2:$P$101,0)),""))</f>
        <v/>
      </c>
      <c r="C55" s="22">
        <f>IF($A55="","",IFERROR(INDEX(Lotes!$C$2:$C$101,MATCH($A55,Lotes!$P$2:$P$101,0)),""))</f>
        <v/>
      </c>
      <c r="D55" s="22">
        <f>IF($A55="","",IFERROR(INDEX(Lotes!$D$2:$D$101,MATCH($A55,Lotes!$P$2:$P$101,0)),""))</f>
        <v/>
      </c>
      <c r="E55" s="32">
        <f>IF($A55="","",IFERROR(INDEX(Lotes!$E$2:$E$101,MATCH($A55,Lotes!$P$2:$P$101,0)),""))</f>
        <v/>
      </c>
      <c r="F55" s="35">
        <f>IF($A55="","",IFERROR(INDEX(Lotes!$I$2:$I$101,MATCH($A55,Lotes!$P$2:$P$101,0)),""))</f>
        <v/>
      </c>
      <c r="G55" s="35">
        <f>IF($A55="","",IFERROR(INDEX(Lotes!$L$2:$L$101,MATCH($A55,Lotes!$P$2:$P$101,0)),""))</f>
        <v/>
      </c>
      <c r="H55" s="22">
        <f>IF($A55="","",IFERROR(INDEX(Lotes!$K$2:$K$101,MATCH($A55,Lotes!$P$2:$P$101,0)),""))</f>
        <v/>
      </c>
      <c r="I55" s="35">
        <f>IF($A55="","",IFERROR(INDEX(Lotes!$M$2:$M$101,MATCH($A55,Lotes!$P$2:$P$101,0)),""))</f>
        <v/>
      </c>
      <c r="J55" s="22">
        <f>IF(A55="","",IF(I55=1,"Primeiro lote do SKU","Seguir ordem FEFO"))</f>
        <v/>
      </c>
    </row>
    <row r="56" ht="22" customHeight="1">
      <c r="A56" s="13">
        <f>IF(ROW()-1&lt;=COUNTIF(Lotes!$J$2:$J$101,"Elegível"),ROW()-1,"")</f>
        <v/>
      </c>
      <c r="B56" s="22">
        <f>IF($A56="","",IFERROR(INDEX(Lotes!$B$2:$B$101,MATCH($A56,Lotes!$P$2:$P$101,0)),""))</f>
        <v/>
      </c>
      <c r="C56" s="22">
        <f>IF($A56="","",IFERROR(INDEX(Lotes!$C$2:$C$101,MATCH($A56,Lotes!$P$2:$P$101,0)),""))</f>
        <v/>
      </c>
      <c r="D56" s="22">
        <f>IF($A56="","",IFERROR(INDEX(Lotes!$D$2:$D$101,MATCH($A56,Lotes!$P$2:$P$101,0)),""))</f>
        <v/>
      </c>
      <c r="E56" s="32">
        <f>IF($A56="","",IFERROR(INDEX(Lotes!$E$2:$E$101,MATCH($A56,Lotes!$P$2:$P$101,0)),""))</f>
        <v/>
      </c>
      <c r="F56" s="35">
        <f>IF($A56="","",IFERROR(INDEX(Lotes!$I$2:$I$101,MATCH($A56,Lotes!$P$2:$P$101,0)),""))</f>
        <v/>
      </c>
      <c r="G56" s="35">
        <f>IF($A56="","",IFERROR(INDEX(Lotes!$L$2:$L$101,MATCH($A56,Lotes!$P$2:$P$101,0)),""))</f>
        <v/>
      </c>
      <c r="H56" s="22">
        <f>IF($A56="","",IFERROR(INDEX(Lotes!$K$2:$K$101,MATCH($A56,Lotes!$P$2:$P$101,0)),""))</f>
        <v/>
      </c>
      <c r="I56" s="35">
        <f>IF($A56="","",IFERROR(INDEX(Lotes!$M$2:$M$101,MATCH($A56,Lotes!$P$2:$P$101,0)),""))</f>
        <v/>
      </c>
      <c r="J56" s="22">
        <f>IF(A56="","",IF(I56=1,"Primeiro lote do SKU","Seguir ordem FEFO"))</f>
        <v/>
      </c>
    </row>
    <row r="57" ht="22" customHeight="1">
      <c r="A57" s="13">
        <f>IF(ROW()-1&lt;=COUNTIF(Lotes!$J$2:$J$101,"Elegível"),ROW()-1,"")</f>
        <v/>
      </c>
      <c r="B57" s="22">
        <f>IF($A57="","",IFERROR(INDEX(Lotes!$B$2:$B$101,MATCH($A57,Lotes!$P$2:$P$101,0)),""))</f>
        <v/>
      </c>
      <c r="C57" s="22">
        <f>IF($A57="","",IFERROR(INDEX(Lotes!$C$2:$C$101,MATCH($A57,Lotes!$P$2:$P$101,0)),""))</f>
        <v/>
      </c>
      <c r="D57" s="22">
        <f>IF($A57="","",IFERROR(INDEX(Lotes!$D$2:$D$101,MATCH($A57,Lotes!$P$2:$P$101,0)),""))</f>
        <v/>
      </c>
      <c r="E57" s="32">
        <f>IF($A57="","",IFERROR(INDEX(Lotes!$E$2:$E$101,MATCH($A57,Lotes!$P$2:$P$101,0)),""))</f>
        <v/>
      </c>
      <c r="F57" s="35">
        <f>IF($A57="","",IFERROR(INDEX(Lotes!$I$2:$I$101,MATCH($A57,Lotes!$P$2:$P$101,0)),""))</f>
        <v/>
      </c>
      <c r="G57" s="35">
        <f>IF($A57="","",IFERROR(INDEX(Lotes!$L$2:$L$101,MATCH($A57,Lotes!$P$2:$P$101,0)),""))</f>
        <v/>
      </c>
      <c r="H57" s="22">
        <f>IF($A57="","",IFERROR(INDEX(Lotes!$K$2:$K$101,MATCH($A57,Lotes!$P$2:$P$101,0)),""))</f>
        <v/>
      </c>
      <c r="I57" s="35">
        <f>IF($A57="","",IFERROR(INDEX(Lotes!$M$2:$M$101,MATCH($A57,Lotes!$P$2:$P$101,0)),""))</f>
        <v/>
      </c>
      <c r="J57" s="22">
        <f>IF(A57="","",IF(I57=1,"Primeiro lote do SKU","Seguir ordem FEFO"))</f>
        <v/>
      </c>
    </row>
    <row r="58" ht="22" customHeight="1">
      <c r="A58" s="13">
        <f>IF(ROW()-1&lt;=COUNTIF(Lotes!$J$2:$J$101,"Elegível"),ROW()-1,"")</f>
        <v/>
      </c>
      <c r="B58" s="22">
        <f>IF($A58="","",IFERROR(INDEX(Lotes!$B$2:$B$101,MATCH($A58,Lotes!$P$2:$P$101,0)),""))</f>
        <v/>
      </c>
      <c r="C58" s="22">
        <f>IF($A58="","",IFERROR(INDEX(Lotes!$C$2:$C$101,MATCH($A58,Lotes!$P$2:$P$101,0)),""))</f>
        <v/>
      </c>
      <c r="D58" s="22">
        <f>IF($A58="","",IFERROR(INDEX(Lotes!$D$2:$D$101,MATCH($A58,Lotes!$P$2:$P$101,0)),""))</f>
        <v/>
      </c>
      <c r="E58" s="32">
        <f>IF($A58="","",IFERROR(INDEX(Lotes!$E$2:$E$101,MATCH($A58,Lotes!$P$2:$P$101,0)),""))</f>
        <v/>
      </c>
      <c r="F58" s="35">
        <f>IF($A58="","",IFERROR(INDEX(Lotes!$I$2:$I$101,MATCH($A58,Lotes!$P$2:$P$101,0)),""))</f>
        <v/>
      </c>
      <c r="G58" s="35">
        <f>IF($A58="","",IFERROR(INDEX(Lotes!$L$2:$L$101,MATCH($A58,Lotes!$P$2:$P$101,0)),""))</f>
        <v/>
      </c>
      <c r="H58" s="22">
        <f>IF($A58="","",IFERROR(INDEX(Lotes!$K$2:$K$101,MATCH($A58,Lotes!$P$2:$P$101,0)),""))</f>
        <v/>
      </c>
      <c r="I58" s="35">
        <f>IF($A58="","",IFERROR(INDEX(Lotes!$M$2:$M$101,MATCH($A58,Lotes!$P$2:$P$101,0)),""))</f>
        <v/>
      </c>
      <c r="J58" s="22">
        <f>IF(A58="","",IF(I58=1,"Primeiro lote do SKU","Seguir ordem FEFO"))</f>
        <v/>
      </c>
    </row>
    <row r="59" ht="22" customHeight="1">
      <c r="A59" s="13">
        <f>IF(ROW()-1&lt;=COUNTIF(Lotes!$J$2:$J$101,"Elegível"),ROW()-1,"")</f>
        <v/>
      </c>
      <c r="B59" s="22">
        <f>IF($A59="","",IFERROR(INDEX(Lotes!$B$2:$B$101,MATCH($A59,Lotes!$P$2:$P$101,0)),""))</f>
        <v/>
      </c>
      <c r="C59" s="22">
        <f>IF($A59="","",IFERROR(INDEX(Lotes!$C$2:$C$101,MATCH($A59,Lotes!$P$2:$P$101,0)),""))</f>
        <v/>
      </c>
      <c r="D59" s="22">
        <f>IF($A59="","",IFERROR(INDEX(Lotes!$D$2:$D$101,MATCH($A59,Lotes!$P$2:$P$101,0)),""))</f>
        <v/>
      </c>
      <c r="E59" s="32">
        <f>IF($A59="","",IFERROR(INDEX(Lotes!$E$2:$E$101,MATCH($A59,Lotes!$P$2:$P$101,0)),""))</f>
        <v/>
      </c>
      <c r="F59" s="35">
        <f>IF($A59="","",IFERROR(INDEX(Lotes!$I$2:$I$101,MATCH($A59,Lotes!$P$2:$P$101,0)),""))</f>
        <v/>
      </c>
      <c r="G59" s="35">
        <f>IF($A59="","",IFERROR(INDEX(Lotes!$L$2:$L$101,MATCH($A59,Lotes!$P$2:$P$101,0)),""))</f>
        <v/>
      </c>
      <c r="H59" s="22">
        <f>IF($A59="","",IFERROR(INDEX(Lotes!$K$2:$K$101,MATCH($A59,Lotes!$P$2:$P$101,0)),""))</f>
        <v/>
      </c>
      <c r="I59" s="35">
        <f>IF($A59="","",IFERROR(INDEX(Lotes!$M$2:$M$101,MATCH($A59,Lotes!$P$2:$P$101,0)),""))</f>
        <v/>
      </c>
      <c r="J59" s="22">
        <f>IF(A59="","",IF(I59=1,"Primeiro lote do SKU","Seguir ordem FEFO"))</f>
        <v/>
      </c>
    </row>
    <row r="60" ht="22" customHeight="1">
      <c r="A60" s="13">
        <f>IF(ROW()-1&lt;=COUNTIF(Lotes!$J$2:$J$101,"Elegível"),ROW()-1,"")</f>
        <v/>
      </c>
      <c r="B60" s="22">
        <f>IF($A60="","",IFERROR(INDEX(Lotes!$B$2:$B$101,MATCH($A60,Lotes!$P$2:$P$101,0)),""))</f>
        <v/>
      </c>
      <c r="C60" s="22">
        <f>IF($A60="","",IFERROR(INDEX(Lotes!$C$2:$C$101,MATCH($A60,Lotes!$P$2:$P$101,0)),""))</f>
        <v/>
      </c>
      <c r="D60" s="22">
        <f>IF($A60="","",IFERROR(INDEX(Lotes!$D$2:$D$101,MATCH($A60,Lotes!$P$2:$P$101,0)),""))</f>
        <v/>
      </c>
      <c r="E60" s="32">
        <f>IF($A60="","",IFERROR(INDEX(Lotes!$E$2:$E$101,MATCH($A60,Lotes!$P$2:$P$101,0)),""))</f>
        <v/>
      </c>
      <c r="F60" s="35">
        <f>IF($A60="","",IFERROR(INDEX(Lotes!$I$2:$I$101,MATCH($A60,Lotes!$P$2:$P$101,0)),""))</f>
        <v/>
      </c>
      <c r="G60" s="35">
        <f>IF($A60="","",IFERROR(INDEX(Lotes!$L$2:$L$101,MATCH($A60,Lotes!$P$2:$P$101,0)),""))</f>
        <v/>
      </c>
      <c r="H60" s="22">
        <f>IF($A60="","",IFERROR(INDEX(Lotes!$K$2:$K$101,MATCH($A60,Lotes!$P$2:$P$101,0)),""))</f>
        <v/>
      </c>
      <c r="I60" s="35">
        <f>IF($A60="","",IFERROR(INDEX(Lotes!$M$2:$M$101,MATCH($A60,Lotes!$P$2:$P$101,0)),""))</f>
        <v/>
      </c>
      <c r="J60" s="22">
        <f>IF(A60="","",IF(I60=1,"Primeiro lote do SKU","Seguir ordem FEFO"))</f>
        <v/>
      </c>
    </row>
    <row r="61" ht="22" customHeight="1">
      <c r="A61" s="13">
        <f>IF(ROW()-1&lt;=COUNTIF(Lotes!$J$2:$J$101,"Elegível"),ROW()-1,"")</f>
        <v/>
      </c>
      <c r="B61" s="22">
        <f>IF($A61="","",IFERROR(INDEX(Lotes!$B$2:$B$101,MATCH($A61,Lotes!$P$2:$P$101,0)),""))</f>
        <v/>
      </c>
      <c r="C61" s="22">
        <f>IF($A61="","",IFERROR(INDEX(Lotes!$C$2:$C$101,MATCH($A61,Lotes!$P$2:$P$101,0)),""))</f>
        <v/>
      </c>
      <c r="D61" s="22">
        <f>IF($A61="","",IFERROR(INDEX(Lotes!$D$2:$D$101,MATCH($A61,Lotes!$P$2:$P$101,0)),""))</f>
        <v/>
      </c>
      <c r="E61" s="32">
        <f>IF($A61="","",IFERROR(INDEX(Lotes!$E$2:$E$101,MATCH($A61,Lotes!$P$2:$P$101,0)),""))</f>
        <v/>
      </c>
      <c r="F61" s="35">
        <f>IF($A61="","",IFERROR(INDEX(Lotes!$I$2:$I$101,MATCH($A61,Lotes!$P$2:$P$101,0)),""))</f>
        <v/>
      </c>
      <c r="G61" s="35">
        <f>IF($A61="","",IFERROR(INDEX(Lotes!$L$2:$L$101,MATCH($A61,Lotes!$P$2:$P$101,0)),""))</f>
        <v/>
      </c>
      <c r="H61" s="22">
        <f>IF($A61="","",IFERROR(INDEX(Lotes!$K$2:$K$101,MATCH($A61,Lotes!$P$2:$P$101,0)),""))</f>
        <v/>
      </c>
      <c r="I61" s="35">
        <f>IF($A61="","",IFERROR(INDEX(Lotes!$M$2:$M$101,MATCH($A61,Lotes!$P$2:$P$101,0)),""))</f>
        <v/>
      </c>
      <c r="J61" s="22">
        <f>IF(A61="","",IF(I61=1,"Primeiro lote do SKU","Seguir ordem FEFO"))</f>
        <v/>
      </c>
    </row>
    <row r="62" ht="22" customHeight="1">
      <c r="A62" s="13">
        <f>IF(ROW()-1&lt;=COUNTIF(Lotes!$J$2:$J$101,"Elegível"),ROW()-1,"")</f>
        <v/>
      </c>
      <c r="B62" s="22">
        <f>IF($A62="","",IFERROR(INDEX(Lotes!$B$2:$B$101,MATCH($A62,Lotes!$P$2:$P$101,0)),""))</f>
        <v/>
      </c>
      <c r="C62" s="22">
        <f>IF($A62="","",IFERROR(INDEX(Lotes!$C$2:$C$101,MATCH($A62,Lotes!$P$2:$P$101,0)),""))</f>
        <v/>
      </c>
      <c r="D62" s="22">
        <f>IF($A62="","",IFERROR(INDEX(Lotes!$D$2:$D$101,MATCH($A62,Lotes!$P$2:$P$101,0)),""))</f>
        <v/>
      </c>
      <c r="E62" s="32">
        <f>IF($A62="","",IFERROR(INDEX(Lotes!$E$2:$E$101,MATCH($A62,Lotes!$P$2:$P$101,0)),""))</f>
        <v/>
      </c>
      <c r="F62" s="35">
        <f>IF($A62="","",IFERROR(INDEX(Lotes!$I$2:$I$101,MATCH($A62,Lotes!$P$2:$P$101,0)),""))</f>
        <v/>
      </c>
      <c r="G62" s="35">
        <f>IF($A62="","",IFERROR(INDEX(Lotes!$L$2:$L$101,MATCH($A62,Lotes!$P$2:$P$101,0)),""))</f>
        <v/>
      </c>
      <c r="H62" s="22">
        <f>IF($A62="","",IFERROR(INDEX(Lotes!$K$2:$K$101,MATCH($A62,Lotes!$P$2:$P$101,0)),""))</f>
        <v/>
      </c>
      <c r="I62" s="35">
        <f>IF($A62="","",IFERROR(INDEX(Lotes!$M$2:$M$101,MATCH($A62,Lotes!$P$2:$P$101,0)),""))</f>
        <v/>
      </c>
      <c r="J62" s="22">
        <f>IF(A62="","",IF(I62=1,"Primeiro lote do SKU","Seguir ordem FEFO"))</f>
        <v/>
      </c>
    </row>
    <row r="63" ht="22" customHeight="1">
      <c r="A63" s="13">
        <f>IF(ROW()-1&lt;=COUNTIF(Lotes!$J$2:$J$101,"Elegível"),ROW()-1,"")</f>
        <v/>
      </c>
      <c r="B63" s="22">
        <f>IF($A63="","",IFERROR(INDEX(Lotes!$B$2:$B$101,MATCH($A63,Lotes!$P$2:$P$101,0)),""))</f>
        <v/>
      </c>
      <c r="C63" s="22">
        <f>IF($A63="","",IFERROR(INDEX(Lotes!$C$2:$C$101,MATCH($A63,Lotes!$P$2:$P$101,0)),""))</f>
        <v/>
      </c>
      <c r="D63" s="22">
        <f>IF($A63="","",IFERROR(INDEX(Lotes!$D$2:$D$101,MATCH($A63,Lotes!$P$2:$P$101,0)),""))</f>
        <v/>
      </c>
      <c r="E63" s="32">
        <f>IF($A63="","",IFERROR(INDEX(Lotes!$E$2:$E$101,MATCH($A63,Lotes!$P$2:$P$101,0)),""))</f>
        <v/>
      </c>
      <c r="F63" s="35">
        <f>IF($A63="","",IFERROR(INDEX(Lotes!$I$2:$I$101,MATCH($A63,Lotes!$P$2:$P$101,0)),""))</f>
        <v/>
      </c>
      <c r="G63" s="35">
        <f>IF($A63="","",IFERROR(INDEX(Lotes!$L$2:$L$101,MATCH($A63,Lotes!$P$2:$P$101,0)),""))</f>
        <v/>
      </c>
      <c r="H63" s="22">
        <f>IF($A63="","",IFERROR(INDEX(Lotes!$K$2:$K$101,MATCH($A63,Lotes!$P$2:$P$101,0)),""))</f>
        <v/>
      </c>
      <c r="I63" s="35">
        <f>IF($A63="","",IFERROR(INDEX(Lotes!$M$2:$M$101,MATCH($A63,Lotes!$P$2:$P$101,0)),""))</f>
        <v/>
      </c>
      <c r="J63" s="22">
        <f>IF(A63="","",IF(I63=1,"Primeiro lote do SKU","Seguir ordem FEFO"))</f>
        <v/>
      </c>
    </row>
    <row r="64" ht="22" customHeight="1">
      <c r="A64" s="13">
        <f>IF(ROW()-1&lt;=COUNTIF(Lotes!$J$2:$J$101,"Elegível"),ROW()-1,"")</f>
        <v/>
      </c>
      <c r="B64" s="22">
        <f>IF($A64="","",IFERROR(INDEX(Lotes!$B$2:$B$101,MATCH($A64,Lotes!$P$2:$P$101,0)),""))</f>
        <v/>
      </c>
      <c r="C64" s="22">
        <f>IF($A64="","",IFERROR(INDEX(Lotes!$C$2:$C$101,MATCH($A64,Lotes!$P$2:$P$101,0)),""))</f>
        <v/>
      </c>
      <c r="D64" s="22">
        <f>IF($A64="","",IFERROR(INDEX(Lotes!$D$2:$D$101,MATCH($A64,Lotes!$P$2:$P$101,0)),""))</f>
        <v/>
      </c>
      <c r="E64" s="32">
        <f>IF($A64="","",IFERROR(INDEX(Lotes!$E$2:$E$101,MATCH($A64,Lotes!$P$2:$P$101,0)),""))</f>
        <v/>
      </c>
      <c r="F64" s="35">
        <f>IF($A64="","",IFERROR(INDEX(Lotes!$I$2:$I$101,MATCH($A64,Lotes!$P$2:$P$101,0)),""))</f>
        <v/>
      </c>
      <c r="G64" s="35">
        <f>IF($A64="","",IFERROR(INDEX(Lotes!$L$2:$L$101,MATCH($A64,Lotes!$P$2:$P$101,0)),""))</f>
        <v/>
      </c>
      <c r="H64" s="22">
        <f>IF($A64="","",IFERROR(INDEX(Lotes!$K$2:$K$101,MATCH($A64,Lotes!$P$2:$P$101,0)),""))</f>
        <v/>
      </c>
      <c r="I64" s="35">
        <f>IF($A64="","",IFERROR(INDEX(Lotes!$M$2:$M$101,MATCH($A64,Lotes!$P$2:$P$101,0)),""))</f>
        <v/>
      </c>
      <c r="J64" s="22">
        <f>IF(A64="","",IF(I64=1,"Primeiro lote do SKU","Seguir ordem FEFO"))</f>
        <v/>
      </c>
    </row>
    <row r="65" ht="22" customHeight="1">
      <c r="A65" s="13">
        <f>IF(ROW()-1&lt;=COUNTIF(Lotes!$J$2:$J$101,"Elegível"),ROW()-1,"")</f>
        <v/>
      </c>
      <c r="B65" s="22">
        <f>IF($A65="","",IFERROR(INDEX(Lotes!$B$2:$B$101,MATCH($A65,Lotes!$P$2:$P$101,0)),""))</f>
        <v/>
      </c>
      <c r="C65" s="22">
        <f>IF($A65="","",IFERROR(INDEX(Lotes!$C$2:$C$101,MATCH($A65,Lotes!$P$2:$P$101,0)),""))</f>
        <v/>
      </c>
      <c r="D65" s="22">
        <f>IF($A65="","",IFERROR(INDEX(Lotes!$D$2:$D$101,MATCH($A65,Lotes!$P$2:$P$101,0)),""))</f>
        <v/>
      </c>
      <c r="E65" s="32">
        <f>IF($A65="","",IFERROR(INDEX(Lotes!$E$2:$E$101,MATCH($A65,Lotes!$P$2:$P$101,0)),""))</f>
        <v/>
      </c>
      <c r="F65" s="35">
        <f>IF($A65="","",IFERROR(INDEX(Lotes!$I$2:$I$101,MATCH($A65,Lotes!$P$2:$P$101,0)),""))</f>
        <v/>
      </c>
      <c r="G65" s="35">
        <f>IF($A65="","",IFERROR(INDEX(Lotes!$L$2:$L$101,MATCH($A65,Lotes!$P$2:$P$101,0)),""))</f>
        <v/>
      </c>
      <c r="H65" s="22">
        <f>IF($A65="","",IFERROR(INDEX(Lotes!$K$2:$K$101,MATCH($A65,Lotes!$P$2:$P$101,0)),""))</f>
        <v/>
      </c>
      <c r="I65" s="35">
        <f>IF($A65="","",IFERROR(INDEX(Lotes!$M$2:$M$101,MATCH($A65,Lotes!$P$2:$P$101,0)),""))</f>
        <v/>
      </c>
      <c r="J65" s="22">
        <f>IF(A65="","",IF(I65=1,"Primeiro lote do SKU","Seguir ordem FEFO"))</f>
        <v/>
      </c>
    </row>
    <row r="66" ht="22" customHeight="1">
      <c r="A66" s="13">
        <f>IF(ROW()-1&lt;=COUNTIF(Lotes!$J$2:$J$101,"Elegível"),ROW()-1,"")</f>
        <v/>
      </c>
      <c r="B66" s="22">
        <f>IF($A66="","",IFERROR(INDEX(Lotes!$B$2:$B$101,MATCH($A66,Lotes!$P$2:$P$101,0)),""))</f>
        <v/>
      </c>
      <c r="C66" s="22">
        <f>IF($A66="","",IFERROR(INDEX(Lotes!$C$2:$C$101,MATCH($A66,Lotes!$P$2:$P$101,0)),""))</f>
        <v/>
      </c>
      <c r="D66" s="22">
        <f>IF($A66="","",IFERROR(INDEX(Lotes!$D$2:$D$101,MATCH($A66,Lotes!$P$2:$P$101,0)),""))</f>
        <v/>
      </c>
      <c r="E66" s="32">
        <f>IF($A66="","",IFERROR(INDEX(Lotes!$E$2:$E$101,MATCH($A66,Lotes!$P$2:$P$101,0)),""))</f>
        <v/>
      </c>
      <c r="F66" s="35">
        <f>IF($A66="","",IFERROR(INDEX(Lotes!$I$2:$I$101,MATCH($A66,Lotes!$P$2:$P$101,0)),""))</f>
        <v/>
      </c>
      <c r="G66" s="35">
        <f>IF($A66="","",IFERROR(INDEX(Lotes!$L$2:$L$101,MATCH($A66,Lotes!$P$2:$P$101,0)),""))</f>
        <v/>
      </c>
      <c r="H66" s="22">
        <f>IF($A66="","",IFERROR(INDEX(Lotes!$K$2:$K$101,MATCH($A66,Lotes!$P$2:$P$101,0)),""))</f>
        <v/>
      </c>
      <c r="I66" s="35">
        <f>IF($A66="","",IFERROR(INDEX(Lotes!$M$2:$M$101,MATCH($A66,Lotes!$P$2:$P$101,0)),""))</f>
        <v/>
      </c>
      <c r="J66" s="22">
        <f>IF(A66="","",IF(I66=1,"Primeiro lote do SKU","Seguir ordem FEFO"))</f>
        <v/>
      </c>
    </row>
    <row r="67" ht="22" customHeight="1">
      <c r="A67" s="13">
        <f>IF(ROW()-1&lt;=COUNTIF(Lotes!$J$2:$J$101,"Elegível"),ROW()-1,"")</f>
        <v/>
      </c>
      <c r="B67" s="22">
        <f>IF($A67="","",IFERROR(INDEX(Lotes!$B$2:$B$101,MATCH($A67,Lotes!$P$2:$P$101,0)),""))</f>
        <v/>
      </c>
      <c r="C67" s="22">
        <f>IF($A67="","",IFERROR(INDEX(Lotes!$C$2:$C$101,MATCH($A67,Lotes!$P$2:$P$101,0)),""))</f>
        <v/>
      </c>
      <c r="D67" s="22">
        <f>IF($A67="","",IFERROR(INDEX(Lotes!$D$2:$D$101,MATCH($A67,Lotes!$P$2:$P$101,0)),""))</f>
        <v/>
      </c>
      <c r="E67" s="32">
        <f>IF($A67="","",IFERROR(INDEX(Lotes!$E$2:$E$101,MATCH($A67,Lotes!$P$2:$P$101,0)),""))</f>
        <v/>
      </c>
      <c r="F67" s="35">
        <f>IF($A67="","",IFERROR(INDEX(Lotes!$I$2:$I$101,MATCH($A67,Lotes!$P$2:$P$101,0)),""))</f>
        <v/>
      </c>
      <c r="G67" s="35">
        <f>IF($A67="","",IFERROR(INDEX(Lotes!$L$2:$L$101,MATCH($A67,Lotes!$P$2:$P$101,0)),""))</f>
        <v/>
      </c>
      <c r="H67" s="22">
        <f>IF($A67="","",IFERROR(INDEX(Lotes!$K$2:$K$101,MATCH($A67,Lotes!$P$2:$P$101,0)),""))</f>
        <v/>
      </c>
      <c r="I67" s="35">
        <f>IF($A67="","",IFERROR(INDEX(Lotes!$M$2:$M$101,MATCH($A67,Lotes!$P$2:$P$101,0)),""))</f>
        <v/>
      </c>
      <c r="J67" s="22">
        <f>IF(A67="","",IF(I67=1,"Primeiro lote do SKU","Seguir ordem FEFO"))</f>
        <v/>
      </c>
    </row>
    <row r="68" ht="22" customHeight="1">
      <c r="A68" s="13">
        <f>IF(ROW()-1&lt;=COUNTIF(Lotes!$J$2:$J$101,"Elegível"),ROW()-1,"")</f>
        <v/>
      </c>
      <c r="B68" s="22">
        <f>IF($A68="","",IFERROR(INDEX(Lotes!$B$2:$B$101,MATCH($A68,Lotes!$P$2:$P$101,0)),""))</f>
        <v/>
      </c>
      <c r="C68" s="22">
        <f>IF($A68="","",IFERROR(INDEX(Lotes!$C$2:$C$101,MATCH($A68,Lotes!$P$2:$P$101,0)),""))</f>
        <v/>
      </c>
      <c r="D68" s="22">
        <f>IF($A68="","",IFERROR(INDEX(Lotes!$D$2:$D$101,MATCH($A68,Lotes!$P$2:$P$101,0)),""))</f>
        <v/>
      </c>
      <c r="E68" s="32">
        <f>IF($A68="","",IFERROR(INDEX(Lotes!$E$2:$E$101,MATCH($A68,Lotes!$P$2:$P$101,0)),""))</f>
        <v/>
      </c>
      <c r="F68" s="35">
        <f>IF($A68="","",IFERROR(INDEX(Lotes!$I$2:$I$101,MATCH($A68,Lotes!$P$2:$P$101,0)),""))</f>
        <v/>
      </c>
      <c r="G68" s="35">
        <f>IF($A68="","",IFERROR(INDEX(Lotes!$L$2:$L$101,MATCH($A68,Lotes!$P$2:$P$101,0)),""))</f>
        <v/>
      </c>
      <c r="H68" s="22">
        <f>IF($A68="","",IFERROR(INDEX(Lotes!$K$2:$K$101,MATCH($A68,Lotes!$P$2:$P$101,0)),""))</f>
        <v/>
      </c>
      <c r="I68" s="35">
        <f>IF($A68="","",IFERROR(INDEX(Lotes!$M$2:$M$101,MATCH($A68,Lotes!$P$2:$P$101,0)),""))</f>
        <v/>
      </c>
      <c r="J68" s="22">
        <f>IF(A68="","",IF(I68=1,"Primeiro lote do SKU","Seguir ordem FEFO"))</f>
        <v/>
      </c>
    </row>
    <row r="69" ht="22" customHeight="1">
      <c r="A69" s="13">
        <f>IF(ROW()-1&lt;=COUNTIF(Lotes!$J$2:$J$101,"Elegível"),ROW()-1,"")</f>
        <v/>
      </c>
      <c r="B69" s="22">
        <f>IF($A69="","",IFERROR(INDEX(Lotes!$B$2:$B$101,MATCH($A69,Lotes!$P$2:$P$101,0)),""))</f>
        <v/>
      </c>
      <c r="C69" s="22">
        <f>IF($A69="","",IFERROR(INDEX(Lotes!$C$2:$C$101,MATCH($A69,Lotes!$P$2:$P$101,0)),""))</f>
        <v/>
      </c>
      <c r="D69" s="22">
        <f>IF($A69="","",IFERROR(INDEX(Lotes!$D$2:$D$101,MATCH($A69,Lotes!$P$2:$P$101,0)),""))</f>
        <v/>
      </c>
      <c r="E69" s="32">
        <f>IF($A69="","",IFERROR(INDEX(Lotes!$E$2:$E$101,MATCH($A69,Lotes!$P$2:$P$101,0)),""))</f>
        <v/>
      </c>
      <c r="F69" s="35">
        <f>IF($A69="","",IFERROR(INDEX(Lotes!$I$2:$I$101,MATCH($A69,Lotes!$P$2:$P$101,0)),""))</f>
        <v/>
      </c>
      <c r="G69" s="35">
        <f>IF($A69="","",IFERROR(INDEX(Lotes!$L$2:$L$101,MATCH($A69,Lotes!$P$2:$P$101,0)),""))</f>
        <v/>
      </c>
      <c r="H69" s="22">
        <f>IF($A69="","",IFERROR(INDEX(Lotes!$K$2:$K$101,MATCH($A69,Lotes!$P$2:$P$101,0)),""))</f>
        <v/>
      </c>
      <c r="I69" s="35">
        <f>IF($A69="","",IFERROR(INDEX(Lotes!$M$2:$M$101,MATCH($A69,Lotes!$P$2:$P$101,0)),""))</f>
        <v/>
      </c>
      <c r="J69" s="22">
        <f>IF(A69="","",IF(I69=1,"Primeiro lote do SKU","Seguir ordem FEFO"))</f>
        <v/>
      </c>
    </row>
    <row r="70" ht="22" customHeight="1">
      <c r="A70" s="13">
        <f>IF(ROW()-1&lt;=COUNTIF(Lotes!$J$2:$J$101,"Elegível"),ROW()-1,"")</f>
        <v/>
      </c>
      <c r="B70" s="22">
        <f>IF($A70="","",IFERROR(INDEX(Lotes!$B$2:$B$101,MATCH($A70,Lotes!$P$2:$P$101,0)),""))</f>
        <v/>
      </c>
      <c r="C70" s="22">
        <f>IF($A70="","",IFERROR(INDEX(Lotes!$C$2:$C$101,MATCH($A70,Lotes!$P$2:$P$101,0)),""))</f>
        <v/>
      </c>
      <c r="D70" s="22">
        <f>IF($A70="","",IFERROR(INDEX(Lotes!$D$2:$D$101,MATCH($A70,Lotes!$P$2:$P$101,0)),""))</f>
        <v/>
      </c>
      <c r="E70" s="32">
        <f>IF($A70="","",IFERROR(INDEX(Lotes!$E$2:$E$101,MATCH($A70,Lotes!$P$2:$P$101,0)),""))</f>
        <v/>
      </c>
      <c r="F70" s="35">
        <f>IF($A70="","",IFERROR(INDEX(Lotes!$I$2:$I$101,MATCH($A70,Lotes!$P$2:$P$101,0)),""))</f>
        <v/>
      </c>
      <c r="G70" s="35">
        <f>IF($A70="","",IFERROR(INDEX(Lotes!$L$2:$L$101,MATCH($A70,Lotes!$P$2:$P$101,0)),""))</f>
        <v/>
      </c>
      <c r="H70" s="22">
        <f>IF($A70="","",IFERROR(INDEX(Lotes!$K$2:$K$101,MATCH($A70,Lotes!$P$2:$P$101,0)),""))</f>
        <v/>
      </c>
      <c r="I70" s="35">
        <f>IF($A70="","",IFERROR(INDEX(Lotes!$M$2:$M$101,MATCH($A70,Lotes!$P$2:$P$101,0)),""))</f>
        <v/>
      </c>
      <c r="J70" s="22">
        <f>IF(A70="","",IF(I70=1,"Primeiro lote do SKU","Seguir ordem FEFO"))</f>
        <v/>
      </c>
    </row>
    <row r="71" ht="22" customHeight="1">
      <c r="A71" s="13">
        <f>IF(ROW()-1&lt;=COUNTIF(Lotes!$J$2:$J$101,"Elegível"),ROW()-1,"")</f>
        <v/>
      </c>
      <c r="B71" s="22">
        <f>IF($A71="","",IFERROR(INDEX(Lotes!$B$2:$B$101,MATCH($A71,Lotes!$P$2:$P$101,0)),""))</f>
        <v/>
      </c>
      <c r="C71" s="22">
        <f>IF($A71="","",IFERROR(INDEX(Lotes!$C$2:$C$101,MATCH($A71,Lotes!$P$2:$P$101,0)),""))</f>
        <v/>
      </c>
      <c r="D71" s="22">
        <f>IF($A71="","",IFERROR(INDEX(Lotes!$D$2:$D$101,MATCH($A71,Lotes!$P$2:$P$101,0)),""))</f>
        <v/>
      </c>
      <c r="E71" s="32">
        <f>IF($A71="","",IFERROR(INDEX(Lotes!$E$2:$E$101,MATCH($A71,Lotes!$P$2:$P$101,0)),""))</f>
        <v/>
      </c>
      <c r="F71" s="35">
        <f>IF($A71="","",IFERROR(INDEX(Lotes!$I$2:$I$101,MATCH($A71,Lotes!$P$2:$P$101,0)),""))</f>
        <v/>
      </c>
      <c r="G71" s="35">
        <f>IF($A71="","",IFERROR(INDEX(Lotes!$L$2:$L$101,MATCH($A71,Lotes!$P$2:$P$101,0)),""))</f>
        <v/>
      </c>
      <c r="H71" s="22">
        <f>IF($A71="","",IFERROR(INDEX(Lotes!$K$2:$K$101,MATCH($A71,Lotes!$P$2:$P$101,0)),""))</f>
        <v/>
      </c>
      <c r="I71" s="35">
        <f>IF($A71="","",IFERROR(INDEX(Lotes!$M$2:$M$101,MATCH($A71,Lotes!$P$2:$P$101,0)),""))</f>
        <v/>
      </c>
      <c r="J71" s="22">
        <f>IF(A71="","",IF(I71=1,"Primeiro lote do SKU","Seguir ordem FEFO"))</f>
        <v/>
      </c>
    </row>
    <row r="72" ht="22" customHeight="1">
      <c r="A72" s="13">
        <f>IF(ROW()-1&lt;=COUNTIF(Lotes!$J$2:$J$101,"Elegível"),ROW()-1,"")</f>
        <v/>
      </c>
      <c r="B72" s="22">
        <f>IF($A72="","",IFERROR(INDEX(Lotes!$B$2:$B$101,MATCH($A72,Lotes!$P$2:$P$101,0)),""))</f>
        <v/>
      </c>
      <c r="C72" s="22">
        <f>IF($A72="","",IFERROR(INDEX(Lotes!$C$2:$C$101,MATCH($A72,Lotes!$P$2:$P$101,0)),""))</f>
        <v/>
      </c>
      <c r="D72" s="22">
        <f>IF($A72="","",IFERROR(INDEX(Lotes!$D$2:$D$101,MATCH($A72,Lotes!$P$2:$P$101,0)),""))</f>
        <v/>
      </c>
      <c r="E72" s="32">
        <f>IF($A72="","",IFERROR(INDEX(Lotes!$E$2:$E$101,MATCH($A72,Lotes!$P$2:$P$101,0)),""))</f>
        <v/>
      </c>
      <c r="F72" s="35">
        <f>IF($A72="","",IFERROR(INDEX(Lotes!$I$2:$I$101,MATCH($A72,Lotes!$P$2:$P$101,0)),""))</f>
        <v/>
      </c>
      <c r="G72" s="35">
        <f>IF($A72="","",IFERROR(INDEX(Lotes!$L$2:$L$101,MATCH($A72,Lotes!$P$2:$P$101,0)),""))</f>
        <v/>
      </c>
      <c r="H72" s="22">
        <f>IF($A72="","",IFERROR(INDEX(Lotes!$K$2:$K$101,MATCH($A72,Lotes!$P$2:$P$101,0)),""))</f>
        <v/>
      </c>
      <c r="I72" s="35">
        <f>IF($A72="","",IFERROR(INDEX(Lotes!$M$2:$M$101,MATCH($A72,Lotes!$P$2:$P$101,0)),""))</f>
        <v/>
      </c>
      <c r="J72" s="22">
        <f>IF(A72="","",IF(I72=1,"Primeiro lote do SKU","Seguir ordem FEFO"))</f>
        <v/>
      </c>
    </row>
    <row r="73" ht="22" customHeight="1">
      <c r="A73" s="13">
        <f>IF(ROW()-1&lt;=COUNTIF(Lotes!$J$2:$J$101,"Elegível"),ROW()-1,"")</f>
        <v/>
      </c>
      <c r="B73" s="22">
        <f>IF($A73="","",IFERROR(INDEX(Lotes!$B$2:$B$101,MATCH($A73,Lotes!$P$2:$P$101,0)),""))</f>
        <v/>
      </c>
      <c r="C73" s="22">
        <f>IF($A73="","",IFERROR(INDEX(Lotes!$C$2:$C$101,MATCH($A73,Lotes!$P$2:$P$101,0)),""))</f>
        <v/>
      </c>
      <c r="D73" s="22">
        <f>IF($A73="","",IFERROR(INDEX(Lotes!$D$2:$D$101,MATCH($A73,Lotes!$P$2:$P$101,0)),""))</f>
        <v/>
      </c>
      <c r="E73" s="32">
        <f>IF($A73="","",IFERROR(INDEX(Lotes!$E$2:$E$101,MATCH($A73,Lotes!$P$2:$P$101,0)),""))</f>
        <v/>
      </c>
      <c r="F73" s="35">
        <f>IF($A73="","",IFERROR(INDEX(Lotes!$I$2:$I$101,MATCH($A73,Lotes!$P$2:$P$101,0)),""))</f>
        <v/>
      </c>
      <c r="G73" s="35">
        <f>IF($A73="","",IFERROR(INDEX(Lotes!$L$2:$L$101,MATCH($A73,Lotes!$P$2:$P$101,0)),""))</f>
        <v/>
      </c>
      <c r="H73" s="22">
        <f>IF($A73="","",IFERROR(INDEX(Lotes!$K$2:$K$101,MATCH($A73,Lotes!$P$2:$P$101,0)),""))</f>
        <v/>
      </c>
      <c r="I73" s="35">
        <f>IF($A73="","",IFERROR(INDEX(Lotes!$M$2:$M$101,MATCH($A73,Lotes!$P$2:$P$101,0)),""))</f>
        <v/>
      </c>
      <c r="J73" s="22">
        <f>IF(A73="","",IF(I73=1,"Primeiro lote do SKU","Seguir ordem FEFO"))</f>
        <v/>
      </c>
    </row>
    <row r="74" ht="22" customHeight="1">
      <c r="A74" s="13">
        <f>IF(ROW()-1&lt;=COUNTIF(Lotes!$J$2:$J$101,"Elegível"),ROW()-1,"")</f>
        <v/>
      </c>
      <c r="B74" s="22">
        <f>IF($A74="","",IFERROR(INDEX(Lotes!$B$2:$B$101,MATCH($A74,Lotes!$P$2:$P$101,0)),""))</f>
        <v/>
      </c>
      <c r="C74" s="22">
        <f>IF($A74="","",IFERROR(INDEX(Lotes!$C$2:$C$101,MATCH($A74,Lotes!$P$2:$P$101,0)),""))</f>
        <v/>
      </c>
      <c r="D74" s="22">
        <f>IF($A74="","",IFERROR(INDEX(Lotes!$D$2:$D$101,MATCH($A74,Lotes!$P$2:$P$101,0)),""))</f>
        <v/>
      </c>
      <c r="E74" s="32">
        <f>IF($A74="","",IFERROR(INDEX(Lotes!$E$2:$E$101,MATCH($A74,Lotes!$P$2:$P$101,0)),""))</f>
        <v/>
      </c>
      <c r="F74" s="35">
        <f>IF($A74="","",IFERROR(INDEX(Lotes!$I$2:$I$101,MATCH($A74,Lotes!$P$2:$P$101,0)),""))</f>
        <v/>
      </c>
      <c r="G74" s="35">
        <f>IF($A74="","",IFERROR(INDEX(Lotes!$L$2:$L$101,MATCH($A74,Lotes!$P$2:$P$101,0)),""))</f>
        <v/>
      </c>
      <c r="H74" s="22">
        <f>IF($A74="","",IFERROR(INDEX(Lotes!$K$2:$K$101,MATCH($A74,Lotes!$P$2:$P$101,0)),""))</f>
        <v/>
      </c>
      <c r="I74" s="35">
        <f>IF($A74="","",IFERROR(INDEX(Lotes!$M$2:$M$101,MATCH($A74,Lotes!$P$2:$P$101,0)),""))</f>
        <v/>
      </c>
      <c r="J74" s="22">
        <f>IF(A74="","",IF(I74=1,"Primeiro lote do SKU","Seguir ordem FEFO"))</f>
        <v/>
      </c>
    </row>
    <row r="75" ht="22" customHeight="1">
      <c r="A75" s="13">
        <f>IF(ROW()-1&lt;=COUNTIF(Lotes!$J$2:$J$101,"Elegível"),ROW()-1,"")</f>
        <v/>
      </c>
      <c r="B75" s="22">
        <f>IF($A75="","",IFERROR(INDEX(Lotes!$B$2:$B$101,MATCH($A75,Lotes!$P$2:$P$101,0)),""))</f>
        <v/>
      </c>
      <c r="C75" s="22">
        <f>IF($A75="","",IFERROR(INDEX(Lotes!$C$2:$C$101,MATCH($A75,Lotes!$P$2:$P$101,0)),""))</f>
        <v/>
      </c>
      <c r="D75" s="22">
        <f>IF($A75="","",IFERROR(INDEX(Lotes!$D$2:$D$101,MATCH($A75,Lotes!$P$2:$P$101,0)),""))</f>
        <v/>
      </c>
      <c r="E75" s="32">
        <f>IF($A75="","",IFERROR(INDEX(Lotes!$E$2:$E$101,MATCH($A75,Lotes!$P$2:$P$101,0)),""))</f>
        <v/>
      </c>
      <c r="F75" s="35">
        <f>IF($A75="","",IFERROR(INDEX(Lotes!$I$2:$I$101,MATCH($A75,Lotes!$P$2:$P$101,0)),""))</f>
        <v/>
      </c>
      <c r="G75" s="35">
        <f>IF($A75="","",IFERROR(INDEX(Lotes!$L$2:$L$101,MATCH($A75,Lotes!$P$2:$P$101,0)),""))</f>
        <v/>
      </c>
      <c r="H75" s="22">
        <f>IF($A75="","",IFERROR(INDEX(Lotes!$K$2:$K$101,MATCH($A75,Lotes!$P$2:$P$101,0)),""))</f>
        <v/>
      </c>
      <c r="I75" s="35">
        <f>IF($A75="","",IFERROR(INDEX(Lotes!$M$2:$M$101,MATCH($A75,Lotes!$P$2:$P$101,0)),""))</f>
        <v/>
      </c>
      <c r="J75" s="22">
        <f>IF(A75="","",IF(I75=1,"Primeiro lote do SKU","Seguir ordem FEFO"))</f>
        <v/>
      </c>
    </row>
    <row r="76" ht="22" customHeight="1">
      <c r="A76" s="13">
        <f>IF(ROW()-1&lt;=COUNTIF(Lotes!$J$2:$J$101,"Elegível"),ROW()-1,"")</f>
        <v/>
      </c>
      <c r="B76" s="22">
        <f>IF($A76="","",IFERROR(INDEX(Lotes!$B$2:$B$101,MATCH($A76,Lotes!$P$2:$P$101,0)),""))</f>
        <v/>
      </c>
      <c r="C76" s="22">
        <f>IF($A76="","",IFERROR(INDEX(Lotes!$C$2:$C$101,MATCH($A76,Lotes!$P$2:$P$101,0)),""))</f>
        <v/>
      </c>
      <c r="D76" s="22">
        <f>IF($A76="","",IFERROR(INDEX(Lotes!$D$2:$D$101,MATCH($A76,Lotes!$P$2:$P$101,0)),""))</f>
        <v/>
      </c>
      <c r="E76" s="32">
        <f>IF($A76="","",IFERROR(INDEX(Lotes!$E$2:$E$101,MATCH($A76,Lotes!$P$2:$P$101,0)),""))</f>
        <v/>
      </c>
      <c r="F76" s="35">
        <f>IF($A76="","",IFERROR(INDEX(Lotes!$I$2:$I$101,MATCH($A76,Lotes!$P$2:$P$101,0)),""))</f>
        <v/>
      </c>
      <c r="G76" s="35">
        <f>IF($A76="","",IFERROR(INDEX(Lotes!$L$2:$L$101,MATCH($A76,Lotes!$P$2:$P$101,0)),""))</f>
        <v/>
      </c>
      <c r="H76" s="22">
        <f>IF($A76="","",IFERROR(INDEX(Lotes!$K$2:$K$101,MATCH($A76,Lotes!$P$2:$P$101,0)),""))</f>
        <v/>
      </c>
      <c r="I76" s="35">
        <f>IF($A76="","",IFERROR(INDEX(Lotes!$M$2:$M$101,MATCH($A76,Lotes!$P$2:$P$101,0)),""))</f>
        <v/>
      </c>
      <c r="J76" s="22">
        <f>IF(A76="","",IF(I76=1,"Primeiro lote do SKU","Seguir ordem FEFO"))</f>
        <v/>
      </c>
    </row>
    <row r="77" ht="22" customHeight="1">
      <c r="A77" s="13">
        <f>IF(ROW()-1&lt;=COUNTIF(Lotes!$J$2:$J$101,"Elegível"),ROW()-1,"")</f>
        <v/>
      </c>
      <c r="B77" s="22">
        <f>IF($A77="","",IFERROR(INDEX(Lotes!$B$2:$B$101,MATCH($A77,Lotes!$P$2:$P$101,0)),""))</f>
        <v/>
      </c>
      <c r="C77" s="22">
        <f>IF($A77="","",IFERROR(INDEX(Lotes!$C$2:$C$101,MATCH($A77,Lotes!$P$2:$P$101,0)),""))</f>
        <v/>
      </c>
      <c r="D77" s="22">
        <f>IF($A77="","",IFERROR(INDEX(Lotes!$D$2:$D$101,MATCH($A77,Lotes!$P$2:$P$101,0)),""))</f>
        <v/>
      </c>
      <c r="E77" s="32">
        <f>IF($A77="","",IFERROR(INDEX(Lotes!$E$2:$E$101,MATCH($A77,Lotes!$P$2:$P$101,0)),""))</f>
        <v/>
      </c>
      <c r="F77" s="35">
        <f>IF($A77="","",IFERROR(INDEX(Lotes!$I$2:$I$101,MATCH($A77,Lotes!$P$2:$P$101,0)),""))</f>
        <v/>
      </c>
      <c r="G77" s="35">
        <f>IF($A77="","",IFERROR(INDEX(Lotes!$L$2:$L$101,MATCH($A77,Lotes!$P$2:$P$101,0)),""))</f>
        <v/>
      </c>
      <c r="H77" s="22">
        <f>IF($A77="","",IFERROR(INDEX(Lotes!$K$2:$K$101,MATCH($A77,Lotes!$P$2:$P$101,0)),""))</f>
        <v/>
      </c>
      <c r="I77" s="35">
        <f>IF($A77="","",IFERROR(INDEX(Lotes!$M$2:$M$101,MATCH($A77,Lotes!$P$2:$P$101,0)),""))</f>
        <v/>
      </c>
      <c r="J77" s="22">
        <f>IF(A77="","",IF(I77=1,"Primeiro lote do SKU","Seguir ordem FEFO"))</f>
        <v/>
      </c>
    </row>
    <row r="78" ht="22" customHeight="1">
      <c r="A78" s="13">
        <f>IF(ROW()-1&lt;=COUNTIF(Lotes!$J$2:$J$101,"Elegível"),ROW()-1,"")</f>
        <v/>
      </c>
      <c r="B78" s="22">
        <f>IF($A78="","",IFERROR(INDEX(Lotes!$B$2:$B$101,MATCH($A78,Lotes!$P$2:$P$101,0)),""))</f>
        <v/>
      </c>
      <c r="C78" s="22">
        <f>IF($A78="","",IFERROR(INDEX(Lotes!$C$2:$C$101,MATCH($A78,Lotes!$P$2:$P$101,0)),""))</f>
        <v/>
      </c>
      <c r="D78" s="22">
        <f>IF($A78="","",IFERROR(INDEX(Lotes!$D$2:$D$101,MATCH($A78,Lotes!$P$2:$P$101,0)),""))</f>
        <v/>
      </c>
      <c r="E78" s="32">
        <f>IF($A78="","",IFERROR(INDEX(Lotes!$E$2:$E$101,MATCH($A78,Lotes!$P$2:$P$101,0)),""))</f>
        <v/>
      </c>
      <c r="F78" s="35">
        <f>IF($A78="","",IFERROR(INDEX(Lotes!$I$2:$I$101,MATCH($A78,Lotes!$P$2:$P$101,0)),""))</f>
        <v/>
      </c>
      <c r="G78" s="35">
        <f>IF($A78="","",IFERROR(INDEX(Lotes!$L$2:$L$101,MATCH($A78,Lotes!$P$2:$P$101,0)),""))</f>
        <v/>
      </c>
      <c r="H78" s="22">
        <f>IF($A78="","",IFERROR(INDEX(Lotes!$K$2:$K$101,MATCH($A78,Lotes!$P$2:$P$101,0)),""))</f>
        <v/>
      </c>
      <c r="I78" s="35">
        <f>IF($A78="","",IFERROR(INDEX(Lotes!$M$2:$M$101,MATCH($A78,Lotes!$P$2:$P$101,0)),""))</f>
        <v/>
      </c>
      <c r="J78" s="22">
        <f>IF(A78="","",IF(I78=1,"Primeiro lote do SKU","Seguir ordem FEFO"))</f>
        <v/>
      </c>
    </row>
    <row r="79" ht="22" customHeight="1">
      <c r="A79" s="13">
        <f>IF(ROW()-1&lt;=COUNTIF(Lotes!$J$2:$J$101,"Elegível"),ROW()-1,"")</f>
        <v/>
      </c>
      <c r="B79" s="22">
        <f>IF($A79="","",IFERROR(INDEX(Lotes!$B$2:$B$101,MATCH($A79,Lotes!$P$2:$P$101,0)),""))</f>
        <v/>
      </c>
      <c r="C79" s="22">
        <f>IF($A79="","",IFERROR(INDEX(Lotes!$C$2:$C$101,MATCH($A79,Lotes!$P$2:$P$101,0)),""))</f>
        <v/>
      </c>
      <c r="D79" s="22">
        <f>IF($A79="","",IFERROR(INDEX(Lotes!$D$2:$D$101,MATCH($A79,Lotes!$P$2:$P$101,0)),""))</f>
        <v/>
      </c>
      <c r="E79" s="32">
        <f>IF($A79="","",IFERROR(INDEX(Lotes!$E$2:$E$101,MATCH($A79,Lotes!$P$2:$P$101,0)),""))</f>
        <v/>
      </c>
      <c r="F79" s="35">
        <f>IF($A79="","",IFERROR(INDEX(Lotes!$I$2:$I$101,MATCH($A79,Lotes!$P$2:$P$101,0)),""))</f>
        <v/>
      </c>
      <c r="G79" s="35">
        <f>IF($A79="","",IFERROR(INDEX(Lotes!$L$2:$L$101,MATCH($A79,Lotes!$P$2:$P$101,0)),""))</f>
        <v/>
      </c>
      <c r="H79" s="22">
        <f>IF($A79="","",IFERROR(INDEX(Lotes!$K$2:$K$101,MATCH($A79,Lotes!$P$2:$P$101,0)),""))</f>
        <v/>
      </c>
      <c r="I79" s="35">
        <f>IF($A79="","",IFERROR(INDEX(Lotes!$M$2:$M$101,MATCH($A79,Lotes!$P$2:$P$101,0)),""))</f>
        <v/>
      </c>
      <c r="J79" s="22">
        <f>IF(A79="","",IF(I79=1,"Primeiro lote do SKU","Seguir ordem FEFO"))</f>
        <v/>
      </c>
    </row>
    <row r="80" ht="22" customHeight="1">
      <c r="A80" s="13">
        <f>IF(ROW()-1&lt;=COUNTIF(Lotes!$J$2:$J$101,"Elegível"),ROW()-1,"")</f>
        <v/>
      </c>
      <c r="B80" s="22">
        <f>IF($A80="","",IFERROR(INDEX(Lotes!$B$2:$B$101,MATCH($A80,Lotes!$P$2:$P$101,0)),""))</f>
        <v/>
      </c>
      <c r="C80" s="22">
        <f>IF($A80="","",IFERROR(INDEX(Lotes!$C$2:$C$101,MATCH($A80,Lotes!$P$2:$P$101,0)),""))</f>
        <v/>
      </c>
      <c r="D80" s="22">
        <f>IF($A80="","",IFERROR(INDEX(Lotes!$D$2:$D$101,MATCH($A80,Lotes!$P$2:$P$101,0)),""))</f>
        <v/>
      </c>
      <c r="E80" s="32">
        <f>IF($A80="","",IFERROR(INDEX(Lotes!$E$2:$E$101,MATCH($A80,Lotes!$P$2:$P$101,0)),""))</f>
        <v/>
      </c>
      <c r="F80" s="35">
        <f>IF($A80="","",IFERROR(INDEX(Lotes!$I$2:$I$101,MATCH($A80,Lotes!$P$2:$P$101,0)),""))</f>
        <v/>
      </c>
      <c r="G80" s="35">
        <f>IF($A80="","",IFERROR(INDEX(Lotes!$L$2:$L$101,MATCH($A80,Lotes!$P$2:$P$101,0)),""))</f>
        <v/>
      </c>
      <c r="H80" s="22">
        <f>IF($A80="","",IFERROR(INDEX(Lotes!$K$2:$K$101,MATCH($A80,Lotes!$P$2:$P$101,0)),""))</f>
        <v/>
      </c>
      <c r="I80" s="35">
        <f>IF($A80="","",IFERROR(INDEX(Lotes!$M$2:$M$101,MATCH($A80,Lotes!$P$2:$P$101,0)),""))</f>
        <v/>
      </c>
      <c r="J80" s="22">
        <f>IF(A80="","",IF(I80=1,"Primeiro lote do SKU","Seguir ordem FEFO"))</f>
        <v/>
      </c>
    </row>
    <row r="81" ht="22" customHeight="1">
      <c r="A81" s="13">
        <f>IF(ROW()-1&lt;=COUNTIF(Lotes!$J$2:$J$101,"Elegível"),ROW()-1,"")</f>
        <v/>
      </c>
      <c r="B81" s="22">
        <f>IF($A81="","",IFERROR(INDEX(Lotes!$B$2:$B$101,MATCH($A81,Lotes!$P$2:$P$101,0)),""))</f>
        <v/>
      </c>
      <c r="C81" s="22">
        <f>IF($A81="","",IFERROR(INDEX(Lotes!$C$2:$C$101,MATCH($A81,Lotes!$P$2:$P$101,0)),""))</f>
        <v/>
      </c>
      <c r="D81" s="22">
        <f>IF($A81="","",IFERROR(INDEX(Lotes!$D$2:$D$101,MATCH($A81,Lotes!$P$2:$P$101,0)),""))</f>
        <v/>
      </c>
      <c r="E81" s="32">
        <f>IF($A81="","",IFERROR(INDEX(Lotes!$E$2:$E$101,MATCH($A81,Lotes!$P$2:$P$101,0)),""))</f>
        <v/>
      </c>
      <c r="F81" s="35">
        <f>IF($A81="","",IFERROR(INDEX(Lotes!$I$2:$I$101,MATCH($A81,Lotes!$P$2:$P$101,0)),""))</f>
        <v/>
      </c>
      <c r="G81" s="35">
        <f>IF($A81="","",IFERROR(INDEX(Lotes!$L$2:$L$101,MATCH($A81,Lotes!$P$2:$P$101,0)),""))</f>
        <v/>
      </c>
      <c r="H81" s="22">
        <f>IF($A81="","",IFERROR(INDEX(Lotes!$K$2:$K$101,MATCH($A81,Lotes!$P$2:$P$101,0)),""))</f>
        <v/>
      </c>
      <c r="I81" s="35">
        <f>IF($A81="","",IFERROR(INDEX(Lotes!$M$2:$M$101,MATCH($A81,Lotes!$P$2:$P$101,0)),""))</f>
        <v/>
      </c>
      <c r="J81" s="22">
        <f>IF(A81="","",IF(I81=1,"Primeiro lote do SKU","Seguir ordem FEFO"))</f>
        <v/>
      </c>
    </row>
    <row r="82" ht="22" customHeight="1">
      <c r="A82" s="13">
        <f>IF(ROW()-1&lt;=COUNTIF(Lotes!$J$2:$J$101,"Elegível"),ROW()-1,"")</f>
        <v/>
      </c>
      <c r="B82" s="22">
        <f>IF($A82="","",IFERROR(INDEX(Lotes!$B$2:$B$101,MATCH($A82,Lotes!$P$2:$P$101,0)),""))</f>
        <v/>
      </c>
      <c r="C82" s="22">
        <f>IF($A82="","",IFERROR(INDEX(Lotes!$C$2:$C$101,MATCH($A82,Lotes!$P$2:$P$101,0)),""))</f>
        <v/>
      </c>
      <c r="D82" s="22">
        <f>IF($A82="","",IFERROR(INDEX(Lotes!$D$2:$D$101,MATCH($A82,Lotes!$P$2:$P$101,0)),""))</f>
        <v/>
      </c>
      <c r="E82" s="32">
        <f>IF($A82="","",IFERROR(INDEX(Lotes!$E$2:$E$101,MATCH($A82,Lotes!$P$2:$P$101,0)),""))</f>
        <v/>
      </c>
      <c r="F82" s="35">
        <f>IF($A82="","",IFERROR(INDEX(Lotes!$I$2:$I$101,MATCH($A82,Lotes!$P$2:$P$101,0)),""))</f>
        <v/>
      </c>
      <c r="G82" s="35">
        <f>IF($A82="","",IFERROR(INDEX(Lotes!$L$2:$L$101,MATCH($A82,Lotes!$P$2:$P$101,0)),""))</f>
        <v/>
      </c>
      <c r="H82" s="22">
        <f>IF($A82="","",IFERROR(INDEX(Lotes!$K$2:$K$101,MATCH($A82,Lotes!$P$2:$P$101,0)),""))</f>
        <v/>
      </c>
      <c r="I82" s="35">
        <f>IF($A82="","",IFERROR(INDEX(Lotes!$M$2:$M$101,MATCH($A82,Lotes!$P$2:$P$101,0)),""))</f>
        <v/>
      </c>
      <c r="J82" s="22">
        <f>IF(A82="","",IF(I82=1,"Primeiro lote do SKU","Seguir ordem FEFO"))</f>
        <v/>
      </c>
    </row>
    <row r="83" ht="22" customHeight="1">
      <c r="A83" s="13">
        <f>IF(ROW()-1&lt;=COUNTIF(Lotes!$J$2:$J$101,"Elegível"),ROW()-1,"")</f>
        <v/>
      </c>
      <c r="B83" s="22">
        <f>IF($A83="","",IFERROR(INDEX(Lotes!$B$2:$B$101,MATCH($A83,Lotes!$P$2:$P$101,0)),""))</f>
        <v/>
      </c>
      <c r="C83" s="22">
        <f>IF($A83="","",IFERROR(INDEX(Lotes!$C$2:$C$101,MATCH($A83,Lotes!$P$2:$P$101,0)),""))</f>
        <v/>
      </c>
      <c r="D83" s="22">
        <f>IF($A83="","",IFERROR(INDEX(Lotes!$D$2:$D$101,MATCH($A83,Lotes!$P$2:$P$101,0)),""))</f>
        <v/>
      </c>
      <c r="E83" s="32">
        <f>IF($A83="","",IFERROR(INDEX(Lotes!$E$2:$E$101,MATCH($A83,Lotes!$P$2:$P$101,0)),""))</f>
        <v/>
      </c>
      <c r="F83" s="35">
        <f>IF($A83="","",IFERROR(INDEX(Lotes!$I$2:$I$101,MATCH($A83,Lotes!$P$2:$P$101,0)),""))</f>
        <v/>
      </c>
      <c r="G83" s="35">
        <f>IF($A83="","",IFERROR(INDEX(Lotes!$L$2:$L$101,MATCH($A83,Lotes!$P$2:$P$101,0)),""))</f>
        <v/>
      </c>
      <c r="H83" s="22">
        <f>IF($A83="","",IFERROR(INDEX(Lotes!$K$2:$K$101,MATCH($A83,Lotes!$P$2:$P$101,0)),""))</f>
        <v/>
      </c>
      <c r="I83" s="35">
        <f>IF($A83="","",IFERROR(INDEX(Lotes!$M$2:$M$101,MATCH($A83,Lotes!$P$2:$P$101,0)),""))</f>
        <v/>
      </c>
      <c r="J83" s="22">
        <f>IF(A83="","",IF(I83=1,"Primeiro lote do SKU","Seguir ordem FEFO"))</f>
        <v/>
      </c>
    </row>
    <row r="84" ht="22" customHeight="1">
      <c r="A84" s="13">
        <f>IF(ROW()-1&lt;=COUNTIF(Lotes!$J$2:$J$101,"Elegível"),ROW()-1,"")</f>
        <v/>
      </c>
      <c r="B84" s="22">
        <f>IF($A84="","",IFERROR(INDEX(Lotes!$B$2:$B$101,MATCH($A84,Lotes!$P$2:$P$101,0)),""))</f>
        <v/>
      </c>
      <c r="C84" s="22">
        <f>IF($A84="","",IFERROR(INDEX(Lotes!$C$2:$C$101,MATCH($A84,Lotes!$P$2:$P$101,0)),""))</f>
        <v/>
      </c>
      <c r="D84" s="22">
        <f>IF($A84="","",IFERROR(INDEX(Lotes!$D$2:$D$101,MATCH($A84,Lotes!$P$2:$P$101,0)),""))</f>
        <v/>
      </c>
      <c r="E84" s="32">
        <f>IF($A84="","",IFERROR(INDEX(Lotes!$E$2:$E$101,MATCH($A84,Lotes!$P$2:$P$101,0)),""))</f>
        <v/>
      </c>
      <c r="F84" s="35">
        <f>IF($A84="","",IFERROR(INDEX(Lotes!$I$2:$I$101,MATCH($A84,Lotes!$P$2:$P$101,0)),""))</f>
        <v/>
      </c>
      <c r="G84" s="35">
        <f>IF($A84="","",IFERROR(INDEX(Lotes!$L$2:$L$101,MATCH($A84,Lotes!$P$2:$P$101,0)),""))</f>
        <v/>
      </c>
      <c r="H84" s="22">
        <f>IF($A84="","",IFERROR(INDEX(Lotes!$K$2:$K$101,MATCH($A84,Lotes!$P$2:$P$101,0)),""))</f>
        <v/>
      </c>
      <c r="I84" s="35">
        <f>IF($A84="","",IFERROR(INDEX(Lotes!$M$2:$M$101,MATCH($A84,Lotes!$P$2:$P$101,0)),""))</f>
        <v/>
      </c>
      <c r="J84" s="22">
        <f>IF(A84="","",IF(I84=1,"Primeiro lote do SKU","Seguir ordem FEFO"))</f>
        <v/>
      </c>
    </row>
    <row r="85" ht="22" customHeight="1">
      <c r="A85" s="13">
        <f>IF(ROW()-1&lt;=COUNTIF(Lotes!$J$2:$J$101,"Elegível"),ROW()-1,"")</f>
        <v/>
      </c>
      <c r="B85" s="22">
        <f>IF($A85="","",IFERROR(INDEX(Lotes!$B$2:$B$101,MATCH($A85,Lotes!$P$2:$P$101,0)),""))</f>
        <v/>
      </c>
      <c r="C85" s="22">
        <f>IF($A85="","",IFERROR(INDEX(Lotes!$C$2:$C$101,MATCH($A85,Lotes!$P$2:$P$101,0)),""))</f>
        <v/>
      </c>
      <c r="D85" s="22">
        <f>IF($A85="","",IFERROR(INDEX(Lotes!$D$2:$D$101,MATCH($A85,Lotes!$P$2:$P$101,0)),""))</f>
        <v/>
      </c>
      <c r="E85" s="32">
        <f>IF($A85="","",IFERROR(INDEX(Lotes!$E$2:$E$101,MATCH($A85,Lotes!$P$2:$P$101,0)),""))</f>
        <v/>
      </c>
      <c r="F85" s="35">
        <f>IF($A85="","",IFERROR(INDEX(Lotes!$I$2:$I$101,MATCH($A85,Lotes!$P$2:$P$101,0)),""))</f>
        <v/>
      </c>
      <c r="G85" s="35">
        <f>IF($A85="","",IFERROR(INDEX(Lotes!$L$2:$L$101,MATCH($A85,Lotes!$P$2:$P$101,0)),""))</f>
        <v/>
      </c>
      <c r="H85" s="22">
        <f>IF($A85="","",IFERROR(INDEX(Lotes!$K$2:$K$101,MATCH($A85,Lotes!$P$2:$P$101,0)),""))</f>
        <v/>
      </c>
      <c r="I85" s="35">
        <f>IF($A85="","",IFERROR(INDEX(Lotes!$M$2:$M$101,MATCH($A85,Lotes!$P$2:$P$101,0)),""))</f>
        <v/>
      </c>
      <c r="J85" s="22">
        <f>IF(A85="","",IF(I85=1,"Primeiro lote do SKU","Seguir ordem FEFO"))</f>
        <v/>
      </c>
    </row>
    <row r="86" ht="22" customHeight="1">
      <c r="A86" s="13">
        <f>IF(ROW()-1&lt;=COUNTIF(Lotes!$J$2:$J$101,"Elegível"),ROW()-1,"")</f>
        <v/>
      </c>
      <c r="B86" s="22">
        <f>IF($A86="","",IFERROR(INDEX(Lotes!$B$2:$B$101,MATCH($A86,Lotes!$P$2:$P$101,0)),""))</f>
        <v/>
      </c>
      <c r="C86" s="22">
        <f>IF($A86="","",IFERROR(INDEX(Lotes!$C$2:$C$101,MATCH($A86,Lotes!$P$2:$P$101,0)),""))</f>
        <v/>
      </c>
      <c r="D86" s="22">
        <f>IF($A86="","",IFERROR(INDEX(Lotes!$D$2:$D$101,MATCH($A86,Lotes!$P$2:$P$101,0)),""))</f>
        <v/>
      </c>
      <c r="E86" s="32">
        <f>IF($A86="","",IFERROR(INDEX(Lotes!$E$2:$E$101,MATCH($A86,Lotes!$P$2:$P$101,0)),""))</f>
        <v/>
      </c>
      <c r="F86" s="35">
        <f>IF($A86="","",IFERROR(INDEX(Lotes!$I$2:$I$101,MATCH($A86,Lotes!$P$2:$P$101,0)),""))</f>
        <v/>
      </c>
      <c r="G86" s="35">
        <f>IF($A86="","",IFERROR(INDEX(Lotes!$L$2:$L$101,MATCH($A86,Lotes!$P$2:$P$101,0)),""))</f>
        <v/>
      </c>
      <c r="H86" s="22">
        <f>IF($A86="","",IFERROR(INDEX(Lotes!$K$2:$K$101,MATCH($A86,Lotes!$P$2:$P$101,0)),""))</f>
        <v/>
      </c>
      <c r="I86" s="35">
        <f>IF($A86="","",IFERROR(INDEX(Lotes!$M$2:$M$101,MATCH($A86,Lotes!$P$2:$P$101,0)),""))</f>
        <v/>
      </c>
      <c r="J86" s="22">
        <f>IF(A86="","",IF(I86=1,"Primeiro lote do SKU","Seguir ordem FEFO"))</f>
        <v/>
      </c>
    </row>
    <row r="87" ht="22" customHeight="1">
      <c r="A87" s="13">
        <f>IF(ROW()-1&lt;=COUNTIF(Lotes!$J$2:$J$101,"Elegível"),ROW()-1,"")</f>
        <v/>
      </c>
      <c r="B87" s="22">
        <f>IF($A87="","",IFERROR(INDEX(Lotes!$B$2:$B$101,MATCH($A87,Lotes!$P$2:$P$101,0)),""))</f>
        <v/>
      </c>
      <c r="C87" s="22">
        <f>IF($A87="","",IFERROR(INDEX(Lotes!$C$2:$C$101,MATCH($A87,Lotes!$P$2:$P$101,0)),""))</f>
        <v/>
      </c>
      <c r="D87" s="22">
        <f>IF($A87="","",IFERROR(INDEX(Lotes!$D$2:$D$101,MATCH($A87,Lotes!$P$2:$P$101,0)),""))</f>
        <v/>
      </c>
      <c r="E87" s="32">
        <f>IF($A87="","",IFERROR(INDEX(Lotes!$E$2:$E$101,MATCH($A87,Lotes!$P$2:$P$101,0)),""))</f>
        <v/>
      </c>
      <c r="F87" s="35">
        <f>IF($A87="","",IFERROR(INDEX(Lotes!$I$2:$I$101,MATCH($A87,Lotes!$P$2:$P$101,0)),""))</f>
        <v/>
      </c>
      <c r="G87" s="35">
        <f>IF($A87="","",IFERROR(INDEX(Lotes!$L$2:$L$101,MATCH($A87,Lotes!$P$2:$P$101,0)),""))</f>
        <v/>
      </c>
      <c r="H87" s="22">
        <f>IF($A87="","",IFERROR(INDEX(Lotes!$K$2:$K$101,MATCH($A87,Lotes!$P$2:$P$101,0)),""))</f>
        <v/>
      </c>
      <c r="I87" s="35">
        <f>IF($A87="","",IFERROR(INDEX(Lotes!$M$2:$M$101,MATCH($A87,Lotes!$P$2:$P$101,0)),""))</f>
        <v/>
      </c>
      <c r="J87" s="22">
        <f>IF(A87="","",IF(I87=1,"Primeiro lote do SKU","Seguir ordem FEFO"))</f>
        <v/>
      </c>
    </row>
    <row r="88" ht="22" customHeight="1">
      <c r="A88" s="13">
        <f>IF(ROW()-1&lt;=COUNTIF(Lotes!$J$2:$J$101,"Elegível"),ROW()-1,"")</f>
        <v/>
      </c>
      <c r="B88" s="22">
        <f>IF($A88="","",IFERROR(INDEX(Lotes!$B$2:$B$101,MATCH($A88,Lotes!$P$2:$P$101,0)),""))</f>
        <v/>
      </c>
      <c r="C88" s="22">
        <f>IF($A88="","",IFERROR(INDEX(Lotes!$C$2:$C$101,MATCH($A88,Lotes!$P$2:$P$101,0)),""))</f>
        <v/>
      </c>
      <c r="D88" s="22">
        <f>IF($A88="","",IFERROR(INDEX(Lotes!$D$2:$D$101,MATCH($A88,Lotes!$P$2:$P$101,0)),""))</f>
        <v/>
      </c>
      <c r="E88" s="32">
        <f>IF($A88="","",IFERROR(INDEX(Lotes!$E$2:$E$101,MATCH($A88,Lotes!$P$2:$P$101,0)),""))</f>
        <v/>
      </c>
      <c r="F88" s="35">
        <f>IF($A88="","",IFERROR(INDEX(Lotes!$I$2:$I$101,MATCH($A88,Lotes!$P$2:$P$101,0)),""))</f>
        <v/>
      </c>
      <c r="G88" s="35">
        <f>IF($A88="","",IFERROR(INDEX(Lotes!$L$2:$L$101,MATCH($A88,Lotes!$P$2:$P$101,0)),""))</f>
        <v/>
      </c>
      <c r="H88" s="22">
        <f>IF($A88="","",IFERROR(INDEX(Lotes!$K$2:$K$101,MATCH($A88,Lotes!$P$2:$P$101,0)),""))</f>
        <v/>
      </c>
      <c r="I88" s="35">
        <f>IF($A88="","",IFERROR(INDEX(Lotes!$M$2:$M$101,MATCH($A88,Lotes!$P$2:$P$101,0)),""))</f>
        <v/>
      </c>
      <c r="J88" s="22">
        <f>IF(A88="","",IF(I88=1,"Primeiro lote do SKU","Seguir ordem FEFO"))</f>
        <v/>
      </c>
    </row>
    <row r="89" ht="22" customHeight="1">
      <c r="A89" s="13">
        <f>IF(ROW()-1&lt;=COUNTIF(Lotes!$J$2:$J$101,"Elegível"),ROW()-1,"")</f>
        <v/>
      </c>
      <c r="B89" s="22">
        <f>IF($A89="","",IFERROR(INDEX(Lotes!$B$2:$B$101,MATCH($A89,Lotes!$P$2:$P$101,0)),""))</f>
        <v/>
      </c>
      <c r="C89" s="22">
        <f>IF($A89="","",IFERROR(INDEX(Lotes!$C$2:$C$101,MATCH($A89,Lotes!$P$2:$P$101,0)),""))</f>
        <v/>
      </c>
      <c r="D89" s="22">
        <f>IF($A89="","",IFERROR(INDEX(Lotes!$D$2:$D$101,MATCH($A89,Lotes!$P$2:$P$101,0)),""))</f>
        <v/>
      </c>
      <c r="E89" s="32">
        <f>IF($A89="","",IFERROR(INDEX(Lotes!$E$2:$E$101,MATCH($A89,Lotes!$P$2:$P$101,0)),""))</f>
        <v/>
      </c>
      <c r="F89" s="35">
        <f>IF($A89="","",IFERROR(INDEX(Lotes!$I$2:$I$101,MATCH($A89,Lotes!$P$2:$P$101,0)),""))</f>
        <v/>
      </c>
      <c r="G89" s="35">
        <f>IF($A89="","",IFERROR(INDEX(Lotes!$L$2:$L$101,MATCH($A89,Lotes!$P$2:$P$101,0)),""))</f>
        <v/>
      </c>
      <c r="H89" s="22">
        <f>IF($A89="","",IFERROR(INDEX(Lotes!$K$2:$K$101,MATCH($A89,Lotes!$P$2:$P$101,0)),""))</f>
        <v/>
      </c>
      <c r="I89" s="35">
        <f>IF($A89="","",IFERROR(INDEX(Lotes!$M$2:$M$101,MATCH($A89,Lotes!$P$2:$P$101,0)),""))</f>
        <v/>
      </c>
      <c r="J89" s="22">
        <f>IF(A89="","",IF(I89=1,"Primeiro lote do SKU","Seguir ordem FEFO"))</f>
        <v/>
      </c>
    </row>
    <row r="90" ht="22" customHeight="1">
      <c r="A90" s="13">
        <f>IF(ROW()-1&lt;=COUNTIF(Lotes!$J$2:$J$101,"Elegível"),ROW()-1,"")</f>
        <v/>
      </c>
      <c r="B90" s="22">
        <f>IF($A90="","",IFERROR(INDEX(Lotes!$B$2:$B$101,MATCH($A90,Lotes!$P$2:$P$101,0)),""))</f>
        <v/>
      </c>
      <c r="C90" s="22">
        <f>IF($A90="","",IFERROR(INDEX(Lotes!$C$2:$C$101,MATCH($A90,Lotes!$P$2:$P$101,0)),""))</f>
        <v/>
      </c>
      <c r="D90" s="22">
        <f>IF($A90="","",IFERROR(INDEX(Lotes!$D$2:$D$101,MATCH($A90,Lotes!$P$2:$P$101,0)),""))</f>
        <v/>
      </c>
      <c r="E90" s="32">
        <f>IF($A90="","",IFERROR(INDEX(Lotes!$E$2:$E$101,MATCH($A90,Lotes!$P$2:$P$101,0)),""))</f>
        <v/>
      </c>
      <c r="F90" s="35">
        <f>IF($A90="","",IFERROR(INDEX(Lotes!$I$2:$I$101,MATCH($A90,Lotes!$P$2:$P$101,0)),""))</f>
        <v/>
      </c>
      <c r="G90" s="35">
        <f>IF($A90="","",IFERROR(INDEX(Lotes!$L$2:$L$101,MATCH($A90,Lotes!$P$2:$P$101,0)),""))</f>
        <v/>
      </c>
      <c r="H90" s="22">
        <f>IF($A90="","",IFERROR(INDEX(Lotes!$K$2:$K$101,MATCH($A90,Lotes!$P$2:$P$101,0)),""))</f>
        <v/>
      </c>
      <c r="I90" s="35">
        <f>IF($A90="","",IFERROR(INDEX(Lotes!$M$2:$M$101,MATCH($A90,Lotes!$P$2:$P$101,0)),""))</f>
        <v/>
      </c>
      <c r="J90" s="22">
        <f>IF(A90="","",IF(I90=1,"Primeiro lote do SKU","Seguir ordem FEFO"))</f>
        <v/>
      </c>
    </row>
    <row r="91" ht="22" customHeight="1">
      <c r="A91" s="13">
        <f>IF(ROW()-1&lt;=COUNTIF(Lotes!$J$2:$J$101,"Elegível"),ROW()-1,"")</f>
        <v/>
      </c>
      <c r="B91" s="22">
        <f>IF($A91="","",IFERROR(INDEX(Lotes!$B$2:$B$101,MATCH($A91,Lotes!$P$2:$P$101,0)),""))</f>
        <v/>
      </c>
      <c r="C91" s="22">
        <f>IF($A91="","",IFERROR(INDEX(Lotes!$C$2:$C$101,MATCH($A91,Lotes!$P$2:$P$101,0)),""))</f>
        <v/>
      </c>
      <c r="D91" s="22">
        <f>IF($A91="","",IFERROR(INDEX(Lotes!$D$2:$D$101,MATCH($A91,Lotes!$P$2:$P$101,0)),""))</f>
        <v/>
      </c>
      <c r="E91" s="32">
        <f>IF($A91="","",IFERROR(INDEX(Lotes!$E$2:$E$101,MATCH($A91,Lotes!$P$2:$P$101,0)),""))</f>
        <v/>
      </c>
      <c r="F91" s="35">
        <f>IF($A91="","",IFERROR(INDEX(Lotes!$I$2:$I$101,MATCH($A91,Lotes!$P$2:$P$101,0)),""))</f>
        <v/>
      </c>
      <c r="G91" s="35">
        <f>IF($A91="","",IFERROR(INDEX(Lotes!$L$2:$L$101,MATCH($A91,Lotes!$P$2:$P$101,0)),""))</f>
        <v/>
      </c>
      <c r="H91" s="22">
        <f>IF($A91="","",IFERROR(INDEX(Lotes!$K$2:$K$101,MATCH($A91,Lotes!$P$2:$P$101,0)),""))</f>
        <v/>
      </c>
      <c r="I91" s="35">
        <f>IF($A91="","",IFERROR(INDEX(Lotes!$M$2:$M$101,MATCH($A91,Lotes!$P$2:$P$101,0)),""))</f>
        <v/>
      </c>
      <c r="J91" s="22">
        <f>IF(A91="","",IF(I91=1,"Primeiro lote do SKU","Seguir ordem FEFO"))</f>
        <v/>
      </c>
    </row>
    <row r="92" ht="22" customHeight="1">
      <c r="A92" s="13">
        <f>IF(ROW()-1&lt;=COUNTIF(Lotes!$J$2:$J$101,"Elegível"),ROW()-1,"")</f>
        <v/>
      </c>
      <c r="B92" s="22">
        <f>IF($A92="","",IFERROR(INDEX(Lotes!$B$2:$B$101,MATCH($A92,Lotes!$P$2:$P$101,0)),""))</f>
        <v/>
      </c>
      <c r="C92" s="22">
        <f>IF($A92="","",IFERROR(INDEX(Lotes!$C$2:$C$101,MATCH($A92,Lotes!$P$2:$P$101,0)),""))</f>
        <v/>
      </c>
      <c r="D92" s="22">
        <f>IF($A92="","",IFERROR(INDEX(Lotes!$D$2:$D$101,MATCH($A92,Lotes!$P$2:$P$101,0)),""))</f>
        <v/>
      </c>
      <c r="E92" s="32">
        <f>IF($A92="","",IFERROR(INDEX(Lotes!$E$2:$E$101,MATCH($A92,Lotes!$P$2:$P$101,0)),""))</f>
        <v/>
      </c>
      <c r="F92" s="35">
        <f>IF($A92="","",IFERROR(INDEX(Lotes!$I$2:$I$101,MATCH($A92,Lotes!$P$2:$P$101,0)),""))</f>
        <v/>
      </c>
      <c r="G92" s="35">
        <f>IF($A92="","",IFERROR(INDEX(Lotes!$L$2:$L$101,MATCH($A92,Lotes!$P$2:$P$101,0)),""))</f>
        <v/>
      </c>
      <c r="H92" s="22">
        <f>IF($A92="","",IFERROR(INDEX(Lotes!$K$2:$K$101,MATCH($A92,Lotes!$P$2:$P$101,0)),""))</f>
        <v/>
      </c>
      <c r="I92" s="35">
        <f>IF($A92="","",IFERROR(INDEX(Lotes!$M$2:$M$101,MATCH($A92,Lotes!$P$2:$P$101,0)),""))</f>
        <v/>
      </c>
      <c r="J92" s="22">
        <f>IF(A92="","",IF(I92=1,"Primeiro lote do SKU","Seguir ordem FEFO"))</f>
        <v/>
      </c>
    </row>
    <row r="93" ht="22" customHeight="1">
      <c r="A93" s="13">
        <f>IF(ROW()-1&lt;=COUNTIF(Lotes!$J$2:$J$101,"Elegível"),ROW()-1,"")</f>
        <v/>
      </c>
      <c r="B93" s="22">
        <f>IF($A93="","",IFERROR(INDEX(Lotes!$B$2:$B$101,MATCH($A93,Lotes!$P$2:$P$101,0)),""))</f>
        <v/>
      </c>
      <c r="C93" s="22">
        <f>IF($A93="","",IFERROR(INDEX(Lotes!$C$2:$C$101,MATCH($A93,Lotes!$P$2:$P$101,0)),""))</f>
        <v/>
      </c>
      <c r="D93" s="22">
        <f>IF($A93="","",IFERROR(INDEX(Lotes!$D$2:$D$101,MATCH($A93,Lotes!$P$2:$P$101,0)),""))</f>
        <v/>
      </c>
      <c r="E93" s="32">
        <f>IF($A93="","",IFERROR(INDEX(Lotes!$E$2:$E$101,MATCH($A93,Lotes!$P$2:$P$101,0)),""))</f>
        <v/>
      </c>
      <c r="F93" s="35">
        <f>IF($A93="","",IFERROR(INDEX(Lotes!$I$2:$I$101,MATCH($A93,Lotes!$P$2:$P$101,0)),""))</f>
        <v/>
      </c>
      <c r="G93" s="35">
        <f>IF($A93="","",IFERROR(INDEX(Lotes!$L$2:$L$101,MATCH($A93,Lotes!$P$2:$P$101,0)),""))</f>
        <v/>
      </c>
      <c r="H93" s="22">
        <f>IF($A93="","",IFERROR(INDEX(Lotes!$K$2:$K$101,MATCH($A93,Lotes!$P$2:$P$101,0)),""))</f>
        <v/>
      </c>
      <c r="I93" s="35">
        <f>IF($A93="","",IFERROR(INDEX(Lotes!$M$2:$M$101,MATCH($A93,Lotes!$P$2:$P$101,0)),""))</f>
        <v/>
      </c>
      <c r="J93" s="22">
        <f>IF(A93="","",IF(I93=1,"Primeiro lote do SKU","Seguir ordem FEFO"))</f>
        <v/>
      </c>
    </row>
    <row r="94" ht="22" customHeight="1">
      <c r="A94" s="13">
        <f>IF(ROW()-1&lt;=COUNTIF(Lotes!$J$2:$J$101,"Elegível"),ROW()-1,"")</f>
        <v/>
      </c>
      <c r="B94" s="22">
        <f>IF($A94="","",IFERROR(INDEX(Lotes!$B$2:$B$101,MATCH($A94,Lotes!$P$2:$P$101,0)),""))</f>
        <v/>
      </c>
      <c r="C94" s="22">
        <f>IF($A94="","",IFERROR(INDEX(Lotes!$C$2:$C$101,MATCH($A94,Lotes!$P$2:$P$101,0)),""))</f>
        <v/>
      </c>
      <c r="D94" s="22">
        <f>IF($A94="","",IFERROR(INDEX(Lotes!$D$2:$D$101,MATCH($A94,Lotes!$P$2:$P$101,0)),""))</f>
        <v/>
      </c>
      <c r="E94" s="32">
        <f>IF($A94="","",IFERROR(INDEX(Lotes!$E$2:$E$101,MATCH($A94,Lotes!$P$2:$P$101,0)),""))</f>
        <v/>
      </c>
      <c r="F94" s="35">
        <f>IF($A94="","",IFERROR(INDEX(Lotes!$I$2:$I$101,MATCH($A94,Lotes!$P$2:$P$101,0)),""))</f>
        <v/>
      </c>
      <c r="G94" s="35">
        <f>IF($A94="","",IFERROR(INDEX(Lotes!$L$2:$L$101,MATCH($A94,Lotes!$P$2:$P$101,0)),""))</f>
        <v/>
      </c>
      <c r="H94" s="22">
        <f>IF($A94="","",IFERROR(INDEX(Lotes!$K$2:$K$101,MATCH($A94,Lotes!$P$2:$P$101,0)),""))</f>
        <v/>
      </c>
      <c r="I94" s="35">
        <f>IF($A94="","",IFERROR(INDEX(Lotes!$M$2:$M$101,MATCH($A94,Lotes!$P$2:$P$101,0)),""))</f>
        <v/>
      </c>
      <c r="J94" s="22">
        <f>IF(A94="","",IF(I94=1,"Primeiro lote do SKU","Seguir ordem FEFO"))</f>
        <v/>
      </c>
    </row>
    <row r="95" ht="22" customHeight="1">
      <c r="A95" s="13">
        <f>IF(ROW()-1&lt;=COUNTIF(Lotes!$J$2:$J$101,"Elegível"),ROW()-1,"")</f>
        <v/>
      </c>
      <c r="B95" s="22">
        <f>IF($A95="","",IFERROR(INDEX(Lotes!$B$2:$B$101,MATCH($A95,Lotes!$P$2:$P$101,0)),""))</f>
        <v/>
      </c>
      <c r="C95" s="22">
        <f>IF($A95="","",IFERROR(INDEX(Lotes!$C$2:$C$101,MATCH($A95,Lotes!$P$2:$P$101,0)),""))</f>
        <v/>
      </c>
      <c r="D95" s="22">
        <f>IF($A95="","",IFERROR(INDEX(Lotes!$D$2:$D$101,MATCH($A95,Lotes!$P$2:$P$101,0)),""))</f>
        <v/>
      </c>
      <c r="E95" s="32">
        <f>IF($A95="","",IFERROR(INDEX(Lotes!$E$2:$E$101,MATCH($A95,Lotes!$P$2:$P$101,0)),""))</f>
        <v/>
      </c>
      <c r="F95" s="35">
        <f>IF($A95="","",IFERROR(INDEX(Lotes!$I$2:$I$101,MATCH($A95,Lotes!$P$2:$P$101,0)),""))</f>
        <v/>
      </c>
      <c r="G95" s="35">
        <f>IF($A95="","",IFERROR(INDEX(Lotes!$L$2:$L$101,MATCH($A95,Lotes!$P$2:$P$101,0)),""))</f>
        <v/>
      </c>
      <c r="H95" s="22">
        <f>IF($A95="","",IFERROR(INDEX(Lotes!$K$2:$K$101,MATCH($A95,Lotes!$P$2:$P$101,0)),""))</f>
        <v/>
      </c>
      <c r="I95" s="35">
        <f>IF($A95="","",IFERROR(INDEX(Lotes!$M$2:$M$101,MATCH($A95,Lotes!$P$2:$P$101,0)),""))</f>
        <v/>
      </c>
      <c r="J95" s="22">
        <f>IF(A95="","",IF(I95=1,"Primeiro lote do SKU","Seguir ordem FEFO"))</f>
        <v/>
      </c>
    </row>
    <row r="96" ht="22" customHeight="1">
      <c r="A96" s="13">
        <f>IF(ROW()-1&lt;=COUNTIF(Lotes!$J$2:$J$101,"Elegível"),ROW()-1,"")</f>
        <v/>
      </c>
      <c r="B96" s="22">
        <f>IF($A96="","",IFERROR(INDEX(Lotes!$B$2:$B$101,MATCH($A96,Lotes!$P$2:$P$101,0)),""))</f>
        <v/>
      </c>
      <c r="C96" s="22">
        <f>IF($A96="","",IFERROR(INDEX(Lotes!$C$2:$C$101,MATCH($A96,Lotes!$P$2:$P$101,0)),""))</f>
        <v/>
      </c>
      <c r="D96" s="22">
        <f>IF($A96="","",IFERROR(INDEX(Lotes!$D$2:$D$101,MATCH($A96,Lotes!$P$2:$P$101,0)),""))</f>
        <v/>
      </c>
      <c r="E96" s="32">
        <f>IF($A96="","",IFERROR(INDEX(Lotes!$E$2:$E$101,MATCH($A96,Lotes!$P$2:$P$101,0)),""))</f>
        <v/>
      </c>
      <c r="F96" s="35">
        <f>IF($A96="","",IFERROR(INDEX(Lotes!$I$2:$I$101,MATCH($A96,Lotes!$P$2:$P$101,0)),""))</f>
        <v/>
      </c>
      <c r="G96" s="35">
        <f>IF($A96="","",IFERROR(INDEX(Lotes!$L$2:$L$101,MATCH($A96,Lotes!$P$2:$P$101,0)),""))</f>
        <v/>
      </c>
      <c r="H96" s="22">
        <f>IF($A96="","",IFERROR(INDEX(Lotes!$K$2:$K$101,MATCH($A96,Lotes!$P$2:$P$101,0)),""))</f>
        <v/>
      </c>
      <c r="I96" s="35">
        <f>IF($A96="","",IFERROR(INDEX(Lotes!$M$2:$M$101,MATCH($A96,Lotes!$P$2:$P$101,0)),""))</f>
        <v/>
      </c>
      <c r="J96" s="22">
        <f>IF(A96="","",IF(I96=1,"Primeiro lote do SKU","Seguir ordem FEFO"))</f>
        <v/>
      </c>
    </row>
    <row r="97" ht="22" customHeight="1">
      <c r="A97" s="13">
        <f>IF(ROW()-1&lt;=COUNTIF(Lotes!$J$2:$J$101,"Elegível"),ROW()-1,"")</f>
        <v/>
      </c>
      <c r="B97" s="22">
        <f>IF($A97="","",IFERROR(INDEX(Lotes!$B$2:$B$101,MATCH($A97,Lotes!$P$2:$P$101,0)),""))</f>
        <v/>
      </c>
      <c r="C97" s="22">
        <f>IF($A97="","",IFERROR(INDEX(Lotes!$C$2:$C$101,MATCH($A97,Lotes!$P$2:$P$101,0)),""))</f>
        <v/>
      </c>
      <c r="D97" s="22">
        <f>IF($A97="","",IFERROR(INDEX(Lotes!$D$2:$D$101,MATCH($A97,Lotes!$P$2:$P$101,0)),""))</f>
        <v/>
      </c>
      <c r="E97" s="32">
        <f>IF($A97="","",IFERROR(INDEX(Lotes!$E$2:$E$101,MATCH($A97,Lotes!$P$2:$P$101,0)),""))</f>
        <v/>
      </c>
      <c r="F97" s="35">
        <f>IF($A97="","",IFERROR(INDEX(Lotes!$I$2:$I$101,MATCH($A97,Lotes!$P$2:$P$101,0)),""))</f>
        <v/>
      </c>
      <c r="G97" s="35">
        <f>IF($A97="","",IFERROR(INDEX(Lotes!$L$2:$L$101,MATCH($A97,Lotes!$P$2:$P$101,0)),""))</f>
        <v/>
      </c>
      <c r="H97" s="22">
        <f>IF($A97="","",IFERROR(INDEX(Lotes!$K$2:$K$101,MATCH($A97,Lotes!$P$2:$P$101,0)),""))</f>
        <v/>
      </c>
      <c r="I97" s="35">
        <f>IF($A97="","",IFERROR(INDEX(Lotes!$M$2:$M$101,MATCH($A97,Lotes!$P$2:$P$101,0)),""))</f>
        <v/>
      </c>
      <c r="J97" s="22">
        <f>IF(A97="","",IF(I97=1,"Primeiro lote do SKU","Seguir ordem FEFO"))</f>
        <v/>
      </c>
    </row>
    <row r="98" ht="22" customHeight="1">
      <c r="A98" s="13">
        <f>IF(ROW()-1&lt;=COUNTIF(Lotes!$J$2:$J$101,"Elegível"),ROW()-1,"")</f>
        <v/>
      </c>
      <c r="B98" s="22">
        <f>IF($A98="","",IFERROR(INDEX(Lotes!$B$2:$B$101,MATCH($A98,Lotes!$P$2:$P$101,0)),""))</f>
        <v/>
      </c>
      <c r="C98" s="22">
        <f>IF($A98="","",IFERROR(INDEX(Lotes!$C$2:$C$101,MATCH($A98,Lotes!$P$2:$P$101,0)),""))</f>
        <v/>
      </c>
      <c r="D98" s="22">
        <f>IF($A98="","",IFERROR(INDEX(Lotes!$D$2:$D$101,MATCH($A98,Lotes!$P$2:$P$101,0)),""))</f>
        <v/>
      </c>
      <c r="E98" s="32">
        <f>IF($A98="","",IFERROR(INDEX(Lotes!$E$2:$E$101,MATCH($A98,Lotes!$P$2:$P$101,0)),""))</f>
        <v/>
      </c>
      <c r="F98" s="35">
        <f>IF($A98="","",IFERROR(INDEX(Lotes!$I$2:$I$101,MATCH($A98,Lotes!$P$2:$P$101,0)),""))</f>
        <v/>
      </c>
      <c r="G98" s="35">
        <f>IF($A98="","",IFERROR(INDEX(Lotes!$L$2:$L$101,MATCH($A98,Lotes!$P$2:$P$101,0)),""))</f>
        <v/>
      </c>
      <c r="H98" s="22">
        <f>IF($A98="","",IFERROR(INDEX(Lotes!$K$2:$K$101,MATCH($A98,Lotes!$P$2:$P$101,0)),""))</f>
        <v/>
      </c>
      <c r="I98" s="35">
        <f>IF($A98="","",IFERROR(INDEX(Lotes!$M$2:$M$101,MATCH($A98,Lotes!$P$2:$P$101,0)),""))</f>
        <v/>
      </c>
      <c r="J98" s="22">
        <f>IF(A98="","",IF(I98=1,"Primeiro lote do SKU","Seguir ordem FEFO"))</f>
        <v/>
      </c>
    </row>
    <row r="99" ht="22" customHeight="1">
      <c r="A99" s="13">
        <f>IF(ROW()-1&lt;=COUNTIF(Lotes!$J$2:$J$101,"Elegível"),ROW()-1,"")</f>
        <v/>
      </c>
      <c r="B99" s="22">
        <f>IF($A99="","",IFERROR(INDEX(Lotes!$B$2:$B$101,MATCH($A99,Lotes!$P$2:$P$101,0)),""))</f>
        <v/>
      </c>
      <c r="C99" s="22">
        <f>IF($A99="","",IFERROR(INDEX(Lotes!$C$2:$C$101,MATCH($A99,Lotes!$P$2:$P$101,0)),""))</f>
        <v/>
      </c>
      <c r="D99" s="22">
        <f>IF($A99="","",IFERROR(INDEX(Lotes!$D$2:$D$101,MATCH($A99,Lotes!$P$2:$P$101,0)),""))</f>
        <v/>
      </c>
      <c r="E99" s="32">
        <f>IF($A99="","",IFERROR(INDEX(Lotes!$E$2:$E$101,MATCH($A99,Lotes!$P$2:$P$101,0)),""))</f>
        <v/>
      </c>
      <c r="F99" s="35">
        <f>IF($A99="","",IFERROR(INDEX(Lotes!$I$2:$I$101,MATCH($A99,Lotes!$P$2:$P$101,0)),""))</f>
        <v/>
      </c>
      <c r="G99" s="35">
        <f>IF($A99="","",IFERROR(INDEX(Lotes!$L$2:$L$101,MATCH($A99,Lotes!$P$2:$P$101,0)),""))</f>
        <v/>
      </c>
      <c r="H99" s="22">
        <f>IF($A99="","",IFERROR(INDEX(Lotes!$K$2:$K$101,MATCH($A99,Lotes!$P$2:$P$101,0)),""))</f>
        <v/>
      </c>
      <c r="I99" s="35">
        <f>IF($A99="","",IFERROR(INDEX(Lotes!$M$2:$M$101,MATCH($A99,Lotes!$P$2:$P$101,0)),""))</f>
        <v/>
      </c>
      <c r="J99" s="22">
        <f>IF(A99="","",IF(I99=1,"Primeiro lote do SKU","Seguir ordem FEFO"))</f>
        <v/>
      </c>
    </row>
    <row r="100" ht="22" customHeight="1">
      <c r="A100" s="13">
        <f>IF(ROW()-1&lt;=COUNTIF(Lotes!$J$2:$J$101,"Elegível"),ROW()-1,"")</f>
        <v/>
      </c>
      <c r="B100" s="22">
        <f>IF($A100="","",IFERROR(INDEX(Lotes!$B$2:$B$101,MATCH($A100,Lotes!$P$2:$P$101,0)),""))</f>
        <v/>
      </c>
      <c r="C100" s="22">
        <f>IF($A100="","",IFERROR(INDEX(Lotes!$C$2:$C$101,MATCH($A100,Lotes!$P$2:$P$101,0)),""))</f>
        <v/>
      </c>
      <c r="D100" s="22">
        <f>IF($A100="","",IFERROR(INDEX(Lotes!$D$2:$D$101,MATCH($A100,Lotes!$P$2:$P$101,0)),""))</f>
        <v/>
      </c>
      <c r="E100" s="32">
        <f>IF($A100="","",IFERROR(INDEX(Lotes!$E$2:$E$101,MATCH($A100,Lotes!$P$2:$P$101,0)),""))</f>
        <v/>
      </c>
      <c r="F100" s="35">
        <f>IF($A100="","",IFERROR(INDEX(Lotes!$I$2:$I$101,MATCH($A100,Lotes!$P$2:$P$101,0)),""))</f>
        <v/>
      </c>
      <c r="G100" s="35">
        <f>IF($A100="","",IFERROR(INDEX(Lotes!$L$2:$L$101,MATCH($A100,Lotes!$P$2:$P$101,0)),""))</f>
        <v/>
      </c>
      <c r="H100" s="22">
        <f>IF($A100="","",IFERROR(INDEX(Lotes!$K$2:$K$101,MATCH($A100,Lotes!$P$2:$P$101,0)),""))</f>
        <v/>
      </c>
      <c r="I100" s="35">
        <f>IF($A100="","",IFERROR(INDEX(Lotes!$M$2:$M$101,MATCH($A100,Lotes!$P$2:$P$101,0)),""))</f>
        <v/>
      </c>
      <c r="J100" s="22">
        <f>IF(A100="","",IF(I100=1,"Primeiro lote do SKU","Seguir ordem FEFO"))</f>
        <v/>
      </c>
    </row>
    <row r="101" ht="22" customHeight="1">
      <c r="A101" s="13">
        <f>IF(ROW()-1&lt;=COUNTIF(Lotes!$J$2:$J$101,"Elegível"),ROW()-1,"")</f>
        <v/>
      </c>
      <c r="B101" s="22">
        <f>IF($A101="","",IFERROR(INDEX(Lotes!$B$2:$B$101,MATCH($A101,Lotes!$P$2:$P$101,0)),""))</f>
        <v/>
      </c>
      <c r="C101" s="22">
        <f>IF($A101="","",IFERROR(INDEX(Lotes!$C$2:$C$101,MATCH($A101,Lotes!$P$2:$P$101,0)),""))</f>
        <v/>
      </c>
      <c r="D101" s="22">
        <f>IF($A101="","",IFERROR(INDEX(Lotes!$D$2:$D$101,MATCH($A101,Lotes!$P$2:$P$101,0)),""))</f>
        <v/>
      </c>
      <c r="E101" s="32">
        <f>IF($A101="","",IFERROR(INDEX(Lotes!$E$2:$E$101,MATCH($A101,Lotes!$P$2:$P$101,0)),""))</f>
        <v/>
      </c>
      <c r="F101" s="35">
        <f>IF($A101="","",IFERROR(INDEX(Lotes!$I$2:$I$101,MATCH($A101,Lotes!$P$2:$P$101,0)),""))</f>
        <v/>
      </c>
      <c r="G101" s="35">
        <f>IF($A101="","",IFERROR(INDEX(Lotes!$L$2:$L$101,MATCH($A101,Lotes!$P$2:$P$101,0)),""))</f>
        <v/>
      </c>
      <c r="H101" s="22">
        <f>IF($A101="","",IFERROR(INDEX(Lotes!$K$2:$K$101,MATCH($A101,Lotes!$P$2:$P$101,0)),""))</f>
        <v/>
      </c>
      <c r="I101" s="35">
        <f>IF($A101="","",IFERROR(INDEX(Lotes!$M$2:$M$101,MATCH($A101,Lotes!$P$2:$P$101,0)),""))</f>
        <v/>
      </c>
      <c r="J101" s="22">
        <f>IF(A101="","",IF(I101=1,"Primeiro lote do SKU","Seguir ordem FEFO"))</f>
        <v/>
      </c>
    </row>
  </sheetData>
  <autoFilter ref="A1:J101"/>
  <conditionalFormatting sqref="A2:J101">
    <cfRule type="expression" priority="1" dxfId="10" stopIfTrue="1">
      <formula>$A2=""</formula>
    </cfRule>
    <cfRule type="expression" priority="2" dxfId="1">
      <formula>AND($A2&lt;&gt;"",$F2=0)</formula>
    </cfRule>
    <cfRule type="expression" priority="3" dxfId="4">
      <formula>AND($A2&lt;&gt;"",$F2&gt;=1,$F2&lt;=INDIRECT("Resumo!$B$5"))</formula>
    </cfRule>
    <cfRule type="expression" priority="4" dxfId="11">
      <formula>AND($A2&lt;&gt;"",$F2&gt;INDIRECT("Resumo!$B$5"),$F2&lt;=INDIRECT("Resumo!$B$6"))</formula>
    </cfRule>
    <cfRule type="expression" priority="5" dxfId="12">
      <formula>AND($A2&lt;&gt;"",$I2=1)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D8D0C1"/>
    <outlinePr summaryBelow="1" summaryRight="1"/>
    <pageSetUpPr/>
  </sheetPr>
  <dimension ref="A1:J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92" customWidth="1" min="3" max="3"/>
    <col width="4" customWidth="1" min="4" max="4"/>
    <col width="4" customWidth="1" min="5" max="5"/>
    <col width="4" customWidth="1" min="6" max="6"/>
    <col hidden="1" width="13" customWidth="1" min="8" max="8"/>
    <col hidden="1" width="13" customWidth="1" min="9" max="9"/>
    <col hidden="1" width="13" customWidth="1" min="10" max="10"/>
  </cols>
  <sheetData>
    <row r="1" ht="36" customHeight="1">
      <c r="A1" s="1" t="inlineStr">
        <is>
          <t>Como usar a fila FEFO</t>
        </is>
      </c>
      <c r="B1" s="29" t="n"/>
      <c r="C1" s="29" t="n"/>
      <c r="D1" s="29" t="n"/>
      <c r="E1" s="29" t="n"/>
      <c r="F1" s="30" t="n"/>
      <c r="H1" t="inlineStr">
        <is>
          <t>Lista de bloqueio</t>
        </is>
      </c>
      <c r="I1" t="inlineStr">
        <is>
          <t>Lista de situações</t>
        </is>
      </c>
      <c r="J1" t="inlineStr">
        <is>
          <t>Lista de motivos</t>
        </is>
      </c>
    </row>
    <row r="2">
      <c r="H2" t="inlineStr">
        <is>
          <t>Sim</t>
        </is>
      </c>
      <c r="I2" t="inlineStr">
        <is>
          <t>Pendente</t>
        </is>
      </c>
      <c r="J2" t="inlineStr">
        <is>
          <t>Não se aplica</t>
        </is>
      </c>
    </row>
    <row r="3">
      <c r="A3" s="8" t="inlineStr">
        <is>
          <t>Fluxo operacional</t>
        </is>
      </c>
      <c r="B3" s="8" t="n"/>
      <c r="C3" s="8" t="n"/>
      <c r="D3" s="8" t="n"/>
      <c r="E3" s="8" t="n"/>
      <c r="F3" s="8" t="n"/>
      <c r="H3" t="inlineStr">
        <is>
          <t>Não</t>
        </is>
      </c>
      <c r="I3" t="inlineStr">
        <is>
          <t>Separado</t>
        </is>
      </c>
      <c r="J3" t="inlineStr">
        <is>
          <t>Lote bloqueado após planejamento</t>
        </is>
      </c>
    </row>
    <row r="4" ht="42" customHeight="1">
      <c r="A4" s="26" t="inlineStr">
        <is>
          <t>1</t>
        </is>
      </c>
      <c r="B4" s="4" t="inlineStr">
        <is>
          <t>Defina a data de referência</t>
        </is>
      </c>
      <c r="C4" s="9" t="inlineStr">
        <is>
          <t>Confira a data e os limites de validade no Resumo.</t>
        </is>
      </c>
      <c r="D4" s="9" t="n"/>
      <c r="E4" s="9" t="n"/>
      <c r="F4" s="9" t="n"/>
      <c r="I4" t="inlineStr">
        <is>
          <t>Cancelado</t>
        </is>
      </c>
      <c r="J4" t="inlineStr">
        <is>
          <t>Avaria</t>
        </is>
      </c>
    </row>
    <row r="5" ht="42" customHeight="1">
      <c r="A5" s="27" t="inlineStr">
        <is>
          <t>2</t>
        </is>
      </c>
      <c r="B5" s="28" t="inlineStr">
        <is>
          <t>Atualize os lotes</t>
        </is>
      </c>
      <c r="C5" s="12" t="inlineStr">
        <is>
          <t>Informe SKU, produto, lote, validade, saldo e bloqueio. Lotes vencidos, bloqueados ou sem saldo não entram na fila.</t>
        </is>
      </c>
      <c r="D5" s="12" t="n"/>
      <c r="E5" s="12" t="n"/>
      <c r="F5" s="12" t="n"/>
      <c r="J5" t="inlineStr">
        <is>
          <t>Divergência de saldo</t>
        </is>
      </c>
    </row>
    <row r="6" ht="42" customHeight="1">
      <c r="A6" s="26" t="inlineStr">
        <is>
          <t>3</t>
        </is>
      </c>
      <c r="B6" s="4" t="inlineStr">
        <is>
          <t>Inclua os pedidos</t>
        </is>
      </c>
      <c r="C6" s="9" t="inlineStr">
        <is>
          <t>Use uma prioridade numérica única. O menor número será planejado primeiro.</t>
        </is>
      </c>
      <c r="D6" s="9" t="n"/>
      <c r="E6" s="9" t="n"/>
      <c r="F6" s="9" t="n"/>
      <c r="J6" t="inlineStr">
        <is>
          <t>Solicitação operacional</t>
        </is>
      </c>
    </row>
    <row r="7" ht="42" customHeight="1">
      <c r="A7" s="27" t="inlineStr">
        <is>
          <t>4</t>
        </is>
      </c>
      <c r="B7" s="28" t="inlineStr">
        <is>
          <t>Consulte a recomendação</t>
        </is>
      </c>
      <c r="C7" s="12" t="inlineStr">
        <is>
          <t>Na aba Pedidos, confira o lote inicial, o lote final e a quantidade atendível.</t>
        </is>
      </c>
      <c r="D7" s="12" t="n"/>
      <c r="E7" s="12" t="n"/>
      <c r="F7" s="12" t="n"/>
      <c r="J7" t="inlineStr">
        <is>
          <t>Outro</t>
        </is>
      </c>
    </row>
    <row r="8" ht="42" customHeight="1">
      <c r="A8" s="26" t="inlineStr">
        <is>
          <t>5</t>
        </is>
      </c>
      <c r="B8" s="4" t="inlineStr">
        <is>
          <t>Use a Fila FEFO quando houver vários lotes</t>
        </is>
      </c>
      <c r="C8" s="9" t="inlineStr">
        <is>
          <t>Filtre pelo SKU. Consuma o saldo do lote inicial, siga pelos lotes intermediários e termine no lote final previsto.</t>
        </is>
      </c>
      <c r="D8" s="9" t="n"/>
      <c r="E8" s="9" t="n"/>
      <c r="F8" s="9" t="n"/>
    </row>
    <row r="9" ht="42" customHeight="1">
      <c r="A9" s="27" t="inlineStr">
        <is>
          <t>6</t>
        </is>
      </c>
      <c r="B9" s="28" t="inlineStr">
        <is>
          <t>Registre a execução</t>
        </is>
      </c>
      <c r="C9" s="12" t="inlineStr">
        <is>
          <t>Ao concluir, informe o primeiro lote usado, o último lote usado, a quantidade separada e a quantidade de lotes usados.</t>
        </is>
      </c>
      <c r="D9" s="12" t="n"/>
      <c r="E9" s="12" t="n"/>
      <c r="F9" s="12" t="n"/>
    </row>
    <row r="10" ht="42" customHeight="1">
      <c r="A10" s="26" t="inlineStr">
        <is>
          <t>7</t>
        </is>
      </c>
      <c r="B10" s="4" t="inlineStr">
        <is>
          <t>Registre exceções</t>
        </is>
      </c>
      <c r="C10" s="9" t="inlineStr">
        <is>
          <t>Quando a execução divergir da recomendação, selecione um motivo e inclua uma observação curta, se necessário.</t>
        </is>
      </c>
      <c r="D10" s="9" t="n"/>
      <c r="E10" s="9" t="n"/>
      <c r="F10" s="9" t="n"/>
    </row>
    <row r="11" ht="52" customHeight="1">
      <c r="A11" s="27" t="inlineStr">
        <is>
          <t>8</t>
        </is>
      </c>
      <c r="B11" s="28" t="inlineStr">
        <is>
          <t>Encerre o ciclo com cuidado</t>
        </is>
      </c>
      <c r="C11" s="12" t="inlineStr">
        <is>
          <t>O saldo da aba Lotes representa o início do ciclo. Não reduza esse saldo enquanto os pedidos separados permanecerem contabilizados no mesmo plano. Ao iniciar um novo ciclo, atualize os saldos e limpe os pedidos já encerrados.</t>
        </is>
      </c>
      <c r="D11" s="12" t="n"/>
      <c r="E11" s="12" t="n"/>
      <c r="F11" s="12" t="n"/>
    </row>
    <row r="12"/>
    <row r="13"/>
    <row r="14">
      <c r="A14" s="8" t="inlineStr">
        <is>
          <t>Definições</t>
        </is>
      </c>
      <c r="B14" s="8" t="n"/>
      <c r="C14" s="8" t="n"/>
      <c r="D14" s="8" t="n"/>
      <c r="E14" s="8" t="n"/>
      <c r="F14" s="8" t="n"/>
    </row>
    <row r="15" ht="30" customHeight="1">
      <c r="A15" s="12" t="n"/>
      <c r="B15" s="28" t="inlineStr">
        <is>
          <t>FEFO</t>
        </is>
      </c>
      <c r="C15" s="12" t="inlineStr">
        <is>
          <t>Primeiro que vence, primeiro que sai.</t>
        </is>
      </c>
      <c r="D15" s="12" t="n"/>
      <c r="E15" s="12" t="n"/>
      <c r="F15" s="12" t="n"/>
    </row>
    <row r="16" ht="30" customHeight="1">
      <c r="A16" s="9" t="n"/>
      <c r="B16" s="4" t="inlineStr">
        <is>
          <t>Saldo elegível</t>
        </is>
      </c>
      <c r="C16" s="9" t="inlineStr">
        <is>
          <t>Saldo positivo de lote não bloqueado e não vencido.</t>
        </is>
      </c>
      <c r="D16" s="9" t="n"/>
      <c r="E16" s="9" t="n"/>
      <c r="F16" s="9" t="n"/>
    </row>
    <row r="17" ht="30" customHeight="1">
      <c r="A17" s="12" t="n"/>
      <c r="B17" s="28" t="inlineStr">
        <is>
          <t>Demanda anterior</t>
        </is>
      </c>
      <c r="C17" s="12" t="inlineStr">
        <is>
          <t>Quantidade reservada aos pedidos de prioridade menor para o mesmo SKU.</t>
        </is>
      </c>
      <c r="D17" s="12" t="n"/>
      <c r="E17" s="12" t="n"/>
      <c r="F17" s="12" t="n"/>
    </row>
    <row r="18" ht="30" customHeight="1">
      <c r="A18" s="9" t="n"/>
      <c r="B18" s="4" t="inlineStr">
        <is>
          <t>Lote inicial recomendado</t>
        </is>
      </c>
      <c r="C18" s="9" t="inlineStr">
        <is>
          <t>Primeiro lote que deve atender o pedido.</t>
        </is>
      </c>
      <c r="D18" s="9" t="n"/>
      <c r="E18" s="9" t="n"/>
      <c r="F18" s="9" t="n"/>
    </row>
    <row r="19" ht="30" customHeight="1">
      <c r="A19" s="12" t="n"/>
      <c r="B19" s="28" t="inlineStr">
        <is>
          <t>Lote final previsto</t>
        </is>
      </c>
      <c r="C19" s="12" t="inlineStr">
        <is>
          <t>Último lote necessário para concluir a quantidade atendível.</t>
        </is>
      </c>
      <c r="D19" s="12" t="n"/>
      <c r="E19" s="12" t="n"/>
      <c r="F19" s="12" t="n"/>
    </row>
    <row r="20" ht="30" customHeight="1">
      <c r="A20" s="9" t="n"/>
      <c r="B20" s="4" t="inlineStr">
        <is>
          <t>Exceção FEFO</t>
        </is>
      </c>
      <c r="C20" s="9" t="inlineStr">
        <is>
          <t>Divergência entre a recomendação e a separação registrada.</t>
        </is>
      </c>
      <c r="D20" s="9" t="n"/>
      <c r="E20" s="9" t="n"/>
      <c r="F20" s="9" t="n"/>
    </row>
    <row r="21"/>
    <row r="22"/>
    <row r="23">
      <c r="A23" s="8" t="inlineStr">
        <is>
          <t>Premissas</t>
        </is>
      </c>
      <c r="B23" s="8" t="n"/>
      <c r="C23" s="8" t="n"/>
      <c r="D23" s="8" t="n"/>
      <c r="E23" s="8" t="n"/>
      <c r="F23" s="8" t="n"/>
    </row>
    <row r="24" ht="30" customHeight="1">
      <c r="A24" s="26" t="inlineStr">
        <is>
          <t>•</t>
        </is>
      </c>
      <c r="B24" s="9" t="inlineStr">
        <is>
          <t>Cada combinação de SKU e lote deve aparecer uma única vez.</t>
        </is>
      </c>
      <c r="C24" s="9" t="n"/>
      <c r="D24" s="9" t="n"/>
      <c r="E24" s="9" t="n"/>
      <c r="F24" s="9" t="n"/>
    </row>
    <row r="25" ht="30" customHeight="1">
      <c r="A25" s="27" t="inlineStr">
        <is>
          <t>•</t>
        </is>
      </c>
      <c r="B25" s="12" t="inlineStr">
        <is>
          <t>As quantidades são inteiras.</t>
        </is>
      </c>
      <c r="C25" s="12" t="n"/>
      <c r="D25" s="12" t="n"/>
      <c r="E25" s="12" t="n"/>
      <c r="F25" s="12" t="n"/>
    </row>
    <row r="26" ht="30" customHeight="1">
      <c r="A26" s="26" t="inlineStr">
        <is>
          <t>•</t>
        </is>
      </c>
      <c r="B26" s="9" t="inlineStr">
        <is>
          <t>A validade deve ser uma data válida do Excel.</t>
        </is>
      </c>
      <c r="C26" s="9" t="n"/>
      <c r="D26" s="9" t="n"/>
      <c r="E26" s="9" t="n"/>
      <c r="F26" s="9" t="n"/>
    </row>
    <row r="27" ht="30" customHeight="1">
      <c r="A27" s="27" t="inlineStr">
        <is>
          <t>•</t>
        </is>
      </c>
      <c r="B27" s="12" t="inlineStr">
        <is>
          <t>Lotes com a mesma validade são desempates pelo ID da linha.</t>
        </is>
      </c>
      <c r="C27" s="12" t="n"/>
      <c r="D27" s="12" t="n"/>
      <c r="E27" s="12" t="n"/>
      <c r="F27" s="12" t="n"/>
    </row>
    <row r="28" ht="30" customHeight="1">
      <c r="A28" s="26" t="inlineStr">
        <is>
          <t>•</t>
        </is>
      </c>
      <c r="B28" s="9" t="inlineStr">
        <is>
          <t>O campo Pedido identifica uma linha de pedido por SKU.</t>
        </is>
      </c>
      <c r="C28" s="9" t="n"/>
      <c r="D28" s="9" t="n"/>
      <c r="E28" s="9" t="n"/>
      <c r="F28" s="9" t="n"/>
    </row>
    <row r="29" ht="30" customHeight="1">
      <c r="A29" s="27" t="inlineStr">
        <is>
          <t>•</t>
        </is>
      </c>
      <c r="B29" s="12" t="inlineStr">
        <is>
          <t>Não inserir informações de cliente, endereço, telefone ou outros dados pessoais.</t>
        </is>
      </c>
      <c r="C29" s="12" t="n"/>
      <c r="D29" s="12" t="n"/>
      <c r="E29" s="12" t="n"/>
      <c r="F29" s="12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2026-09-07T04:32:56Z</dcterms:created>
  <dcterms:modified xmlns:dcterms="http://purl.org/dc/terms/" xmlns:xsi="http://www.w3.org/2001/XMLSchema-instance" xsi:type="dcterms:W3CDTF">2026-09-07T04:32:57+00:00Z</dcterms:modified>
</cp:coreProperties>
</file>