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Programa" sheetId="3" state="visible" r:id="rId3"/>
    <sheet xmlns:r="http://schemas.openxmlformats.org/officeDocument/2006/relationships" name="Contagens" sheetId="4" state="visible" r:id="rId4"/>
    <sheet xmlns:r="http://schemas.openxmlformats.org/officeDocument/2006/relationships" name="Parâmetros e instruçõ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R$ #,##0.00;[Red]-R$ #,##0.0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6332F"/>
      <sz val="10"/>
    </font>
    <font>
      <name val="Aptos"/>
      <color rgb="0026332F"/>
      <sz val="10"/>
    </font>
    <font>
      <name val="Aptos"/>
      <b val="1"/>
      <color rgb="00FFFFFF"/>
      <sz val="10"/>
    </font>
    <font>
      <name val="Aptos"/>
      <b val="1"/>
      <color rgb="00FFFFFF"/>
      <sz val="11"/>
    </font>
    <font>
      <name val="Aptos"/>
      <i val="1"/>
      <color rgb="005B645F"/>
      <sz val="10"/>
    </font>
    <font>
      <name val="Aptos Display"/>
      <b val="1"/>
      <color rgb="0017372E"/>
      <sz val="17"/>
    </font>
  </fonts>
  <fills count="9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E7EFF2"/>
      </patternFill>
    </fill>
    <fill>
      <patternFill patternType="solid">
        <fgColor rgb="00C65D32"/>
      </patternFill>
    </fill>
    <fill>
      <patternFill patternType="solid">
        <fgColor rgb="00E7E5E1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pivotButton="0" quotePrefix="0" xfId="0"/>
    <xf numFmtId="164" fontId="0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1" fontId="7" fillId="6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0" fontId="5" fillId="7" borderId="1" pivotButton="0" quotePrefix="0" xfId="0"/>
    <xf numFmtId="0" fontId="3" fillId="3" borderId="1" pivotButton="0" quotePrefix="0" xfId="0"/>
    <xf numFmtId="0" fontId="2" fillId="6" borderId="1" applyAlignment="1" pivotButton="0" quotePrefix="0" xfId="0">
      <alignment horizontal="center" vertical="center"/>
    </xf>
    <xf numFmtId="0" fontId="3" fillId="5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" fontId="0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2" fontId="3" fillId="6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" fontId="0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 wrapText="1"/>
    </xf>
    <xf numFmtId="0" fontId="3" fillId="4" borderId="1" pivotButton="0" quotePrefix="0" xfId="0"/>
    <xf numFmtId="0" fontId="3" fillId="8" borderId="1" pivotButton="0" quotePrefix="0" xfId="0"/>
    <xf numFmtId="0" fontId="5" fillId="7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3" fillId="0" borderId="0" pivotButton="0" quotePrefix="0" xfId="0"/>
    <xf numFmtId="164" fontId="0" fillId="6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8">
    <dxf>
      <font>
        <name val="Aptos"/>
        <b val="1"/>
        <color rgb="008E2F27"/>
        <sz val="10"/>
      </font>
      <fill>
        <patternFill patternType="solid">
          <fgColor rgb="00F7D9D5"/>
        </patternFill>
      </fill>
    </dxf>
    <dxf>
      <font>
        <name val="Aptos"/>
        <b val="1"/>
        <color rgb="00245847"/>
        <sz val="10"/>
      </font>
      <fill>
        <patternFill patternType="solid">
          <fgColor rgb="00DDEDE5"/>
        </patternFill>
      </fill>
    </dxf>
    <dxf>
      <font>
        <name val="Aptos"/>
        <b val="1"/>
        <color rgb="008E2F27"/>
        <sz val="10"/>
      </font>
      <fill>
        <patternFill patternType="solid">
          <fgColor rgb="00F8DFCF"/>
        </patternFill>
      </fill>
    </dxf>
    <dxf>
      <font>
        <name val="Aptos"/>
        <b val="1"/>
        <color rgb="0026332F"/>
        <sz val="10"/>
      </font>
      <fill>
        <patternFill patternType="solid">
          <fgColor rgb="00FFF1C9"/>
        </patternFill>
      </fill>
    </dxf>
    <dxf>
      <font>
        <name val="Aptos"/>
        <color rgb="0026332F"/>
        <sz val="10"/>
      </font>
      <fill>
        <patternFill patternType="solid">
          <fgColor rgb="00E7E5E1"/>
        </patternFill>
      </fill>
    </dxf>
    <dxf>
      <font>
        <name val="Aptos"/>
        <b val="1"/>
        <color rgb="008E2F27"/>
        <sz val="10"/>
      </font>
    </dxf>
    <dxf>
      <font>
        <name val="Aptos"/>
        <b val="1"/>
        <color rgb="0026332F"/>
        <sz val="10"/>
      </font>
      <fill>
        <patternFill patternType="solid">
          <fgColor rgb="00F8DFCF"/>
        </patternFill>
      </fill>
    </dxf>
    <dxf>
      <font>
        <name val="Aptos"/>
        <b val="1"/>
        <color rgb="0026332F"/>
        <sz val="10"/>
      </font>
      <fill>
        <patternFill patternType="solid">
          <fgColor rgb="00DCEA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Cobertura do ciclo por classe ABC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'Resumo'!D25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'Resumo'!$A$26:$A$28</f>
            </numRef>
          </cat>
          <val>
            <numRef>
              <f>'Resumo'!$D$26:$D$28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numFmt formatCode="0%" sourceLinked="0"/>
        <majorTickMark val="none"/>
        <minorTickMark val="none"/>
        <crossAx val="10"/>
        <majorUnit val="0.2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Contagens e divergências por rodada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'Resumo'!H25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'Resumo'!$G$26:$G$37</f>
            </numRef>
          </cat>
          <val>
            <numRef>
              <f>'Resumo'!$H$26:$H$37</f>
            </numRef>
          </val>
        </ser>
        <ser>
          <idx val="1"/>
          <order val="1"/>
          <tx>
            <strRef>
              <f>'Resumo'!I25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'Resumo'!$G$26:$G$37</f>
            </numRef>
          </cat>
          <val>
            <numRef>
              <f>'Resumo'!$I$26:$I$37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39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38</row>
      <rowOff>0</rowOff>
    </from>
    <ext cx="43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Agenda" displayName="tbAgenda" ref="A5:M105" headerRowCount="1">
  <autoFilter ref="A5:M105"/>
  <tableColumns count="13">
    <tableColumn id="1" name="Ordem"/>
    <tableColumn id="2" name="Próxima contagem"/>
    <tableColumn id="3" name="Dias para vencer"/>
    <tableColumn id="4" name="Situação"/>
    <tableColumn id="5" name="SKU"/>
    <tableColumn id="6" name="Produto"/>
    <tableColumn id="7" name="Localização"/>
    <tableColumn id="8" name="Classe ABC"/>
    <tableColumn id="9" name="Risco"/>
    <tableColumn id="10" name="Responsável"/>
    <tableColumn id="11" name="Frequência aplicada"/>
    <tableColumn id="12" name="Última contagem"/>
    <tableColumn id="13" name="Coberto no ciclo?"/>
  </tableColumns>
</table>
</file>

<file path=xl/tables/table2.xml><?xml version="1.0" encoding="utf-8"?>
<table xmlns="http://schemas.openxmlformats.org/spreadsheetml/2006/main" id="2" name="tbPrograma" displayName="tbPrograma" ref="A4:U104" headerRowCount="1">
  <autoFilter ref="A4:U104"/>
  <tableColumns count="21">
    <tableColumn id="1" name="Ativo?"/>
    <tableColumn id="2" name="SKU"/>
    <tableColumn id="3" name="Produto"/>
    <tableColumn id="4" name="Localização"/>
    <tableColumn id="5" name="Classe ABC"/>
    <tableColumn id="6" name="Risco"/>
    <tableColumn id="7" name="Responsável"/>
    <tableColumn id="8" name="Data de início"/>
    <tableColumn id="9" name="Última contagem informada"/>
    <tableColumn id="10" name="Frequência personalizada (dias)"/>
    <tableColumn id="11" name="ID item"/>
    <tableColumn id="12" name="Frequência sugerida (dias)"/>
    <tableColumn id="13" name="Frequência aplicada (dias)"/>
    <tableColumn id="14" name="Última contagem concluída"/>
    <tableColumn id="15" name="Última contagem válida"/>
    <tableColumn id="16" name="Próxima contagem"/>
    <tableColumn id="17" name="Dias para vencer"/>
    <tableColumn id="18" name="Situação"/>
    <tableColumn id="19" name="Coberto no ciclo?"/>
    <tableColumn id="20" name="Ordem da agenda"/>
    <tableColumn id="21" name="Checagem"/>
  </tableColumns>
</table>
</file>

<file path=xl/tables/table3.xml><?xml version="1.0" encoding="utf-8"?>
<table xmlns="http://schemas.openxmlformats.org/spreadsheetml/2006/main" id="3" name="tbContagens" displayName="tbContagens" ref="A4:U104" headerRowCount="1">
  <autoFilter ref="A4:U104"/>
  <tableColumns count="21">
    <tableColumn id="1" name="ID contagem"/>
    <tableColumn id="2" name="Rodada"/>
    <tableColumn id="3" name="Data planejada"/>
    <tableColumn id="4" name="Data da contagem"/>
    <tableColumn id="5" name="SKU"/>
    <tableColumn id="6" name="Localização"/>
    <tableColumn id="7" name="ID item"/>
    <tableColumn id="8" name="Responsável"/>
    <tableColumn id="9" name="Quantidade no sistema"/>
    <tableColumn id="10" name="1ª contagem"/>
    <tableColumn id="11" name="2ª contagem"/>
    <tableColumn id="12" name="Quantidade final"/>
    <tableColumn id="13" name="Divergência em quantidade"/>
    <tableColumn id="14" name="Custo unitário"/>
    <tableColumn id="15" name="Divergência em R$"/>
    <tableColumn id="16" name="Divergência absoluta em R$"/>
    <tableColumn id="17" name="Acurado?"/>
    <tableColumn id="18" name="Status"/>
    <tableColumn id="19" name="Motivo da divergência"/>
    <tableColumn id="20" name="Ação de tratamento"/>
    <tableColumn id="21" name="Checagem"/>
  </tableColumns>
</table>
</file>

<file path=xl/tables/table4.xml><?xml version="1.0" encoding="utf-8"?>
<table xmlns="http://schemas.openxmlformats.org/spreadsheetml/2006/main" id="4" name="tbFrequencias" displayName="tbFrequencias" ref="A12:C21" headerRowCount="1">
  <autoFilter ref="A12:C21"/>
  <tableColumns count="3">
    <tableColumn id="1" name="Classe ABC"/>
    <tableColumn id="2" name="Risco"/>
    <tableColumn id="3" name="Frequência padrão (dias)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7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4" customWidth="1" min="3" max="3"/>
    <col width="23" customWidth="1" min="4" max="4"/>
    <col width="16" customWidth="1" min="5" max="5"/>
    <col width="4" customWidth="1" min="6" max="6"/>
    <col width="21" customWidth="1" min="7" max="7"/>
    <col width="16" customWidth="1" min="8" max="8"/>
    <col width="4" customWidth="1" min="9" max="9"/>
    <col width="22" customWidth="1" min="10" max="10"/>
    <col width="18" customWidth="1" min="11" max="11"/>
    <col width="4" customWidth="1" min="12" max="12"/>
  </cols>
  <sheetData>
    <row r="1" ht="32" customHeight="1">
      <c r="A1" s="1" t="inlineStr">
        <is>
          <t>Painel do inventário rotativo</t>
        </is>
      </c>
    </row>
    <row r="2"/>
    <row r="3">
      <c r="A3" s="3" t="inlineStr">
        <is>
          <t>Data de referência</t>
        </is>
      </c>
      <c r="B3" s="46">
        <f>'Parâmetros e instruções'!$B$3</f>
        <v/>
      </c>
      <c r="D3" s="3" t="inlineStr">
        <is>
          <t>Início do período</t>
        </is>
      </c>
      <c r="E3" s="46">
        <f>'Parâmetros e instruções'!$B$4</f>
        <v/>
      </c>
      <c r="G3" s="3" t="inlineStr">
        <is>
          <t>Fim do período</t>
        </is>
      </c>
      <c r="H3" s="46">
        <f>'Parâmetros e instruções'!$B$5</f>
        <v/>
      </c>
    </row>
    <row r="4" ht="28" customHeight="1">
      <c r="A4" s="5" t="inlineStr">
        <is>
          <t>Itens ativos válidos</t>
        </is>
      </c>
      <c r="D4" s="5" t="inlineStr">
        <is>
          <t>Cobertura do ciclo</t>
        </is>
      </c>
      <c r="G4" s="5" t="inlineStr">
        <is>
          <t>Itens vencidos</t>
        </is>
      </c>
      <c r="J4" s="5" t="inlineStr">
        <is>
          <t>A vencer na janela</t>
        </is>
      </c>
    </row>
    <row r="5" ht="34" customHeight="1">
      <c r="B5" s="6">
        <f>COUNTIFS(Programa!$A$5:$A$104,"Sim",Programa!$U$5:$U$104,"OK")</f>
        <v/>
      </c>
      <c r="E5" s="47">
        <f>IFERROR(COUNTIFS(Programa!$A$5:$A$104,"Sim",Programa!$U$5:$U$104,"OK",Programa!$S$5:$S$104,"Sim")/$B$5,"")</f>
        <v/>
      </c>
      <c r="H5" s="6">
        <f>COUNTIFS(Programa!$A$5:$A$104,"Sim",Programa!$U$5:$U$104,"OK",Programa!$P$5:$P$104,"&gt;0",Programa!$P$5:$P$104,"&lt;"&amp;'Parâmetros e instruções'!$B$3)</f>
        <v/>
      </c>
      <c r="K5" s="6">
        <f>COUNTIFS(Programa!$A$5:$A$104,"Sim",Programa!$U$5:$U$104,"OK",Programa!$P$5:$P$104,"&gt;="&amp;'Parâmetros e instruções'!$B$3,Programa!$P$5:$P$104,"&lt;="&amp;'Parâmetros e instruções'!$B$3+'Parâmetros e instruções'!$B$6)</f>
        <v/>
      </c>
    </row>
    <row r="6"/>
    <row r="7" ht="28" customHeight="1">
      <c r="A7" s="5" t="inlineStr">
        <is>
          <t>Itens sem histórico</t>
        </is>
      </c>
      <c r="D7" s="5" t="inlineStr">
        <is>
          <t>Planejadas no período</t>
        </is>
      </c>
      <c r="G7" s="5" t="inlineStr">
        <is>
          <t>Concluídas no período</t>
        </is>
      </c>
      <c r="J7" s="5" t="inlineStr">
        <is>
          <t>Taxa de execução</t>
        </is>
      </c>
    </row>
    <row r="8" ht="34" customHeight="1">
      <c r="B8" s="6">
        <f>COUNTIFS(Programa!$A$5:$A$104,"Sim",Programa!$U$5:$U$104,"OK",Programa!$O$5:$O$104,"")</f>
        <v/>
      </c>
      <c r="E8" s="6">
        <f>COUNTIFS(Contagens!$C$5:$C$104,"&gt;="&amp;'Parâmetros e instruções'!$B$4,Contagens!$C$5:$C$104,"&lt;="&amp;'Parâmetros e instruções'!$B$5,Contagens!$R$5:$R$104,"&lt;&gt;Cancelada",Contagens!$R$5:$R$104,"&lt;&gt;",Contagens!$U$5:$U$104,"OK")</f>
        <v/>
      </c>
      <c r="H8" s="6">
        <f>COUNTIFS(Contagens!$D$5:$D$104,"&gt;="&amp;'Parâmetros e instruções'!$B$4,Contagens!$D$5:$D$104,"&lt;="&amp;'Parâmetros e instruções'!$B$5,Contagens!$R$5:$R$104,"Concluída",Contagens!$U$5:$U$104,"OK")</f>
        <v/>
      </c>
      <c r="K8" s="47">
        <f>IFERROR($H$8/$E$8,"")</f>
        <v/>
      </c>
    </row>
    <row r="9"/>
    <row r="10" ht="28" customHeight="1">
      <c r="A10" s="5" t="inlineStr">
        <is>
          <t>Acurácia no período</t>
        </is>
      </c>
      <c r="D10" s="5" t="inlineStr">
        <is>
          <t>Divergência absoluta</t>
        </is>
      </c>
      <c r="G10" s="5" t="inlineStr">
        <is>
          <t>Meta de cobertura</t>
        </is>
      </c>
      <c r="J10" s="5" t="inlineStr">
        <is>
          <t>Meta de acurácia</t>
        </is>
      </c>
    </row>
    <row r="11" ht="34" customHeight="1">
      <c r="B11" s="47">
        <f>IFERROR(COUNTIFS(Contagens!$D$5:$D$104,"&gt;="&amp;'Parâmetros e instruções'!$B$4,Contagens!$D$5:$D$104,"&lt;="&amp;'Parâmetros e instruções'!$B$5,Contagens!$R$5:$R$104,"Concluída",Contagens!$Q$5:$Q$104,"Sim",Contagens!$U$5:$U$104,"OK")/$H$8,"")</f>
        <v/>
      </c>
      <c r="E11" s="48">
        <f>SUMIFS(Contagens!$P$5:$P$104,Contagens!$D$5:$D$104,"&gt;="&amp;'Parâmetros e instruções'!$B$4,Contagens!$D$5:$D$104,"&lt;="&amp;'Parâmetros e instruções'!$B$5,Contagens!$R$5:$R$104,"Concluída",Contagens!$U$5:$U$104,"OK")</f>
        <v/>
      </c>
      <c r="H11" s="47">
        <f>'Parâmetros e instruções'!$B$8</f>
        <v/>
      </c>
      <c r="K11" s="47">
        <f>'Parâmetros e instruções'!$B$9</f>
        <v/>
      </c>
    </row>
    <row r="12"/>
    <row r="13"/>
    <row r="14">
      <c r="A14" s="9" t="inlineStr">
        <is>
          <t>Alertas de revisão</t>
        </is>
      </c>
    </row>
    <row r="15">
      <c r="A15" s="10" t="inlineStr">
        <is>
          <t>Parâmetros com erro</t>
        </is>
      </c>
      <c r="B15" s="11">
        <f>IF('Parâmetros e instruções'!$B$10="OK",0,1)</f>
        <v/>
      </c>
    </row>
    <row r="16">
      <c r="A16" s="12" t="inlineStr">
        <is>
          <t>Cadastros com erro</t>
        </is>
      </c>
      <c r="B16" s="11">
        <f>COUNTIFS(Programa!$U$5:$U$104,"&lt;&gt;",Programa!$U$5:$U$104,"&lt;&gt;OK")</f>
        <v/>
      </c>
    </row>
    <row r="17">
      <c r="A17" s="10" t="inlineStr">
        <is>
          <t>Contagens com erro</t>
        </is>
      </c>
      <c r="B17" s="11">
        <f>COUNTIFS(Contagens!$U$5:$U$104,"&lt;&gt;",Contagens!$U$5:$U$104,"&lt;&gt;OK")</f>
        <v/>
      </c>
    </row>
    <row r="18">
      <c r="A18" s="12" t="inlineStr">
        <is>
          <t>Itens ativos duplicados</t>
        </is>
      </c>
      <c r="B18" s="11">
        <f>COUNTIF(Programa!$U$5:$U$104,"ID ITEM DUPLICADO")</f>
        <v/>
      </c>
    </row>
    <row r="19">
      <c r="A19" s="10" t="inlineStr">
        <is>
          <t>Planejadas atrasadas</t>
        </is>
      </c>
      <c r="B19" s="11">
        <f>COUNTIFS(Contagens!$C$5:$C$104,"&gt;0",Contagens!$C$5:$C$104,"&lt;"&amp;'Parâmetros e instruções'!$B$3,Contagens!$R$5:$R$104,"Planejada")+COUNTIFS(Contagens!$C$5:$C$104,"&gt;0",Contagens!$C$5:$C$104,"&lt;"&amp;'Parâmetros e instruções'!$B$3,Contagens!$R$5:$R$104,"Em contagem")</f>
        <v/>
      </c>
    </row>
    <row r="20">
      <c r="A20" s="12" t="inlineStr">
        <is>
          <t>Itens sem cobertura</t>
        </is>
      </c>
      <c r="B20" s="11">
        <f>COUNTIFS(Programa!$A$5:$A$104,"Sim",Programa!$U$5:$U$104,"OK",Programa!$S$5:$S$104,"Não")</f>
        <v/>
      </c>
    </row>
    <row r="21">
      <c r="A21" s="10" t="inlineStr">
        <is>
          <t>Cobertura abaixo da meta</t>
        </is>
      </c>
      <c r="B21" s="11">
        <f>IF($E$5="","",IF($E$5&lt;$H$11,1,0))</f>
        <v/>
      </c>
    </row>
    <row r="22"/>
    <row r="23"/>
    <row r="24">
      <c r="A24" s="9" t="inlineStr">
        <is>
          <t>Cobertura por classe ABC</t>
        </is>
      </c>
      <c r="G24" s="9" t="inlineStr">
        <is>
          <t>Resultados acumulados por rodada</t>
        </is>
      </c>
    </row>
    <row r="25">
      <c r="A25" s="13" t="inlineStr">
        <is>
          <t>Classe ABC</t>
        </is>
      </c>
      <c r="B25" s="13" t="inlineStr">
        <is>
          <t>Itens ativos</t>
        </is>
      </c>
      <c r="C25" s="13" t="inlineStr">
        <is>
          <t>Itens cobertos</t>
        </is>
      </c>
      <c r="D25" s="13" t="inlineStr">
        <is>
          <t>Cobertura</t>
        </is>
      </c>
      <c r="G25" s="13" t="inlineStr">
        <is>
          <t>Rodada</t>
        </is>
      </c>
      <c r="H25" s="13" t="inlineStr">
        <is>
          <t>Concluídas</t>
        </is>
      </c>
      <c r="I25" s="13" t="inlineStr">
        <is>
          <t>Com divergência</t>
        </is>
      </c>
      <c r="J25" s="13" t="inlineStr">
        <is>
          <t>Acurácia</t>
        </is>
      </c>
      <c r="K25" s="13" t="inlineStr">
        <is>
          <t>Divergência absoluta</t>
        </is>
      </c>
    </row>
    <row r="26">
      <c r="A26" s="14" t="inlineStr">
        <is>
          <t>A</t>
        </is>
      </c>
      <c r="B26" s="14">
        <f>COUNTIFS(Programa!$A$5:$A$104,"Sim",Programa!$E$5:$E$104,$A26,Programa!$U$5:$U$104,"OK")</f>
        <v/>
      </c>
      <c r="C26" s="14">
        <f>COUNTIFS(Programa!$A$5:$A$104,"Sim",Programa!$E$5:$E$104,$A26,Programa!$S$5:$S$104,"Sim",Programa!$U$5:$U$104,"OK")</f>
        <v/>
      </c>
      <c r="D26" s="49">
        <f>IFERROR($C26/$B26,"")</f>
        <v/>
      </c>
      <c r="G26" s="14">
        <f>'Parâmetros e instruções'!G13</f>
        <v/>
      </c>
      <c r="H26" s="14">
        <f>IF($G26="","",COUNTIFS(Contagens!$B$5:$B$104,$G26,Contagens!$R$5:$R$104,"Concluída",Contagens!$U$5:$U$104,"OK"))</f>
        <v/>
      </c>
      <c r="I26" s="14">
        <f>IF($G26="","",COUNTIFS(Contagens!$B$5:$B$104,$G26,Contagens!$R$5:$R$104,"Concluída",Contagens!$Q$5:$Q$104,"Não",Contagens!$U$5:$U$104,"OK"))</f>
        <v/>
      </c>
      <c r="J26" s="49">
        <f>IFERROR(COUNTIFS(Contagens!$B$5:$B$104,$G26,Contagens!$R$5:$R$104,"Concluída",Contagens!$Q$5:$Q$104,"Sim",Contagens!$U$5:$U$104,"OK")/$H26,"")</f>
        <v/>
      </c>
      <c r="K26" s="50">
        <f>IF($G26="","",SUMIFS(Contagens!$P$5:$P$104,Contagens!$B$5:$B$104,$G26,Contagens!$R$5:$R$104,"Concluída",Contagens!$U$5:$U$104,"OK"))</f>
        <v/>
      </c>
    </row>
    <row r="27">
      <c r="A27" s="17" t="inlineStr">
        <is>
          <t>B</t>
        </is>
      </c>
      <c r="B27" s="17">
        <f>COUNTIFS(Programa!$A$5:$A$104,"Sim",Programa!$E$5:$E$104,$A27,Programa!$U$5:$U$104,"OK")</f>
        <v/>
      </c>
      <c r="C27" s="17">
        <f>COUNTIFS(Programa!$A$5:$A$104,"Sim",Programa!$E$5:$E$104,$A27,Programa!$S$5:$S$104,"Sim",Programa!$U$5:$U$104,"OK")</f>
        <v/>
      </c>
      <c r="D27" s="51">
        <f>IFERROR($C27/$B27,"")</f>
        <v/>
      </c>
      <c r="G27" s="17">
        <f>'Parâmetros e instruções'!G14</f>
        <v/>
      </c>
      <c r="H27" s="17">
        <f>IF($G27="","",COUNTIFS(Contagens!$B$5:$B$104,$G27,Contagens!$R$5:$R$104,"Concluída",Contagens!$U$5:$U$104,"OK"))</f>
        <v/>
      </c>
      <c r="I27" s="17">
        <f>IF($G27="","",COUNTIFS(Contagens!$B$5:$B$104,$G27,Contagens!$R$5:$R$104,"Concluída",Contagens!$Q$5:$Q$104,"Não",Contagens!$U$5:$U$104,"OK"))</f>
        <v/>
      </c>
      <c r="J27" s="51">
        <f>IFERROR(COUNTIFS(Contagens!$B$5:$B$104,$G27,Contagens!$R$5:$R$104,"Concluída",Contagens!$Q$5:$Q$104,"Sim",Contagens!$U$5:$U$104,"OK")/$H27,"")</f>
        <v/>
      </c>
      <c r="K27" s="52">
        <f>IF($G27="","",SUMIFS(Contagens!$P$5:$P$104,Contagens!$B$5:$B$104,$G27,Contagens!$R$5:$R$104,"Concluída",Contagens!$U$5:$U$104,"OK"))</f>
        <v/>
      </c>
    </row>
    <row r="28">
      <c r="A28" s="14" t="inlineStr">
        <is>
          <t>C</t>
        </is>
      </c>
      <c r="B28" s="14">
        <f>COUNTIFS(Programa!$A$5:$A$104,"Sim",Programa!$E$5:$E$104,$A28,Programa!$U$5:$U$104,"OK")</f>
        <v/>
      </c>
      <c r="C28" s="14">
        <f>COUNTIFS(Programa!$A$5:$A$104,"Sim",Programa!$E$5:$E$104,$A28,Programa!$S$5:$S$104,"Sim",Programa!$U$5:$U$104,"OK")</f>
        <v/>
      </c>
      <c r="D28" s="49">
        <f>IFERROR($C28/$B28,"")</f>
        <v/>
      </c>
      <c r="G28" s="14">
        <f>'Parâmetros e instruções'!G15</f>
        <v/>
      </c>
      <c r="H28" s="14">
        <f>IF($G28="","",COUNTIFS(Contagens!$B$5:$B$104,$G28,Contagens!$R$5:$R$104,"Concluída",Contagens!$U$5:$U$104,"OK"))</f>
        <v/>
      </c>
      <c r="I28" s="14">
        <f>IF($G28="","",COUNTIFS(Contagens!$B$5:$B$104,$G28,Contagens!$R$5:$R$104,"Concluída",Contagens!$Q$5:$Q$104,"Não",Contagens!$U$5:$U$104,"OK"))</f>
        <v/>
      </c>
      <c r="J28" s="49">
        <f>IFERROR(COUNTIFS(Contagens!$B$5:$B$104,$G28,Contagens!$R$5:$R$104,"Concluída",Contagens!$Q$5:$Q$104,"Sim",Contagens!$U$5:$U$104,"OK")/$H28,"")</f>
        <v/>
      </c>
      <c r="K28" s="50">
        <f>IF($G28="","",SUMIFS(Contagens!$P$5:$P$104,Contagens!$B$5:$B$104,$G28,Contagens!$R$5:$R$104,"Concluída",Contagens!$U$5:$U$104,"OK"))</f>
        <v/>
      </c>
    </row>
    <row r="29">
      <c r="G29" s="17">
        <f>'Parâmetros e instruções'!G16</f>
        <v/>
      </c>
      <c r="H29" s="17">
        <f>IF($G29="","",COUNTIFS(Contagens!$B$5:$B$104,$G29,Contagens!$R$5:$R$104,"Concluída",Contagens!$U$5:$U$104,"OK"))</f>
        <v/>
      </c>
      <c r="I29" s="17">
        <f>IF($G29="","",COUNTIFS(Contagens!$B$5:$B$104,$G29,Contagens!$R$5:$R$104,"Concluída",Contagens!$Q$5:$Q$104,"Não",Contagens!$U$5:$U$104,"OK"))</f>
        <v/>
      </c>
      <c r="J29" s="51">
        <f>IFERROR(COUNTIFS(Contagens!$B$5:$B$104,$G29,Contagens!$R$5:$R$104,"Concluída",Contagens!$Q$5:$Q$104,"Sim",Contagens!$U$5:$U$104,"OK")/$H29,"")</f>
        <v/>
      </c>
      <c r="K29" s="52">
        <f>IF($G29="","",SUMIFS(Contagens!$P$5:$P$104,Contagens!$B$5:$B$104,$G29,Contagens!$R$5:$R$104,"Concluída",Contagens!$U$5:$U$104,"OK"))</f>
        <v/>
      </c>
    </row>
    <row r="30">
      <c r="G30" s="14">
        <f>'Parâmetros e instruções'!G17</f>
        <v/>
      </c>
      <c r="H30" s="14">
        <f>IF($G30="","",COUNTIFS(Contagens!$B$5:$B$104,$G30,Contagens!$R$5:$R$104,"Concluída",Contagens!$U$5:$U$104,"OK"))</f>
        <v/>
      </c>
      <c r="I30" s="14">
        <f>IF($G30="","",COUNTIFS(Contagens!$B$5:$B$104,$G30,Contagens!$R$5:$R$104,"Concluída",Contagens!$Q$5:$Q$104,"Não",Contagens!$U$5:$U$104,"OK"))</f>
        <v/>
      </c>
      <c r="J30" s="49">
        <f>IFERROR(COUNTIFS(Contagens!$B$5:$B$104,$G30,Contagens!$R$5:$R$104,"Concluída",Contagens!$Q$5:$Q$104,"Sim",Contagens!$U$5:$U$104,"OK")/$H30,"")</f>
        <v/>
      </c>
      <c r="K30" s="50">
        <f>IF($G30="","",SUMIFS(Contagens!$P$5:$P$104,Contagens!$B$5:$B$104,$G30,Contagens!$R$5:$R$104,"Concluída",Contagens!$U$5:$U$104,"OK"))</f>
        <v/>
      </c>
    </row>
    <row r="31">
      <c r="G31" s="17">
        <f>'Parâmetros e instruções'!G18</f>
        <v/>
      </c>
      <c r="H31" s="17">
        <f>IF($G31="","",COUNTIFS(Contagens!$B$5:$B$104,$G31,Contagens!$R$5:$R$104,"Concluída",Contagens!$U$5:$U$104,"OK"))</f>
        <v/>
      </c>
      <c r="I31" s="17">
        <f>IF($G31="","",COUNTIFS(Contagens!$B$5:$B$104,$G31,Contagens!$R$5:$R$104,"Concluída",Contagens!$Q$5:$Q$104,"Não",Contagens!$U$5:$U$104,"OK"))</f>
        <v/>
      </c>
      <c r="J31" s="51">
        <f>IFERROR(COUNTIFS(Contagens!$B$5:$B$104,$G31,Contagens!$R$5:$R$104,"Concluída",Contagens!$Q$5:$Q$104,"Sim",Contagens!$U$5:$U$104,"OK")/$H31,"")</f>
        <v/>
      </c>
      <c r="K31" s="52">
        <f>IF($G31="","",SUMIFS(Contagens!$P$5:$P$104,Contagens!$B$5:$B$104,$G31,Contagens!$R$5:$R$104,"Concluída",Contagens!$U$5:$U$104,"OK"))</f>
        <v/>
      </c>
    </row>
    <row r="32">
      <c r="G32" s="14">
        <f>'Parâmetros e instruções'!G19</f>
        <v/>
      </c>
      <c r="H32" s="14">
        <f>IF($G32="","",COUNTIFS(Contagens!$B$5:$B$104,$G32,Contagens!$R$5:$R$104,"Concluída",Contagens!$U$5:$U$104,"OK"))</f>
        <v/>
      </c>
      <c r="I32" s="14">
        <f>IF($G32="","",COUNTIFS(Contagens!$B$5:$B$104,$G32,Contagens!$R$5:$R$104,"Concluída",Contagens!$Q$5:$Q$104,"Não",Contagens!$U$5:$U$104,"OK"))</f>
        <v/>
      </c>
      <c r="J32" s="49">
        <f>IFERROR(COUNTIFS(Contagens!$B$5:$B$104,$G32,Contagens!$R$5:$R$104,"Concluída",Contagens!$Q$5:$Q$104,"Sim",Contagens!$U$5:$U$104,"OK")/$H32,"")</f>
        <v/>
      </c>
      <c r="K32" s="50">
        <f>IF($G32="","",SUMIFS(Contagens!$P$5:$P$104,Contagens!$B$5:$B$104,$G32,Contagens!$R$5:$R$104,"Concluída",Contagens!$U$5:$U$104,"OK"))</f>
        <v/>
      </c>
    </row>
    <row r="33">
      <c r="G33" s="17">
        <f>'Parâmetros e instruções'!G20</f>
        <v/>
      </c>
      <c r="H33" s="17">
        <f>IF($G33="","",COUNTIFS(Contagens!$B$5:$B$104,$G33,Contagens!$R$5:$R$104,"Concluída",Contagens!$U$5:$U$104,"OK"))</f>
        <v/>
      </c>
      <c r="I33" s="17">
        <f>IF($G33="","",COUNTIFS(Contagens!$B$5:$B$104,$G33,Contagens!$R$5:$R$104,"Concluída",Contagens!$Q$5:$Q$104,"Não",Contagens!$U$5:$U$104,"OK"))</f>
        <v/>
      </c>
      <c r="J33" s="51">
        <f>IFERROR(COUNTIFS(Contagens!$B$5:$B$104,$G33,Contagens!$R$5:$R$104,"Concluída",Contagens!$Q$5:$Q$104,"Sim",Contagens!$U$5:$U$104,"OK")/$H33,"")</f>
        <v/>
      </c>
      <c r="K33" s="52">
        <f>IF($G33="","",SUMIFS(Contagens!$P$5:$P$104,Contagens!$B$5:$B$104,$G33,Contagens!$R$5:$R$104,"Concluída",Contagens!$U$5:$U$104,"OK"))</f>
        <v/>
      </c>
    </row>
    <row r="34">
      <c r="G34" s="14">
        <f>'Parâmetros e instruções'!G21</f>
        <v/>
      </c>
      <c r="H34" s="14">
        <f>IF($G34="","",COUNTIFS(Contagens!$B$5:$B$104,$G34,Contagens!$R$5:$R$104,"Concluída",Contagens!$U$5:$U$104,"OK"))</f>
        <v/>
      </c>
      <c r="I34" s="14">
        <f>IF($G34="","",COUNTIFS(Contagens!$B$5:$B$104,$G34,Contagens!$R$5:$R$104,"Concluída",Contagens!$Q$5:$Q$104,"Não",Contagens!$U$5:$U$104,"OK"))</f>
        <v/>
      </c>
      <c r="J34" s="49">
        <f>IFERROR(COUNTIFS(Contagens!$B$5:$B$104,$G34,Contagens!$R$5:$R$104,"Concluída",Contagens!$Q$5:$Q$104,"Sim",Contagens!$U$5:$U$104,"OK")/$H34,"")</f>
        <v/>
      </c>
      <c r="K34" s="50">
        <f>IF($G34="","",SUMIFS(Contagens!$P$5:$P$104,Contagens!$B$5:$B$104,$G34,Contagens!$R$5:$R$104,"Concluída",Contagens!$U$5:$U$104,"OK"))</f>
        <v/>
      </c>
    </row>
    <row r="35">
      <c r="G35" s="17">
        <f>'Parâmetros e instruções'!G22</f>
        <v/>
      </c>
      <c r="H35" s="17">
        <f>IF($G35="","",COUNTIFS(Contagens!$B$5:$B$104,$G35,Contagens!$R$5:$R$104,"Concluída",Contagens!$U$5:$U$104,"OK"))</f>
        <v/>
      </c>
      <c r="I35" s="17">
        <f>IF($G35="","",COUNTIFS(Contagens!$B$5:$B$104,$G35,Contagens!$R$5:$R$104,"Concluída",Contagens!$Q$5:$Q$104,"Não",Contagens!$U$5:$U$104,"OK"))</f>
        <v/>
      </c>
      <c r="J35" s="51">
        <f>IFERROR(COUNTIFS(Contagens!$B$5:$B$104,$G35,Contagens!$R$5:$R$104,"Concluída",Contagens!$Q$5:$Q$104,"Sim",Contagens!$U$5:$U$104,"OK")/$H35,"")</f>
        <v/>
      </c>
      <c r="K35" s="52">
        <f>IF($G35="","",SUMIFS(Contagens!$P$5:$P$104,Contagens!$B$5:$B$104,$G35,Contagens!$R$5:$R$104,"Concluída",Contagens!$U$5:$U$104,"OK"))</f>
        <v/>
      </c>
    </row>
    <row r="36">
      <c r="G36" s="14">
        <f>'Parâmetros e instruções'!G23</f>
        <v/>
      </c>
      <c r="H36" s="14">
        <f>IF($G36="","",COUNTIFS(Contagens!$B$5:$B$104,$G36,Contagens!$R$5:$R$104,"Concluída",Contagens!$U$5:$U$104,"OK"))</f>
        <v/>
      </c>
      <c r="I36" s="14">
        <f>IF($G36="","",COUNTIFS(Contagens!$B$5:$B$104,$G36,Contagens!$R$5:$R$104,"Concluída",Contagens!$Q$5:$Q$104,"Não",Contagens!$U$5:$U$104,"OK"))</f>
        <v/>
      </c>
      <c r="J36" s="49">
        <f>IFERROR(COUNTIFS(Contagens!$B$5:$B$104,$G36,Contagens!$R$5:$R$104,"Concluída",Contagens!$Q$5:$Q$104,"Sim",Contagens!$U$5:$U$104,"OK")/$H36,"")</f>
        <v/>
      </c>
      <c r="K36" s="50">
        <f>IF($G36="","",SUMIFS(Contagens!$P$5:$P$104,Contagens!$B$5:$B$104,$G36,Contagens!$R$5:$R$104,"Concluída",Contagens!$U$5:$U$104,"OK"))</f>
        <v/>
      </c>
    </row>
    <row r="37">
      <c r="G37" s="17">
        <f>'Parâmetros e instruções'!G24</f>
        <v/>
      </c>
      <c r="H37" s="17">
        <f>IF($G37="","",COUNTIFS(Contagens!$B$5:$B$104,$G37,Contagens!$R$5:$R$104,"Concluída",Contagens!$U$5:$U$104,"OK"))</f>
        <v/>
      </c>
      <c r="I37" s="17">
        <f>IF($G37="","",COUNTIFS(Contagens!$B$5:$B$104,$G37,Contagens!$R$5:$R$104,"Concluída",Contagens!$Q$5:$Q$104,"Não",Contagens!$U$5:$U$104,"OK"))</f>
        <v/>
      </c>
      <c r="J37" s="51">
        <f>IFERROR(COUNTIFS(Contagens!$B$5:$B$104,$G37,Contagens!$R$5:$R$104,"Concluída",Contagens!$Q$5:$Q$104,"Sim",Contagens!$U$5:$U$104,"OK")/$H37,"")</f>
        <v/>
      </c>
      <c r="K37" s="52">
        <f>IF($G37="","",SUMIFS(Contagens!$P$5:$P$104,Contagens!$B$5:$B$104,$G37,Contagens!$R$5:$R$104,"Concluída",Contagens!$U$5:$U$104,"OK"))</f>
        <v/>
      </c>
    </row>
  </sheetData>
  <mergeCells count="1">
    <mergeCell ref="A1:L1"/>
  </mergeCells>
  <conditionalFormatting sqref="B15:B21">
    <cfRule type="cellIs" priority="1" operator="greaterThan" dxfId="0">
      <formula>0</formula>
    </cfRule>
    <cfRule type="cellIs" priority="2" operator="equal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5"/>
  <sheetViews>
    <sheetView showGridLines="1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6" customWidth="1" min="3" max="3"/>
    <col width="16" customWidth="1" min="4" max="4"/>
    <col width="16" customWidth="1" min="5" max="5"/>
    <col width="34" customWidth="1" min="6" max="6"/>
    <col width="18" customWidth="1" min="7" max="7"/>
    <col width="12" customWidth="1" min="8" max="8"/>
    <col width="12" customWidth="1" min="9" max="9"/>
    <col width="27" customWidth="1" min="10" max="10"/>
    <col width="20" customWidth="1" min="11" max="11"/>
    <col width="17" customWidth="1" min="12" max="12"/>
    <col width="18" customWidth="1" min="13" max="13"/>
  </cols>
  <sheetData>
    <row r="1" ht="32" customHeight="1">
      <c r="A1" s="1" t="inlineStr">
        <is>
          <t>Agenda de contagens</t>
        </is>
      </c>
    </row>
    <row r="2">
      <c r="A2" s="3" t="inlineStr">
        <is>
          <t>Data de referência</t>
        </is>
      </c>
      <c r="B2" s="46">
        <f>'Parâmetros e instruções'!$B$3</f>
        <v/>
      </c>
      <c r="D2" s="3" t="inlineStr">
        <is>
          <t>Janela de aviso</t>
        </is>
      </c>
      <c r="E2" s="20">
        <f>'Parâmetros e instruções'!$B$6</f>
        <v/>
      </c>
      <c r="F2" s="3" t="inlineStr">
        <is>
          <t>dias</t>
        </is>
      </c>
    </row>
    <row r="3"/>
    <row r="4"/>
    <row r="5" ht="34" customHeight="1">
      <c r="A5" s="13" t="inlineStr">
        <is>
          <t>Ordem</t>
        </is>
      </c>
      <c r="B5" s="13" t="inlineStr">
        <is>
          <t>Próxima contagem</t>
        </is>
      </c>
      <c r="C5" s="13" t="inlineStr">
        <is>
          <t>Dias para vencer</t>
        </is>
      </c>
      <c r="D5" s="13" t="inlineStr">
        <is>
          <t>Situação</t>
        </is>
      </c>
      <c r="E5" s="13" t="inlineStr">
        <is>
          <t>SKU</t>
        </is>
      </c>
      <c r="F5" s="13" t="inlineStr">
        <is>
          <t>Produto</t>
        </is>
      </c>
      <c r="G5" s="13" t="inlineStr">
        <is>
          <t>Localização</t>
        </is>
      </c>
      <c r="H5" s="13" t="inlineStr">
        <is>
          <t>Classe ABC</t>
        </is>
      </c>
      <c r="I5" s="13" t="inlineStr">
        <is>
          <t>Risco</t>
        </is>
      </c>
      <c r="J5" s="13" t="inlineStr">
        <is>
          <t>Responsável</t>
        </is>
      </c>
      <c r="K5" s="13" t="inlineStr">
        <is>
          <t>Frequência aplicada</t>
        </is>
      </c>
      <c r="L5" s="13" t="inlineStr">
        <is>
          <t>Última contagem</t>
        </is>
      </c>
      <c r="M5" s="13" t="inlineStr">
        <is>
          <t>Coberto no ciclo?</t>
        </is>
      </c>
    </row>
    <row r="6">
      <c r="A6" s="21">
        <f>IF($B6="","",ROWS($A$6:A6))</f>
        <v/>
      </c>
      <c r="B6" s="53">
        <f>IFERROR(INDEX(Programa!$P$5:$P$104,MATCH(ROWS($B$6:B6),Programa!$T$5:$T$104,0)),"")</f>
        <v/>
      </c>
      <c r="C6" s="23">
        <f>IFERROR(INDEX(Programa!$Q$5:$Q$104,MATCH(ROWS($B$6:B6),Programa!$T$5:$T$104,0)),"")</f>
        <v/>
      </c>
      <c r="D6" s="24">
        <f>IFERROR(INDEX(Programa!$R$5:$R$104,MATCH(ROWS($B$6:B6),Programa!$T$5:$T$104,0)),"")</f>
        <v/>
      </c>
      <c r="E6" s="21">
        <f>IFERROR(INDEX(Programa!$B$5:$B$104,MATCH(ROWS($B$6:B6),Programa!$T$5:$T$104,0)),"")</f>
        <v/>
      </c>
      <c r="F6" s="24">
        <f>IFERROR(INDEX(Programa!$C$5:$C$104,MATCH(ROWS($B$6:B6),Programa!$T$5:$T$104,0)),"")</f>
        <v/>
      </c>
      <c r="G6" s="21">
        <f>IFERROR(INDEX(Programa!$D$5:$D$104,MATCH(ROWS($B$6:B6),Programa!$T$5:$T$104,0)),"")</f>
        <v/>
      </c>
      <c r="H6" s="21">
        <f>IFERROR(INDEX(Programa!$E$5:$E$104,MATCH(ROWS($B$6:B6),Programa!$T$5:$T$104,0)),"")</f>
        <v/>
      </c>
      <c r="I6" s="21">
        <f>IFERROR(INDEX(Programa!$F$5:$F$104,MATCH(ROWS($B$6:B6),Programa!$T$5:$T$104,0)),"")</f>
        <v/>
      </c>
      <c r="J6" s="24">
        <f>IFERROR(INDEX(Programa!$G$5:$G$104,MATCH(ROWS($B$6:B6),Programa!$T$5:$T$104,0)),"")</f>
        <v/>
      </c>
      <c r="K6" s="23">
        <f>IFERROR(INDEX(Programa!$M$5:$M$104,MATCH(ROWS($B$6:B6),Programa!$T$5:$T$104,0)),"")</f>
        <v/>
      </c>
      <c r="L6" s="53">
        <f>IFERROR(INDEX(Programa!$O$5:$O$104,MATCH(ROWS($B$6:B6),Programa!$T$5:$T$104,0)),"")</f>
        <v/>
      </c>
      <c r="M6" s="21">
        <f>IFERROR(INDEX(Programa!$S$5:$S$104,MATCH(ROWS($B$6:B6),Programa!$T$5:$T$104,0)),"")</f>
        <v/>
      </c>
    </row>
    <row r="7">
      <c r="A7" s="21">
        <f>IF($B7="","",ROWS($A$6:A7))</f>
        <v/>
      </c>
      <c r="B7" s="53">
        <f>IFERROR(INDEX(Programa!$P$5:$P$104,MATCH(ROWS($B$6:B7),Programa!$T$5:$T$104,0)),"")</f>
        <v/>
      </c>
      <c r="C7" s="23">
        <f>IFERROR(INDEX(Programa!$Q$5:$Q$104,MATCH(ROWS($B$6:B7),Programa!$T$5:$T$104,0)),"")</f>
        <v/>
      </c>
      <c r="D7" s="24">
        <f>IFERROR(INDEX(Programa!$R$5:$R$104,MATCH(ROWS($B$6:B7),Programa!$T$5:$T$104,0)),"")</f>
        <v/>
      </c>
      <c r="E7" s="21">
        <f>IFERROR(INDEX(Programa!$B$5:$B$104,MATCH(ROWS($B$6:B7),Programa!$T$5:$T$104,0)),"")</f>
        <v/>
      </c>
      <c r="F7" s="24">
        <f>IFERROR(INDEX(Programa!$C$5:$C$104,MATCH(ROWS($B$6:B7),Programa!$T$5:$T$104,0)),"")</f>
        <v/>
      </c>
      <c r="G7" s="21">
        <f>IFERROR(INDEX(Programa!$D$5:$D$104,MATCH(ROWS($B$6:B7),Programa!$T$5:$T$104,0)),"")</f>
        <v/>
      </c>
      <c r="H7" s="21">
        <f>IFERROR(INDEX(Programa!$E$5:$E$104,MATCH(ROWS($B$6:B7),Programa!$T$5:$T$104,0)),"")</f>
        <v/>
      </c>
      <c r="I7" s="21">
        <f>IFERROR(INDEX(Programa!$F$5:$F$104,MATCH(ROWS($B$6:B7),Programa!$T$5:$T$104,0)),"")</f>
        <v/>
      </c>
      <c r="J7" s="24">
        <f>IFERROR(INDEX(Programa!$G$5:$G$104,MATCH(ROWS($B$6:B7),Programa!$T$5:$T$104,0)),"")</f>
        <v/>
      </c>
      <c r="K7" s="23">
        <f>IFERROR(INDEX(Programa!$M$5:$M$104,MATCH(ROWS($B$6:B7),Programa!$T$5:$T$104,0)),"")</f>
        <v/>
      </c>
      <c r="L7" s="53">
        <f>IFERROR(INDEX(Programa!$O$5:$O$104,MATCH(ROWS($B$6:B7),Programa!$T$5:$T$104,0)),"")</f>
        <v/>
      </c>
      <c r="M7" s="21">
        <f>IFERROR(INDEX(Programa!$S$5:$S$104,MATCH(ROWS($B$6:B7),Programa!$T$5:$T$104,0)),"")</f>
        <v/>
      </c>
    </row>
    <row r="8">
      <c r="A8" s="21">
        <f>IF($B8="","",ROWS($A$6:A8))</f>
        <v/>
      </c>
      <c r="B8" s="53">
        <f>IFERROR(INDEX(Programa!$P$5:$P$104,MATCH(ROWS($B$6:B8),Programa!$T$5:$T$104,0)),"")</f>
        <v/>
      </c>
      <c r="C8" s="23">
        <f>IFERROR(INDEX(Programa!$Q$5:$Q$104,MATCH(ROWS($B$6:B8),Programa!$T$5:$T$104,0)),"")</f>
        <v/>
      </c>
      <c r="D8" s="24">
        <f>IFERROR(INDEX(Programa!$R$5:$R$104,MATCH(ROWS($B$6:B8),Programa!$T$5:$T$104,0)),"")</f>
        <v/>
      </c>
      <c r="E8" s="21">
        <f>IFERROR(INDEX(Programa!$B$5:$B$104,MATCH(ROWS($B$6:B8),Programa!$T$5:$T$104,0)),"")</f>
        <v/>
      </c>
      <c r="F8" s="24">
        <f>IFERROR(INDEX(Programa!$C$5:$C$104,MATCH(ROWS($B$6:B8),Programa!$T$5:$T$104,0)),"")</f>
        <v/>
      </c>
      <c r="G8" s="21">
        <f>IFERROR(INDEX(Programa!$D$5:$D$104,MATCH(ROWS($B$6:B8),Programa!$T$5:$T$104,0)),"")</f>
        <v/>
      </c>
      <c r="H8" s="21">
        <f>IFERROR(INDEX(Programa!$E$5:$E$104,MATCH(ROWS($B$6:B8),Programa!$T$5:$T$104,0)),"")</f>
        <v/>
      </c>
      <c r="I8" s="21">
        <f>IFERROR(INDEX(Programa!$F$5:$F$104,MATCH(ROWS($B$6:B8),Programa!$T$5:$T$104,0)),"")</f>
        <v/>
      </c>
      <c r="J8" s="24">
        <f>IFERROR(INDEX(Programa!$G$5:$G$104,MATCH(ROWS($B$6:B8),Programa!$T$5:$T$104,0)),"")</f>
        <v/>
      </c>
      <c r="K8" s="23">
        <f>IFERROR(INDEX(Programa!$M$5:$M$104,MATCH(ROWS($B$6:B8),Programa!$T$5:$T$104,0)),"")</f>
        <v/>
      </c>
      <c r="L8" s="53">
        <f>IFERROR(INDEX(Programa!$O$5:$O$104,MATCH(ROWS($B$6:B8),Programa!$T$5:$T$104,0)),"")</f>
        <v/>
      </c>
      <c r="M8" s="21">
        <f>IFERROR(INDEX(Programa!$S$5:$S$104,MATCH(ROWS($B$6:B8),Programa!$T$5:$T$104,0)),"")</f>
        <v/>
      </c>
    </row>
    <row r="9">
      <c r="A9" s="21">
        <f>IF($B9="","",ROWS($A$6:A9))</f>
        <v/>
      </c>
      <c r="B9" s="53">
        <f>IFERROR(INDEX(Programa!$P$5:$P$104,MATCH(ROWS($B$6:B9),Programa!$T$5:$T$104,0)),"")</f>
        <v/>
      </c>
      <c r="C9" s="23">
        <f>IFERROR(INDEX(Programa!$Q$5:$Q$104,MATCH(ROWS($B$6:B9),Programa!$T$5:$T$104,0)),"")</f>
        <v/>
      </c>
      <c r="D9" s="24">
        <f>IFERROR(INDEX(Programa!$R$5:$R$104,MATCH(ROWS($B$6:B9),Programa!$T$5:$T$104,0)),"")</f>
        <v/>
      </c>
      <c r="E9" s="21">
        <f>IFERROR(INDEX(Programa!$B$5:$B$104,MATCH(ROWS($B$6:B9),Programa!$T$5:$T$104,0)),"")</f>
        <v/>
      </c>
      <c r="F9" s="24">
        <f>IFERROR(INDEX(Programa!$C$5:$C$104,MATCH(ROWS($B$6:B9),Programa!$T$5:$T$104,0)),"")</f>
        <v/>
      </c>
      <c r="G9" s="21">
        <f>IFERROR(INDEX(Programa!$D$5:$D$104,MATCH(ROWS($B$6:B9),Programa!$T$5:$T$104,0)),"")</f>
        <v/>
      </c>
      <c r="H9" s="21">
        <f>IFERROR(INDEX(Programa!$E$5:$E$104,MATCH(ROWS($B$6:B9),Programa!$T$5:$T$104,0)),"")</f>
        <v/>
      </c>
      <c r="I9" s="21">
        <f>IFERROR(INDEX(Programa!$F$5:$F$104,MATCH(ROWS($B$6:B9),Programa!$T$5:$T$104,0)),"")</f>
        <v/>
      </c>
      <c r="J9" s="24">
        <f>IFERROR(INDEX(Programa!$G$5:$G$104,MATCH(ROWS($B$6:B9),Programa!$T$5:$T$104,0)),"")</f>
        <v/>
      </c>
      <c r="K9" s="23">
        <f>IFERROR(INDEX(Programa!$M$5:$M$104,MATCH(ROWS($B$6:B9),Programa!$T$5:$T$104,0)),"")</f>
        <v/>
      </c>
      <c r="L9" s="53">
        <f>IFERROR(INDEX(Programa!$O$5:$O$104,MATCH(ROWS($B$6:B9),Programa!$T$5:$T$104,0)),"")</f>
        <v/>
      </c>
      <c r="M9" s="21">
        <f>IFERROR(INDEX(Programa!$S$5:$S$104,MATCH(ROWS($B$6:B9),Programa!$T$5:$T$104,0)),"")</f>
        <v/>
      </c>
    </row>
    <row r="10">
      <c r="A10" s="21">
        <f>IF($B10="","",ROWS($A$6:A10))</f>
        <v/>
      </c>
      <c r="B10" s="53">
        <f>IFERROR(INDEX(Programa!$P$5:$P$104,MATCH(ROWS($B$6:B10),Programa!$T$5:$T$104,0)),"")</f>
        <v/>
      </c>
      <c r="C10" s="23">
        <f>IFERROR(INDEX(Programa!$Q$5:$Q$104,MATCH(ROWS($B$6:B10),Programa!$T$5:$T$104,0)),"")</f>
        <v/>
      </c>
      <c r="D10" s="24">
        <f>IFERROR(INDEX(Programa!$R$5:$R$104,MATCH(ROWS($B$6:B10),Programa!$T$5:$T$104,0)),"")</f>
        <v/>
      </c>
      <c r="E10" s="21">
        <f>IFERROR(INDEX(Programa!$B$5:$B$104,MATCH(ROWS($B$6:B10),Programa!$T$5:$T$104,0)),"")</f>
        <v/>
      </c>
      <c r="F10" s="24">
        <f>IFERROR(INDEX(Programa!$C$5:$C$104,MATCH(ROWS($B$6:B10),Programa!$T$5:$T$104,0)),"")</f>
        <v/>
      </c>
      <c r="G10" s="21">
        <f>IFERROR(INDEX(Programa!$D$5:$D$104,MATCH(ROWS($B$6:B10),Programa!$T$5:$T$104,0)),"")</f>
        <v/>
      </c>
      <c r="H10" s="21">
        <f>IFERROR(INDEX(Programa!$E$5:$E$104,MATCH(ROWS($B$6:B10),Programa!$T$5:$T$104,0)),"")</f>
        <v/>
      </c>
      <c r="I10" s="21">
        <f>IFERROR(INDEX(Programa!$F$5:$F$104,MATCH(ROWS($B$6:B10),Programa!$T$5:$T$104,0)),"")</f>
        <v/>
      </c>
      <c r="J10" s="24">
        <f>IFERROR(INDEX(Programa!$G$5:$G$104,MATCH(ROWS($B$6:B10),Programa!$T$5:$T$104,0)),"")</f>
        <v/>
      </c>
      <c r="K10" s="23">
        <f>IFERROR(INDEX(Programa!$M$5:$M$104,MATCH(ROWS($B$6:B10),Programa!$T$5:$T$104,0)),"")</f>
        <v/>
      </c>
      <c r="L10" s="53">
        <f>IFERROR(INDEX(Programa!$O$5:$O$104,MATCH(ROWS($B$6:B10),Programa!$T$5:$T$104,0)),"")</f>
        <v/>
      </c>
      <c r="M10" s="21">
        <f>IFERROR(INDEX(Programa!$S$5:$S$104,MATCH(ROWS($B$6:B10),Programa!$T$5:$T$104,0)),"")</f>
        <v/>
      </c>
    </row>
    <row r="11">
      <c r="A11" s="21">
        <f>IF($B11="","",ROWS($A$6:A11))</f>
        <v/>
      </c>
      <c r="B11" s="53">
        <f>IFERROR(INDEX(Programa!$P$5:$P$104,MATCH(ROWS($B$6:B11),Programa!$T$5:$T$104,0)),"")</f>
        <v/>
      </c>
      <c r="C11" s="23">
        <f>IFERROR(INDEX(Programa!$Q$5:$Q$104,MATCH(ROWS($B$6:B11),Programa!$T$5:$T$104,0)),"")</f>
        <v/>
      </c>
      <c r="D11" s="24">
        <f>IFERROR(INDEX(Programa!$R$5:$R$104,MATCH(ROWS($B$6:B11),Programa!$T$5:$T$104,0)),"")</f>
        <v/>
      </c>
      <c r="E11" s="21">
        <f>IFERROR(INDEX(Programa!$B$5:$B$104,MATCH(ROWS($B$6:B11),Programa!$T$5:$T$104,0)),"")</f>
        <v/>
      </c>
      <c r="F11" s="24">
        <f>IFERROR(INDEX(Programa!$C$5:$C$104,MATCH(ROWS($B$6:B11),Programa!$T$5:$T$104,0)),"")</f>
        <v/>
      </c>
      <c r="G11" s="21">
        <f>IFERROR(INDEX(Programa!$D$5:$D$104,MATCH(ROWS($B$6:B11),Programa!$T$5:$T$104,0)),"")</f>
        <v/>
      </c>
      <c r="H11" s="21">
        <f>IFERROR(INDEX(Programa!$E$5:$E$104,MATCH(ROWS($B$6:B11),Programa!$T$5:$T$104,0)),"")</f>
        <v/>
      </c>
      <c r="I11" s="21">
        <f>IFERROR(INDEX(Programa!$F$5:$F$104,MATCH(ROWS($B$6:B11),Programa!$T$5:$T$104,0)),"")</f>
        <v/>
      </c>
      <c r="J11" s="24">
        <f>IFERROR(INDEX(Programa!$G$5:$G$104,MATCH(ROWS($B$6:B11),Programa!$T$5:$T$104,0)),"")</f>
        <v/>
      </c>
      <c r="K11" s="23">
        <f>IFERROR(INDEX(Programa!$M$5:$M$104,MATCH(ROWS($B$6:B11),Programa!$T$5:$T$104,0)),"")</f>
        <v/>
      </c>
      <c r="L11" s="53">
        <f>IFERROR(INDEX(Programa!$O$5:$O$104,MATCH(ROWS($B$6:B11),Programa!$T$5:$T$104,0)),"")</f>
        <v/>
      </c>
      <c r="M11" s="21">
        <f>IFERROR(INDEX(Programa!$S$5:$S$104,MATCH(ROWS($B$6:B11),Programa!$T$5:$T$104,0)),"")</f>
        <v/>
      </c>
    </row>
    <row r="12">
      <c r="A12" s="21">
        <f>IF($B12="","",ROWS($A$6:A12))</f>
        <v/>
      </c>
      <c r="B12" s="53">
        <f>IFERROR(INDEX(Programa!$P$5:$P$104,MATCH(ROWS($B$6:B12),Programa!$T$5:$T$104,0)),"")</f>
        <v/>
      </c>
      <c r="C12" s="23">
        <f>IFERROR(INDEX(Programa!$Q$5:$Q$104,MATCH(ROWS($B$6:B12),Programa!$T$5:$T$104,0)),"")</f>
        <v/>
      </c>
      <c r="D12" s="24">
        <f>IFERROR(INDEX(Programa!$R$5:$R$104,MATCH(ROWS($B$6:B12),Programa!$T$5:$T$104,0)),"")</f>
        <v/>
      </c>
      <c r="E12" s="21">
        <f>IFERROR(INDEX(Programa!$B$5:$B$104,MATCH(ROWS($B$6:B12),Programa!$T$5:$T$104,0)),"")</f>
        <v/>
      </c>
      <c r="F12" s="24">
        <f>IFERROR(INDEX(Programa!$C$5:$C$104,MATCH(ROWS($B$6:B12),Programa!$T$5:$T$104,0)),"")</f>
        <v/>
      </c>
      <c r="G12" s="21">
        <f>IFERROR(INDEX(Programa!$D$5:$D$104,MATCH(ROWS($B$6:B12),Programa!$T$5:$T$104,0)),"")</f>
        <v/>
      </c>
      <c r="H12" s="21">
        <f>IFERROR(INDEX(Programa!$E$5:$E$104,MATCH(ROWS($B$6:B12),Programa!$T$5:$T$104,0)),"")</f>
        <v/>
      </c>
      <c r="I12" s="21">
        <f>IFERROR(INDEX(Programa!$F$5:$F$104,MATCH(ROWS($B$6:B12),Programa!$T$5:$T$104,0)),"")</f>
        <v/>
      </c>
      <c r="J12" s="24">
        <f>IFERROR(INDEX(Programa!$G$5:$G$104,MATCH(ROWS($B$6:B12),Programa!$T$5:$T$104,0)),"")</f>
        <v/>
      </c>
      <c r="K12" s="23">
        <f>IFERROR(INDEX(Programa!$M$5:$M$104,MATCH(ROWS($B$6:B12),Programa!$T$5:$T$104,0)),"")</f>
        <v/>
      </c>
      <c r="L12" s="53">
        <f>IFERROR(INDEX(Programa!$O$5:$O$104,MATCH(ROWS($B$6:B12),Programa!$T$5:$T$104,0)),"")</f>
        <v/>
      </c>
      <c r="M12" s="21">
        <f>IFERROR(INDEX(Programa!$S$5:$S$104,MATCH(ROWS($B$6:B12),Programa!$T$5:$T$104,0)),"")</f>
        <v/>
      </c>
    </row>
    <row r="13">
      <c r="A13" s="21">
        <f>IF($B13="","",ROWS($A$6:A13))</f>
        <v/>
      </c>
      <c r="B13" s="53">
        <f>IFERROR(INDEX(Programa!$P$5:$P$104,MATCH(ROWS($B$6:B13),Programa!$T$5:$T$104,0)),"")</f>
        <v/>
      </c>
      <c r="C13" s="23">
        <f>IFERROR(INDEX(Programa!$Q$5:$Q$104,MATCH(ROWS($B$6:B13),Programa!$T$5:$T$104,0)),"")</f>
        <v/>
      </c>
      <c r="D13" s="24">
        <f>IFERROR(INDEX(Programa!$R$5:$R$104,MATCH(ROWS($B$6:B13),Programa!$T$5:$T$104,0)),"")</f>
        <v/>
      </c>
      <c r="E13" s="21">
        <f>IFERROR(INDEX(Programa!$B$5:$B$104,MATCH(ROWS($B$6:B13),Programa!$T$5:$T$104,0)),"")</f>
        <v/>
      </c>
      <c r="F13" s="24">
        <f>IFERROR(INDEX(Programa!$C$5:$C$104,MATCH(ROWS($B$6:B13),Programa!$T$5:$T$104,0)),"")</f>
        <v/>
      </c>
      <c r="G13" s="21">
        <f>IFERROR(INDEX(Programa!$D$5:$D$104,MATCH(ROWS($B$6:B13),Programa!$T$5:$T$104,0)),"")</f>
        <v/>
      </c>
      <c r="H13" s="21">
        <f>IFERROR(INDEX(Programa!$E$5:$E$104,MATCH(ROWS($B$6:B13),Programa!$T$5:$T$104,0)),"")</f>
        <v/>
      </c>
      <c r="I13" s="21">
        <f>IFERROR(INDEX(Programa!$F$5:$F$104,MATCH(ROWS($B$6:B13),Programa!$T$5:$T$104,0)),"")</f>
        <v/>
      </c>
      <c r="J13" s="24">
        <f>IFERROR(INDEX(Programa!$G$5:$G$104,MATCH(ROWS($B$6:B13),Programa!$T$5:$T$104,0)),"")</f>
        <v/>
      </c>
      <c r="K13" s="23">
        <f>IFERROR(INDEX(Programa!$M$5:$M$104,MATCH(ROWS($B$6:B13),Programa!$T$5:$T$104,0)),"")</f>
        <v/>
      </c>
      <c r="L13" s="53">
        <f>IFERROR(INDEX(Programa!$O$5:$O$104,MATCH(ROWS($B$6:B13),Programa!$T$5:$T$104,0)),"")</f>
        <v/>
      </c>
      <c r="M13" s="21">
        <f>IFERROR(INDEX(Programa!$S$5:$S$104,MATCH(ROWS($B$6:B13),Programa!$T$5:$T$104,0)),"")</f>
        <v/>
      </c>
    </row>
    <row r="14">
      <c r="A14" s="21">
        <f>IF($B14="","",ROWS($A$6:A14))</f>
        <v/>
      </c>
      <c r="B14" s="53">
        <f>IFERROR(INDEX(Programa!$P$5:$P$104,MATCH(ROWS($B$6:B14),Programa!$T$5:$T$104,0)),"")</f>
        <v/>
      </c>
      <c r="C14" s="23">
        <f>IFERROR(INDEX(Programa!$Q$5:$Q$104,MATCH(ROWS($B$6:B14),Programa!$T$5:$T$104,0)),"")</f>
        <v/>
      </c>
      <c r="D14" s="24">
        <f>IFERROR(INDEX(Programa!$R$5:$R$104,MATCH(ROWS($B$6:B14),Programa!$T$5:$T$104,0)),"")</f>
        <v/>
      </c>
      <c r="E14" s="21">
        <f>IFERROR(INDEX(Programa!$B$5:$B$104,MATCH(ROWS($B$6:B14),Programa!$T$5:$T$104,0)),"")</f>
        <v/>
      </c>
      <c r="F14" s="24">
        <f>IFERROR(INDEX(Programa!$C$5:$C$104,MATCH(ROWS($B$6:B14),Programa!$T$5:$T$104,0)),"")</f>
        <v/>
      </c>
      <c r="G14" s="21">
        <f>IFERROR(INDEX(Programa!$D$5:$D$104,MATCH(ROWS($B$6:B14),Programa!$T$5:$T$104,0)),"")</f>
        <v/>
      </c>
      <c r="H14" s="21">
        <f>IFERROR(INDEX(Programa!$E$5:$E$104,MATCH(ROWS($B$6:B14),Programa!$T$5:$T$104,0)),"")</f>
        <v/>
      </c>
      <c r="I14" s="21">
        <f>IFERROR(INDEX(Programa!$F$5:$F$104,MATCH(ROWS($B$6:B14),Programa!$T$5:$T$104,0)),"")</f>
        <v/>
      </c>
      <c r="J14" s="24">
        <f>IFERROR(INDEX(Programa!$G$5:$G$104,MATCH(ROWS($B$6:B14),Programa!$T$5:$T$104,0)),"")</f>
        <v/>
      </c>
      <c r="K14" s="23">
        <f>IFERROR(INDEX(Programa!$M$5:$M$104,MATCH(ROWS($B$6:B14),Programa!$T$5:$T$104,0)),"")</f>
        <v/>
      </c>
      <c r="L14" s="53">
        <f>IFERROR(INDEX(Programa!$O$5:$O$104,MATCH(ROWS($B$6:B14),Programa!$T$5:$T$104,0)),"")</f>
        <v/>
      </c>
      <c r="M14" s="21">
        <f>IFERROR(INDEX(Programa!$S$5:$S$104,MATCH(ROWS($B$6:B14),Programa!$T$5:$T$104,0)),"")</f>
        <v/>
      </c>
    </row>
    <row r="15">
      <c r="A15" s="21">
        <f>IF($B15="","",ROWS($A$6:A15))</f>
        <v/>
      </c>
      <c r="B15" s="53">
        <f>IFERROR(INDEX(Programa!$P$5:$P$104,MATCH(ROWS($B$6:B15),Programa!$T$5:$T$104,0)),"")</f>
        <v/>
      </c>
      <c r="C15" s="23">
        <f>IFERROR(INDEX(Programa!$Q$5:$Q$104,MATCH(ROWS($B$6:B15),Programa!$T$5:$T$104,0)),"")</f>
        <v/>
      </c>
      <c r="D15" s="24">
        <f>IFERROR(INDEX(Programa!$R$5:$R$104,MATCH(ROWS($B$6:B15),Programa!$T$5:$T$104,0)),"")</f>
        <v/>
      </c>
      <c r="E15" s="21">
        <f>IFERROR(INDEX(Programa!$B$5:$B$104,MATCH(ROWS($B$6:B15),Programa!$T$5:$T$104,0)),"")</f>
        <v/>
      </c>
      <c r="F15" s="24">
        <f>IFERROR(INDEX(Programa!$C$5:$C$104,MATCH(ROWS($B$6:B15),Programa!$T$5:$T$104,0)),"")</f>
        <v/>
      </c>
      <c r="G15" s="21">
        <f>IFERROR(INDEX(Programa!$D$5:$D$104,MATCH(ROWS($B$6:B15),Programa!$T$5:$T$104,0)),"")</f>
        <v/>
      </c>
      <c r="H15" s="21">
        <f>IFERROR(INDEX(Programa!$E$5:$E$104,MATCH(ROWS($B$6:B15),Programa!$T$5:$T$104,0)),"")</f>
        <v/>
      </c>
      <c r="I15" s="21">
        <f>IFERROR(INDEX(Programa!$F$5:$F$104,MATCH(ROWS($B$6:B15),Programa!$T$5:$T$104,0)),"")</f>
        <v/>
      </c>
      <c r="J15" s="24">
        <f>IFERROR(INDEX(Programa!$G$5:$G$104,MATCH(ROWS($B$6:B15),Programa!$T$5:$T$104,0)),"")</f>
        <v/>
      </c>
      <c r="K15" s="23">
        <f>IFERROR(INDEX(Programa!$M$5:$M$104,MATCH(ROWS($B$6:B15),Programa!$T$5:$T$104,0)),"")</f>
        <v/>
      </c>
      <c r="L15" s="53">
        <f>IFERROR(INDEX(Programa!$O$5:$O$104,MATCH(ROWS($B$6:B15),Programa!$T$5:$T$104,0)),"")</f>
        <v/>
      </c>
      <c r="M15" s="21">
        <f>IFERROR(INDEX(Programa!$S$5:$S$104,MATCH(ROWS($B$6:B15),Programa!$T$5:$T$104,0)),"")</f>
        <v/>
      </c>
    </row>
    <row r="16">
      <c r="A16" s="21">
        <f>IF($B16="","",ROWS($A$6:A16))</f>
        <v/>
      </c>
      <c r="B16" s="53">
        <f>IFERROR(INDEX(Programa!$P$5:$P$104,MATCH(ROWS($B$6:B16),Programa!$T$5:$T$104,0)),"")</f>
        <v/>
      </c>
      <c r="C16" s="23">
        <f>IFERROR(INDEX(Programa!$Q$5:$Q$104,MATCH(ROWS($B$6:B16),Programa!$T$5:$T$104,0)),"")</f>
        <v/>
      </c>
      <c r="D16" s="24">
        <f>IFERROR(INDEX(Programa!$R$5:$R$104,MATCH(ROWS($B$6:B16),Programa!$T$5:$T$104,0)),"")</f>
        <v/>
      </c>
      <c r="E16" s="21">
        <f>IFERROR(INDEX(Programa!$B$5:$B$104,MATCH(ROWS($B$6:B16),Programa!$T$5:$T$104,0)),"")</f>
        <v/>
      </c>
      <c r="F16" s="24">
        <f>IFERROR(INDEX(Programa!$C$5:$C$104,MATCH(ROWS($B$6:B16),Programa!$T$5:$T$104,0)),"")</f>
        <v/>
      </c>
      <c r="G16" s="21">
        <f>IFERROR(INDEX(Programa!$D$5:$D$104,MATCH(ROWS($B$6:B16),Programa!$T$5:$T$104,0)),"")</f>
        <v/>
      </c>
      <c r="H16" s="21">
        <f>IFERROR(INDEX(Programa!$E$5:$E$104,MATCH(ROWS($B$6:B16),Programa!$T$5:$T$104,0)),"")</f>
        <v/>
      </c>
      <c r="I16" s="21">
        <f>IFERROR(INDEX(Programa!$F$5:$F$104,MATCH(ROWS($B$6:B16),Programa!$T$5:$T$104,0)),"")</f>
        <v/>
      </c>
      <c r="J16" s="24">
        <f>IFERROR(INDEX(Programa!$G$5:$G$104,MATCH(ROWS($B$6:B16),Programa!$T$5:$T$104,0)),"")</f>
        <v/>
      </c>
      <c r="K16" s="23">
        <f>IFERROR(INDEX(Programa!$M$5:$M$104,MATCH(ROWS($B$6:B16),Programa!$T$5:$T$104,0)),"")</f>
        <v/>
      </c>
      <c r="L16" s="53">
        <f>IFERROR(INDEX(Programa!$O$5:$O$104,MATCH(ROWS($B$6:B16),Programa!$T$5:$T$104,0)),"")</f>
        <v/>
      </c>
      <c r="M16" s="21">
        <f>IFERROR(INDEX(Programa!$S$5:$S$104,MATCH(ROWS($B$6:B16),Programa!$T$5:$T$104,0)),"")</f>
        <v/>
      </c>
    </row>
    <row r="17">
      <c r="A17" s="21">
        <f>IF($B17="","",ROWS($A$6:A17))</f>
        <v/>
      </c>
      <c r="B17" s="53">
        <f>IFERROR(INDEX(Programa!$P$5:$P$104,MATCH(ROWS($B$6:B17),Programa!$T$5:$T$104,0)),"")</f>
        <v/>
      </c>
      <c r="C17" s="23">
        <f>IFERROR(INDEX(Programa!$Q$5:$Q$104,MATCH(ROWS($B$6:B17),Programa!$T$5:$T$104,0)),"")</f>
        <v/>
      </c>
      <c r="D17" s="24">
        <f>IFERROR(INDEX(Programa!$R$5:$R$104,MATCH(ROWS($B$6:B17),Programa!$T$5:$T$104,0)),"")</f>
        <v/>
      </c>
      <c r="E17" s="21">
        <f>IFERROR(INDEX(Programa!$B$5:$B$104,MATCH(ROWS($B$6:B17),Programa!$T$5:$T$104,0)),"")</f>
        <v/>
      </c>
      <c r="F17" s="24">
        <f>IFERROR(INDEX(Programa!$C$5:$C$104,MATCH(ROWS($B$6:B17),Programa!$T$5:$T$104,0)),"")</f>
        <v/>
      </c>
      <c r="G17" s="21">
        <f>IFERROR(INDEX(Programa!$D$5:$D$104,MATCH(ROWS($B$6:B17),Programa!$T$5:$T$104,0)),"")</f>
        <v/>
      </c>
      <c r="H17" s="21">
        <f>IFERROR(INDEX(Programa!$E$5:$E$104,MATCH(ROWS($B$6:B17),Programa!$T$5:$T$104,0)),"")</f>
        <v/>
      </c>
      <c r="I17" s="21">
        <f>IFERROR(INDEX(Programa!$F$5:$F$104,MATCH(ROWS($B$6:B17),Programa!$T$5:$T$104,0)),"")</f>
        <v/>
      </c>
      <c r="J17" s="24">
        <f>IFERROR(INDEX(Programa!$G$5:$G$104,MATCH(ROWS($B$6:B17),Programa!$T$5:$T$104,0)),"")</f>
        <v/>
      </c>
      <c r="K17" s="23">
        <f>IFERROR(INDEX(Programa!$M$5:$M$104,MATCH(ROWS($B$6:B17),Programa!$T$5:$T$104,0)),"")</f>
        <v/>
      </c>
      <c r="L17" s="53">
        <f>IFERROR(INDEX(Programa!$O$5:$O$104,MATCH(ROWS($B$6:B17),Programa!$T$5:$T$104,0)),"")</f>
        <v/>
      </c>
      <c r="M17" s="21">
        <f>IFERROR(INDEX(Programa!$S$5:$S$104,MATCH(ROWS($B$6:B17),Programa!$T$5:$T$104,0)),"")</f>
        <v/>
      </c>
    </row>
    <row r="18">
      <c r="A18" s="21">
        <f>IF($B18="","",ROWS($A$6:A18))</f>
        <v/>
      </c>
      <c r="B18" s="53">
        <f>IFERROR(INDEX(Programa!$P$5:$P$104,MATCH(ROWS($B$6:B18),Programa!$T$5:$T$104,0)),"")</f>
        <v/>
      </c>
      <c r="C18" s="23">
        <f>IFERROR(INDEX(Programa!$Q$5:$Q$104,MATCH(ROWS($B$6:B18),Programa!$T$5:$T$104,0)),"")</f>
        <v/>
      </c>
      <c r="D18" s="24">
        <f>IFERROR(INDEX(Programa!$R$5:$R$104,MATCH(ROWS($B$6:B18),Programa!$T$5:$T$104,0)),"")</f>
        <v/>
      </c>
      <c r="E18" s="21">
        <f>IFERROR(INDEX(Programa!$B$5:$B$104,MATCH(ROWS($B$6:B18),Programa!$T$5:$T$104,0)),"")</f>
        <v/>
      </c>
      <c r="F18" s="24">
        <f>IFERROR(INDEX(Programa!$C$5:$C$104,MATCH(ROWS($B$6:B18),Programa!$T$5:$T$104,0)),"")</f>
        <v/>
      </c>
      <c r="G18" s="21">
        <f>IFERROR(INDEX(Programa!$D$5:$D$104,MATCH(ROWS($B$6:B18),Programa!$T$5:$T$104,0)),"")</f>
        <v/>
      </c>
      <c r="H18" s="21">
        <f>IFERROR(INDEX(Programa!$E$5:$E$104,MATCH(ROWS($B$6:B18),Programa!$T$5:$T$104,0)),"")</f>
        <v/>
      </c>
      <c r="I18" s="21">
        <f>IFERROR(INDEX(Programa!$F$5:$F$104,MATCH(ROWS($B$6:B18),Programa!$T$5:$T$104,0)),"")</f>
        <v/>
      </c>
      <c r="J18" s="24">
        <f>IFERROR(INDEX(Programa!$G$5:$G$104,MATCH(ROWS($B$6:B18),Programa!$T$5:$T$104,0)),"")</f>
        <v/>
      </c>
      <c r="K18" s="23">
        <f>IFERROR(INDEX(Programa!$M$5:$M$104,MATCH(ROWS($B$6:B18),Programa!$T$5:$T$104,0)),"")</f>
        <v/>
      </c>
      <c r="L18" s="53">
        <f>IFERROR(INDEX(Programa!$O$5:$O$104,MATCH(ROWS($B$6:B18),Programa!$T$5:$T$104,0)),"")</f>
        <v/>
      </c>
      <c r="M18" s="21">
        <f>IFERROR(INDEX(Programa!$S$5:$S$104,MATCH(ROWS($B$6:B18),Programa!$T$5:$T$104,0)),"")</f>
        <v/>
      </c>
    </row>
    <row r="19">
      <c r="A19" s="21">
        <f>IF($B19="","",ROWS($A$6:A19))</f>
        <v/>
      </c>
      <c r="B19" s="53">
        <f>IFERROR(INDEX(Programa!$P$5:$P$104,MATCH(ROWS($B$6:B19),Programa!$T$5:$T$104,0)),"")</f>
        <v/>
      </c>
      <c r="C19" s="23">
        <f>IFERROR(INDEX(Programa!$Q$5:$Q$104,MATCH(ROWS($B$6:B19),Programa!$T$5:$T$104,0)),"")</f>
        <v/>
      </c>
      <c r="D19" s="24">
        <f>IFERROR(INDEX(Programa!$R$5:$R$104,MATCH(ROWS($B$6:B19),Programa!$T$5:$T$104,0)),"")</f>
        <v/>
      </c>
      <c r="E19" s="21">
        <f>IFERROR(INDEX(Programa!$B$5:$B$104,MATCH(ROWS($B$6:B19),Programa!$T$5:$T$104,0)),"")</f>
        <v/>
      </c>
      <c r="F19" s="24">
        <f>IFERROR(INDEX(Programa!$C$5:$C$104,MATCH(ROWS($B$6:B19),Programa!$T$5:$T$104,0)),"")</f>
        <v/>
      </c>
      <c r="G19" s="21">
        <f>IFERROR(INDEX(Programa!$D$5:$D$104,MATCH(ROWS($B$6:B19),Programa!$T$5:$T$104,0)),"")</f>
        <v/>
      </c>
      <c r="H19" s="21">
        <f>IFERROR(INDEX(Programa!$E$5:$E$104,MATCH(ROWS($B$6:B19),Programa!$T$5:$T$104,0)),"")</f>
        <v/>
      </c>
      <c r="I19" s="21">
        <f>IFERROR(INDEX(Programa!$F$5:$F$104,MATCH(ROWS($B$6:B19),Programa!$T$5:$T$104,0)),"")</f>
        <v/>
      </c>
      <c r="J19" s="24">
        <f>IFERROR(INDEX(Programa!$G$5:$G$104,MATCH(ROWS($B$6:B19),Programa!$T$5:$T$104,0)),"")</f>
        <v/>
      </c>
      <c r="K19" s="23">
        <f>IFERROR(INDEX(Programa!$M$5:$M$104,MATCH(ROWS($B$6:B19),Programa!$T$5:$T$104,0)),"")</f>
        <v/>
      </c>
      <c r="L19" s="53">
        <f>IFERROR(INDEX(Programa!$O$5:$O$104,MATCH(ROWS($B$6:B19),Programa!$T$5:$T$104,0)),"")</f>
        <v/>
      </c>
      <c r="M19" s="21">
        <f>IFERROR(INDEX(Programa!$S$5:$S$104,MATCH(ROWS($B$6:B19),Programa!$T$5:$T$104,0)),"")</f>
        <v/>
      </c>
    </row>
    <row r="20">
      <c r="A20" s="21">
        <f>IF($B20="","",ROWS($A$6:A20))</f>
        <v/>
      </c>
      <c r="B20" s="53">
        <f>IFERROR(INDEX(Programa!$P$5:$P$104,MATCH(ROWS($B$6:B20),Programa!$T$5:$T$104,0)),"")</f>
        <v/>
      </c>
      <c r="C20" s="23">
        <f>IFERROR(INDEX(Programa!$Q$5:$Q$104,MATCH(ROWS($B$6:B20),Programa!$T$5:$T$104,0)),"")</f>
        <v/>
      </c>
      <c r="D20" s="24">
        <f>IFERROR(INDEX(Programa!$R$5:$R$104,MATCH(ROWS($B$6:B20),Programa!$T$5:$T$104,0)),"")</f>
        <v/>
      </c>
      <c r="E20" s="21">
        <f>IFERROR(INDEX(Programa!$B$5:$B$104,MATCH(ROWS($B$6:B20),Programa!$T$5:$T$104,0)),"")</f>
        <v/>
      </c>
      <c r="F20" s="24">
        <f>IFERROR(INDEX(Programa!$C$5:$C$104,MATCH(ROWS($B$6:B20),Programa!$T$5:$T$104,0)),"")</f>
        <v/>
      </c>
      <c r="G20" s="21">
        <f>IFERROR(INDEX(Programa!$D$5:$D$104,MATCH(ROWS($B$6:B20),Programa!$T$5:$T$104,0)),"")</f>
        <v/>
      </c>
      <c r="H20" s="21">
        <f>IFERROR(INDEX(Programa!$E$5:$E$104,MATCH(ROWS($B$6:B20),Programa!$T$5:$T$104,0)),"")</f>
        <v/>
      </c>
      <c r="I20" s="21">
        <f>IFERROR(INDEX(Programa!$F$5:$F$104,MATCH(ROWS($B$6:B20),Programa!$T$5:$T$104,0)),"")</f>
        <v/>
      </c>
      <c r="J20" s="24">
        <f>IFERROR(INDEX(Programa!$G$5:$G$104,MATCH(ROWS($B$6:B20),Programa!$T$5:$T$104,0)),"")</f>
        <v/>
      </c>
      <c r="K20" s="23">
        <f>IFERROR(INDEX(Programa!$M$5:$M$104,MATCH(ROWS($B$6:B20),Programa!$T$5:$T$104,0)),"")</f>
        <v/>
      </c>
      <c r="L20" s="53">
        <f>IFERROR(INDEX(Programa!$O$5:$O$104,MATCH(ROWS($B$6:B20),Programa!$T$5:$T$104,0)),"")</f>
        <v/>
      </c>
      <c r="M20" s="21">
        <f>IFERROR(INDEX(Programa!$S$5:$S$104,MATCH(ROWS($B$6:B20),Programa!$T$5:$T$104,0)),"")</f>
        <v/>
      </c>
    </row>
    <row r="21">
      <c r="A21" s="21">
        <f>IF($B21="","",ROWS($A$6:A21))</f>
        <v/>
      </c>
      <c r="B21" s="53">
        <f>IFERROR(INDEX(Programa!$P$5:$P$104,MATCH(ROWS($B$6:B21),Programa!$T$5:$T$104,0)),"")</f>
        <v/>
      </c>
      <c r="C21" s="23">
        <f>IFERROR(INDEX(Programa!$Q$5:$Q$104,MATCH(ROWS($B$6:B21),Programa!$T$5:$T$104,0)),"")</f>
        <v/>
      </c>
      <c r="D21" s="24">
        <f>IFERROR(INDEX(Programa!$R$5:$R$104,MATCH(ROWS($B$6:B21),Programa!$T$5:$T$104,0)),"")</f>
        <v/>
      </c>
      <c r="E21" s="21">
        <f>IFERROR(INDEX(Programa!$B$5:$B$104,MATCH(ROWS($B$6:B21),Programa!$T$5:$T$104,0)),"")</f>
        <v/>
      </c>
      <c r="F21" s="24">
        <f>IFERROR(INDEX(Programa!$C$5:$C$104,MATCH(ROWS($B$6:B21),Programa!$T$5:$T$104,0)),"")</f>
        <v/>
      </c>
      <c r="G21" s="21">
        <f>IFERROR(INDEX(Programa!$D$5:$D$104,MATCH(ROWS($B$6:B21),Programa!$T$5:$T$104,0)),"")</f>
        <v/>
      </c>
      <c r="H21" s="21">
        <f>IFERROR(INDEX(Programa!$E$5:$E$104,MATCH(ROWS($B$6:B21),Programa!$T$5:$T$104,0)),"")</f>
        <v/>
      </c>
      <c r="I21" s="21">
        <f>IFERROR(INDEX(Programa!$F$5:$F$104,MATCH(ROWS($B$6:B21),Programa!$T$5:$T$104,0)),"")</f>
        <v/>
      </c>
      <c r="J21" s="24">
        <f>IFERROR(INDEX(Programa!$G$5:$G$104,MATCH(ROWS($B$6:B21),Programa!$T$5:$T$104,0)),"")</f>
        <v/>
      </c>
      <c r="K21" s="23">
        <f>IFERROR(INDEX(Programa!$M$5:$M$104,MATCH(ROWS($B$6:B21),Programa!$T$5:$T$104,0)),"")</f>
        <v/>
      </c>
      <c r="L21" s="53">
        <f>IFERROR(INDEX(Programa!$O$5:$O$104,MATCH(ROWS($B$6:B21),Programa!$T$5:$T$104,0)),"")</f>
        <v/>
      </c>
      <c r="M21" s="21">
        <f>IFERROR(INDEX(Programa!$S$5:$S$104,MATCH(ROWS($B$6:B21),Programa!$T$5:$T$104,0)),"")</f>
        <v/>
      </c>
    </row>
    <row r="22">
      <c r="A22" s="21">
        <f>IF($B22="","",ROWS($A$6:A22))</f>
        <v/>
      </c>
      <c r="B22" s="53">
        <f>IFERROR(INDEX(Programa!$P$5:$P$104,MATCH(ROWS($B$6:B22),Programa!$T$5:$T$104,0)),"")</f>
        <v/>
      </c>
      <c r="C22" s="23">
        <f>IFERROR(INDEX(Programa!$Q$5:$Q$104,MATCH(ROWS($B$6:B22),Programa!$T$5:$T$104,0)),"")</f>
        <v/>
      </c>
      <c r="D22" s="24">
        <f>IFERROR(INDEX(Programa!$R$5:$R$104,MATCH(ROWS($B$6:B22),Programa!$T$5:$T$104,0)),"")</f>
        <v/>
      </c>
      <c r="E22" s="21">
        <f>IFERROR(INDEX(Programa!$B$5:$B$104,MATCH(ROWS($B$6:B22),Programa!$T$5:$T$104,0)),"")</f>
        <v/>
      </c>
      <c r="F22" s="24">
        <f>IFERROR(INDEX(Programa!$C$5:$C$104,MATCH(ROWS($B$6:B22),Programa!$T$5:$T$104,0)),"")</f>
        <v/>
      </c>
      <c r="G22" s="21">
        <f>IFERROR(INDEX(Programa!$D$5:$D$104,MATCH(ROWS($B$6:B22),Programa!$T$5:$T$104,0)),"")</f>
        <v/>
      </c>
      <c r="H22" s="21">
        <f>IFERROR(INDEX(Programa!$E$5:$E$104,MATCH(ROWS($B$6:B22),Programa!$T$5:$T$104,0)),"")</f>
        <v/>
      </c>
      <c r="I22" s="21">
        <f>IFERROR(INDEX(Programa!$F$5:$F$104,MATCH(ROWS($B$6:B22),Programa!$T$5:$T$104,0)),"")</f>
        <v/>
      </c>
      <c r="J22" s="24">
        <f>IFERROR(INDEX(Programa!$G$5:$G$104,MATCH(ROWS($B$6:B22),Programa!$T$5:$T$104,0)),"")</f>
        <v/>
      </c>
      <c r="K22" s="23">
        <f>IFERROR(INDEX(Programa!$M$5:$M$104,MATCH(ROWS($B$6:B22),Programa!$T$5:$T$104,0)),"")</f>
        <v/>
      </c>
      <c r="L22" s="53">
        <f>IFERROR(INDEX(Programa!$O$5:$O$104,MATCH(ROWS($B$6:B22),Programa!$T$5:$T$104,0)),"")</f>
        <v/>
      </c>
      <c r="M22" s="21">
        <f>IFERROR(INDEX(Programa!$S$5:$S$104,MATCH(ROWS($B$6:B22),Programa!$T$5:$T$104,0)),"")</f>
        <v/>
      </c>
    </row>
    <row r="23">
      <c r="A23" s="21">
        <f>IF($B23="","",ROWS($A$6:A23))</f>
        <v/>
      </c>
      <c r="B23" s="53">
        <f>IFERROR(INDEX(Programa!$P$5:$P$104,MATCH(ROWS($B$6:B23),Programa!$T$5:$T$104,0)),"")</f>
        <v/>
      </c>
      <c r="C23" s="23">
        <f>IFERROR(INDEX(Programa!$Q$5:$Q$104,MATCH(ROWS($B$6:B23),Programa!$T$5:$T$104,0)),"")</f>
        <v/>
      </c>
      <c r="D23" s="24">
        <f>IFERROR(INDEX(Programa!$R$5:$R$104,MATCH(ROWS($B$6:B23),Programa!$T$5:$T$104,0)),"")</f>
        <v/>
      </c>
      <c r="E23" s="21">
        <f>IFERROR(INDEX(Programa!$B$5:$B$104,MATCH(ROWS($B$6:B23),Programa!$T$5:$T$104,0)),"")</f>
        <v/>
      </c>
      <c r="F23" s="24">
        <f>IFERROR(INDEX(Programa!$C$5:$C$104,MATCH(ROWS($B$6:B23),Programa!$T$5:$T$104,0)),"")</f>
        <v/>
      </c>
      <c r="G23" s="21">
        <f>IFERROR(INDEX(Programa!$D$5:$D$104,MATCH(ROWS($B$6:B23),Programa!$T$5:$T$104,0)),"")</f>
        <v/>
      </c>
      <c r="H23" s="21">
        <f>IFERROR(INDEX(Programa!$E$5:$E$104,MATCH(ROWS($B$6:B23),Programa!$T$5:$T$104,0)),"")</f>
        <v/>
      </c>
      <c r="I23" s="21">
        <f>IFERROR(INDEX(Programa!$F$5:$F$104,MATCH(ROWS($B$6:B23),Programa!$T$5:$T$104,0)),"")</f>
        <v/>
      </c>
      <c r="J23" s="24">
        <f>IFERROR(INDEX(Programa!$G$5:$G$104,MATCH(ROWS($B$6:B23),Programa!$T$5:$T$104,0)),"")</f>
        <v/>
      </c>
      <c r="K23" s="23">
        <f>IFERROR(INDEX(Programa!$M$5:$M$104,MATCH(ROWS($B$6:B23),Programa!$T$5:$T$104,0)),"")</f>
        <v/>
      </c>
      <c r="L23" s="53">
        <f>IFERROR(INDEX(Programa!$O$5:$O$104,MATCH(ROWS($B$6:B23),Programa!$T$5:$T$104,0)),"")</f>
        <v/>
      </c>
      <c r="M23" s="21">
        <f>IFERROR(INDEX(Programa!$S$5:$S$104,MATCH(ROWS($B$6:B23),Programa!$T$5:$T$104,0)),"")</f>
        <v/>
      </c>
    </row>
    <row r="24">
      <c r="A24" s="21">
        <f>IF($B24="","",ROWS($A$6:A24))</f>
        <v/>
      </c>
      <c r="B24" s="53">
        <f>IFERROR(INDEX(Programa!$P$5:$P$104,MATCH(ROWS($B$6:B24),Programa!$T$5:$T$104,0)),"")</f>
        <v/>
      </c>
      <c r="C24" s="23">
        <f>IFERROR(INDEX(Programa!$Q$5:$Q$104,MATCH(ROWS($B$6:B24),Programa!$T$5:$T$104,0)),"")</f>
        <v/>
      </c>
      <c r="D24" s="24">
        <f>IFERROR(INDEX(Programa!$R$5:$R$104,MATCH(ROWS($B$6:B24),Programa!$T$5:$T$104,0)),"")</f>
        <v/>
      </c>
      <c r="E24" s="21">
        <f>IFERROR(INDEX(Programa!$B$5:$B$104,MATCH(ROWS($B$6:B24),Programa!$T$5:$T$104,0)),"")</f>
        <v/>
      </c>
      <c r="F24" s="24">
        <f>IFERROR(INDEX(Programa!$C$5:$C$104,MATCH(ROWS($B$6:B24),Programa!$T$5:$T$104,0)),"")</f>
        <v/>
      </c>
      <c r="G24" s="21">
        <f>IFERROR(INDEX(Programa!$D$5:$D$104,MATCH(ROWS($B$6:B24),Programa!$T$5:$T$104,0)),"")</f>
        <v/>
      </c>
      <c r="H24" s="21">
        <f>IFERROR(INDEX(Programa!$E$5:$E$104,MATCH(ROWS($B$6:B24),Programa!$T$5:$T$104,0)),"")</f>
        <v/>
      </c>
      <c r="I24" s="21">
        <f>IFERROR(INDEX(Programa!$F$5:$F$104,MATCH(ROWS($B$6:B24),Programa!$T$5:$T$104,0)),"")</f>
        <v/>
      </c>
      <c r="J24" s="24">
        <f>IFERROR(INDEX(Programa!$G$5:$G$104,MATCH(ROWS($B$6:B24),Programa!$T$5:$T$104,0)),"")</f>
        <v/>
      </c>
      <c r="K24" s="23">
        <f>IFERROR(INDEX(Programa!$M$5:$M$104,MATCH(ROWS($B$6:B24),Programa!$T$5:$T$104,0)),"")</f>
        <v/>
      </c>
      <c r="L24" s="53">
        <f>IFERROR(INDEX(Programa!$O$5:$O$104,MATCH(ROWS($B$6:B24),Programa!$T$5:$T$104,0)),"")</f>
        <v/>
      </c>
      <c r="M24" s="21">
        <f>IFERROR(INDEX(Programa!$S$5:$S$104,MATCH(ROWS($B$6:B24),Programa!$T$5:$T$104,0)),"")</f>
        <v/>
      </c>
    </row>
    <row r="25">
      <c r="A25" s="21">
        <f>IF($B25="","",ROWS($A$6:A25))</f>
        <v/>
      </c>
      <c r="B25" s="53">
        <f>IFERROR(INDEX(Programa!$P$5:$P$104,MATCH(ROWS($B$6:B25),Programa!$T$5:$T$104,0)),"")</f>
        <v/>
      </c>
      <c r="C25" s="23">
        <f>IFERROR(INDEX(Programa!$Q$5:$Q$104,MATCH(ROWS($B$6:B25),Programa!$T$5:$T$104,0)),"")</f>
        <v/>
      </c>
      <c r="D25" s="24">
        <f>IFERROR(INDEX(Programa!$R$5:$R$104,MATCH(ROWS($B$6:B25),Programa!$T$5:$T$104,0)),"")</f>
        <v/>
      </c>
      <c r="E25" s="21">
        <f>IFERROR(INDEX(Programa!$B$5:$B$104,MATCH(ROWS($B$6:B25),Programa!$T$5:$T$104,0)),"")</f>
        <v/>
      </c>
      <c r="F25" s="24">
        <f>IFERROR(INDEX(Programa!$C$5:$C$104,MATCH(ROWS($B$6:B25),Programa!$T$5:$T$104,0)),"")</f>
        <v/>
      </c>
      <c r="G25" s="21">
        <f>IFERROR(INDEX(Programa!$D$5:$D$104,MATCH(ROWS($B$6:B25),Programa!$T$5:$T$104,0)),"")</f>
        <v/>
      </c>
      <c r="H25" s="21">
        <f>IFERROR(INDEX(Programa!$E$5:$E$104,MATCH(ROWS($B$6:B25),Programa!$T$5:$T$104,0)),"")</f>
        <v/>
      </c>
      <c r="I25" s="21">
        <f>IFERROR(INDEX(Programa!$F$5:$F$104,MATCH(ROWS($B$6:B25),Programa!$T$5:$T$104,0)),"")</f>
        <v/>
      </c>
      <c r="J25" s="24">
        <f>IFERROR(INDEX(Programa!$G$5:$G$104,MATCH(ROWS($B$6:B25),Programa!$T$5:$T$104,0)),"")</f>
        <v/>
      </c>
      <c r="K25" s="23">
        <f>IFERROR(INDEX(Programa!$M$5:$M$104,MATCH(ROWS($B$6:B25),Programa!$T$5:$T$104,0)),"")</f>
        <v/>
      </c>
      <c r="L25" s="53">
        <f>IFERROR(INDEX(Programa!$O$5:$O$104,MATCH(ROWS($B$6:B25),Programa!$T$5:$T$104,0)),"")</f>
        <v/>
      </c>
      <c r="M25" s="21">
        <f>IFERROR(INDEX(Programa!$S$5:$S$104,MATCH(ROWS($B$6:B25),Programa!$T$5:$T$104,0)),"")</f>
        <v/>
      </c>
    </row>
    <row r="26">
      <c r="A26" s="21">
        <f>IF($B26="","",ROWS($A$6:A26))</f>
        <v/>
      </c>
      <c r="B26" s="53">
        <f>IFERROR(INDEX(Programa!$P$5:$P$104,MATCH(ROWS($B$6:B26),Programa!$T$5:$T$104,0)),"")</f>
        <v/>
      </c>
      <c r="C26" s="23">
        <f>IFERROR(INDEX(Programa!$Q$5:$Q$104,MATCH(ROWS($B$6:B26),Programa!$T$5:$T$104,0)),"")</f>
        <v/>
      </c>
      <c r="D26" s="24">
        <f>IFERROR(INDEX(Programa!$R$5:$R$104,MATCH(ROWS($B$6:B26),Programa!$T$5:$T$104,0)),"")</f>
        <v/>
      </c>
      <c r="E26" s="21">
        <f>IFERROR(INDEX(Programa!$B$5:$B$104,MATCH(ROWS($B$6:B26),Programa!$T$5:$T$104,0)),"")</f>
        <v/>
      </c>
      <c r="F26" s="24">
        <f>IFERROR(INDEX(Programa!$C$5:$C$104,MATCH(ROWS($B$6:B26),Programa!$T$5:$T$104,0)),"")</f>
        <v/>
      </c>
      <c r="G26" s="21">
        <f>IFERROR(INDEX(Programa!$D$5:$D$104,MATCH(ROWS($B$6:B26),Programa!$T$5:$T$104,0)),"")</f>
        <v/>
      </c>
      <c r="H26" s="21">
        <f>IFERROR(INDEX(Programa!$E$5:$E$104,MATCH(ROWS($B$6:B26),Programa!$T$5:$T$104,0)),"")</f>
        <v/>
      </c>
      <c r="I26" s="21">
        <f>IFERROR(INDEX(Programa!$F$5:$F$104,MATCH(ROWS($B$6:B26),Programa!$T$5:$T$104,0)),"")</f>
        <v/>
      </c>
      <c r="J26" s="24">
        <f>IFERROR(INDEX(Programa!$G$5:$G$104,MATCH(ROWS($B$6:B26),Programa!$T$5:$T$104,0)),"")</f>
        <v/>
      </c>
      <c r="K26" s="23">
        <f>IFERROR(INDEX(Programa!$M$5:$M$104,MATCH(ROWS($B$6:B26),Programa!$T$5:$T$104,0)),"")</f>
        <v/>
      </c>
      <c r="L26" s="53">
        <f>IFERROR(INDEX(Programa!$O$5:$O$104,MATCH(ROWS($B$6:B26),Programa!$T$5:$T$104,0)),"")</f>
        <v/>
      </c>
      <c r="M26" s="21">
        <f>IFERROR(INDEX(Programa!$S$5:$S$104,MATCH(ROWS($B$6:B26),Programa!$T$5:$T$104,0)),"")</f>
        <v/>
      </c>
    </row>
    <row r="27">
      <c r="A27" s="21">
        <f>IF($B27="","",ROWS($A$6:A27))</f>
        <v/>
      </c>
      <c r="B27" s="53">
        <f>IFERROR(INDEX(Programa!$P$5:$P$104,MATCH(ROWS($B$6:B27),Programa!$T$5:$T$104,0)),"")</f>
        <v/>
      </c>
      <c r="C27" s="23">
        <f>IFERROR(INDEX(Programa!$Q$5:$Q$104,MATCH(ROWS($B$6:B27),Programa!$T$5:$T$104,0)),"")</f>
        <v/>
      </c>
      <c r="D27" s="24">
        <f>IFERROR(INDEX(Programa!$R$5:$R$104,MATCH(ROWS($B$6:B27),Programa!$T$5:$T$104,0)),"")</f>
        <v/>
      </c>
      <c r="E27" s="21">
        <f>IFERROR(INDEX(Programa!$B$5:$B$104,MATCH(ROWS($B$6:B27),Programa!$T$5:$T$104,0)),"")</f>
        <v/>
      </c>
      <c r="F27" s="24">
        <f>IFERROR(INDEX(Programa!$C$5:$C$104,MATCH(ROWS($B$6:B27),Programa!$T$5:$T$104,0)),"")</f>
        <v/>
      </c>
      <c r="G27" s="21">
        <f>IFERROR(INDEX(Programa!$D$5:$D$104,MATCH(ROWS($B$6:B27),Programa!$T$5:$T$104,0)),"")</f>
        <v/>
      </c>
      <c r="H27" s="21">
        <f>IFERROR(INDEX(Programa!$E$5:$E$104,MATCH(ROWS($B$6:B27),Programa!$T$5:$T$104,0)),"")</f>
        <v/>
      </c>
      <c r="I27" s="21">
        <f>IFERROR(INDEX(Programa!$F$5:$F$104,MATCH(ROWS($B$6:B27),Programa!$T$5:$T$104,0)),"")</f>
        <v/>
      </c>
      <c r="J27" s="24">
        <f>IFERROR(INDEX(Programa!$G$5:$G$104,MATCH(ROWS($B$6:B27),Programa!$T$5:$T$104,0)),"")</f>
        <v/>
      </c>
      <c r="K27" s="23">
        <f>IFERROR(INDEX(Programa!$M$5:$M$104,MATCH(ROWS($B$6:B27),Programa!$T$5:$T$104,0)),"")</f>
        <v/>
      </c>
      <c r="L27" s="53">
        <f>IFERROR(INDEX(Programa!$O$5:$O$104,MATCH(ROWS($B$6:B27),Programa!$T$5:$T$104,0)),"")</f>
        <v/>
      </c>
      <c r="M27" s="21">
        <f>IFERROR(INDEX(Programa!$S$5:$S$104,MATCH(ROWS($B$6:B27),Programa!$T$5:$T$104,0)),"")</f>
        <v/>
      </c>
    </row>
    <row r="28">
      <c r="A28" s="21">
        <f>IF($B28="","",ROWS($A$6:A28))</f>
        <v/>
      </c>
      <c r="B28" s="53">
        <f>IFERROR(INDEX(Programa!$P$5:$P$104,MATCH(ROWS($B$6:B28),Programa!$T$5:$T$104,0)),"")</f>
        <v/>
      </c>
      <c r="C28" s="23">
        <f>IFERROR(INDEX(Programa!$Q$5:$Q$104,MATCH(ROWS($B$6:B28),Programa!$T$5:$T$104,0)),"")</f>
        <v/>
      </c>
      <c r="D28" s="24">
        <f>IFERROR(INDEX(Programa!$R$5:$R$104,MATCH(ROWS($B$6:B28),Programa!$T$5:$T$104,0)),"")</f>
        <v/>
      </c>
      <c r="E28" s="21">
        <f>IFERROR(INDEX(Programa!$B$5:$B$104,MATCH(ROWS($B$6:B28),Programa!$T$5:$T$104,0)),"")</f>
        <v/>
      </c>
      <c r="F28" s="24">
        <f>IFERROR(INDEX(Programa!$C$5:$C$104,MATCH(ROWS($B$6:B28),Programa!$T$5:$T$104,0)),"")</f>
        <v/>
      </c>
      <c r="G28" s="21">
        <f>IFERROR(INDEX(Programa!$D$5:$D$104,MATCH(ROWS($B$6:B28),Programa!$T$5:$T$104,0)),"")</f>
        <v/>
      </c>
      <c r="H28" s="21">
        <f>IFERROR(INDEX(Programa!$E$5:$E$104,MATCH(ROWS($B$6:B28),Programa!$T$5:$T$104,0)),"")</f>
        <v/>
      </c>
      <c r="I28" s="21">
        <f>IFERROR(INDEX(Programa!$F$5:$F$104,MATCH(ROWS($B$6:B28),Programa!$T$5:$T$104,0)),"")</f>
        <v/>
      </c>
      <c r="J28" s="24">
        <f>IFERROR(INDEX(Programa!$G$5:$G$104,MATCH(ROWS($B$6:B28),Programa!$T$5:$T$104,0)),"")</f>
        <v/>
      </c>
      <c r="K28" s="23">
        <f>IFERROR(INDEX(Programa!$M$5:$M$104,MATCH(ROWS($B$6:B28),Programa!$T$5:$T$104,0)),"")</f>
        <v/>
      </c>
      <c r="L28" s="53">
        <f>IFERROR(INDEX(Programa!$O$5:$O$104,MATCH(ROWS($B$6:B28),Programa!$T$5:$T$104,0)),"")</f>
        <v/>
      </c>
      <c r="M28" s="21">
        <f>IFERROR(INDEX(Programa!$S$5:$S$104,MATCH(ROWS($B$6:B28),Programa!$T$5:$T$104,0)),"")</f>
        <v/>
      </c>
    </row>
    <row r="29">
      <c r="A29" s="21">
        <f>IF($B29="","",ROWS($A$6:A29))</f>
        <v/>
      </c>
      <c r="B29" s="53">
        <f>IFERROR(INDEX(Programa!$P$5:$P$104,MATCH(ROWS($B$6:B29),Programa!$T$5:$T$104,0)),"")</f>
        <v/>
      </c>
      <c r="C29" s="23">
        <f>IFERROR(INDEX(Programa!$Q$5:$Q$104,MATCH(ROWS($B$6:B29),Programa!$T$5:$T$104,0)),"")</f>
        <v/>
      </c>
      <c r="D29" s="24">
        <f>IFERROR(INDEX(Programa!$R$5:$R$104,MATCH(ROWS($B$6:B29),Programa!$T$5:$T$104,0)),"")</f>
        <v/>
      </c>
      <c r="E29" s="21">
        <f>IFERROR(INDEX(Programa!$B$5:$B$104,MATCH(ROWS($B$6:B29),Programa!$T$5:$T$104,0)),"")</f>
        <v/>
      </c>
      <c r="F29" s="24">
        <f>IFERROR(INDEX(Programa!$C$5:$C$104,MATCH(ROWS($B$6:B29),Programa!$T$5:$T$104,0)),"")</f>
        <v/>
      </c>
      <c r="G29" s="21">
        <f>IFERROR(INDEX(Programa!$D$5:$D$104,MATCH(ROWS($B$6:B29),Programa!$T$5:$T$104,0)),"")</f>
        <v/>
      </c>
      <c r="H29" s="21">
        <f>IFERROR(INDEX(Programa!$E$5:$E$104,MATCH(ROWS($B$6:B29),Programa!$T$5:$T$104,0)),"")</f>
        <v/>
      </c>
      <c r="I29" s="21">
        <f>IFERROR(INDEX(Programa!$F$5:$F$104,MATCH(ROWS($B$6:B29),Programa!$T$5:$T$104,0)),"")</f>
        <v/>
      </c>
      <c r="J29" s="24">
        <f>IFERROR(INDEX(Programa!$G$5:$G$104,MATCH(ROWS($B$6:B29),Programa!$T$5:$T$104,0)),"")</f>
        <v/>
      </c>
      <c r="K29" s="23">
        <f>IFERROR(INDEX(Programa!$M$5:$M$104,MATCH(ROWS($B$6:B29),Programa!$T$5:$T$104,0)),"")</f>
        <v/>
      </c>
      <c r="L29" s="53">
        <f>IFERROR(INDEX(Programa!$O$5:$O$104,MATCH(ROWS($B$6:B29),Programa!$T$5:$T$104,0)),"")</f>
        <v/>
      </c>
      <c r="M29" s="21">
        <f>IFERROR(INDEX(Programa!$S$5:$S$104,MATCH(ROWS($B$6:B29),Programa!$T$5:$T$104,0)),"")</f>
        <v/>
      </c>
    </row>
    <row r="30">
      <c r="A30" s="21">
        <f>IF($B30="","",ROWS($A$6:A30))</f>
        <v/>
      </c>
      <c r="B30" s="53">
        <f>IFERROR(INDEX(Programa!$P$5:$P$104,MATCH(ROWS($B$6:B30),Programa!$T$5:$T$104,0)),"")</f>
        <v/>
      </c>
      <c r="C30" s="23">
        <f>IFERROR(INDEX(Programa!$Q$5:$Q$104,MATCH(ROWS($B$6:B30),Programa!$T$5:$T$104,0)),"")</f>
        <v/>
      </c>
      <c r="D30" s="24">
        <f>IFERROR(INDEX(Programa!$R$5:$R$104,MATCH(ROWS($B$6:B30),Programa!$T$5:$T$104,0)),"")</f>
        <v/>
      </c>
      <c r="E30" s="21">
        <f>IFERROR(INDEX(Programa!$B$5:$B$104,MATCH(ROWS($B$6:B30),Programa!$T$5:$T$104,0)),"")</f>
        <v/>
      </c>
      <c r="F30" s="24">
        <f>IFERROR(INDEX(Programa!$C$5:$C$104,MATCH(ROWS($B$6:B30),Programa!$T$5:$T$104,0)),"")</f>
        <v/>
      </c>
      <c r="G30" s="21">
        <f>IFERROR(INDEX(Programa!$D$5:$D$104,MATCH(ROWS($B$6:B30),Programa!$T$5:$T$104,0)),"")</f>
        <v/>
      </c>
      <c r="H30" s="21">
        <f>IFERROR(INDEX(Programa!$E$5:$E$104,MATCH(ROWS($B$6:B30),Programa!$T$5:$T$104,0)),"")</f>
        <v/>
      </c>
      <c r="I30" s="21">
        <f>IFERROR(INDEX(Programa!$F$5:$F$104,MATCH(ROWS($B$6:B30),Programa!$T$5:$T$104,0)),"")</f>
        <v/>
      </c>
      <c r="J30" s="24">
        <f>IFERROR(INDEX(Programa!$G$5:$G$104,MATCH(ROWS($B$6:B30),Programa!$T$5:$T$104,0)),"")</f>
        <v/>
      </c>
      <c r="K30" s="23">
        <f>IFERROR(INDEX(Programa!$M$5:$M$104,MATCH(ROWS($B$6:B30),Programa!$T$5:$T$104,0)),"")</f>
        <v/>
      </c>
      <c r="L30" s="53">
        <f>IFERROR(INDEX(Programa!$O$5:$O$104,MATCH(ROWS($B$6:B30),Programa!$T$5:$T$104,0)),"")</f>
        <v/>
      </c>
      <c r="M30" s="21">
        <f>IFERROR(INDEX(Programa!$S$5:$S$104,MATCH(ROWS($B$6:B30),Programa!$T$5:$T$104,0)),"")</f>
        <v/>
      </c>
    </row>
    <row r="31">
      <c r="A31" s="21">
        <f>IF($B31="","",ROWS($A$6:A31))</f>
        <v/>
      </c>
      <c r="B31" s="53">
        <f>IFERROR(INDEX(Programa!$P$5:$P$104,MATCH(ROWS($B$6:B31),Programa!$T$5:$T$104,0)),"")</f>
        <v/>
      </c>
      <c r="C31" s="23">
        <f>IFERROR(INDEX(Programa!$Q$5:$Q$104,MATCH(ROWS($B$6:B31),Programa!$T$5:$T$104,0)),"")</f>
        <v/>
      </c>
      <c r="D31" s="24">
        <f>IFERROR(INDEX(Programa!$R$5:$R$104,MATCH(ROWS($B$6:B31),Programa!$T$5:$T$104,0)),"")</f>
        <v/>
      </c>
      <c r="E31" s="21">
        <f>IFERROR(INDEX(Programa!$B$5:$B$104,MATCH(ROWS($B$6:B31),Programa!$T$5:$T$104,0)),"")</f>
        <v/>
      </c>
      <c r="F31" s="24">
        <f>IFERROR(INDEX(Programa!$C$5:$C$104,MATCH(ROWS($B$6:B31),Programa!$T$5:$T$104,0)),"")</f>
        <v/>
      </c>
      <c r="G31" s="21">
        <f>IFERROR(INDEX(Programa!$D$5:$D$104,MATCH(ROWS($B$6:B31),Programa!$T$5:$T$104,0)),"")</f>
        <v/>
      </c>
      <c r="H31" s="21">
        <f>IFERROR(INDEX(Programa!$E$5:$E$104,MATCH(ROWS($B$6:B31),Programa!$T$5:$T$104,0)),"")</f>
        <v/>
      </c>
      <c r="I31" s="21">
        <f>IFERROR(INDEX(Programa!$F$5:$F$104,MATCH(ROWS($B$6:B31),Programa!$T$5:$T$104,0)),"")</f>
        <v/>
      </c>
      <c r="J31" s="24">
        <f>IFERROR(INDEX(Programa!$G$5:$G$104,MATCH(ROWS($B$6:B31),Programa!$T$5:$T$104,0)),"")</f>
        <v/>
      </c>
      <c r="K31" s="23">
        <f>IFERROR(INDEX(Programa!$M$5:$M$104,MATCH(ROWS($B$6:B31),Programa!$T$5:$T$104,0)),"")</f>
        <v/>
      </c>
      <c r="L31" s="53">
        <f>IFERROR(INDEX(Programa!$O$5:$O$104,MATCH(ROWS($B$6:B31),Programa!$T$5:$T$104,0)),"")</f>
        <v/>
      </c>
      <c r="M31" s="21">
        <f>IFERROR(INDEX(Programa!$S$5:$S$104,MATCH(ROWS($B$6:B31),Programa!$T$5:$T$104,0)),"")</f>
        <v/>
      </c>
    </row>
    <row r="32">
      <c r="A32" s="21">
        <f>IF($B32="","",ROWS($A$6:A32))</f>
        <v/>
      </c>
      <c r="B32" s="53">
        <f>IFERROR(INDEX(Programa!$P$5:$P$104,MATCH(ROWS($B$6:B32),Programa!$T$5:$T$104,0)),"")</f>
        <v/>
      </c>
      <c r="C32" s="23">
        <f>IFERROR(INDEX(Programa!$Q$5:$Q$104,MATCH(ROWS($B$6:B32),Programa!$T$5:$T$104,0)),"")</f>
        <v/>
      </c>
      <c r="D32" s="24">
        <f>IFERROR(INDEX(Programa!$R$5:$R$104,MATCH(ROWS($B$6:B32),Programa!$T$5:$T$104,0)),"")</f>
        <v/>
      </c>
      <c r="E32" s="21">
        <f>IFERROR(INDEX(Programa!$B$5:$B$104,MATCH(ROWS($B$6:B32),Programa!$T$5:$T$104,0)),"")</f>
        <v/>
      </c>
      <c r="F32" s="24">
        <f>IFERROR(INDEX(Programa!$C$5:$C$104,MATCH(ROWS($B$6:B32),Programa!$T$5:$T$104,0)),"")</f>
        <v/>
      </c>
      <c r="G32" s="21">
        <f>IFERROR(INDEX(Programa!$D$5:$D$104,MATCH(ROWS($B$6:B32),Programa!$T$5:$T$104,0)),"")</f>
        <v/>
      </c>
      <c r="H32" s="21">
        <f>IFERROR(INDEX(Programa!$E$5:$E$104,MATCH(ROWS($B$6:B32),Programa!$T$5:$T$104,0)),"")</f>
        <v/>
      </c>
      <c r="I32" s="21">
        <f>IFERROR(INDEX(Programa!$F$5:$F$104,MATCH(ROWS($B$6:B32),Programa!$T$5:$T$104,0)),"")</f>
        <v/>
      </c>
      <c r="J32" s="24">
        <f>IFERROR(INDEX(Programa!$G$5:$G$104,MATCH(ROWS($B$6:B32),Programa!$T$5:$T$104,0)),"")</f>
        <v/>
      </c>
      <c r="K32" s="23">
        <f>IFERROR(INDEX(Programa!$M$5:$M$104,MATCH(ROWS($B$6:B32),Programa!$T$5:$T$104,0)),"")</f>
        <v/>
      </c>
      <c r="L32" s="53">
        <f>IFERROR(INDEX(Programa!$O$5:$O$104,MATCH(ROWS($B$6:B32),Programa!$T$5:$T$104,0)),"")</f>
        <v/>
      </c>
      <c r="M32" s="21">
        <f>IFERROR(INDEX(Programa!$S$5:$S$104,MATCH(ROWS($B$6:B32),Programa!$T$5:$T$104,0)),"")</f>
        <v/>
      </c>
    </row>
    <row r="33">
      <c r="A33" s="21">
        <f>IF($B33="","",ROWS($A$6:A33))</f>
        <v/>
      </c>
      <c r="B33" s="53">
        <f>IFERROR(INDEX(Programa!$P$5:$P$104,MATCH(ROWS($B$6:B33),Programa!$T$5:$T$104,0)),"")</f>
        <v/>
      </c>
      <c r="C33" s="23">
        <f>IFERROR(INDEX(Programa!$Q$5:$Q$104,MATCH(ROWS($B$6:B33),Programa!$T$5:$T$104,0)),"")</f>
        <v/>
      </c>
      <c r="D33" s="24">
        <f>IFERROR(INDEX(Programa!$R$5:$R$104,MATCH(ROWS($B$6:B33),Programa!$T$5:$T$104,0)),"")</f>
        <v/>
      </c>
      <c r="E33" s="21">
        <f>IFERROR(INDEX(Programa!$B$5:$B$104,MATCH(ROWS($B$6:B33),Programa!$T$5:$T$104,0)),"")</f>
        <v/>
      </c>
      <c r="F33" s="24">
        <f>IFERROR(INDEX(Programa!$C$5:$C$104,MATCH(ROWS($B$6:B33),Programa!$T$5:$T$104,0)),"")</f>
        <v/>
      </c>
      <c r="G33" s="21">
        <f>IFERROR(INDEX(Programa!$D$5:$D$104,MATCH(ROWS($B$6:B33),Programa!$T$5:$T$104,0)),"")</f>
        <v/>
      </c>
      <c r="H33" s="21">
        <f>IFERROR(INDEX(Programa!$E$5:$E$104,MATCH(ROWS($B$6:B33),Programa!$T$5:$T$104,0)),"")</f>
        <v/>
      </c>
      <c r="I33" s="21">
        <f>IFERROR(INDEX(Programa!$F$5:$F$104,MATCH(ROWS($B$6:B33),Programa!$T$5:$T$104,0)),"")</f>
        <v/>
      </c>
      <c r="J33" s="24">
        <f>IFERROR(INDEX(Programa!$G$5:$G$104,MATCH(ROWS($B$6:B33),Programa!$T$5:$T$104,0)),"")</f>
        <v/>
      </c>
      <c r="K33" s="23">
        <f>IFERROR(INDEX(Programa!$M$5:$M$104,MATCH(ROWS($B$6:B33),Programa!$T$5:$T$104,0)),"")</f>
        <v/>
      </c>
      <c r="L33" s="53">
        <f>IFERROR(INDEX(Programa!$O$5:$O$104,MATCH(ROWS($B$6:B33),Programa!$T$5:$T$104,0)),"")</f>
        <v/>
      </c>
      <c r="M33" s="21">
        <f>IFERROR(INDEX(Programa!$S$5:$S$104,MATCH(ROWS($B$6:B33),Programa!$T$5:$T$104,0)),"")</f>
        <v/>
      </c>
    </row>
    <row r="34">
      <c r="A34" s="21">
        <f>IF($B34="","",ROWS($A$6:A34))</f>
        <v/>
      </c>
      <c r="B34" s="53">
        <f>IFERROR(INDEX(Programa!$P$5:$P$104,MATCH(ROWS($B$6:B34),Programa!$T$5:$T$104,0)),"")</f>
        <v/>
      </c>
      <c r="C34" s="23">
        <f>IFERROR(INDEX(Programa!$Q$5:$Q$104,MATCH(ROWS($B$6:B34),Programa!$T$5:$T$104,0)),"")</f>
        <v/>
      </c>
      <c r="D34" s="24">
        <f>IFERROR(INDEX(Programa!$R$5:$R$104,MATCH(ROWS($B$6:B34),Programa!$T$5:$T$104,0)),"")</f>
        <v/>
      </c>
      <c r="E34" s="21">
        <f>IFERROR(INDEX(Programa!$B$5:$B$104,MATCH(ROWS($B$6:B34),Programa!$T$5:$T$104,0)),"")</f>
        <v/>
      </c>
      <c r="F34" s="24">
        <f>IFERROR(INDEX(Programa!$C$5:$C$104,MATCH(ROWS($B$6:B34),Programa!$T$5:$T$104,0)),"")</f>
        <v/>
      </c>
      <c r="G34" s="21">
        <f>IFERROR(INDEX(Programa!$D$5:$D$104,MATCH(ROWS($B$6:B34),Programa!$T$5:$T$104,0)),"")</f>
        <v/>
      </c>
      <c r="H34" s="21">
        <f>IFERROR(INDEX(Programa!$E$5:$E$104,MATCH(ROWS($B$6:B34),Programa!$T$5:$T$104,0)),"")</f>
        <v/>
      </c>
      <c r="I34" s="21">
        <f>IFERROR(INDEX(Programa!$F$5:$F$104,MATCH(ROWS($B$6:B34),Programa!$T$5:$T$104,0)),"")</f>
        <v/>
      </c>
      <c r="J34" s="24">
        <f>IFERROR(INDEX(Programa!$G$5:$G$104,MATCH(ROWS($B$6:B34),Programa!$T$5:$T$104,0)),"")</f>
        <v/>
      </c>
      <c r="K34" s="23">
        <f>IFERROR(INDEX(Programa!$M$5:$M$104,MATCH(ROWS($B$6:B34),Programa!$T$5:$T$104,0)),"")</f>
        <v/>
      </c>
      <c r="L34" s="53">
        <f>IFERROR(INDEX(Programa!$O$5:$O$104,MATCH(ROWS($B$6:B34),Programa!$T$5:$T$104,0)),"")</f>
        <v/>
      </c>
      <c r="M34" s="21">
        <f>IFERROR(INDEX(Programa!$S$5:$S$104,MATCH(ROWS($B$6:B34),Programa!$T$5:$T$104,0)),"")</f>
        <v/>
      </c>
    </row>
    <row r="35">
      <c r="A35" s="21">
        <f>IF($B35="","",ROWS($A$6:A35))</f>
        <v/>
      </c>
      <c r="B35" s="53">
        <f>IFERROR(INDEX(Programa!$P$5:$P$104,MATCH(ROWS($B$6:B35),Programa!$T$5:$T$104,0)),"")</f>
        <v/>
      </c>
      <c r="C35" s="23">
        <f>IFERROR(INDEX(Programa!$Q$5:$Q$104,MATCH(ROWS($B$6:B35),Programa!$T$5:$T$104,0)),"")</f>
        <v/>
      </c>
      <c r="D35" s="24">
        <f>IFERROR(INDEX(Programa!$R$5:$R$104,MATCH(ROWS($B$6:B35),Programa!$T$5:$T$104,0)),"")</f>
        <v/>
      </c>
      <c r="E35" s="21">
        <f>IFERROR(INDEX(Programa!$B$5:$B$104,MATCH(ROWS($B$6:B35),Programa!$T$5:$T$104,0)),"")</f>
        <v/>
      </c>
      <c r="F35" s="24">
        <f>IFERROR(INDEX(Programa!$C$5:$C$104,MATCH(ROWS($B$6:B35),Programa!$T$5:$T$104,0)),"")</f>
        <v/>
      </c>
      <c r="G35" s="21">
        <f>IFERROR(INDEX(Programa!$D$5:$D$104,MATCH(ROWS($B$6:B35),Programa!$T$5:$T$104,0)),"")</f>
        <v/>
      </c>
      <c r="H35" s="21">
        <f>IFERROR(INDEX(Programa!$E$5:$E$104,MATCH(ROWS($B$6:B35),Programa!$T$5:$T$104,0)),"")</f>
        <v/>
      </c>
      <c r="I35" s="21">
        <f>IFERROR(INDEX(Programa!$F$5:$F$104,MATCH(ROWS($B$6:B35),Programa!$T$5:$T$104,0)),"")</f>
        <v/>
      </c>
      <c r="J35" s="24">
        <f>IFERROR(INDEX(Programa!$G$5:$G$104,MATCH(ROWS($B$6:B35),Programa!$T$5:$T$104,0)),"")</f>
        <v/>
      </c>
      <c r="K35" s="23">
        <f>IFERROR(INDEX(Programa!$M$5:$M$104,MATCH(ROWS($B$6:B35),Programa!$T$5:$T$104,0)),"")</f>
        <v/>
      </c>
      <c r="L35" s="53">
        <f>IFERROR(INDEX(Programa!$O$5:$O$104,MATCH(ROWS($B$6:B35),Programa!$T$5:$T$104,0)),"")</f>
        <v/>
      </c>
      <c r="M35" s="21">
        <f>IFERROR(INDEX(Programa!$S$5:$S$104,MATCH(ROWS($B$6:B35),Programa!$T$5:$T$104,0)),"")</f>
        <v/>
      </c>
    </row>
    <row r="36">
      <c r="A36" s="21">
        <f>IF($B36="","",ROWS($A$6:A36))</f>
        <v/>
      </c>
      <c r="B36" s="53">
        <f>IFERROR(INDEX(Programa!$P$5:$P$104,MATCH(ROWS($B$6:B36),Programa!$T$5:$T$104,0)),"")</f>
        <v/>
      </c>
      <c r="C36" s="23">
        <f>IFERROR(INDEX(Programa!$Q$5:$Q$104,MATCH(ROWS($B$6:B36),Programa!$T$5:$T$104,0)),"")</f>
        <v/>
      </c>
      <c r="D36" s="24">
        <f>IFERROR(INDEX(Programa!$R$5:$R$104,MATCH(ROWS($B$6:B36),Programa!$T$5:$T$104,0)),"")</f>
        <v/>
      </c>
      <c r="E36" s="21">
        <f>IFERROR(INDEX(Programa!$B$5:$B$104,MATCH(ROWS($B$6:B36),Programa!$T$5:$T$104,0)),"")</f>
        <v/>
      </c>
      <c r="F36" s="24">
        <f>IFERROR(INDEX(Programa!$C$5:$C$104,MATCH(ROWS($B$6:B36),Programa!$T$5:$T$104,0)),"")</f>
        <v/>
      </c>
      <c r="G36" s="21">
        <f>IFERROR(INDEX(Programa!$D$5:$D$104,MATCH(ROWS($B$6:B36),Programa!$T$5:$T$104,0)),"")</f>
        <v/>
      </c>
      <c r="H36" s="21">
        <f>IFERROR(INDEX(Programa!$E$5:$E$104,MATCH(ROWS($B$6:B36),Programa!$T$5:$T$104,0)),"")</f>
        <v/>
      </c>
      <c r="I36" s="21">
        <f>IFERROR(INDEX(Programa!$F$5:$F$104,MATCH(ROWS($B$6:B36),Programa!$T$5:$T$104,0)),"")</f>
        <v/>
      </c>
      <c r="J36" s="24">
        <f>IFERROR(INDEX(Programa!$G$5:$G$104,MATCH(ROWS($B$6:B36),Programa!$T$5:$T$104,0)),"")</f>
        <v/>
      </c>
      <c r="K36" s="23">
        <f>IFERROR(INDEX(Programa!$M$5:$M$104,MATCH(ROWS($B$6:B36),Programa!$T$5:$T$104,0)),"")</f>
        <v/>
      </c>
      <c r="L36" s="53">
        <f>IFERROR(INDEX(Programa!$O$5:$O$104,MATCH(ROWS($B$6:B36),Programa!$T$5:$T$104,0)),"")</f>
        <v/>
      </c>
      <c r="M36" s="21">
        <f>IFERROR(INDEX(Programa!$S$5:$S$104,MATCH(ROWS($B$6:B36),Programa!$T$5:$T$104,0)),"")</f>
        <v/>
      </c>
    </row>
    <row r="37">
      <c r="A37" s="21">
        <f>IF($B37="","",ROWS($A$6:A37))</f>
        <v/>
      </c>
      <c r="B37" s="53">
        <f>IFERROR(INDEX(Programa!$P$5:$P$104,MATCH(ROWS($B$6:B37),Programa!$T$5:$T$104,0)),"")</f>
        <v/>
      </c>
      <c r="C37" s="23">
        <f>IFERROR(INDEX(Programa!$Q$5:$Q$104,MATCH(ROWS($B$6:B37),Programa!$T$5:$T$104,0)),"")</f>
        <v/>
      </c>
      <c r="D37" s="24">
        <f>IFERROR(INDEX(Programa!$R$5:$R$104,MATCH(ROWS($B$6:B37),Programa!$T$5:$T$104,0)),"")</f>
        <v/>
      </c>
      <c r="E37" s="21">
        <f>IFERROR(INDEX(Programa!$B$5:$B$104,MATCH(ROWS($B$6:B37),Programa!$T$5:$T$104,0)),"")</f>
        <v/>
      </c>
      <c r="F37" s="24">
        <f>IFERROR(INDEX(Programa!$C$5:$C$104,MATCH(ROWS($B$6:B37),Programa!$T$5:$T$104,0)),"")</f>
        <v/>
      </c>
      <c r="G37" s="21">
        <f>IFERROR(INDEX(Programa!$D$5:$D$104,MATCH(ROWS($B$6:B37),Programa!$T$5:$T$104,0)),"")</f>
        <v/>
      </c>
      <c r="H37" s="21">
        <f>IFERROR(INDEX(Programa!$E$5:$E$104,MATCH(ROWS($B$6:B37),Programa!$T$5:$T$104,0)),"")</f>
        <v/>
      </c>
      <c r="I37" s="21">
        <f>IFERROR(INDEX(Programa!$F$5:$F$104,MATCH(ROWS($B$6:B37),Programa!$T$5:$T$104,0)),"")</f>
        <v/>
      </c>
      <c r="J37" s="24">
        <f>IFERROR(INDEX(Programa!$G$5:$G$104,MATCH(ROWS($B$6:B37),Programa!$T$5:$T$104,0)),"")</f>
        <v/>
      </c>
      <c r="K37" s="23">
        <f>IFERROR(INDEX(Programa!$M$5:$M$104,MATCH(ROWS($B$6:B37),Programa!$T$5:$T$104,0)),"")</f>
        <v/>
      </c>
      <c r="L37" s="53">
        <f>IFERROR(INDEX(Programa!$O$5:$O$104,MATCH(ROWS($B$6:B37),Programa!$T$5:$T$104,0)),"")</f>
        <v/>
      </c>
      <c r="M37" s="21">
        <f>IFERROR(INDEX(Programa!$S$5:$S$104,MATCH(ROWS($B$6:B37),Programa!$T$5:$T$104,0)),"")</f>
        <v/>
      </c>
    </row>
    <row r="38">
      <c r="A38" s="21">
        <f>IF($B38="","",ROWS($A$6:A38))</f>
        <v/>
      </c>
      <c r="B38" s="53">
        <f>IFERROR(INDEX(Programa!$P$5:$P$104,MATCH(ROWS($B$6:B38),Programa!$T$5:$T$104,0)),"")</f>
        <v/>
      </c>
      <c r="C38" s="23">
        <f>IFERROR(INDEX(Programa!$Q$5:$Q$104,MATCH(ROWS($B$6:B38),Programa!$T$5:$T$104,0)),"")</f>
        <v/>
      </c>
      <c r="D38" s="24">
        <f>IFERROR(INDEX(Programa!$R$5:$R$104,MATCH(ROWS($B$6:B38),Programa!$T$5:$T$104,0)),"")</f>
        <v/>
      </c>
      <c r="E38" s="21">
        <f>IFERROR(INDEX(Programa!$B$5:$B$104,MATCH(ROWS($B$6:B38),Programa!$T$5:$T$104,0)),"")</f>
        <v/>
      </c>
      <c r="F38" s="24">
        <f>IFERROR(INDEX(Programa!$C$5:$C$104,MATCH(ROWS($B$6:B38),Programa!$T$5:$T$104,0)),"")</f>
        <v/>
      </c>
      <c r="G38" s="21">
        <f>IFERROR(INDEX(Programa!$D$5:$D$104,MATCH(ROWS($B$6:B38),Programa!$T$5:$T$104,0)),"")</f>
        <v/>
      </c>
      <c r="H38" s="21">
        <f>IFERROR(INDEX(Programa!$E$5:$E$104,MATCH(ROWS($B$6:B38),Programa!$T$5:$T$104,0)),"")</f>
        <v/>
      </c>
      <c r="I38" s="21">
        <f>IFERROR(INDEX(Programa!$F$5:$F$104,MATCH(ROWS($B$6:B38),Programa!$T$5:$T$104,0)),"")</f>
        <v/>
      </c>
      <c r="J38" s="24">
        <f>IFERROR(INDEX(Programa!$G$5:$G$104,MATCH(ROWS($B$6:B38),Programa!$T$5:$T$104,0)),"")</f>
        <v/>
      </c>
      <c r="K38" s="23">
        <f>IFERROR(INDEX(Programa!$M$5:$M$104,MATCH(ROWS($B$6:B38),Programa!$T$5:$T$104,0)),"")</f>
        <v/>
      </c>
      <c r="L38" s="53">
        <f>IFERROR(INDEX(Programa!$O$5:$O$104,MATCH(ROWS($B$6:B38),Programa!$T$5:$T$104,0)),"")</f>
        <v/>
      </c>
      <c r="M38" s="21">
        <f>IFERROR(INDEX(Programa!$S$5:$S$104,MATCH(ROWS($B$6:B38),Programa!$T$5:$T$104,0)),"")</f>
        <v/>
      </c>
    </row>
    <row r="39">
      <c r="A39" s="21">
        <f>IF($B39="","",ROWS($A$6:A39))</f>
        <v/>
      </c>
      <c r="B39" s="53">
        <f>IFERROR(INDEX(Programa!$P$5:$P$104,MATCH(ROWS($B$6:B39),Programa!$T$5:$T$104,0)),"")</f>
        <v/>
      </c>
      <c r="C39" s="23">
        <f>IFERROR(INDEX(Programa!$Q$5:$Q$104,MATCH(ROWS($B$6:B39),Programa!$T$5:$T$104,0)),"")</f>
        <v/>
      </c>
      <c r="D39" s="24">
        <f>IFERROR(INDEX(Programa!$R$5:$R$104,MATCH(ROWS($B$6:B39),Programa!$T$5:$T$104,0)),"")</f>
        <v/>
      </c>
      <c r="E39" s="21">
        <f>IFERROR(INDEX(Programa!$B$5:$B$104,MATCH(ROWS($B$6:B39),Programa!$T$5:$T$104,0)),"")</f>
        <v/>
      </c>
      <c r="F39" s="24">
        <f>IFERROR(INDEX(Programa!$C$5:$C$104,MATCH(ROWS($B$6:B39),Programa!$T$5:$T$104,0)),"")</f>
        <v/>
      </c>
      <c r="G39" s="21">
        <f>IFERROR(INDEX(Programa!$D$5:$D$104,MATCH(ROWS($B$6:B39),Programa!$T$5:$T$104,0)),"")</f>
        <v/>
      </c>
      <c r="H39" s="21">
        <f>IFERROR(INDEX(Programa!$E$5:$E$104,MATCH(ROWS($B$6:B39),Programa!$T$5:$T$104,0)),"")</f>
        <v/>
      </c>
      <c r="I39" s="21">
        <f>IFERROR(INDEX(Programa!$F$5:$F$104,MATCH(ROWS($B$6:B39),Programa!$T$5:$T$104,0)),"")</f>
        <v/>
      </c>
      <c r="J39" s="24">
        <f>IFERROR(INDEX(Programa!$G$5:$G$104,MATCH(ROWS($B$6:B39),Programa!$T$5:$T$104,0)),"")</f>
        <v/>
      </c>
      <c r="K39" s="23">
        <f>IFERROR(INDEX(Programa!$M$5:$M$104,MATCH(ROWS($B$6:B39),Programa!$T$5:$T$104,0)),"")</f>
        <v/>
      </c>
      <c r="L39" s="53">
        <f>IFERROR(INDEX(Programa!$O$5:$O$104,MATCH(ROWS($B$6:B39),Programa!$T$5:$T$104,0)),"")</f>
        <v/>
      </c>
      <c r="M39" s="21">
        <f>IFERROR(INDEX(Programa!$S$5:$S$104,MATCH(ROWS($B$6:B39),Programa!$T$5:$T$104,0)),"")</f>
        <v/>
      </c>
    </row>
    <row r="40">
      <c r="A40" s="21">
        <f>IF($B40="","",ROWS($A$6:A40))</f>
        <v/>
      </c>
      <c r="B40" s="53">
        <f>IFERROR(INDEX(Programa!$P$5:$P$104,MATCH(ROWS($B$6:B40),Programa!$T$5:$T$104,0)),"")</f>
        <v/>
      </c>
      <c r="C40" s="23">
        <f>IFERROR(INDEX(Programa!$Q$5:$Q$104,MATCH(ROWS($B$6:B40),Programa!$T$5:$T$104,0)),"")</f>
        <v/>
      </c>
      <c r="D40" s="24">
        <f>IFERROR(INDEX(Programa!$R$5:$R$104,MATCH(ROWS($B$6:B40),Programa!$T$5:$T$104,0)),"")</f>
        <v/>
      </c>
      <c r="E40" s="21">
        <f>IFERROR(INDEX(Programa!$B$5:$B$104,MATCH(ROWS($B$6:B40),Programa!$T$5:$T$104,0)),"")</f>
        <v/>
      </c>
      <c r="F40" s="24">
        <f>IFERROR(INDEX(Programa!$C$5:$C$104,MATCH(ROWS($B$6:B40),Programa!$T$5:$T$104,0)),"")</f>
        <v/>
      </c>
      <c r="G40" s="21">
        <f>IFERROR(INDEX(Programa!$D$5:$D$104,MATCH(ROWS($B$6:B40),Programa!$T$5:$T$104,0)),"")</f>
        <v/>
      </c>
      <c r="H40" s="21">
        <f>IFERROR(INDEX(Programa!$E$5:$E$104,MATCH(ROWS($B$6:B40),Programa!$T$5:$T$104,0)),"")</f>
        <v/>
      </c>
      <c r="I40" s="21">
        <f>IFERROR(INDEX(Programa!$F$5:$F$104,MATCH(ROWS($B$6:B40),Programa!$T$5:$T$104,0)),"")</f>
        <v/>
      </c>
      <c r="J40" s="24">
        <f>IFERROR(INDEX(Programa!$G$5:$G$104,MATCH(ROWS($B$6:B40),Programa!$T$5:$T$104,0)),"")</f>
        <v/>
      </c>
      <c r="K40" s="23">
        <f>IFERROR(INDEX(Programa!$M$5:$M$104,MATCH(ROWS($B$6:B40),Programa!$T$5:$T$104,0)),"")</f>
        <v/>
      </c>
      <c r="L40" s="53">
        <f>IFERROR(INDEX(Programa!$O$5:$O$104,MATCH(ROWS($B$6:B40),Programa!$T$5:$T$104,0)),"")</f>
        <v/>
      </c>
      <c r="M40" s="21">
        <f>IFERROR(INDEX(Programa!$S$5:$S$104,MATCH(ROWS($B$6:B40),Programa!$T$5:$T$104,0)),"")</f>
        <v/>
      </c>
    </row>
    <row r="41">
      <c r="A41" s="21">
        <f>IF($B41="","",ROWS($A$6:A41))</f>
        <v/>
      </c>
      <c r="B41" s="53">
        <f>IFERROR(INDEX(Programa!$P$5:$P$104,MATCH(ROWS($B$6:B41),Programa!$T$5:$T$104,0)),"")</f>
        <v/>
      </c>
      <c r="C41" s="23">
        <f>IFERROR(INDEX(Programa!$Q$5:$Q$104,MATCH(ROWS($B$6:B41),Programa!$T$5:$T$104,0)),"")</f>
        <v/>
      </c>
      <c r="D41" s="24">
        <f>IFERROR(INDEX(Programa!$R$5:$R$104,MATCH(ROWS($B$6:B41),Programa!$T$5:$T$104,0)),"")</f>
        <v/>
      </c>
      <c r="E41" s="21">
        <f>IFERROR(INDEX(Programa!$B$5:$B$104,MATCH(ROWS($B$6:B41),Programa!$T$5:$T$104,0)),"")</f>
        <v/>
      </c>
      <c r="F41" s="24">
        <f>IFERROR(INDEX(Programa!$C$5:$C$104,MATCH(ROWS($B$6:B41),Programa!$T$5:$T$104,0)),"")</f>
        <v/>
      </c>
      <c r="G41" s="21">
        <f>IFERROR(INDEX(Programa!$D$5:$D$104,MATCH(ROWS($B$6:B41),Programa!$T$5:$T$104,0)),"")</f>
        <v/>
      </c>
      <c r="H41" s="21">
        <f>IFERROR(INDEX(Programa!$E$5:$E$104,MATCH(ROWS($B$6:B41),Programa!$T$5:$T$104,0)),"")</f>
        <v/>
      </c>
      <c r="I41" s="21">
        <f>IFERROR(INDEX(Programa!$F$5:$F$104,MATCH(ROWS($B$6:B41),Programa!$T$5:$T$104,0)),"")</f>
        <v/>
      </c>
      <c r="J41" s="24">
        <f>IFERROR(INDEX(Programa!$G$5:$G$104,MATCH(ROWS($B$6:B41),Programa!$T$5:$T$104,0)),"")</f>
        <v/>
      </c>
      <c r="K41" s="23">
        <f>IFERROR(INDEX(Programa!$M$5:$M$104,MATCH(ROWS($B$6:B41),Programa!$T$5:$T$104,0)),"")</f>
        <v/>
      </c>
      <c r="L41" s="53">
        <f>IFERROR(INDEX(Programa!$O$5:$O$104,MATCH(ROWS($B$6:B41),Programa!$T$5:$T$104,0)),"")</f>
        <v/>
      </c>
      <c r="M41" s="21">
        <f>IFERROR(INDEX(Programa!$S$5:$S$104,MATCH(ROWS($B$6:B41),Programa!$T$5:$T$104,0)),"")</f>
        <v/>
      </c>
    </row>
    <row r="42">
      <c r="A42" s="21">
        <f>IF($B42="","",ROWS($A$6:A42))</f>
        <v/>
      </c>
      <c r="B42" s="53">
        <f>IFERROR(INDEX(Programa!$P$5:$P$104,MATCH(ROWS($B$6:B42),Programa!$T$5:$T$104,0)),"")</f>
        <v/>
      </c>
      <c r="C42" s="23">
        <f>IFERROR(INDEX(Programa!$Q$5:$Q$104,MATCH(ROWS($B$6:B42),Programa!$T$5:$T$104,0)),"")</f>
        <v/>
      </c>
      <c r="D42" s="24">
        <f>IFERROR(INDEX(Programa!$R$5:$R$104,MATCH(ROWS($B$6:B42),Programa!$T$5:$T$104,0)),"")</f>
        <v/>
      </c>
      <c r="E42" s="21">
        <f>IFERROR(INDEX(Programa!$B$5:$B$104,MATCH(ROWS($B$6:B42),Programa!$T$5:$T$104,0)),"")</f>
        <v/>
      </c>
      <c r="F42" s="24">
        <f>IFERROR(INDEX(Programa!$C$5:$C$104,MATCH(ROWS($B$6:B42),Programa!$T$5:$T$104,0)),"")</f>
        <v/>
      </c>
      <c r="G42" s="21">
        <f>IFERROR(INDEX(Programa!$D$5:$D$104,MATCH(ROWS($B$6:B42),Programa!$T$5:$T$104,0)),"")</f>
        <v/>
      </c>
      <c r="H42" s="21">
        <f>IFERROR(INDEX(Programa!$E$5:$E$104,MATCH(ROWS($B$6:B42),Programa!$T$5:$T$104,0)),"")</f>
        <v/>
      </c>
      <c r="I42" s="21">
        <f>IFERROR(INDEX(Programa!$F$5:$F$104,MATCH(ROWS($B$6:B42),Programa!$T$5:$T$104,0)),"")</f>
        <v/>
      </c>
      <c r="J42" s="24">
        <f>IFERROR(INDEX(Programa!$G$5:$G$104,MATCH(ROWS($B$6:B42),Programa!$T$5:$T$104,0)),"")</f>
        <v/>
      </c>
      <c r="K42" s="23">
        <f>IFERROR(INDEX(Programa!$M$5:$M$104,MATCH(ROWS($B$6:B42),Programa!$T$5:$T$104,0)),"")</f>
        <v/>
      </c>
      <c r="L42" s="53">
        <f>IFERROR(INDEX(Programa!$O$5:$O$104,MATCH(ROWS($B$6:B42),Programa!$T$5:$T$104,0)),"")</f>
        <v/>
      </c>
      <c r="M42" s="21">
        <f>IFERROR(INDEX(Programa!$S$5:$S$104,MATCH(ROWS($B$6:B42),Programa!$T$5:$T$104,0)),"")</f>
        <v/>
      </c>
    </row>
    <row r="43">
      <c r="A43" s="21">
        <f>IF($B43="","",ROWS($A$6:A43))</f>
        <v/>
      </c>
      <c r="B43" s="53">
        <f>IFERROR(INDEX(Programa!$P$5:$P$104,MATCH(ROWS($B$6:B43),Programa!$T$5:$T$104,0)),"")</f>
        <v/>
      </c>
      <c r="C43" s="23">
        <f>IFERROR(INDEX(Programa!$Q$5:$Q$104,MATCH(ROWS($B$6:B43),Programa!$T$5:$T$104,0)),"")</f>
        <v/>
      </c>
      <c r="D43" s="24">
        <f>IFERROR(INDEX(Programa!$R$5:$R$104,MATCH(ROWS($B$6:B43),Programa!$T$5:$T$104,0)),"")</f>
        <v/>
      </c>
      <c r="E43" s="21">
        <f>IFERROR(INDEX(Programa!$B$5:$B$104,MATCH(ROWS($B$6:B43),Programa!$T$5:$T$104,0)),"")</f>
        <v/>
      </c>
      <c r="F43" s="24">
        <f>IFERROR(INDEX(Programa!$C$5:$C$104,MATCH(ROWS($B$6:B43),Programa!$T$5:$T$104,0)),"")</f>
        <v/>
      </c>
      <c r="G43" s="21">
        <f>IFERROR(INDEX(Programa!$D$5:$D$104,MATCH(ROWS($B$6:B43),Programa!$T$5:$T$104,0)),"")</f>
        <v/>
      </c>
      <c r="H43" s="21">
        <f>IFERROR(INDEX(Programa!$E$5:$E$104,MATCH(ROWS($B$6:B43),Programa!$T$5:$T$104,0)),"")</f>
        <v/>
      </c>
      <c r="I43" s="21">
        <f>IFERROR(INDEX(Programa!$F$5:$F$104,MATCH(ROWS($B$6:B43),Programa!$T$5:$T$104,0)),"")</f>
        <v/>
      </c>
      <c r="J43" s="24">
        <f>IFERROR(INDEX(Programa!$G$5:$G$104,MATCH(ROWS($B$6:B43),Programa!$T$5:$T$104,0)),"")</f>
        <v/>
      </c>
      <c r="K43" s="23">
        <f>IFERROR(INDEX(Programa!$M$5:$M$104,MATCH(ROWS($B$6:B43),Programa!$T$5:$T$104,0)),"")</f>
        <v/>
      </c>
      <c r="L43" s="53">
        <f>IFERROR(INDEX(Programa!$O$5:$O$104,MATCH(ROWS($B$6:B43),Programa!$T$5:$T$104,0)),"")</f>
        <v/>
      </c>
      <c r="M43" s="21">
        <f>IFERROR(INDEX(Programa!$S$5:$S$104,MATCH(ROWS($B$6:B43),Programa!$T$5:$T$104,0)),"")</f>
        <v/>
      </c>
    </row>
    <row r="44">
      <c r="A44" s="21">
        <f>IF($B44="","",ROWS($A$6:A44))</f>
        <v/>
      </c>
      <c r="B44" s="53">
        <f>IFERROR(INDEX(Programa!$P$5:$P$104,MATCH(ROWS($B$6:B44),Programa!$T$5:$T$104,0)),"")</f>
        <v/>
      </c>
      <c r="C44" s="23">
        <f>IFERROR(INDEX(Programa!$Q$5:$Q$104,MATCH(ROWS($B$6:B44),Programa!$T$5:$T$104,0)),"")</f>
        <v/>
      </c>
      <c r="D44" s="24">
        <f>IFERROR(INDEX(Programa!$R$5:$R$104,MATCH(ROWS($B$6:B44),Programa!$T$5:$T$104,0)),"")</f>
        <v/>
      </c>
      <c r="E44" s="21">
        <f>IFERROR(INDEX(Programa!$B$5:$B$104,MATCH(ROWS($B$6:B44),Programa!$T$5:$T$104,0)),"")</f>
        <v/>
      </c>
      <c r="F44" s="24">
        <f>IFERROR(INDEX(Programa!$C$5:$C$104,MATCH(ROWS($B$6:B44),Programa!$T$5:$T$104,0)),"")</f>
        <v/>
      </c>
      <c r="G44" s="21">
        <f>IFERROR(INDEX(Programa!$D$5:$D$104,MATCH(ROWS($B$6:B44),Programa!$T$5:$T$104,0)),"")</f>
        <v/>
      </c>
      <c r="H44" s="21">
        <f>IFERROR(INDEX(Programa!$E$5:$E$104,MATCH(ROWS($B$6:B44),Programa!$T$5:$T$104,0)),"")</f>
        <v/>
      </c>
      <c r="I44" s="21">
        <f>IFERROR(INDEX(Programa!$F$5:$F$104,MATCH(ROWS($B$6:B44),Programa!$T$5:$T$104,0)),"")</f>
        <v/>
      </c>
      <c r="J44" s="24">
        <f>IFERROR(INDEX(Programa!$G$5:$G$104,MATCH(ROWS($B$6:B44),Programa!$T$5:$T$104,0)),"")</f>
        <v/>
      </c>
      <c r="K44" s="23">
        <f>IFERROR(INDEX(Programa!$M$5:$M$104,MATCH(ROWS($B$6:B44),Programa!$T$5:$T$104,0)),"")</f>
        <v/>
      </c>
      <c r="L44" s="53">
        <f>IFERROR(INDEX(Programa!$O$5:$O$104,MATCH(ROWS($B$6:B44),Programa!$T$5:$T$104,0)),"")</f>
        <v/>
      </c>
      <c r="M44" s="21">
        <f>IFERROR(INDEX(Programa!$S$5:$S$104,MATCH(ROWS($B$6:B44),Programa!$T$5:$T$104,0)),"")</f>
        <v/>
      </c>
    </row>
    <row r="45">
      <c r="A45" s="21">
        <f>IF($B45="","",ROWS($A$6:A45))</f>
        <v/>
      </c>
      <c r="B45" s="53">
        <f>IFERROR(INDEX(Programa!$P$5:$P$104,MATCH(ROWS($B$6:B45),Programa!$T$5:$T$104,0)),"")</f>
        <v/>
      </c>
      <c r="C45" s="23">
        <f>IFERROR(INDEX(Programa!$Q$5:$Q$104,MATCH(ROWS($B$6:B45),Programa!$T$5:$T$104,0)),"")</f>
        <v/>
      </c>
      <c r="D45" s="24">
        <f>IFERROR(INDEX(Programa!$R$5:$R$104,MATCH(ROWS($B$6:B45),Programa!$T$5:$T$104,0)),"")</f>
        <v/>
      </c>
      <c r="E45" s="21">
        <f>IFERROR(INDEX(Programa!$B$5:$B$104,MATCH(ROWS($B$6:B45),Programa!$T$5:$T$104,0)),"")</f>
        <v/>
      </c>
      <c r="F45" s="24">
        <f>IFERROR(INDEX(Programa!$C$5:$C$104,MATCH(ROWS($B$6:B45),Programa!$T$5:$T$104,0)),"")</f>
        <v/>
      </c>
      <c r="G45" s="21">
        <f>IFERROR(INDEX(Programa!$D$5:$D$104,MATCH(ROWS($B$6:B45),Programa!$T$5:$T$104,0)),"")</f>
        <v/>
      </c>
      <c r="H45" s="21">
        <f>IFERROR(INDEX(Programa!$E$5:$E$104,MATCH(ROWS($B$6:B45),Programa!$T$5:$T$104,0)),"")</f>
        <v/>
      </c>
      <c r="I45" s="21">
        <f>IFERROR(INDEX(Programa!$F$5:$F$104,MATCH(ROWS($B$6:B45),Programa!$T$5:$T$104,0)),"")</f>
        <v/>
      </c>
      <c r="J45" s="24">
        <f>IFERROR(INDEX(Programa!$G$5:$G$104,MATCH(ROWS($B$6:B45),Programa!$T$5:$T$104,0)),"")</f>
        <v/>
      </c>
      <c r="K45" s="23">
        <f>IFERROR(INDEX(Programa!$M$5:$M$104,MATCH(ROWS($B$6:B45),Programa!$T$5:$T$104,0)),"")</f>
        <v/>
      </c>
      <c r="L45" s="53">
        <f>IFERROR(INDEX(Programa!$O$5:$O$104,MATCH(ROWS($B$6:B45),Programa!$T$5:$T$104,0)),"")</f>
        <v/>
      </c>
      <c r="M45" s="21">
        <f>IFERROR(INDEX(Programa!$S$5:$S$104,MATCH(ROWS($B$6:B45),Programa!$T$5:$T$104,0)),"")</f>
        <v/>
      </c>
    </row>
    <row r="46">
      <c r="A46" s="21">
        <f>IF($B46="","",ROWS($A$6:A46))</f>
        <v/>
      </c>
      <c r="B46" s="53">
        <f>IFERROR(INDEX(Programa!$P$5:$P$104,MATCH(ROWS($B$6:B46),Programa!$T$5:$T$104,0)),"")</f>
        <v/>
      </c>
      <c r="C46" s="23">
        <f>IFERROR(INDEX(Programa!$Q$5:$Q$104,MATCH(ROWS($B$6:B46),Programa!$T$5:$T$104,0)),"")</f>
        <v/>
      </c>
      <c r="D46" s="24">
        <f>IFERROR(INDEX(Programa!$R$5:$R$104,MATCH(ROWS($B$6:B46),Programa!$T$5:$T$104,0)),"")</f>
        <v/>
      </c>
      <c r="E46" s="21">
        <f>IFERROR(INDEX(Programa!$B$5:$B$104,MATCH(ROWS($B$6:B46),Programa!$T$5:$T$104,0)),"")</f>
        <v/>
      </c>
      <c r="F46" s="24">
        <f>IFERROR(INDEX(Programa!$C$5:$C$104,MATCH(ROWS($B$6:B46),Programa!$T$5:$T$104,0)),"")</f>
        <v/>
      </c>
      <c r="G46" s="21">
        <f>IFERROR(INDEX(Programa!$D$5:$D$104,MATCH(ROWS($B$6:B46),Programa!$T$5:$T$104,0)),"")</f>
        <v/>
      </c>
      <c r="H46" s="21">
        <f>IFERROR(INDEX(Programa!$E$5:$E$104,MATCH(ROWS($B$6:B46),Programa!$T$5:$T$104,0)),"")</f>
        <v/>
      </c>
      <c r="I46" s="21">
        <f>IFERROR(INDEX(Programa!$F$5:$F$104,MATCH(ROWS($B$6:B46),Programa!$T$5:$T$104,0)),"")</f>
        <v/>
      </c>
      <c r="J46" s="24">
        <f>IFERROR(INDEX(Programa!$G$5:$G$104,MATCH(ROWS($B$6:B46),Programa!$T$5:$T$104,0)),"")</f>
        <v/>
      </c>
      <c r="K46" s="23">
        <f>IFERROR(INDEX(Programa!$M$5:$M$104,MATCH(ROWS($B$6:B46),Programa!$T$5:$T$104,0)),"")</f>
        <v/>
      </c>
      <c r="L46" s="53">
        <f>IFERROR(INDEX(Programa!$O$5:$O$104,MATCH(ROWS($B$6:B46),Programa!$T$5:$T$104,0)),"")</f>
        <v/>
      </c>
      <c r="M46" s="21">
        <f>IFERROR(INDEX(Programa!$S$5:$S$104,MATCH(ROWS($B$6:B46),Programa!$T$5:$T$104,0)),"")</f>
        <v/>
      </c>
    </row>
    <row r="47">
      <c r="A47" s="21">
        <f>IF($B47="","",ROWS($A$6:A47))</f>
        <v/>
      </c>
      <c r="B47" s="53">
        <f>IFERROR(INDEX(Programa!$P$5:$P$104,MATCH(ROWS($B$6:B47),Programa!$T$5:$T$104,0)),"")</f>
        <v/>
      </c>
      <c r="C47" s="23">
        <f>IFERROR(INDEX(Programa!$Q$5:$Q$104,MATCH(ROWS($B$6:B47),Programa!$T$5:$T$104,0)),"")</f>
        <v/>
      </c>
      <c r="D47" s="24">
        <f>IFERROR(INDEX(Programa!$R$5:$R$104,MATCH(ROWS($B$6:B47),Programa!$T$5:$T$104,0)),"")</f>
        <v/>
      </c>
      <c r="E47" s="21">
        <f>IFERROR(INDEX(Programa!$B$5:$B$104,MATCH(ROWS($B$6:B47),Programa!$T$5:$T$104,0)),"")</f>
        <v/>
      </c>
      <c r="F47" s="24">
        <f>IFERROR(INDEX(Programa!$C$5:$C$104,MATCH(ROWS($B$6:B47),Programa!$T$5:$T$104,0)),"")</f>
        <v/>
      </c>
      <c r="G47" s="21">
        <f>IFERROR(INDEX(Programa!$D$5:$D$104,MATCH(ROWS($B$6:B47),Programa!$T$5:$T$104,0)),"")</f>
        <v/>
      </c>
      <c r="H47" s="21">
        <f>IFERROR(INDEX(Programa!$E$5:$E$104,MATCH(ROWS($B$6:B47),Programa!$T$5:$T$104,0)),"")</f>
        <v/>
      </c>
      <c r="I47" s="21">
        <f>IFERROR(INDEX(Programa!$F$5:$F$104,MATCH(ROWS($B$6:B47),Programa!$T$5:$T$104,0)),"")</f>
        <v/>
      </c>
      <c r="J47" s="24">
        <f>IFERROR(INDEX(Programa!$G$5:$G$104,MATCH(ROWS($B$6:B47),Programa!$T$5:$T$104,0)),"")</f>
        <v/>
      </c>
      <c r="K47" s="23">
        <f>IFERROR(INDEX(Programa!$M$5:$M$104,MATCH(ROWS($B$6:B47),Programa!$T$5:$T$104,0)),"")</f>
        <v/>
      </c>
      <c r="L47" s="53">
        <f>IFERROR(INDEX(Programa!$O$5:$O$104,MATCH(ROWS($B$6:B47),Programa!$T$5:$T$104,0)),"")</f>
        <v/>
      </c>
      <c r="M47" s="21">
        <f>IFERROR(INDEX(Programa!$S$5:$S$104,MATCH(ROWS($B$6:B47),Programa!$T$5:$T$104,0)),"")</f>
        <v/>
      </c>
    </row>
    <row r="48">
      <c r="A48" s="21">
        <f>IF($B48="","",ROWS($A$6:A48))</f>
        <v/>
      </c>
      <c r="B48" s="53">
        <f>IFERROR(INDEX(Programa!$P$5:$P$104,MATCH(ROWS($B$6:B48),Programa!$T$5:$T$104,0)),"")</f>
        <v/>
      </c>
      <c r="C48" s="23">
        <f>IFERROR(INDEX(Programa!$Q$5:$Q$104,MATCH(ROWS($B$6:B48),Programa!$T$5:$T$104,0)),"")</f>
        <v/>
      </c>
      <c r="D48" s="24">
        <f>IFERROR(INDEX(Programa!$R$5:$R$104,MATCH(ROWS($B$6:B48),Programa!$T$5:$T$104,0)),"")</f>
        <v/>
      </c>
      <c r="E48" s="21">
        <f>IFERROR(INDEX(Programa!$B$5:$B$104,MATCH(ROWS($B$6:B48),Programa!$T$5:$T$104,0)),"")</f>
        <v/>
      </c>
      <c r="F48" s="24">
        <f>IFERROR(INDEX(Programa!$C$5:$C$104,MATCH(ROWS($B$6:B48),Programa!$T$5:$T$104,0)),"")</f>
        <v/>
      </c>
      <c r="G48" s="21">
        <f>IFERROR(INDEX(Programa!$D$5:$D$104,MATCH(ROWS($B$6:B48),Programa!$T$5:$T$104,0)),"")</f>
        <v/>
      </c>
      <c r="H48" s="21">
        <f>IFERROR(INDEX(Programa!$E$5:$E$104,MATCH(ROWS($B$6:B48),Programa!$T$5:$T$104,0)),"")</f>
        <v/>
      </c>
      <c r="I48" s="21">
        <f>IFERROR(INDEX(Programa!$F$5:$F$104,MATCH(ROWS($B$6:B48),Programa!$T$5:$T$104,0)),"")</f>
        <v/>
      </c>
      <c r="J48" s="24">
        <f>IFERROR(INDEX(Programa!$G$5:$G$104,MATCH(ROWS($B$6:B48),Programa!$T$5:$T$104,0)),"")</f>
        <v/>
      </c>
      <c r="K48" s="23">
        <f>IFERROR(INDEX(Programa!$M$5:$M$104,MATCH(ROWS($B$6:B48),Programa!$T$5:$T$104,0)),"")</f>
        <v/>
      </c>
      <c r="L48" s="53">
        <f>IFERROR(INDEX(Programa!$O$5:$O$104,MATCH(ROWS($B$6:B48),Programa!$T$5:$T$104,0)),"")</f>
        <v/>
      </c>
      <c r="M48" s="21">
        <f>IFERROR(INDEX(Programa!$S$5:$S$104,MATCH(ROWS($B$6:B48),Programa!$T$5:$T$104,0)),"")</f>
        <v/>
      </c>
    </row>
    <row r="49">
      <c r="A49" s="21">
        <f>IF($B49="","",ROWS($A$6:A49))</f>
        <v/>
      </c>
      <c r="B49" s="53">
        <f>IFERROR(INDEX(Programa!$P$5:$P$104,MATCH(ROWS($B$6:B49),Programa!$T$5:$T$104,0)),"")</f>
        <v/>
      </c>
      <c r="C49" s="23">
        <f>IFERROR(INDEX(Programa!$Q$5:$Q$104,MATCH(ROWS($B$6:B49),Programa!$T$5:$T$104,0)),"")</f>
        <v/>
      </c>
      <c r="D49" s="24">
        <f>IFERROR(INDEX(Programa!$R$5:$R$104,MATCH(ROWS($B$6:B49),Programa!$T$5:$T$104,0)),"")</f>
        <v/>
      </c>
      <c r="E49" s="21">
        <f>IFERROR(INDEX(Programa!$B$5:$B$104,MATCH(ROWS($B$6:B49),Programa!$T$5:$T$104,0)),"")</f>
        <v/>
      </c>
      <c r="F49" s="24">
        <f>IFERROR(INDEX(Programa!$C$5:$C$104,MATCH(ROWS($B$6:B49),Programa!$T$5:$T$104,0)),"")</f>
        <v/>
      </c>
      <c r="G49" s="21">
        <f>IFERROR(INDEX(Programa!$D$5:$D$104,MATCH(ROWS($B$6:B49),Programa!$T$5:$T$104,0)),"")</f>
        <v/>
      </c>
      <c r="H49" s="21">
        <f>IFERROR(INDEX(Programa!$E$5:$E$104,MATCH(ROWS($B$6:B49),Programa!$T$5:$T$104,0)),"")</f>
        <v/>
      </c>
      <c r="I49" s="21">
        <f>IFERROR(INDEX(Programa!$F$5:$F$104,MATCH(ROWS($B$6:B49),Programa!$T$5:$T$104,0)),"")</f>
        <v/>
      </c>
      <c r="J49" s="24">
        <f>IFERROR(INDEX(Programa!$G$5:$G$104,MATCH(ROWS($B$6:B49),Programa!$T$5:$T$104,0)),"")</f>
        <v/>
      </c>
      <c r="K49" s="23">
        <f>IFERROR(INDEX(Programa!$M$5:$M$104,MATCH(ROWS($B$6:B49),Programa!$T$5:$T$104,0)),"")</f>
        <v/>
      </c>
      <c r="L49" s="53">
        <f>IFERROR(INDEX(Programa!$O$5:$O$104,MATCH(ROWS($B$6:B49),Programa!$T$5:$T$104,0)),"")</f>
        <v/>
      </c>
      <c r="M49" s="21">
        <f>IFERROR(INDEX(Programa!$S$5:$S$104,MATCH(ROWS($B$6:B49),Programa!$T$5:$T$104,0)),"")</f>
        <v/>
      </c>
    </row>
    <row r="50">
      <c r="A50" s="21">
        <f>IF($B50="","",ROWS($A$6:A50))</f>
        <v/>
      </c>
      <c r="B50" s="53">
        <f>IFERROR(INDEX(Programa!$P$5:$P$104,MATCH(ROWS($B$6:B50),Programa!$T$5:$T$104,0)),"")</f>
        <v/>
      </c>
      <c r="C50" s="23">
        <f>IFERROR(INDEX(Programa!$Q$5:$Q$104,MATCH(ROWS($B$6:B50),Programa!$T$5:$T$104,0)),"")</f>
        <v/>
      </c>
      <c r="D50" s="24">
        <f>IFERROR(INDEX(Programa!$R$5:$R$104,MATCH(ROWS($B$6:B50),Programa!$T$5:$T$104,0)),"")</f>
        <v/>
      </c>
      <c r="E50" s="21">
        <f>IFERROR(INDEX(Programa!$B$5:$B$104,MATCH(ROWS($B$6:B50),Programa!$T$5:$T$104,0)),"")</f>
        <v/>
      </c>
      <c r="F50" s="24">
        <f>IFERROR(INDEX(Programa!$C$5:$C$104,MATCH(ROWS($B$6:B50),Programa!$T$5:$T$104,0)),"")</f>
        <v/>
      </c>
      <c r="G50" s="21">
        <f>IFERROR(INDEX(Programa!$D$5:$D$104,MATCH(ROWS($B$6:B50),Programa!$T$5:$T$104,0)),"")</f>
        <v/>
      </c>
      <c r="H50" s="21">
        <f>IFERROR(INDEX(Programa!$E$5:$E$104,MATCH(ROWS($B$6:B50),Programa!$T$5:$T$104,0)),"")</f>
        <v/>
      </c>
      <c r="I50" s="21">
        <f>IFERROR(INDEX(Programa!$F$5:$F$104,MATCH(ROWS($B$6:B50),Programa!$T$5:$T$104,0)),"")</f>
        <v/>
      </c>
      <c r="J50" s="24">
        <f>IFERROR(INDEX(Programa!$G$5:$G$104,MATCH(ROWS($B$6:B50),Programa!$T$5:$T$104,0)),"")</f>
        <v/>
      </c>
      <c r="K50" s="23">
        <f>IFERROR(INDEX(Programa!$M$5:$M$104,MATCH(ROWS($B$6:B50),Programa!$T$5:$T$104,0)),"")</f>
        <v/>
      </c>
      <c r="L50" s="53">
        <f>IFERROR(INDEX(Programa!$O$5:$O$104,MATCH(ROWS($B$6:B50),Programa!$T$5:$T$104,0)),"")</f>
        <v/>
      </c>
      <c r="M50" s="21">
        <f>IFERROR(INDEX(Programa!$S$5:$S$104,MATCH(ROWS($B$6:B50),Programa!$T$5:$T$104,0)),"")</f>
        <v/>
      </c>
    </row>
    <row r="51">
      <c r="A51" s="21">
        <f>IF($B51="","",ROWS($A$6:A51))</f>
        <v/>
      </c>
      <c r="B51" s="53">
        <f>IFERROR(INDEX(Programa!$P$5:$P$104,MATCH(ROWS($B$6:B51),Programa!$T$5:$T$104,0)),"")</f>
        <v/>
      </c>
      <c r="C51" s="23">
        <f>IFERROR(INDEX(Programa!$Q$5:$Q$104,MATCH(ROWS($B$6:B51),Programa!$T$5:$T$104,0)),"")</f>
        <v/>
      </c>
      <c r="D51" s="24">
        <f>IFERROR(INDEX(Programa!$R$5:$R$104,MATCH(ROWS($B$6:B51),Programa!$T$5:$T$104,0)),"")</f>
        <v/>
      </c>
      <c r="E51" s="21">
        <f>IFERROR(INDEX(Programa!$B$5:$B$104,MATCH(ROWS($B$6:B51),Programa!$T$5:$T$104,0)),"")</f>
        <v/>
      </c>
      <c r="F51" s="24">
        <f>IFERROR(INDEX(Programa!$C$5:$C$104,MATCH(ROWS($B$6:B51),Programa!$T$5:$T$104,0)),"")</f>
        <v/>
      </c>
      <c r="G51" s="21">
        <f>IFERROR(INDEX(Programa!$D$5:$D$104,MATCH(ROWS($B$6:B51),Programa!$T$5:$T$104,0)),"")</f>
        <v/>
      </c>
      <c r="H51" s="21">
        <f>IFERROR(INDEX(Programa!$E$5:$E$104,MATCH(ROWS($B$6:B51),Programa!$T$5:$T$104,0)),"")</f>
        <v/>
      </c>
      <c r="I51" s="21">
        <f>IFERROR(INDEX(Programa!$F$5:$F$104,MATCH(ROWS($B$6:B51),Programa!$T$5:$T$104,0)),"")</f>
        <v/>
      </c>
      <c r="J51" s="24">
        <f>IFERROR(INDEX(Programa!$G$5:$G$104,MATCH(ROWS($B$6:B51),Programa!$T$5:$T$104,0)),"")</f>
        <v/>
      </c>
      <c r="K51" s="23">
        <f>IFERROR(INDEX(Programa!$M$5:$M$104,MATCH(ROWS($B$6:B51),Programa!$T$5:$T$104,0)),"")</f>
        <v/>
      </c>
      <c r="L51" s="53">
        <f>IFERROR(INDEX(Programa!$O$5:$O$104,MATCH(ROWS($B$6:B51),Programa!$T$5:$T$104,0)),"")</f>
        <v/>
      </c>
      <c r="M51" s="21">
        <f>IFERROR(INDEX(Programa!$S$5:$S$104,MATCH(ROWS($B$6:B51),Programa!$T$5:$T$104,0)),"")</f>
        <v/>
      </c>
    </row>
    <row r="52">
      <c r="A52" s="21">
        <f>IF($B52="","",ROWS($A$6:A52))</f>
        <v/>
      </c>
      <c r="B52" s="53">
        <f>IFERROR(INDEX(Programa!$P$5:$P$104,MATCH(ROWS($B$6:B52),Programa!$T$5:$T$104,0)),"")</f>
        <v/>
      </c>
      <c r="C52" s="23">
        <f>IFERROR(INDEX(Programa!$Q$5:$Q$104,MATCH(ROWS($B$6:B52),Programa!$T$5:$T$104,0)),"")</f>
        <v/>
      </c>
      <c r="D52" s="24">
        <f>IFERROR(INDEX(Programa!$R$5:$R$104,MATCH(ROWS($B$6:B52),Programa!$T$5:$T$104,0)),"")</f>
        <v/>
      </c>
      <c r="E52" s="21">
        <f>IFERROR(INDEX(Programa!$B$5:$B$104,MATCH(ROWS($B$6:B52),Programa!$T$5:$T$104,0)),"")</f>
        <v/>
      </c>
      <c r="F52" s="24">
        <f>IFERROR(INDEX(Programa!$C$5:$C$104,MATCH(ROWS($B$6:B52),Programa!$T$5:$T$104,0)),"")</f>
        <v/>
      </c>
      <c r="G52" s="21">
        <f>IFERROR(INDEX(Programa!$D$5:$D$104,MATCH(ROWS($B$6:B52),Programa!$T$5:$T$104,0)),"")</f>
        <v/>
      </c>
      <c r="H52" s="21">
        <f>IFERROR(INDEX(Programa!$E$5:$E$104,MATCH(ROWS($B$6:B52),Programa!$T$5:$T$104,0)),"")</f>
        <v/>
      </c>
      <c r="I52" s="21">
        <f>IFERROR(INDEX(Programa!$F$5:$F$104,MATCH(ROWS($B$6:B52),Programa!$T$5:$T$104,0)),"")</f>
        <v/>
      </c>
      <c r="J52" s="24">
        <f>IFERROR(INDEX(Programa!$G$5:$G$104,MATCH(ROWS($B$6:B52),Programa!$T$5:$T$104,0)),"")</f>
        <v/>
      </c>
      <c r="K52" s="23">
        <f>IFERROR(INDEX(Programa!$M$5:$M$104,MATCH(ROWS($B$6:B52),Programa!$T$5:$T$104,0)),"")</f>
        <v/>
      </c>
      <c r="L52" s="53">
        <f>IFERROR(INDEX(Programa!$O$5:$O$104,MATCH(ROWS($B$6:B52),Programa!$T$5:$T$104,0)),"")</f>
        <v/>
      </c>
      <c r="M52" s="21">
        <f>IFERROR(INDEX(Programa!$S$5:$S$104,MATCH(ROWS($B$6:B52),Programa!$T$5:$T$104,0)),"")</f>
        <v/>
      </c>
    </row>
    <row r="53">
      <c r="A53" s="21">
        <f>IF($B53="","",ROWS($A$6:A53))</f>
        <v/>
      </c>
      <c r="B53" s="53">
        <f>IFERROR(INDEX(Programa!$P$5:$P$104,MATCH(ROWS($B$6:B53),Programa!$T$5:$T$104,0)),"")</f>
        <v/>
      </c>
      <c r="C53" s="23">
        <f>IFERROR(INDEX(Programa!$Q$5:$Q$104,MATCH(ROWS($B$6:B53),Programa!$T$5:$T$104,0)),"")</f>
        <v/>
      </c>
      <c r="D53" s="24">
        <f>IFERROR(INDEX(Programa!$R$5:$R$104,MATCH(ROWS($B$6:B53),Programa!$T$5:$T$104,0)),"")</f>
        <v/>
      </c>
      <c r="E53" s="21">
        <f>IFERROR(INDEX(Programa!$B$5:$B$104,MATCH(ROWS($B$6:B53),Programa!$T$5:$T$104,0)),"")</f>
        <v/>
      </c>
      <c r="F53" s="24">
        <f>IFERROR(INDEX(Programa!$C$5:$C$104,MATCH(ROWS($B$6:B53),Programa!$T$5:$T$104,0)),"")</f>
        <v/>
      </c>
      <c r="G53" s="21">
        <f>IFERROR(INDEX(Programa!$D$5:$D$104,MATCH(ROWS($B$6:B53),Programa!$T$5:$T$104,0)),"")</f>
        <v/>
      </c>
      <c r="H53" s="21">
        <f>IFERROR(INDEX(Programa!$E$5:$E$104,MATCH(ROWS($B$6:B53),Programa!$T$5:$T$104,0)),"")</f>
        <v/>
      </c>
      <c r="I53" s="21">
        <f>IFERROR(INDEX(Programa!$F$5:$F$104,MATCH(ROWS($B$6:B53),Programa!$T$5:$T$104,0)),"")</f>
        <v/>
      </c>
      <c r="J53" s="24">
        <f>IFERROR(INDEX(Programa!$G$5:$G$104,MATCH(ROWS($B$6:B53),Programa!$T$5:$T$104,0)),"")</f>
        <v/>
      </c>
      <c r="K53" s="23">
        <f>IFERROR(INDEX(Programa!$M$5:$M$104,MATCH(ROWS($B$6:B53),Programa!$T$5:$T$104,0)),"")</f>
        <v/>
      </c>
      <c r="L53" s="53">
        <f>IFERROR(INDEX(Programa!$O$5:$O$104,MATCH(ROWS($B$6:B53),Programa!$T$5:$T$104,0)),"")</f>
        <v/>
      </c>
      <c r="M53" s="21">
        <f>IFERROR(INDEX(Programa!$S$5:$S$104,MATCH(ROWS($B$6:B53),Programa!$T$5:$T$104,0)),"")</f>
        <v/>
      </c>
    </row>
    <row r="54">
      <c r="A54" s="21">
        <f>IF($B54="","",ROWS($A$6:A54))</f>
        <v/>
      </c>
      <c r="B54" s="53">
        <f>IFERROR(INDEX(Programa!$P$5:$P$104,MATCH(ROWS($B$6:B54),Programa!$T$5:$T$104,0)),"")</f>
        <v/>
      </c>
      <c r="C54" s="23">
        <f>IFERROR(INDEX(Programa!$Q$5:$Q$104,MATCH(ROWS($B$6:B54),Programa!$T$5:$T$104,0)),"")</f>
        <v/>
      </c>
      <c r="D54" s="24">
        <f>IFERROR(INDEX(Programa!$R$5:$R$104,MATCH(ROWS($B$6:B54),Programa!$T$5:$T$104,0)),"")</f>
        <v/>
      </c>
      <c r="E54" s="21">
        <f>IFERROR(INDEX(Programa!$B$5:$B$104,MATCH(ROWS($B$6:B54),Programa!$T$5:$T$104,0)),"")</f>
        <v/>
      </c>
      <c r="F54" s="24">
        <f>IFERROR(INDEX(Programa!$C$5:$C$104,MATCH(ROWS($B$6:B54),Programa!$T$5:$T$104,0)),"")</f>
        <v/>
      </c>
      <c r="G54" s="21">
        <f>IFERROR(INDEX(Programa!$D$5:$D$104,MATCH(ROWS($B$6:B54),Programa!$T$5:$T$104,0)),"")</f>
        <v/>
      </c>
      <c r="H54" s="21">
        <f>IFERROR(INDEX(Programa!$E$5:$E$104,MATCH(ROWS($B$6:B54),Programa!$T$5:$T$104,0)),"")</f>
        <v/>
      </c>
      <c r="I54" s="21">
        <f>IFERROR(INDEX(Programa!$F$5:$F$104,MATCH(ROWS($B$6:B54),Programa!$T$5:$T$104,0)),"")</f>
        <v/>
      </c>
      <c r="J54" s="24">
        <f>IFERROR(INDEX(Programa!$G$5:$G$104,MATCH(ROWS($B$6:B54),Programa!$T$5:$T$104,0)),"")</f>
        <v/>
      </c>
      <c r="K54" s="23">
        <f>IFERROR(INDEX(Programa!$M$5:$M$104,MATCH(ROWS($B$6:B54),Programa!$T$5:$T$104,0)),"")</f>
        <v/>
      </c>
      <c r="L54" s="53">
        <f>IFERROR(INDEX(Programa!$O$5:$O$104,MATCH(ROWS($B$6:B54),Programa!$T$5:$T$104,0)),"")</f>
        <v/>
      </c>
      <c r="M54" s="21">
        <f>IFERROR(INDEX(Programa!$S$5:$S$104,MATCH(ROWS($B$6:B54),Programa!$T$5:$T$104,0)),"")</f>
        <v/>
      </c>
    </row>
    <row r="55">
      <c r="A55" s="21">
        <f>IF($B55="","",ROWS($A$6:A55))</f>
        <v/>
      </c>
      <c r="B55" s="53">
        <f>IFERROR(INDEX(Programa!$P$5:$P$104,MATCH(ROWS($B$6:B55),Programa!$T$5:$T$104,0)),"")</f>
        <v/>
      </c>
      <c r="C55" s="23">
        <f>IFERROR(INDEX(Programa!$Q$5:$Q$104,MATCH(ROWS($B$6:B55),Programa!$T$5:$T$104,0)),"")</f>
        <v/>
      </c>
      <c r="D55" s="24">
        <f>IFERROR(INDEX(Programa!$R$5:$R$104,MATCH(ROWS($B$6:B55),Programa!$T$5:$T$104,0)),"")</f>
        <v/>
      </c>
      <c r="E55" s="21">
        <f>IFERROR(INDEX(Programa!$B$5:$B$104,MATCH(ROWS($B$6:B55),Programa!$T$5:$T$104,0)),"")</f>
        <v/>
      </c>
      <c r="F55" s="24">
        <f>IFERROR(INDEX(Programa!$C$5:$C$104,MATCH(ROWS($B$6:B55),Programa!$T$5:$T$104,0)),"")</f>
        <v/>
      </c>
      <c r="G55" s="21">
        <f>IFERROR(INDEX(Programa!$D$5:$D$104,MATCH(ROWS($B$6:B55),Programa!$T$5:$T$104,0)),"")</f>
        <v/>
      </c>
      <c r="H55" s="21">
        <f>IFERROR(INDEX(Programa!$E$5:$E$104,MATCH(ROWS($B$6:B55),Programa!$T$5:$T$104,0)),"")</f>
        <v/>
      </c>
      <c r="I55" s="21">
        <f>IFERROR(INDEX(Programa!$F$5:$F$104,MATCH(ROWS($B$6:B55),Programa!$T$5:$T$104,0)),"")</f>
        <v/>
      </c>
      <c r="J55" s="24">
        <f>IFERROR(INDEX(Programa!$G$5:$G$104,MATCH(ROWS($B$6:B55),Programa!$T$5:$T$104,0)),"")</f>
        <v/>
      </c>
      <c r="K55" s="23">
        <f>IFERROR(INDEX(Programa!$M$5:$M$104,MATCH(ROWS($B$6:B55),Programa!$T$5:$T$104,0)),"")</f>
        <v/>
      </c>
      <c r="L55" s="53">
        <f>IFERROR(INDEX(Programa!$O$5:$O$104,MATCH(ROWS($B$6:B55),Programa!$T$5:$T$104,0)),"")</f>
        <v/>
      </c>
      <c r="M55" s="21">
        <f>IFERROR(INDEX(Programa!$S$5:$S$104,MATCH(ROWS($B$6:B55),Programa!$T$5:$T$104,0)),"")</f>
        <v/>
      </c>
    </row>
    <row r="56">
      <c r="A56" s="21">
        <f>IF($B56="","",ROWS($A$6:A56))</f>
        <v/>
      </c>
      <c r="B56" s="53">
        <f>IFERROR(INDEX(Programa!$P$5:$P$104,MATCH(ROWS($B$6:B56),Programa!$T$5:$T$104,0)),"")</f>
        <v/>
      </c>
      <c r="C56" s="23">
        <f>IFERROR(INDEX(Programa!$Q$5:$Q$104,MATCH(ROWS($B$6:B56),Programa!$T$5:$T$104,0)),"")</f>
        <v/>
      </c>
      <c r="D56" s="24">
        <f>IFERROR(INDEX(Programa!$R$5:$R$104,MATCH(ROWS($B$6:B56),Programa!$T$5:$T$104,0)),"")</f>
        <v/>
      </c>
      <c r="E56" s="21">
        <f>IFERROR(INDEX(Programa!$B$5:$B$104,MATCH(ROWS($B$6:B56),Programa!$T$5:$T$104,0)),"")</f>
        <v/>
      </c>
      <c r="F56" s="24">
        <f>IFERROR(INDEX(Programa!$C$5:$C$104,MATCH(ROWS($B$6:B56),Programa!$T$5:$T$104,0)),"")</f>
        <v/>
      </c>
      <c r="G56" s="21">
        <f>IFERROR(INDEX(Programa!$D$5:$D$104,MATCH(ROWS($B$6:B56),Programa!$T$5:$T$104,0)),"")</f>
        <v/>
      </c>
      <c r="H56" s="21">
        <f>IFERROR(INDEX(Programa!$E$5:$E$104,MATCH(ROWS($B$6:B56),Programa!$T$5:$T$104,0)),"")</f>
        <v/>
      </c>
      <c r="I56" s="21">
        <f>IFERROR(INDEX(Programa!$F$5:$F$104,MATCH(ROWS($B$6:B56),Programa!$T$5:$T$104,0)),"")</f>
        <v/>
      </c>
      <c r="J56" s="24">
        <f>IFERROR(INDEX(Programa!$G$5:$G$104,MATCH(ROWS($B$6:B56),Programa!$T$5:$T$104,0)),"")</f>
        <v/>
      </c>
      <c r="K56" s="23">
        <f>IFERROR(INDEX(Programa!$M$5:$M$104,MATCH(ROWS($B$6:B56),Programa!$T$5:$T$104,0)),"")</f>
        <v/>
      </c>
      <c r="L56" s="53">
        <f>IFERROR(INDEX(Programa!$O$5:$O$104,MATCH(ROWS($B$6:B56),Programa!$T$5:$T$104,0)),"")</f>
        <v/>
      </c>
      <c r="M56" s="21">
        <f>IFERROR(INDEX(Programa!$S$5:$S$104,MATCH(ROWS($B$6:B56),Programa!$T$5:$T$104,0)),"")</f>
        <v/>
      </c>
    </row>
    <row r="57">
      <c r="A57" s="21">
        <f>IF($B57="","",ROWS($A$6:A57))</f>
        <v/>
      </c>
      <c r="B57" s="53">
        <f>IFERROR(INDEX(Programa!$P$5:$P$104,MATCH(ROWS($B$6:B57),Programa!$T$5:$T$104,0)),"")</f>
        <v/>
      </c>
      <c r="C57" s="23">
        <f>IFERROR(INDEX(Programa!$Q$5:$Q$104,MATCH(ROWS($B$6:B57),Programa!$T$5:$T$104,0)),"")</f>
        <v/>
      </c>
      <c r="D57" s="24">
        <f>IFERROR(INDEX(Programa!$R$5:$R$104,MATCH(ROWS($B$6:B57),Programa!$T$5:$T$104,0)),"")</f>
        <v/>
      </c>
      <c r="E57" s="21">
        <f>IFERROR(INDEX(Programa!$B$5:$B$104,MATCH(ROWS($B$6:B57),Programa!$T$5:$T$104,0)),"")</f>
        <v/>
      </c>
      <c r="F57" s="24">
        <f>IFERROR(INDEX(Programa!$C$5:$C$104,MATCH(ROWS($B$6:B57),Programa!$T$5:$T$104,0)),"")</f>
        <v/>
      </c>
      <c r="G57" s="21">
        <f>IFERROR(INDEX(Programa!$D$5:$D$104,MATCH(ROWS($B$6:B57),Programa!$T$5:$T$104,0)),"")</f>
        <v/>
      </c>
      <c r="H57" s="21">
        <f>IFERROR(INDEX(Programa!$E$5:$E$104,MATCH(ROWS($B$6:B57),Programa!$T$5:$T$104,0)),"")</f>
        <v/>
      </c>
      <c r="I57" s="21">
        <f>IFERROR(INDEX(Programa!$F$5:$F$104,MATCH(ROWS($B$6:B57),Programa!$T$5:$T$104,0)),"")</f>
        <v/>
      </c>
      <c r="J57" s="24">
        <f>IFERROR(INDEX(Programa!$G$5:$G$104,MATCH(ROWS($B$6:B57),Programa!$T$5:$T$104,0)),"")</f>
        <v/>
      </c>
      <c r="K57" s="23">
        <f>IFERROR(INDEX(Programa!$M$5:$M$104,MATCH(ROWS($B$6:B57),Programa!$T$5:$T$104,0)),"")</f>
        <v/>
      </c>
      <c r="L57" s="53">
        <f>IFERROR(INDEX(Programa!$O$5:$O$104,MATCH(ROWS($B$6:B57),Programa!$T$5:$T$104,0)),"")</f>
        <v/>
      </c>
      <c r="M57" s="21">
        <f>IFERROR(INDEX(Programa!$S$5:$S$104,MATCH(ROWS($B$6:B57),Programa!$T$5:$T$104,0)),"")</f>
        <v/>
      </c>
    </row>
    <row r="58">
      <c r="A58" s="21">
        <f>IF($B58="","",ROWS($A$6:A58))</f>
        <v/>
      </c>
      <c r="B58" s="53">
        <f>IFERROR(INDEX(Programa!$P$5:$P$104,MATCH(ROWS($B$6:B58),Programa!$T$5:$T$104,0)),"")</f>
        <v/>
      </c>
      <c r="C58" s="23">
        <f>IFERROR(INDEX(Programa!$Q$5:$Q$104,MATCH(ROWS($B$6:B58),Programa!$T$5:$T$104,0)),"")</f>
        <v/>
      </c>
      <c r="D58" s="24">
        <f>IFERROR(INDEX(Programa!$R$5:$R$104,MATCH(ROWS($B$6:B58),Programa!$T$5:$T$104,0)),"")</f>
        <v/>
      </c>
      <c r="E58" s="21">
        <f>IFERROR(INDEX(Programa!$B$5:$B$104,MATCH(ROWS($B$6:B58),Programa!$T$5:$T$104,0)),"")</f>
        <v/>
      </c>
      <c r="F58" s="24">
        <f>IFERROR(INDEX(Programa!$C$5:$C$104,MATCH(ROWS($B$6:B58),Programa!$T$5:$T$104,0)),"")</f>
        <v/>
      </c>
      <c r="G58" s="21">
        <f>IFERROR(INDEX(Programa!$D$5:$D$104,MATCH(ROWS($B$6:B58),Programa!$T$5:$T$104,0)),"")</f>
        <v/>
      </c>
      <c r="H58" s="21">
        <f>IFERROR(INDEX(Programa!$E$5:$E$104,MATCH(ROWS($B$6:B58),Programa!$T$5:$T$104,0)),"")</f>
        <v/>
      </c>
      <c r="I58" s="21">
        <f>IFERROR(INDEX(Programa!$F$5:$F$104,MATCH(ROWS($B$6:B58),Programa!$T$5:$T$104,0)),"")</f>
        <v/>
      </c>
      <c r="J58" s="24">
        <f>IFERROR(INDEX(Programa!$G$5:$G$104,MATCH(ROWS($B$6:B58),Programa!$T$5:$T$104,0)),"")</f>
        <v/>
      </c>
      <c r="K58" s="23">
        <f>IFERROR(INDEX(Programa!$M$5:$M$104,MATCH(ROWS($B$6:B58),Programa!$T$5:$T$104,0)),"")</f>
        <v/>
      </c>
      <c r="L58" s="53">
        <f>IFERROR(INDEX(Programa!$O$5:$O$104,MATCH(ROWS($B$6:B58),Programa!$T$5:$T$104,0)),"")</f>
        <v/>
      </c>
      <c r="M58" s="21">
        <f>IFERROR(INDEX(Programa!$S$5:$S$104,MATCH(ROWS($B$6:B58),Programa!$T$5:$T$104,0)),"")</f>
        <v/>
      </c>
    </row>
    <row r="59">
      <c r="A59" s="21">
        <f>IF($B59="","",ROWS($A$6:A59))</f>
        <v/>
      </c>
      <c r="B59" s="53">
        <f>IFERROR(INDEX(Programa!$P$5:$P$104,MATCH(ROWS($B$6:B59),Programa!$T$5:$T$104,0)),"")</f>
        <v/>
      </c>
      <c r="C59" s="23">
        <f>IFERROR(INDEX(Programa!$Q$5:$Q$104,MATCH(ROWS($B$6:B59),Programa!$T$5:$T$104,0)),"")</f>
        <v/>
      </c>
      <c r="D59" s="24">
        <f>IFERROR(INDEX(Programa!$R$5:$R$104,MATCH(ROWS($B$6:B59),Programa!$T$5:$T$104,0)),"")</f>
        <v/>
      </c>
      <c r="E59" s="21">
        <f>IFERROR(INDEX(Programa!$B$5:$B$104,MATCH(ROWS($B$6:B59),Programa!$T$5:$T$104,0)),"")</f>
        <v/>
      </c>
      <c r="F59" s="24">
        <f>IFERROR(INDEX(Programa!$C$5:$C$104,MATCH(ROWS($B$6:B59),Programa!$T$5:$T$104,0)),"")</f>
        <v/>
      </c>
      <c r="G59" s="21">
        <f>IFERROR(INDEX(Programa!$D$5:$D$104,MATCH(ROWS($B$6:B59),Programa!$T$5:$T$104,0)),"")</f>
        <v/>
      </c>
      <c r="H59" s="21">
        <f>IFERROR(INDEX(Programa!$E$5:$E$104,MATCH(ROWS($B$6:B59),Programa!$T$5:$T$104,0)),"")</f>
        <v/>
      </c>
      <c r="I59" s="21">
        <f>IFERROR(INDEX(Programa!$F$5:$F$104,MATCH(ROWS($B$6:B59),Programa!$T$5:$T$104,0)),"")</f>
        <v/>
      </c>
      <c r="J59" s="24">
        <f>IFERROR(INDEX(Programa!$G$5:$G$104,MATCH(ROWS($B$6:B59),Programa!$T$5:$T$104,0)),"")</f>
        <v/>
      </c>
      <c r="K59" s="23">
        <f>IFERROR(INDEX(Programa!$M$5:$M$104,MATCH(ROWS($B$6:B59),Programa!$T$5:$T$104,0)),"")</f>
        <v/>
      </c>
      <c r="L59" s="53">
        <f>IFERROR(INDEX(Programa!$O$5:$O$104,MATCH(ROWS($B$6:B59),Programa!$T$5:$T$104,0)),"")</f>
        <v/>
      </c>
      <c r="M59" s="21">
        <f>IFERROR(INDEX(Programa!$S$5:$S$104,MATCH(ROWS($B$6:B59),Programa!$T$5:$T$104,0)),"")</f>
        <v/>
      </c>
    </row>
    <row r="60">
      <c r="A60" s="21">
        <f>IF($B60="","",ROWS($A$6:A60))</f>
        <v/>
      </c>
      <c r="B60" s="53">
        <f>IFERROR(INDEX(Programa!$P$5:$P$104,MATCH(ROWS($B$6:B60),Programa!$T$5:$T$104,0)),"")</f>
        <v/>
      </c>
      <c r="C60" s="23">
        <f>IFERROR(INDEX(Programa!$Q$5:$Q$104,MATCH(ROWS($B$6:B60),Programa!$T$5:$T$104,0)),"")</f>
        <v/>
      </c>
      <c r="D60" s="24">
        <f>IFERROR(INDEX(Programa!$R$5:$R$104,MATCH(ROWS($B$6:B60),Programa!$T$5:$T$104,0)),"")</f>
        <v/>
      </c>
      <c r="E60" s="21">
        <f>IFERROR(INDEX(Programa!$B$5:$B$104,MATCH(ROWS($B$6:B60),Programa!$T$5:$T$104,0)),"")</f>
        <v/>
      </c>
      <c r="F60" s="24">
        <f>IFERROR(INDEX(Programa!$C$5:$C$104,MATCH(ROWS($B$6:B60),Programa!$T$5:$T$104,0)),"")</f>
        <v/>
      </c>
      <c r="G60" s="21">
        <f>IFERROR(INDEX(Programa!$D$5:$D$104,MATCH(ROWS($B$6:B60),Programa!$T$5:$T$104,0)),"")</f>
        <v/>
      </c>
      <c r="H60" s="21">
        <f>IFERROR(INDEX(Programa!$E$5:$E$104,MATCH(ROWS($B$6:B60),Programa!$T$5:$T$104,0)),"")</f>
        <v/>
      </c>
      <c r="I60" s="21">
        <f>IFERROR(INDEX(Programa!$F$5:$F$104,MATCH(ROWS($B$6:B60),Programa!$T$5:$T$104,0)),"")</f>
        <v/>
      </c>
      <c r="J60" s="24">
        <f>IFERROR(INDEX(Programa!$G$5:$G$104,MATCH(ROWS($B$6:B60),Programa!$T$5:$T$104,0)),"")</f>
        <v/>
      </c>
      <c r="K60" s="23">
        <f>IFERROR(INDEX(Programa!$M$5:$M$104,MATCH(ROWS($B$6:B60),Programa!$T$5:$T$104,0)),"")</f>
        <v/>
      </c>
      <c r="L60" s="53">
        <f>IFERROR(INDEX(Programa!$O$5:$O$104,MATCH(ROWS($B$6:B60),Programa!$T$5:$T$104,0)),"")</f>
        <v/>
      </c>
      <c r="M60" s="21">
        <f>IFERROR(INDEX(Programa!$S$5:$S$104,MATCH(ROWS($B$6:B60),Programa!$T$5:$T$104,0)),"")</f>
        <v/>
      </c>
    </row>
    <row r="61">
      <c r="A61" s="21">
        <f>IF($B61="","",ROWS($A$6:A61))</f>
        <v/>
      </c>
      <c r="B61" s="53">
        <f>IFERROR(INDEX(Programa!$P$5:$P$104,MATCH(ROWS($B$6:B61),Programa!$T$5:$T$104,0)),"")</f>
        <v/>
      </c>
      <c r="C61" s="23">
        <f>IFERROR(INDEX(Programa!$Q$5:$Q$104,MATCH(ROWS($B$6:B61),Programa!$T$5:$T$104,0)),"")</f>
        <v/>
      </c>
      <c r="D61" s="24">
        <f>IFERROR(INDEX(Programa!$R$5:$R$104,MATCH(ROWS($B$6:B61),Programa!$T$5:$T$104,0)),"")</f>
        <v/>
      </c>
      <c r="E61" s="21">
        <f>IFERROR(INDEX(Programa!$B$5:$B$104,MATCH(ROWS($B$6:B61),Programa!$T$5:$T$104,0)),"")</f>
        <v/>
      </c>
      <c r="F61" s="24">
        <f>IFERROR(INDEX(Programa!$C$5:$C$104,MATCH(ROWS($B$6:B61),Programa!$T$5:$T$104,0)),"")</f>
        <v/>
      </c>
      <c r="G61" s="21">
        <f>IFERROR(INDEX(Programa!$D$5:$D$104,MATCH(ROWS($B$6:B61),Programa!$T$5:$T$104,0)),"")</f>
        <v/>
      </c>
      <c r="H61" s="21">
        <f>IFERROR(INDEX(Programa!$E$5:$E$104,MATCH(ROWS($B$6:B61),Programa!$T$5:$T$104,0)),"")</f>
        <v/>
      </c>
      <c r="I61" s="21">
        <f>IFERROR(INDEX(Programa!$F$5:$F$104,MATCH(ROWS($B$6:B61),Programa!$T$5:$T$104,0)),"")</f>
        <v/>
      </c>
      <c r="J61" s="24">
        <f>IFERROR(INDEX(Programa!$G$5:$G$104,MATCH(ROWS($B$6:B61),Programa!$T$5:$T$104,0)),"")</f>
        <v/>
      </c>
      <c r="K61" s="23">
        <f>IFERROR(INDEX(Programa!$M$5:$M$104,MATCH(ROWS($B$6:B61),Programa!$T$5:$T$104,0)),"")</f>
        <v/>
      </c>
      <c r="L61" s="53">
        <f>IFERROR(INDEX(Programa!$O$5:$O$104,MATCH(ROWS($B$6:B61),Programa!$T$5:$T$104,0)),"")</f>
        <v/>
      </c>
      <c r="M61" s="21">
        <f>IFERROR(INDEX(Programa!$S$5:$S$104,MATCH(ROWS($B$6:B61),Programa!$T$5:$T$104,0)),"")</f>
        <v/>
      </c>
    </row>
    <row r="62">
      <c r="A62" s="21">
        <f>IF($B62="","",ROWS($A$6:A62))</f>
        <v/>
      </c>
      <c r="B62" s="53">
        <f>IFERROR(INDEX(Programa!$P$5:$P$104,MATCH(ROWS($B$6:B62),Programa!$T$5:$T$104,0)),"")</f>
        <v/>
      </c>
      <c r="C62" s="23">
        <f>IFERROR(INDEX(Programa!$Q$5:$Q$104,MATCH(ROWS($B$6:B62),Programa!$T$5:$T$104,0)),"")</f>
        <v/>
      </c>
      <c r="D62" s="24">
        <f>IFERROR(INDEX(Programa!$R$5:$R$104,MATCH(ROWS($B$6:B62),Programa!$T$5:$T$104,0)),"")</f>
        <v/>
      </c>
      <c r="E62" s="21">
        <f>IFERROR(INDEX(Programa!$B$5:$B$104,MATCH(ROWS($B$6:B62),Programa!$T$5:$T$104,0)),"")</f>
        <v/>
      </c>
      <c r="F62" s="24">
        <f>IFERROR(INDEX(Programa!$C$5:$C$104,MATCH(ROWS($B$6:B62),Programa!$T$5:$T$104,0)),"")</f>
        <v/>
      </c>
      <c r="G62" s="21">
        <f>IFERROR(INDEX(Programa!$D$5:$D$104,MATCH(ROWS($B$6:B62),Programa!$T$5:$T$104,0)),"")</f>
        <v/>
      </c>
      <c r="H62" s="21">
        <f>IFERROR(INDEX(Programa!$E$5:$E$104,MATCH(ROWS($B$6:B62),Programa!$T$5:$T$104,0)),"")</f>
        <v/>
      </c>
      <c r="I62" s="21">
        <f>IFERROR(INDEX(Programa!$F$5:$F$104,MATCH(ROWS($B$6:B62),Programa!$T$5:$T$104,0)),"")</f>
        <v/>
      </c>
      <c r="J62" s="24">
        <f>IFERROR(INDEX(Programa!$G$5:$G$104,MATCH(ROWS($B$6:B62),Programa!$T$5:$T$104,0)),"")</f>
        <v/>
      </c>
      <c r="K62" s="23">
        <f>IFERROR(INDEX(Programa!$M$5:$M$104,MATCH(ROWS($B$6:B62),Programa!$T$5:$T$104,0)),"")</f>
        <v/>
      </c>
      <c r="L62" s="53">
        <f>IFERROR(INDEX(Programa!$O$5:$O$104,MATCH(ROWS($B$6:B62),Programa!$T$5:$T$104,0)),"")</f>
        <v/>
      </c>
      <c r="M62" s="21">
        <f>IFERROR(INDEX(Programa!$S$5:$S$104,MATCH(ROWS($B$6:B62),Programa!$T$5:$T$104,0)),"")</f>
        <v/>
      </c>
    </row>
    <row r="63">
      <c r="A63" s="21">
        <f>IF($B63="","",ROWS($A$6:A63))</f>
        <v/>
      </c>
      <c r="B63" s="53">
        <f>IFERROR(INDEX(Programa!$P$5:$P$104,MATCH(ROWS($B$6:B63),Programa!$T$5:$T$104,0)),"")</f>
        <v/>
      </c>
      <c r="C63" s="23">
        <f>IFERROR(INDEX(Programa!$Q$5:$Q$104,MATCH(ROWS($B$6:B63),Programa!$T$5:$T$104,0)),"")</f>
        <v/>
      </c>
      <c r="D63" s="24">
        <f>IFERROR(INDEX(Programa!$R$5:$R$104,MATCH(ROWS($B$6:B63),Programa!$T$5:$T$104,0)),"")</f>
        <v/>
      </c>
      <c r="E63" s="21">
        <f>IFERROR(INDEX(Programa!$B$5:$B$104,MATCH(ROWS($B$6:B63),Programa!$T$5:$T$104,0)),"")</f>
        <v/>
      </c>
      <c r="F63" s="24">
        <f>IFERROR(INDEX(Programa!$C$5:$C$104,MATCH(ROWS($B$6:B63),Programa!$T$5:$T$104,0)),"")</f>
        <v/>
      </c>
      <c r="G63" s="21">
        <f>IFERROR(INDEX(Programa!$D$5:$D$104,MATCH(ROWS($B$6:B63),Programa!$T$5:$T$104,0)),"")</f>
        <v/>
      </c>
      <c r="H63" s="21">
        <f>IFERROR(INDEX(Programa!$E$5:$E$104,MATCH(ROWS($B$6:B63),Programa!$T$5:$T$104,0)),"")</f>
        <v/>
      </c>
      <c r="I63" s="21">
        <f>IFERROR(INDEX(Programa!$F$5:$F$104,MATCH(ROWS($B$6:B63),Programa!$T$5:$T$104,0)),"")</f>
        <v/>
      </c>
      <c r="J63" s="24">
        <f>IFERROR(INDEX(Programa!$G$5:$G$104,MATCH(ROWS($B$6:B63),Programa!$T$5:$T$104,0)),"")</f>
        <v/>
      </c>
      <c r="K63" s="23">
        <f>IFERROR(INDEX(Programa!$M$5:$M$104,MATCH(ROWS($B$6:B63),Programa!$T$5:$T$104,0)),"")</f>
        <v/>
      </c>
      <c r="L63" s="53">
        <f>IFERROR(INDEX(Programa!$O$5:$O$104,MATCH(ROWS($B$6:B63),Programa!$T$5:$T$104,0)),"")</f>
        <v/>
      </c>
      <c r="M63" s="21">
        <f>IFERROR(INDEX(Programa!$S$5:$S$104,MATCH(ROWS($B$6:B63),Programa!$T$5:$T$104,0)),"")</f>
        <v/>
      </c>
    </row>
    <row r="64">
      <c r="A64" s="21">
        <f>IF($B64="","",ROWS($A$6:A64))</f>
        <v/>
      </c>
      <c r="B64" s="53">
        <f>IFERROR(INDEX(Programa!$P$5:$P$104,MATCH(ROWS($B$6:B64),Programa!$T$5:$T$104,0)),"")</f>
        <v/>
      </c>
      <c r="C64" s="23">
        <f>IFERROR(INDEX(Programa!$Q$5:$Q$104,MATCH(ROWS($B$6:B64),Programa!$T$5:$T$104,0)),"")</f>
        <v/>
      </c>
      <c r="D64" s="24">
        <f>IFERROR(INDEX(Programa!$R$5:$R$104,MATCH(ROWS($B$6:B64),Programa!$T$5:$T$104,0)),"")</f>
        <v/>
      </c>
      <c r="E64" s="21">
        <f>IFERROR(INDEX(Programa!$B$5:$B$104,MATCH(ROWS($B$6:B64),Programa!$T$5:$T$104,0)),"")</f>
        <v/>
      </c>
      <c r="F64" s="24">
        <f>IFERROR(INDEX(Programa!$C$5:$C$104,MATCH(ROWS($B$6:B64),Programa!$T$5:$T$104,0)),"")</f>
        <v/>
      </c>
      <c r="G64" s="21">
        <f>IFERROR(INDEX(Programa!$D$5:$D$104,MATCH(ROWS($B$6:B64),Programa!$T$5:$T$104,0)),"")</f>
        <v/>
      </c>
      <c r="H64" s="21">
        <f>IFERROR(INDEX(Programa!$E$5:$E$104,MATCH(ROWS($B$6:B64),Programa!$T$5:$T$104,0)),"")</f>
        <v/>
      </c>
      <c r="I64" s="21">
        <f>IFERROR(INDEX(Programa!$F$5:$F$104,MATCH(ROWS($B$6:B64),Programa!$T$5:$T$104,0)),"")</f>
        <v/>
      </c>
      <c r="J64" s="24">
        <f>IFERROR(INDEX(Programa!$G$5:$G$104,MATCH(ROWS($B$6:B64),Programa!$T$5:$T$104,0)),"")</f>
        <v/>
      </c>
      <c r="K64" s="23">
        <f>IFERROR(INDEX(Programa!$M$5:$M$104,MATCH(ROWS($B$6:B64),Programa!$T$5:$T$104,0)),"")</f>
        <v/>
      </c>
      <c r="L64" s="53">
        <f>IFERROR(INDEX(Programa!$O$5:$O$104,MATCH(ROWS($B$6:B64),Programa!$T$5:$T$104,0)),"")</f>
        <v/>
      </c>
      <c r="M64" s="21">
        <f>IFERROR(INDEX(Programa!$S$5:$S$104,MATCH(ROWS($B$6:B64),Programa!$T$5:$T$104,0)),"")</f>
        <v/>
      </c>
    </row>
    <row r="65">
      <c r="A65" s="21">
        <f>IF($B65="","",ROWS($A$6:A65))</f>
        <v/>
      </c>
      <c r="B65" s="53">
        <f>IFERROR(INDEX(Programa!$P$5:$P$104,MATCH(ROWS($B$6:B65),Programa!$T$5:$T$104,0)),"")</f>
        <v/>
      </c>
      <c r="C65" s="23">
        <f>IFERROR(INDEX(Programa!$Q$5:$Q$104,MATCH(ROWS($B$6:B65),Programa!$T$5:$T$104,0)),"")</f>
        <v/>
      </c>
      <c r="D65" s="24">
        <f>IFERROR(INDEX(Programa!$R$5:$R$104,MATCH(ROWS($B$6:B65),Programa!$T$5:$T$104,0)),"")</f>
        <v/>
      </c>
      <c r="E65" s="21">
        <f>IFERROR(INDEX(Programa!$B$5:$B$104,MATCH(ROWS($B$6:B65),Programa!$T$5:$T$104,0)),"")</f>
        <v/>
      </c>
      <c r="F65" s="24">
        <f>IFERROR(INDEX(Programa!$C$5:$C$104,MATCH(ROWS($B$6:B65),Programa!$T$5:$T$104,0)),"")</f>
        <v/>
      </c>
      <c r="G65" s="21">
        <f>IFERROR(INDEX(Programa!$D$5:$D$104,MATCH(ROWS($B$6:B65),Programa!$T$5:$T$104,0)),"")</f>
        <v/>
      </c>
      <c r="H65" s="21">
        <f>IFERROR(INDEX(Programa!$E$5:$E$104,MATCH(ROWS($B$6:B65),Programa!$T$5:$T$104,0)),"")</f>
        <v/>
      </c>
      <c r="I65" s="21">
        <f>IFERROR(INDEX(Programa!$F$5:$F$104,MATCH(ROWS($B$6:B65),Programa!$T$5:$T$104,0)),"")</f>
        <v/>
      </c>
      <c r="J65" s="24">
        <f>IFERROR(INDEX(Programa!$G$5:$G$104,MATCH(ROWS($B$6:B65),Programa!$T$5:$T$104,0)),"")</f>
        <v/>
      </c>
      <c r="K65" s="23">
        <f>IFERROR(INDEX(Programa!$M$5:$M$104,MATCH(ROWS($B$6:B65),Programa!$T$5:$T$104,0)),"")</f>
        <v/>
      </c>
      <c r="L65" s="53">
        <f>IFERROR(INDEX(Programa!$O$5:$O$104,MATCH(ROWS($B$6:B65),Programa!$T$5:$T$104,0)),"")</f>
        <v/>
      </c>
      <c r="M65" s="21">
        <f>IFERROR(INDEX(Programa!$S$5:$S$104,MATCH(ROWS($B$6:B65),Programa!$T$5:$T$104,0)),"")</f>
        <v/>
      </c>
    </row>
    <row r="66">
      <c r="A66" s="21">
        <f>IF($B66="","",ROWS($A$6:A66))</f>
        <v/>
      </c>
      <c r="B66" s="53">
        <f>IFERROR(INDEX(Programa!$P$5:$P$104,MATCH(ROWS($B$6:B66),Programa!$T$5:$T$104,0)),"")</f>
        <v/>
      </c>
      <c r="C66" s="23">
        <f>IFERROR(INDEX(Programa!$Q$5:$Q$104,MATCH(ROWS($B$6:B66),Programa!$T$5:$T$104,0)),"")</f>
        <v/>
      </c>
      <c r="D66" s="24">
        <f>IFERROR(INDEX(Programa!$R$5:$R$104,MATCH(ROWS($B$6:B66),Programa!$T$5:$T$104,0)),"")</f>
        <v/>
      </c>
      <c r="E66" s="21">
        <f>IFERROR(INDEX(Programa!$B$5:$B$104,MATCH(ROWS($B$6:B66),Programa!$T$5:$T$104,0)),"")</f>
        <v/>
      </c>
      <c r="F66" s="24">
        <f>IFERROR(INDEX(Programa!$C$5:$C$104,MATCH(ROWS($B$6:B66),Programa!$T$5:$T$104,0)),"")</f>
        <v/>
      </c>
      <c r="G66" s="21">
        <f>IFERROR(INDEX(Programa!$D$5:$D$104,MATCH(ROWS($B$6:B66),Programa!$T$5:$T$104,0)),"")</f>
        <v/>
      </c>
      <c r="H66" s="21">
        <f>IFERROR(INDEX(Programa!$E$5:$E$104,MATCH(ROWS($B$6:B66),Programa!$T$5:$T$104,0)),"")</f>
        <v/>
      </c>
      <c r="I66" s="21">
        <f>IFERROR(INDEX(Programa!$F$5:$F$104,MATCH(ROWS($B$6:B66),Programa!$T$5:$T$104,0)),"")</f>
        <v/>
      </c>
      <c r="J66" s="24">
        <f>IFERROR(INDEX(Programa!$G$5:$G$104,MATCH(ROWS($B$6:B66),Programa!$T$5:$T$104,0)),"")</f>
        <v/>
      </c>
      <c r="K66" s="23">
        <f>IFERROR(INDEX(Programa!$M$5:$M$104,MATCH(ROWS($B$6:B66),Programa!$T$5:$T$104,0)),"")</f>
        <v/>
      </c>
      <c r="L66" s="53">
        <f>IFERROR(INDEX(Programa!$O$5:$O$104,MATCH(ROWS($B$6:B66),Programa!$T$5:$T$104,0)),"")</f>
        <v/>
      </c>
      <c r="M66" s="21">
        <f>IFERROR(INDEX(Programa!$S$5:$S$104,MATCH(ROWS($B$6:B66),Programa!$T$5:$T$104,0)),"")</f>
        <v/>
      </c>
    </row>
    <row r="67">
      <c r="A67" s="21">
        <f>IF($B67="","",ROWS($A$6:A67))</f>
        <v/>
      </c>
      <c r="B67" s="53">
        <f>IFERROR(INDEX(Programa!$P$5:$P$104,MATCH(ROWS($B$6:B67),Programa!$T$5:$T$104,0)),"")</f>
        <v/>
      </c>
      <c r="C67" s="23">
        <f>IFERROR(INDEX(Programa!$Q$5:$Q$104,MATCH(ROWS($B$6:B67),Programa!$T$5:$T$104,0)),"")</f>
        <v/>
      </c>
      <c r="D67" s="24">
        <f>IFERROR(INDEX(Programa!$R$5:$R$104,MATCH(ROWS($B$6:B67),Programa!$T$5:$T$104,0)),"")</f>
        <v/>
      </c>
      <c r="E67" s="21">
        <f>IFERROR(INDEX(Programa!$B$5:$B$104,MATCH(ROWS($B$6:B67),Programa!$T$5:$T$104,0)),"")</f>
        <v/>
      </c>
      <c r="F67" s="24">
        <f>IFERROR(INDEX(Programa!$C$5:$C$104,MATCH(ROWS($B$6:B67),Programa!$T$5:$T$104,0)),"")</f>
        <v/>
      </c>
      <c r="G67" s="21">
        <f>IFERROR(INDEX(Programa!$D$5:$D$104,MATCH(ROWS($B$6:B67),Programa!$T$5:$T$104,0)),"")</f>
        <v/>
      </c>
      <c r="H67" s="21">
        <f>IFERROR(INDEX(Programa!$E$5:$E$104,MATCH(ROWS($B$6:B67),Programa!$T$5:$T$104,0)),"")</f>
        <v/>
      </c>
      <c r="I67" s="21">
        <f>IFERROR(INDEX(Programa!$F$5:$F$104,MATCH(ROWS($B$6:B67),Programa!$T$5:$T$104,0)),"")</f>
        <v/>
      </c>
      <c r="J67" s="24">
        <f>IFERROR(INDEX(Programa!$G$5:$G$104,MATCH(ROWS($B$6:B67),Programa!$T$5:$T$104,0)),"")</f>
        <v/>
      </c>
      <c r="K67" s="23">
        <f>IFERROR(INDEX(Programa!$M$5:$M$104,MATCH(ROWS($B$6:B67),Programa!$T$5:$T$104,0)),"")</f>
        <v/>
      </c>
      <c r="L67" s="53">
        <f>IFERROR(INDEX(Programa!$O$5:$O$104,MATCH(ROWS($B$6:B67),Programa!$T$5:$T$104,0)),"")</f>
        <v/>
      </c>
      <c r="M67" s="21">
        <f>IFERROR(INDEX(Programa!$S$5:$S$104,MATCH(ROWS($B$6:B67),Programa!$T$5:$T$104,0)),"")</f>
        <v/>
      </c>
    </row>
    <row r="68">
      <c r="A68" s="21">
        <f>IF($B68="","",ROWS($A$6:A68))</f>
        <v/>
      </c>
      <c r="B68" s="53">
        <f>IFERROR(INDEX(Programa!$P$5:$P$104,MATCH(ROWS($B$6:B68),Programa!$T$5:$T$104,0)),"")</f>
        <v/>
      </c>
      <c r="C68" s="23">
        <f>IFERROR(INDEX(Programa!$Q$5:$Q$104,MATCH(ROWS($B$6:B68),Programa!$T$5:$T$104,0)),"")</f>
        <v/>
      </c>
      <c r="D68" s="24">
        <f>IFERROR(INDEX(Programa!$R$5:$R$104,MATCH(ROWS($B$6:B68),Programa!$T$5:$T$104,0)),"")</f>
        <v/>
      </c>
      <c r="E68" s="21">
        <f>IFERROR(INDEX(Programa!$B$5:$B$104,MATCH(ROWS($B$6:B68),Programa!$T$5:$T$104,0)),"")</f>
        <v/>
      </c>
      <c r="F68" s="24">
        <f>IFERROR(INDEX(Programa!$C$5:$C$104,MATCH(ROWS($B$6:B68),Programa!$T$5:$T$104,0)),"")</f>
        <v/>
      </c>
      <c r="G68" s="21">
        <f>IFERROR(INDEX(Programa!$D$5:$D$104,MATCH(ROWS($B$6:B68),Programa!$T$5:$T$104,0)),"")</f>
        <v/>
      </c>
      <c r="H68" s="21">
        <f>IFERROR(INDEX(Programa!$E$5:$E$104,MATCH(ROWS($B$6:B68),Programa!$T$5:$T$104,0)),"")</f>
        <v/>
      </c>
      <c r="I68" s="21">
        <f>IFERROR(INDEX(Programa!$F$5:$F$104,MATCH(ROWS($B$6:B68),Programa!$T$5:$T$104,0)),"")</f>
        <v/>
      </c>
      <c r="J68" s="24">
        <f>IFERROR(INDEX(Programa!$G$5:$G$104,MATCH(ROWS($B$6:B68),Programa!$T$5:$T$104,0)),"")</f>
        <v/>
      </c>
      <c r="K68" s="23">
        <f>IFERROR(INDEX(Programa!$M$5:$M$104,MATCH(ROWS($B$6:B68),Programa!$T$5:$T$104,0)),"")</f>
        <v/>
      </c>
      <c r="L68" s="53">
        <f>IFERROR(INDEX(Programa!$O$5:$O$104,MATCH(ROWS($B$6:B68),Programa!$T$5:$T$104,0)),"")</f>
        <v/>
      </c>
      <c r="M68" s="21">
        <f>IFERROR(INDEX(Programa!$S$5:$S$104,MATCH(ROWS($B$6:B68),Programa!$T$5:$T$104,0)),"")</f>
        <v/>
      </c>
    </row>
    <row r="69">
      <c r="A69" s="21">
        <f>IF($B69="","",ROWS($A$6:A69))</f>
        <v/>
      </c>
      <c r="B69" s="53">
        <f>IFERROR(INDEX(Programa!$P$5:$P$104,MATCH(ROWS($B$6:B69),Programa!$T$5:$T$104,0)),"")</f>
        <v/>
      </c>
      <c r="C69" s="23">
        <f>IFERROR(INDEX(Programa!$Q$5:$Q$104,MATCH(ROWS($B$6:B69),Programa!$T$5:$T$104,0)),"")</f>
        <v/>
      </c>
      <c r="D69" s="24">
        <f>IFERROR(INDEX(Programa!$R$5:$R$104,MATCH(ROWS($B$6:B69),Programa!$T$5:$T$104,0)),"")</f>
        <v/>
      </c>
      <c r="E69" s="21">
        <f>IFERROR(INDEX(Programa!$B$5:$B$104,MATCH(ROWS($B$6:B69),Programa!$T$5:$T$104,0)),"")</f>
        <v/>
      </c>
      <c r="F69" s="24">
        <f>IFERROR(INDEX(Programa!$C$5:$C$104,MATCH(ROWS($B$6:B69),Programa!$T$5:$T$104,0)),"")</f>
        <v/>
      </c>
      <c r="G69" s="21">
        <f>IFERROR(INDEX(Programa!$D$5:$D$104,MATCH(ROWS($B$6:B69),Programa!$T$5:$T$104,0)),"")</f>
        <v/>
      </c>
      <c r="H69" s="21">
        <f>IFERROR(INDEX(Programa!$E$5:$E$104,MATCH(ROWS($B$6:B69),Programa!$T$5:$T$104,0)),"")</f>
        <v/>
      </c>
      <c r="I69" s="21">
        <f>IFERROR(INDEX(Programa!$F$5:$F$104,MATCH(ROWS($B$6:B69),Programa!$T$5:$T$104,0)),"")</f>
        <v/>
      </c>
      <c r="J69" s="24">
        <f>IFERROR(INDEX(Programa!$G$5:$G$104,MATCH(ROWS($B$6:B69),Programa!$T$5:$T$104,0)),"")</f>
        <v/>
      </c>
      <c r="K69" s="23">
        <f>IFERROR(INDEX(Programa!$M$5:$M$104,MATCH(ROWS($B$6:B69),Programa!$T$5:$T$104,0)),"")</f>
        <v/>
      </c>
      <c r="L69" s="53">
        <f>IFERROR(INDEX(Programa!$O$5:$O$104,MATCH(ROWS($B$6:B69),Programa!$T$5:$T$104,0)),"")</f>
        <v/>
      </c>
      <c r="M69" s="21">
        <f>IFERROR(INDEX(Programa!$S$5:$S$104,MATCH(ROWS($B$6:B69),Programa!$T$5:$T$104,0)),"")</f>
        <v/>
      </c>
    </row>
    <row r="70">
      <c r="A70" s="21">
        <f>IF($B70="","",ROWS($A$6:A70))</f>
        <v/>
      </c>
      <c r="B70" s="53">
        <f>IFERROR(INDEX(Programa!$P$5:$P$104,MATCH(ROWS($B$6:B70),Programa!$T$5:$T$104,0)),"")</f>
        <v/>
      </c>
      <c r="C70" s="23">
        <f>IFERROR(INDEX(Programa!$Q$5:$Q$104,MATCH(ROWS($B$6:B70),Programa!$T$5:$T$104,0)),"")</f>
        <v/>
      </c>
      <c r="D70" s="24">
        <f>IFERROR(INDEX(Programa!$R$5:$R$104,MATCH(ROWS($B$6:B70),Programa!$T$5:$T$104,0)),"")</f>
        <v/>
      </c>
      <c r="E70" s="21">
        <f>IFERROR(INDEX(Programa!$B$5:$B$104,MATCH(ROWS($B$6:B70),Programa!$T$5:$T$104,0)),"")</f>
        <v/>
      </c>
      <c r="F70" s="24">
        <f>IFERROR(INDEX(Programa!$C$5:$C$104,MATCH(ROWS($B$6:B70),Programa!$T$5:$T$104,0)),"")</f>
        <v/>
      </c>
      <c r="G70" s="21">
        <f>IFERROR(INDEX(Programa!$D$5:$D$104,MATCH(ROWS($B$6:B70),Programa!$T$5:$T$104,0)),"")</f>
        <v/>
      </c>
      <c r="H70" s="21">
        <f>IFERROR(INDEX(Programa!$E$5:$E$104,MATCH(ROWS($B$6:B70),Programa!$T$5:$T$104,0)),"")</f>
        <v/>
      </c>
      <c r="I70" s="21">
        <f>IFERROR(INDEX(Programa!$F$5:$F$104,MATCH(ROWS($B$6:B70),Programa!$T$5:$T$104,0)),"")</f>
        <v/>
      </c>
      <c r="J70" s="24">
        <f>IFERROR(INDEX(Programa!$G$5:$G$104,MATCH(ROWS($B$6:B70),Programa!$T$5:$T$104,0)),"")</f>
        <v/>
      </c>
      <c r="K70" s="23">
        <f>IFERROR(INDEX(Programa!$M$5:$M$104,MATCH(ROWS($B$6:B70),Programa!$T$5:$T$104,0)),"")</f>
        <v/>
      </c>
      <c r="L70" s="53">
        <f>IFERROR(INDEX(Programa!$O$5:$O$104,MATCH(ROWS($B$6:B70),Programa!$T$5:$T$104,0)),"")</f>
        <v/>
      </c>
      <c r="M70" s="21">
        <f>IFERROR(INDEX(Programa!$S$5:$S$104,MATCH(ROWS($B$6:B70),Programa!$T$5:$T$104,0)),"")</f>
        <v/>
      </c>
    </row>
    <row r="71">
      <c r="A71" s="21">
        <f>IF($B71="","",ROWS($A$6:A71))</f>
        <v/>
      </c>
      <c r="B71" s="53">
        <f>IFERROR(INDEX(Programa!$P$5:$P$104,MATCH(ROWS($B$6:B71),Programa!$T$5:$T$104,0)),"")</f>
        <v/>
      </c>
      <c r="C71" s="23">
        <f>IFERROR(INDEX(Programa!$Q$5:$Q$104,MATCH(ROWS($B$6:B71),Programa!$T$5:$T$104,0)),"")</f>
        <v/>
      </c>
      <c r="D71" s="24">
        <f>IFERROR(INDEX(Programa!$R$5:$R$104,MATCH(ROWS($B$6:B71),Programa!$T$5:$T$104,0)),"")</f>
        <v/>
      </c>
      <c r="E71" s="21">
        <f>IFERROR(INDEX(Programa!$B$5:$B$104,MATCH(ROWS($B$6:B71),Programa!$T$5:$T$104,0)),"")</f>
        <v/>
      </c>
      <c r="F71" s="24">
        <f>IFERROR(INDEX(Programa!$C$5:$C$104,MATCH(ROWS($B$6:B71),Programa!$T$5:$T$104,0)),"")</f>
        <v/>
      </c>
      <c r="G71" s="21">
        <f>IFERROR(INDEX(Programa!$D$5:$D$104,MATCH(ROWS($B$6:B71),Programa!$T$5:$T$104,0)),"")</f>
        <v/>
      </c>
      <c r="H71" s="21">
        <f>IFERROR(INDEX(Programa!$E$5:$E$104,MATCH(ROWS($B$6:B71),Programa!$T$5:$T$104,0)),"")</f>
        <v/>
      </c>
      <c r="I71" s="21">
        <f>IFERROR(INDEX(Programa!$F$5:$F$104,MATCH(ROWS($B$6:B71),Programa!$T$5:$T$104,0)),"")</f>
        <v/>
      </c>
      <c r="J71" s="24">
        <f>IFERROR(INDEX(Programa!$G$5:$G$104,MATCH(ROWS($B$6:B71),Programa!$T$5:$T$104,0)),"")</f>
        <v/>
      </c>
      <c r="K71" s="23">
        <f>IFERROR(INDEX(Programa!$M$5:$M$104,MATCH(ROWS($B$6:B71),Programa!$T$5:$T$104,0)),"")</f>
        <v/>
      </c>
      <c r="L71" s="53">
        <f>IFERROR(INDEX(Programa!$O$5:$O$104,MATCH(ROWS($B$6:B71),Programa!$T$5:$T$104,0)),"")</f>
        <v/>
      </c>
      <c r="M71" s="21">
        <f>IFERROR(INDEX(Programa!$S$5:$S$104,MATCH(ROWS($B$6:B71),Programa!$T$5:$T$104,0)),"")</f>
        <v/>
      </c>
    </row>
    <row r="72">
      <c r="A72" s="21">
        <f>IF($B72="","",ROWS($A$6:A72))</f>
        <v/>
      </c>
      <c r="B72" s="53">
        <f>IFERROR(INDEX(Programa!$P$5:$P$104,MATCH(ROWS($B$6:B72),Programa!$T$5:$T$104,0)),"")</f>
        <v/>
      </c>
      <c r="C72" s="23">
        <f>IFERROR(INDEX(Programa!$Q$5:$Q$104,MATCH(ROWS($B$6:B72),Programa!$T$5:$T$104,0)),"")</f>
        <v/>
      </c>
      <c r="D72" s="24">
        <f>IFERROR(INDEX(Programa!$R$5:$R$104,MATCH(ROWS($B$6:B72),Programa!$T$5:$T$104,0)),"")</f>
        <v/>
      </c>
      <c r="E72" s="21">
        <f>IFERROR(INDEX(Programa!$B$5:$B$104,MATCH(ROWS($B$6:B72),Programa!$T$5:$T$104,0)),"")</f>
        <v/>
      </c>
      <c r="F72" s="24">
        <f>IFERROR(INDEX(Programa!$C$5:$C$104,MATCH(ROWS($B$6:B72),Programa!$T$5:$T$104,0)),"")</f>
        <v/>
      </c>
      <c r="G72" s="21">
        <f>IFERROR(INDEX(Programa!$D$5:$D$104,MATCH(ROWS($B$6:B72),Programa!$T$5:$T$104,0)),"")</f>
        <v/>
      </c>
      <c r="H72" s="21">
        <f>IFERROR(INDEX(Programa!$E$5:$E$104,MATCH(ROWS($B$6:B72),Programa!$T$5:$T$104,0)),"")</f>
        <v/>
      </c>
      <c r="I72" s="21">
        <f>IFERROR(INDEX(Programa!$F$5:$F$104,MATCH(ROWS($B$6:B72),Programa!$T$5:$T$104,0)),"")</f>
        <v/>
      </c>
      <c r="J72" s="24">
        <f>IFERROR(INDEX(Programa!$G$5:$G$104,MATCH(ROWS($B$6:B72),Programa!$T$5:$T$104,0)),"")</f>
        <v/>
      </c>
      <c r="K72" s="23">
        <f>IFERROR(INDEX(Programa!$M$5:$M$104,MATCH(ROWS($B$6:B72),Programa!$T$5:$T$104,0)),"")</f>
        <v/>
      </c>
      <c r="L72" s="53">
        <f>IFERROR(INDEX(Programa!$O$5:$O$104,MATCH(ROWS($B$6:B72),Programa!$T$5:$T$104,0)),"")</f>
        <v/>
      </c>
      <c r="M72" s="21">
        <f>IFERROR(INDEX(Programa!$S$5:$S$104,MATCH(ROWS($B$6:B72),Programa!$T$5:$T$104,0)),"")</f>
        <v/>
      </c>
    </row>
    <row r="73">
      <c r="A73" s="21">
        <f>IF($B73="","",ROWS($A$6:A73))</f>
        <v/>
      </c>
      <c r="B73" s="53">
        <f>IFERROR(INDEX(Programa!$P$5:$P$104,MATCH(ROWS($B$6:B73),Programa!$T$5:$T$104,0)),"")</f>
        <v/>
      </c>
      <c r="C73" s="23">
        <f>IFERROR(INDEX(Programa!$Q$5:$Q$104,MATCH(ROWS($B$6:B73),Programa!$T$5:$T$104,0)),"")</f>
        <v/>
      </c>
      <c r="D73" s="24">
        <f>IFERROR(INDEX(Programa!$R$5:$R$104,MATCH(ROWS($B$6:B73),Programa!$T$5:$T$104,0)),"")</f>
        <v/>
      </c>
      <c r="E73" s="21">
        <f>IFERROR(INDEX(Programa!$B$5:$B$104,MATCH(ROWS($B$6:B73),Programa!$T$5:$T$104,0)),"")</f>
        <v/>
      </c>
      <c r="F73" s="24">
        <f>IFERROR(INDEX(Programa!$C$5:$C$104,MATCH(ROWS($B$6:B73),Programa!$T$5:$T$104,0)),"")</f>
        <v/>
      </c>
      <c r="G73" s="21">
        <f>IFERROR(INDEX(Programa!$D$5:$D$104,MATCH(ROWS($B$6:B73),Programa!$T$5:$T$104,0)),"")</f>
        <v/>
      </c>
      <c r="H73" s="21">
        <f>IFERROR(INDEX(Programa!$E$5:$E$104,MATCH(ROWS($B$6:B73),Programa!$T$5:$T$104,0)),"")</f>
        <v/>
      </c>
      <c r="I73" s="21">
        <f>IFERROR(INDEX(Programa!$F$5:$F$104,MATCH(ROWS($B$6:B73),Programa!$T$5:$T$104,0)),"")</f>
        <v/>
      </c>
      <c r="J73" s="24">
        <f>IFERROR(INDEX(Programa!$G$5:$G$104,MATCH(ROWS($B$6:B73),Programa!$T$5:$T$104,0)),"")</f>
        <v/>
      </c>
      <c r="K73" s="23">
        <f>IFERROR(INDEX(Programa!$M$5:$M$104,MATCH(ROWS($B$6:B73),Programa!$T$5:$T$104,0)),"")</f>
        <v/>
      </c>
      <c r="L73" s="53">
        <f>IFERROR(INDEX(Programa!$O$5:$O$104,MATCH(ROWS($B$6:B73),Programa!$T$5:$T$104,0)),"")</f>
        <v/>
      </c>
      <c r="M73" s="21">
        <f>IFERROR(INDEX(Programa!$S$5:$S$104,MATCH(ROWS($B$6:B73),Programa!$T$5:$T$104,0)),"")</f>
        <v/>
      </c>
    </row>
    <row r="74">
      <c r="A74" s="21">
        <f>IF($B74="","",ROWS($A$6:A74))</f>
        <v/>
      </c>
      <c r="B74" s="53">
        <f>IFERROR(INDEX(Programa!$P$5:$P$104,MATCH(ROWS($B$6:B74),Programa!$T$5:$T$104,0)),"")</f>
        <v/>
      </c>
      <c r="C74" s="23">
        <f>IFERROR(INDEX(Programa!$Q$5:$Q$104,MATCH(ROWS($B$6:B74),Programa!$T$5:$T$104,0)),"")</f>
        <v/>
      </c>
      <c r="D74" s="24">
        <f>IFERROR(INDEX(Programa!$R$5:$R$104,MATCH(ROWS($B$6:B74),Programa!$T$5:$T$104,0)),"")</f>
        <v/>
      </c>
      <c r="E74" s="21">
        <f>IFERROR(INDEX(Programa!$B$5:$B$104,MATCH(ROWS($B$6:B74),Programa!$T$5:$T$104,0)),"")</f>
        <v/>
      </c>
      <c r="F74" s="24">
        <f>IFERROR(INDEX(Programa!$C$5:$C$104,MATCH(ROWS($B$6:B74),Programa!$T$5:$T$104,0)),"")</f>
        <v/>
      </c>
      <c r="G74" s="21">
        <f>IFERROR(INDEX(Programa!$D$5:$D$104,MATCH(ROWS($B$6:B74),Programa!$T$5:$T$104,0)),"")</f>
        <v/>
      </c>
      <c r="H74" s="21">
        <f>IFERROR(INDEX(Programa!$E$5:$E$104,MATCH(ROWS($B$6:B74),Programa!$T$5:$T$104,0)),"")</f>
        <v/>
      </c>
      <c r="I74" s="21">
        <f>IFERROR(INDEX(Programa!$F$5:$F$104,MATCH(ROWS($B$6:B74),Programa!$T$5:$T$104,0)),"")</f>
        <v/>
      </c>
      <c r="J74" s="24">
        <f>IFERROR(INDEX(Programa!$G$5:$G$104,MATCH(ROWS($B$6:B74),Programa!$T$5:$T$104,0)),"")</f>
        <v/>
      </c>
      <c r="K74" s="23">
        <f>IFERROR(INDEX(Programa!$M$5:$M$104,MATCH(ROWS($B$6:B74),Programa!$T$5:$T$104,0)),"")</f>
        <v/>
      </c>
      <c r="L74" s="53">
        <f>IFERROR(INDEX(Programa!$O$5:$O$104,MATCH(ROWS($B$6:B74),Programa!$T$5:$T$104,0)),"")</f>
        <v/>
      </c>
      <c r="M74" s="21">
        <f>IFERROR(INDEX(Programa!$S$5:$S$104,MATCH(ROWS($B$6:B74),Programa!$T$5:$T$104,0)),"")</f>
        <v/>
      </c>
    </row>
    <row r="75">
      <c r="A75" s="21">
        <f>IF($B75="","",ROWS($A$6:A75))</f>
        <v/>
      </c>
      <c r="B75" s="53">
        <f>IFERROR(INDEX(Programa!$P$5:$P$104,MATCH(ROWS($B$6:B75),Programa!$T$5:$T$104,0)),"")</f>
        <v/>
      </c>
      <c r="C75" s="23">
        <f>IFERROR(INDEX(Programa!$Q$5:$Q$104,MATCH(ROWS($B$6:B75),Programa!$T$5:$T$104,0)),"")</f>
        <v/>
      </c>
      <c r="D75" s="24">
        <f>IFERROR(INDEX(Programa!$R$5:$R$104,MATCH(ROWS($B$6:B75),Programa!$T$5:$T$104,0)),"")</f>
        <v/>
      </c>
      <c r="E75" s="21">
        <f>IFERROR(INDEX(Programa!$B$5:$B$104,MATCH(ROWS($B$6:B75),Programa!$T$5:$T$104,0)),"")</f>
        <v/>
      </c>
      <c r="F75" s="24">
        <f>IFERROR(INDEX(Programa!$C$5:$C$104,MATCH(ROWS($B$6:B75),Programa!$T$5:$T$104,0)),"")</f>
        <v/>
      </c>
      <c r="G75" s="21">
        <f>IFERROR(INDEX(Programa!$D$5:$D$104,MATCH(ROWS($B$6:B75),Programa!$T$5:$T$104,0)),"")</f>
        <v/>
      </c>
      <c r="H75" s="21">
        <f>IFERROR(INDEX(Programa!$E$5:$E$104,MATCH(ROWS($B$6:B75),Programa!$T$5:$T$104,0)),"")</f>
        <v/>
      </c>
      <c r="I75" s="21">
        <f>IFERROR(INDEX(Programa!$F$5:$F$104,MATCH(ROWS($B$6:B75),Programa!$T$5:$T$104,0)),"")</f>
        <v/>
      </c>
      <c r="J75" s="24">
        <f>IFERROR(INDEX(Programa!$G$5:$G$104,MATCH(ROWS($B$6:B75),Programa!$T$5:$T$104,0)),"")</f>
        <v/>
      </c>
      <c r="K75" s="23">
        <f>IFERROR(INDEX(Programa!$M$5:$M$104,MATCH(ROWS($B$6:B75),Programa!$T$5:$T$104,0)),"")</f>
        <v/>
      </c>
      <c r="L75" s="53">
        <f>IFERROR(INDEX(Programa!$O$5:$O$104,MATCH(ROWS($B$6:B75),Programa!$T$5:$T$104,0)),"")</f>
        <v/>
      </c>
      <c r="M75" s="21">
        <f>IFERROR(INDEX(Programa!$S$5:$S$104,MATCH(ROWS($B$6:B75),Programa!$T$5:$T$104,0)),"")</f>
        <v/>
      </c>
    </row>
    <row r="76">
      <c r="A76" s="21">
        <f>IF($B76="","",ROWS($A$6:A76))</f>
        <v/>
      </c>
      <c r="B76" s="53">
        <f>IFERROR(INDEX(Programa!$P$5:$P$104,MATCH(ROWS($B$6:B76),Programa!$T$5:$T$104,0)),"")</f>
        <v/>
      </c>
      <c r="C76" s="23">
        <f>IFERROR(INDEX(Programa!$Q$5:$Q$104,MATCH(ROWS($B$6:B76),Programa!$T$5:$T$104,0)),"")</f>
        <v/>
      </c>
      <c r="D76" s="24">
        <f>IFERROR(INDEX(Programa!$R$5:$R$104,MATCH(ROWS($B$6:B76),Programa!$T$5:$T$104,0)),"")</f>
        <v/>
      </c>
      <c r="E76" s="21">
        <f>IFERROR(INDEX(Programa!$B$5:$B$104,MATCH(ROWS($B$6:B76),Programa!$T$5:$T$104,0)),"")</f>
        <v/>
      </c>
      <c r="F76" s="24">
        <f>IFERROR(INDEX(Programa!$C$5:$C$104,MATCH(ROWS($B$6:B76),Programa!$T$5:$T$104,0)),"")</f>
        <v/>
      </c>
      <c r="G76" s="21">
        <f>IFERROR(INDEX(Programa!$D$5:$D$104,MATCH(ROWS($B$6:B76),Programa!$T$5:$T$104,0)),"")</f>
        <v/>
      </c>
      <c r="H76" s="21">
        <f>IFERROR(INDEX(Programa!$E$5:$E$104,MATCH(ROWS($B$6:B76),Programa!$T$5:$T$104,0)),"")</f>
        <v/>
      </c>
      <c r="I76" s="21">
        <f>IFERROR(INDEX(Programa!$F$5:$F$104,MATCH(ROWS($B$6:B76),Programa!$T$5:$T$104,0)),"")</f>
        <v/>
      </c>
      <c r="J76" s="24">
        <f>IFERROR(INDEX(Programa!$G$5:$G$104,MATCH(ROWS($B$6:B76),Programa!$T$5:$T$104,0)),"")</f>
        <v/>
      </c>
      <c r="K76" s="23">
        <f>IFERROR(INDEX(Programa!$M$5:$M$104,MATCH(ROWS($B$6:B76),Programa!$T$5:$T$104,0)),"")</f>
        <v/>
      </c>
      <c r="L76" s="53">
        <f>IFERROR(INDEX(Programa!$O$5:$O$104,MATCH(ROWS($B$6:B76),Programa!$T$5:$T$104,0)),"")</f>
        <v/>
      </c>
      <c r="M76" s="21">
        <f>IFERROR(INDEX(Programa!$S$5:$S$104,MATCH(ROWS($B$6:B76),Programa!$T$5:$T$104,0)),"")</f>
        <v/>
      </c>
    </row>
    <row r="77">
      <c r="A77" s="21">
        <f>IF($B77="","",ROWS($A$6:A77))</f>
        <v/>
      </c>
      <c r="B77" s="53">
        <f>IFERROR(INDEX(Programa!$P$5:$P$104,MATCH(ROWS($B$6:B77),Programa!$T$5:$T$104,0)),"")</f>
        <v/>
      </c>
      <c r="C77" s="23">
        <f>IFERROR(INDEX(Programa!$Q$5:$Q$104,MATCH(ROWS($B$6:B77),Programa!$T$5:$T$104,0)),"")</f>
        <v/>
      </c>
      <c r="D77" s="24">
        <f>IFERROR(INDEX(Programa!$R$5:$R$104,MATCH(ROWS($B$6:B77),Programa!$T$5:$T$104,0)),"")</f>
        <v/>
      </c>
      <c r="E77" s="21">
        <f>IFERROR(INDEX(Programa!$B$5:$B$104,MATCH(ROWS($B$6:B77),Programa!$T$5:$T$104,0)),"")</f>
        <v/>
      </c>
      <c r="F77" s="24">
        <f>IFERROR(INDEX(Programa!$C$5:$C$104,MATCH(ROWS($B$6:B77),Programa!$T$5:$T$104,0)),"")</f>
        <v/>
      </c>
      <c r="G77" s="21">
        <f>IFERROR(INDEX(Programa!$D$5:$D$104,MATCH(ROWS($B$6:B77),Programa!$T$5:$T$104,0)),"")</f>
        <v/>
      </c>
      <c r="H77" s="21">
        <f>IFERROR(INDEX(Programa!$E$5:$E$104,MATCH(ROWS($B$6:B77),Programa!$T$5:$T$104,0)),"")</f>
        <v/>
      </c>
      <c r="I77" s="21">
        <f>IFERROR(INDEX(Programa!$F$5:$F$104,MATCH(ROWS($B$6:B77),Programa!$T$5:$T$104,0)),"")</f>
        <v/>
      </c>
      <c r="J77" s="24">
        <f>IFERROR(INDEX(Programa!$G$5:$G$104,MATCH(ROWS($B$6:B77),Programa!$T$5:$T$104,0)),"")</f>
        <v/>
      </c>
      <c r="K77" s="23">
        <f>IFERROR(INDEX(Programa!$M$5:$M$104,MATCH(ROWS($B$6:B77),Programa!$T$5:$T$104,0)),"")</f>
        <v/>
      </c>
      <c r="L77" s="53">
        <f>IFERROR(INDEX(Programa!$O$5:$O$104,MATCH(ROWS($B$6:B77),Programa!$T$5:$T$104,0)),"")</f>
        <v/>
      </c>
      <c r="M77" s="21">
        <f>IFERROR(INDEX(Programa!$S$5:$S$104,MATCH(ROWS($B$6:B77),Programa!$T$5:$T$104,0)),"")</f>
        <v/>
      </c>
    </row>
    <row r="78">
      <c r="A78" s="21">
        <f>IF($B78="","",ROWS($A$6:A78))</f>
        <v/>
      </c>
      <c r="B78" s="53">
        <f>IFERROR(INDEX(Programa!$P$5:$P$104,MATCH(ROWS($B$6:B78),Programa!$T$5:$T$104,0)),"")</f>
        <v/>
      </c>
      <c r="C78" s="23">
        <f>IFERROR(INDEX(Programa!$Q$5:$Q$104,MATCH(ROWS($B$6:B78),Programa!$T$5:$T$104,0)),"")</f>
        <v/>
      </c>
      <c r="D78" s="24">
        <f>IFERROR(INDEX(Programa!$R$5:$R$104,MATCH(ROWS($B$6:B78),Programa!$T$5:$T$104,0)),"")</f>
        <v/>
      </c>
      <c r="E78" s="21">
        <f>IFERROR(INDEX(Programa!$B$5:$B$104,MATCH(ROWS($B$6:B78),Programa!$T$5:$T$104,0)),"")</f>
        <v/>
      </c>
      <c r="F78" s="24">
        <f>IFERROR(INDEX(Programa!$C$5:$C$104,MATCH(ROWS($B$6:B78),Programa!$T$5:$T$104,0)),"")</f>
        <v/>
      </c>
      <c r="G78" s="21">
        <f>IFERROR(INDEX(Programa!$D$5:$D$104,MATCH(ROWS($B$6:B78),Programa!$T$5:$T$104,0)),"")</f>
        <v/>
      </c>
      <c r="H78" s="21">
        <f>IFERROR(INDEX(Programa!$E$5:$E$104,MATCH(ROWS($B$6:B78),Programa!$T$5:$T$104,0)),"")</f>
        <v/>
      </c>
      <c r="I78" s="21">
        <f>IFERROR(INDEX(Programa!$F$5:$F$104,MATCH(ROWS($B$6:B78),Programa!$T$5:$T$104,0)),"")</f>
        <v/>
      </c>
      <c r="J78" s="24">
        <f>IFERROR(INDEX(Programa!$G$5:$G$104,MATCH(ROWS($B$6:B78),Programa!$T$5:$T$104,0)),"")</f>
        <v/>
      </c>
      <c r="K78" s="23">
        <f>IFERROR(INDEX(Programa!$M$5:$M$104,MATCH(ROWS($B$6:B78),Programa!$T$5:$T$104,0)),"")</f>
        <v/>
      </c>
      <c r="L78" s="53">
        <f>IFERROR(INDEX(Programa!$O$5:$O$104,MATCH(ROWS($B$6:B78),Programa!$T$5:$T$104,0)),"")</f>
        <v/>
      </c>
      <c r="M78" s="21">
        <f>IFERROR(INDEX(Programa!$S$5:$S$104,MATCH(ROWS($B$6:B78),Programa!$T$5:$T$104,0)),"")</f>
        <v/>
      </c>
    </row>
    <row r="79">
      <c r="A79" s="21">
        <f>IF($B79="","",ROWS($A$6:A79))</f>
        <v/>
      </c>
      <c r="B79" s="53">
        <f>IFERROR(INDEX(Programa!$P$5:$P$104,MATCH(ROWS($B$6:B79),Programa!$T$5:$T$104,0)),"")</f>
        <v/>
      </c>
      <c r="C79" s="23">
        <f>IFERROR(INDEX(Programa!$Q$5:$Q$104,MATCH(ROWS($B$6:B79),Programa!$T$5:$T$104,0)),"")</f>
        <v/>
      </c>
      <c r="D79" s="24">
        <f>IFERROR(INDEX(Programa!$R$5:$R$104,MATCH(ROWS($B$6:B79),Programa!$T$5:$T$104,0)),"")</f>
        <v/>
      </c>
      <c r="E79" s="21">
        <f>IFERROR(INDEX(Programa!$B$5:$B$104,MATCH(ROWS($B$6:B79),Programa!$T$5:$T$104,0)),"")</f>
        <v/>
      </c>
      <c r="F79" s="24">
        <f>IFERROR(INDEX(Programa!$C$5:$C$104,MATCH(ROWS($B$6:B79),Programa!$T$5:$T$104,0)),"")</f>
        <v/>
      </c>
      <c r="G79" s="21">
        <f>IFERROR(INDEX(Programa!$D$5:$D$104,MATCH(ROWS($B$6:B79),Programa!$T$5:$T$104,0)),"")</f>
        <v/>
      </c>
      <c r="H79" s="21">
        <f>IFERROR(INDEX(Programa!$E$5:$E$104,MATCH(ROWS($B$6:B79),Programa!$T$5:$T$104,0)),"")</f>
        <v/>
      </c>
      <c r="I79" s="21">
        <f>IFERROR(INDEX(Programa!$F$5:$F$104,MATCH(ROWS($B$6:B79),Programa!$T$5:$T$104,0)),"")</f>
        <v/>
      </c>
      <c r="J79" s="24">
        <f>IFERROR(INDEX(Programa!$G$5:$G$104,MATCH(ROWS($B$6:B79),Programa!$T$5:$T$104,0)),"")</f>
        <v/>
      </c>
      <c r="K79" s="23">
        <f>IFERROR(INDEX(Programa!$M$5:$M$104,MATCH(ROWS($B$6:B79),Programa!$T$5:$T$104,0)),"")</f>
        <v/>
      </c>
      <c r="L79" s="53">
        <f>IFERROR(INDEX(Programa!$O$5:$O$104,MATCH(ROWS($B$6:B79),Programa!$T$5:$T$104,0)),"")</f>
        <v/>
      </c>
      <c r="M79" s="21">
        <f>IFERROR(INDEX(Programa!$S$5:$S$104,MATCH(ROWS($B$6:B79),Programa!$T$5:$T$104,0)),"")</f>
        <v/>
      </c>
    </row>
    <row r="80">
      <c r="A80" s="21">
        <f>IF($B80="","",ROWS($A$6:A80))</f>
        <v/>
      </c>
      <c r="B80" s="53">
        <f>IFERROR(INDEX(Programa!$P$5:$P$104,MATCH(ROWS($B$6:B80),Programa!$T$5:$T$104,0)),"")</f>
        <v/>
      </c>
      <c r="C80" s="23">
        <f>IFERROR(INDEX(Programa!$Q$5:$Q$104,MATCH(ROWS($B$6:B80),Programa!$T$5:$T$104,0)),"")</f>
        <v/>
      </c>
      <c r="D80" s="24">
        <f>IFERROR(INDEX(Programa!$R$5:$R$104,MATCH(ROWS($B$6:B80),Programa!$T$5:$T$104,0)),"")</f>
        <v/>
      </c>
      <c r="E80" s="21">
        <f>IFERROR(INDEX(Programa!$B$5:$B$104,MATCH(ROWS($B$6:B80),Programa!$T$5:$T$104,0)),"")</f>
        <v/>
      </c>
      <c r="F80" s="24">
        <f>IFERROR(INDEX(Programa!$C$5:$C$104,MATCH(ROWS($B$6:B80),Programa!$T$5:$T$104,0)),"")</f>
        <v/>
      </c>
      <c r="G80" s="21">
        <f>IFERROR(INDEX(Programa!$D$5:$D$104,MATCH(ROWS($B$6:B80),Programa!$T$5:$T$104,0)),"")</f>
        <v/>
      </c>
      <c r="H80" s="21">
        <f>IFERROR(INDEX(Programa!$E$5:$E$104,MATCH(ROWS($B$6:B80),Programa!$T$5:$T$104,0)),"")</f>
        <v/>
      </c>
      <c r="I80" s="21">
        <f>IFERROR(INDEX(Programa!$F$5:$F$104,MATCH(ROWS($B$6:B80),Programa!$T$5:$T$104,0)),"")</f>
        <v/>
      </c>
      <c r="J80" s="24">
        <f>IFERROR(INDEX(Programa!$G$5:$G$104,MATCH(ROWS($B$6:B80),Programa!$T$5:$T$104,0)),"")</f>
        <v/>
      </c>
      <c r="K80" s="23">
        <f>IFERROR(INDEX(Programa!$M$5:$M$104,MATCH(ROWS($B$6:B80),Programa!$T$5:$T$104,0)),"")</f>
        <v/>
      </c>
      <c r="L80" s="53">
        <f>IFERROR(INDEX(Programa!$O$5:$O$104,MATCH(ROWS($B$6:B80),Programa!$T$5:$T$104,0)),"")</f>
        <v/>
      </c>
      <c r="M80" s="21">
        <f>IFERROR(INDEX(Programa!$S$5:$S$104,MATCH(ROWS($B$6:B80),Programa!$T$5:$T$104,0)),"")</f>
        <v/>
      </c>
    </row>
    <row r="81">
      <c r="A81" s="21">
        <f>IF($B81="","",ROWS($A$6:A81))</f>
        <v/>
      </c>
      <c r="B81" s="53">
        <f>IFERROR(INDEX(Programa!$P$5:$P$104,MATCH(ROWS($B$6:B81),Programa!$T$5:$T$104,0)),"")</f>
        <v/>
      </c>
      <c r="C81" s="23">
        <f>IFERROR(INDEX(Programa!$Q$5:$Q$104,MATCH(ROWS($B$6:B81),Programa!$T$5:$T$104,0)),"")</f>
        <v/>
      </c>
      <c r="D81" s="24">
        <f>IFERROR(INDEX(Programa!$R$5:$R$104,MATCH(ROWS($B$6:B81),Programa!$T$5:$T$104,0)),"")</f>
        <v/>
      </c>
      <c r="E81" s="21">
        <f>IFERROR(INDEX(Programa!$B$5:$B$104,MATCH(ROWS($B$6:B81),Programa!$T$5:$T$104,0)),"")</f>
        <v/>
      </c>
      <c r="F81" s="24">
        <f>IFERROR(INDEX(Programa!$C$5:$C$104,MATCH(ROWS($B$6:B81),Programa!$T$5:$T$104,0)),"")</f>
        <v/>
      </c>
      <c r="G81" s="21">
        <f>IFERROR(INDEX(Programa!$D$5:$D$104,MATCH(ROWS($B$6:B81),Programa!$T$5:$T$104,0)),"")</f>
        <v/>
      </c>
      <c r="H81" s="21">
        <f>IFERROR(INDEX(Programa!$E$5:$E$104,MATCH(ROWS($B$6:B81),Programa!$T$5:$T$104,0)),"")</f>
        <v/>
      </c>
      <c r="I81" s="21">
        <f>IFERROR(INDEX(Programa!$F$5:$F$104,MATCH(ROWS($B$6:B81),Programa!$T$5:$T$104,0)),"")</f>
        <v/>
      </c>
      <c r="J81" s="24">
        <f>IFERROR(INDEX(Programa!$G$5:$G$104,MATCH(ROWS($B$6:B81),Programa!$T$5:$T$104,0)),"")</f>
        <v/>
      </c>
      <c r="K81" s="23">
        <f>IFERROR(INDEX(Programa!$M$5:$M$104,MATCH(ROWS($B$6:B81),Programa!$T$5:$T$104,0)),"")</f>
        <v/>
      </c>
      <c r="L81" s="53">
        <f>IFERROR(INDEX(Programa!$O$5:$O$104,MATCH(ROWS($B$6:B81),Programa!$T$5:$T$104,0)),"")</f>
        <v/>
      </c>
      <c r="M81" s="21">
        <f>IFERROR(INDEX(Programa!$S$5:$S$104,MATCH(ROWS($B$6:B81),Programa!$T$5:$T$104,0)),"")</f>
        <v/>
      </c>
    </row>
    <row r="82">
      <c r="A82" s="21">
        <f>IF($B82="","",ROWS($A$6:A82))</f>
        <v/>
      </c>
      <c r="B82" s="53">
        <f>IFERROR(INDEX(Programa!$P$5:$P$104,MATCH(ROWS($B$6:B82),Programa!$T$5:$T$104,0)),"")</f>
        <v/>
      </c>
      <c r="C82" s="23">
        <f>IFERROR(INDEX(Programa!$Q$5:$Q$104,MATCH(ROWS($B$6:B82),Programa!$T$5:$T$104,0)),"")</f>
        <v/>
      </c>
      <c r="D82" s="24">
        <f>IFERROR(INDEX(Programa!$R$5:$R$104,MATCH(ROWS($B$6:B82),Programa!$T$5:$T$104,0)),"")</f>
        <v/>
      </c>
      <c r="E82" s="21">
        <f>IFERROR(INDEX(Programa!$B$5:$B$104,MATCH(ROWS($B$6:B82),Programa!$T$5:$T$104,0)),"")</f>
        <v/>
      </c>
      <c r="F82" s="24">
        <f>IFERROR(INDEX(Programa!$C$5:$C$104,MATCH(ROWS($B$6:B82),Programa!$T$5:$T$104,0)),"")</f>
        <v/>
      </c>
      <c r="G82" s="21">
        <f>IFERROR(INDEX(Programa!$D$5:$D$104,MATCH(ROWS($B$6:B82),Programa!$T$5:$T$104,0)),"")</f>
        <v/>
      </c>
      <c r="H82" s="21">
        <f>IFERROR(INDEX(Programa!$E$5:$E$104,MATCH(ROWS($B$6:B82),Programa!$T$5:$T$104,0)),"")</f>
        <v/>
      </c>
      <c r="I82" s="21">
        <f>IFERROR(INDEX(Programa!$F$5:$F$104,MATCH(ROWS($B$6:B82),Programa!$T$5:$T$104,0)),"")</f>
        <v/>
      </c>
      <c r="J82" s="24">
        <f>IFERROR(INDEX(Programa!$G$5:$G$104,MATCH(ROWS($B$6:B82),Programa!$T$5:$T$104,0)),"")</f>
        <v/>
      </c>
      <c r="K82" s="23">
        <f>IFERROR(INDEX(Programa!$M$5:$M$104,MATCH(ROWS($B$6:B82),Programa!$T$5:$T$104,0)),"")</f>
        <v/>
      </c>
      <c r="L82" s="53">
        <f>IFERROR(INDEX(Programa!$O$5:$O$104,MATCH(ROWS($B$6:B82),Programa!$T$5:$T$104,0)),"")</f>
        <v/>
      </c>
      <c r="M82" s="21">
        <f>IFERROR(INDEX(Programa!$S$5:$S$104,MATCH(ROWS($B$6:B82),Programa!$T$5:$T$104,0)),"")</f>
        <v/>
      </c>
    </row>
    <row r="83">
      <c r="A83" s="21">
        <f>IF($B83="","",ROWS($A$6:A83))</f>
        <v/>
      </c>
      <c r="B83" s="53">
        <f>IFERROR(INDEX(Programa!$P$5:$P$104,MATCH(ROWS($B$6:B83),Programa!$T$5:$T$104,0)),"")</f>
        <v/>
      </c>
      <c r="C83" s="23">
        <f>IFERROR(INDEX(Programa!$Q$5:$Q$104,MATCH(ROWS($B$6:B83),Programa!$T$5:$T$104,0)),"")</f>
        <v/>
      </c>
      <c r="D83" s="24">
        <f>IFERROR(INDEX(Programa!$R$5:$R$104,MATCH(ROWS($B$6:B83),Programa!$T$5:$T$104,0)),"")</f>
        <v/>
      </c>
      <c r="E83" s="21">
        <f>IFERROR(INDEX(Programa!$B$5:$B$104,MATCH(ROWS($B$6:B83),Programa!$T$5:$T$104,0)),"")</f>
        <v/>
      </c>
      <c r="F83" s="24">
        <f>IFERROR(INDEX(Programa!$C$5:$C$104,MATCH(ROWS($B$6:B83),Programa!$T$5:$T$104,0)),"")</f>
        <v/>
      </c>
      <c r="G83" s="21">
        <f>IFERROR(INDEX(Programa!$D$5:$D$104,MATCH(ROWS($B$6:B83),Programa!$T$5:$T$104,0)),"")</f>
        <v/>
      </c>
      <c r="H83" s="21">
        <f>IFERROR(INDEX(Programa!$E$5:$E$104,MATCH(ROWS($B$6:B83),Programa!$T$5:$T$104,0)),"")</f>
        <v/>
      </c>
      <c r="I83" s="21">
        <f>IFERROR(INDEX(Programa!$F$5:$F$104,MATCH(ROWS($B$6:B83),Programa!$T$5:$T$104,0)),"")</f>
        <v/>
      </c>
      <c r="J83" s="24">
        <f>IFERROR(INDEX(Programa!$G$5:$G$104,MATCH(ROWS($B$6:B83),Programa!$T$5:$T$104,0)),"")</f>
        <v/>
      </c>
      <c r="K83" s="23">
        <f>IFERROR(INDEX(Programa!$M$5:$M$104,MATCH(ROWS($B$6:B83),Programa!$T$5:$T$104,0)),"")</f>
        <v/>
      </c>
      <c r="L83" s="53">
        <f>IFERROR(INDEX(Programa!$O$5:$O$104,MATCH(ROWS($B$6:B83),Programa!$T$5:$T$104,0)),"")</f>
        <v/>
      </c>
      <c r="M83" s="21">
        <f>IFERROR(INDEX(Programa!$S$5:$S$104,MATCH(ROWS($B$6:B83),Programa!$T$5:$T$104,0)),"")</f>
        <v/>
      </c>
    </row>
    <row r="84">
      <c r="A84" s="21">
        <f>IF($B84="","",ROWS($A$6:A84))</f>
        <v/>
      </c>
      <c r="B84" s="53">
        <f>IFERROR(INDEX(Programa!$P$5:$P$104,MATCH(ROWS($B$6:B84),Programa!$T$5:$T$104,0)),"")</f>
        <v/>
      </c>
      <c r="C84" s="23">
        <f>IFERROR(INDEX(Programa!$Q$5:$Q$104,MATCH(ROWS($B$6:B84),Programa!$T$5:$T$104,0)),"")</f>
        <v/>
      </c>
      <c r="D84" s="24">
        <f>IFERROR(INDEX(Programa!$R$5:$R$104,MATCH(ROWS($B$6:B84),Programa!$T$5:$T$104,0)),"")</f>
        <v/>
      </c>
      <c r="E84" s="21">
        <f>IFERROR(INDEX(Programa!$B$5:$B$104,MATCH(ROWS($B$6:B84),Programa!$T$5:$T$104,0)),"")</f>
        <v/>
      </c>
      <c r="F84" s="24">
        <f>IFERROR(INDEX(Programa!$C$5:$C$104,MATCH(ROWS($B$6:B84),Programa!$T$5:$T$104,0)),"")</f>
        <v/>
      </c>
      <c r="G84" s="21">
        <f>IFERROR(INDEX(Programa!$D$5:$D$104,MATCH(ROWS($B$6:B84),Programa!$T$5:$T$104,0)),"")</f>
        <v/>
      </c>
      <c r="H84" s="21">
        <f>IFERROR(INDEX(Programa!$E$5:$E$104,MATCH(ROWS($B$6:B84),Programa!$T$5:$T$104,0)),"")</f>
        <v/>
      </c>
      <c r="I84" s="21">
        <f>IFERROR(INDEX(Programa!$F$5:$F$104,MATCH(ROWS($B$6:B84),Programa!$T$5:$T$104,0)),"")</f>
        <v/>
      </c>
      <c r="J84" s="24">
        <f>IFERROR(INDEX(Programa!$G$5:$G$104,MATCH(ROWS($B$6:B84),Programa!$T$5:$T$104,0)),"")</f>
        <v/>
      </c>
      <c r="K84" s="23">
        <f>IFERROR(INDEX(Programa!$M$5:$M$104,MATCH(ROWS($B$6:B84),Programa!$T$5:$T$104,0)),"")</f>
        <v/>
      </c>
      <c r="L84" s="53">
        <f>IFERROR(INDEX(Programa!$O$5:$O$104,MATCH(ROWS($B$6:B84),Programa!$T$5:$T$104,0)),"")</f>
        <v/>
      </c>
      <c r="M84" s="21">
        <f>IFERROR(INDEX(Programa!$S$5:$S$104,MATCH(ROWS($B$6:B84),Programa!$T$5:$T$104,0)),"")</f>
        <v/>
      </c>
    </row>
    <row r="85">
      <c r="A85" s="21">
        <f>IF($B85="","",ROWS($A$6:A85))</f>
        <v/>
      </c>
      <c r="B85" s="53">
        <f>IFERROR(INDEX(Programa!$P$5:$P$104,MATCH(ROWS($B$6:B85),Programa!$T$5:$T$104,0)),"")</f>
        <v/>
      </c>
      <c r="C85" s="23">
        <f>IFERROR(INDEX(Programa!$Q$5:$Q$104,MATCH(ROWS($B$6:B85),Programa!$T$5:$T$104,0)),"")</f>
        <v/>
      </c>
      <c r="D85" s="24">
        <f>IFERROR(INDEX(Programa!$R$5:$R$104,MATCH(ROWS($B$6:B85),Programa!$T$5:$T$104,0)),"")</f>
        <v/>
      </c>
      <c r="E85" s="21">
        <f>IFERROR(INDEX(Programa!$B$5:$B$104,MATCH(ROWS($B$6:B85),Programa!$T$5:$T$104,0)),"")</f>
        <v/>
      </c>
      <c r="F85" s="24">
        <f>IFERROR(INDEX(Programa!$C$5:$C$104,MATCH(ROWS($B$6:B85),Programa!$T$5:$T$104,0)),"")</f>
        <v/>
      </c>
      <c r="G85" s="21">
        <f>IFERROR(INDEX(Programa!$D$5:$D$104,MATCH(ROWS($B$6:B85),Programa!$T$5:$T$104,0)),"")</f>
        <v/>
      </c>
      <c r="H85" s="21">
        <f>IFERROR(INDEX(Programa!$E$5:$E$104,MATCH(ROWS($B$6:B85),Programa!$T$5:$T$104,0)),"")</f>
        <v/>
      </c>
      <c r="I85" s="21">
        <f>IFERROR(INDEX(Programa!$F$5:$F$104,MATCH(ROWS($B$6:B85),Programa!$T$5:$T$104,0)),"")</f>
        <v/>
      </c>
      <c r="J85" s="24">
        <f>IFERROR(INDEX(Programa!$G$5:$G$104,MATCH(ROWS($B$6:B85),Programa!$T$5:$T$104,0)),"")</f>
        <v/>
      </c>
      <c r="K85" s="23">
        <f>IFERROR(INDEX(Programa!$M$5:$M$104,MATCH(ROWS($B$6:B85),Programa!$T$5:$T$104,0)),"")</f>
        <v/>
      </c>
      <c r="L85" s="53">
        <f>IFERROR(INDEX(Programa!$O$5:$O$104,MATCH(ROWS($B$6:B85),Programa!$T$5:$T$104,0)),"")</f>
        <v/>
      </c>
      <c r="M85" s="21">
        <f>IFERROR(INDEX(Programa!$S$5:$S$104,MATCH(ROWS($B$6:B85),Programa!$T$5:$T$104,0)),"")</f>
        <v/>
      </c>
    </row>
    <row r="86">
      <c r="A86" s="21">
        <f>IF($B86="","",ROWS($A$6:A86))</f>
        <v/>
      </c>
      <c r="B86" s="53">
        <f>IFERROR(INDEX(Programa!$P$5:$P$104,MATCH(ROWS($B$6:B86),Programa!$T$5:$T$104,0)),"")</f>
        <v/>
      </c>
      <c r="C86" s="23">
        <f>IFERROR(INDEX(Programa!$Q$5:$Q$104,MATCH(ROWS($B$6:B86),Programa!$T$5:$T$104,0)),"")</f>
        <v/>
      </c>
      <c r="D86" s="24">
        <f>IFERROR(INDEX(Programa!$R$5:$R$104,MATCH(ROWS($B$6:B86),Programa!$T$5:$T$104,0)),"")</f>
        <v/>
      </c>
      <c r="E86" s="21">
        <f>IFERROR(INDEX(Programa!$B$5:$B$104,MATCH(ROWS($B$6:B86),Programa!$T$5:$T$104,0)),"")</f>
        <v/>
      </c>
      <c r="F86" s="24">
        <f>IFERROR(INDEX(Programa!$C$5:$C$104,MATCH(ROWS($B$6:B86),Programa!$T$5:$T$104,0)),"")</f>
        <v/>
      </c>
      <c r="G86" s="21">
        <f>IFERROR(INDEX(Programa!$D$5:$D$104,MATCH(ROWS($B$6:B86),Programa!$T$5:$T$104,0)),"")</f>
        <v/>
      </c>
      <c r="H86" s="21">
        <f>IFERROR(INDEX(Programa!$E$5:$E$104,MATCH(ROWS($B$6:B86),Programa!$T$5:$T$104,0)),"")</f>
        <v/>
      </c>
      <c r="I86" s="21">
        <f>IFERROR(INDEX(Programa!$F$5:$F$104,MATCH(ROWS($B$6:B86),Programa!$T$5:$T$104,0)),"")</f>
        <v/>
      </c>
      <c r="J86" s="24">
        <f>IFERROR(INDEX(Programa!$G$5:$G$104,MATCH(ROWS($B$6:B86),Programa!$T$5:$T$104,0)),"")</f>
        <v/>
      </c>
      <c r="K86" s="23">
        <f>IFERROR(INDEX(Programa!$M$5:$M$104,MATCH(ROWS($B$6:B86),Programa!$T$5:$T$104,0)),"")</f>
        <v/>
      </c>
      <c r="L86" s="53">
        <f>IFERROR(INDEX(Programa!$O$5:$O$104,MATCH(ROWS($B$6:B86),Programa!$T$5:$T$104,0)),"")</f>
        <v/>
      </c>
      <c r="M86" s="21">
        <f>IFERROR(INDEX(Programa!$S$5:$S$104,MATCH(ROWS($B$6:B86),Programa!$T$5:$T$104,0)),"")</f>
        <v/>
      </c>
    </row>
    <row r="87">
      <c r="A87" s="21">
        <f>IF($B87="","",ROWS($A$6:A87))</f>
        <v/>
      </c>
      <c r="B87" s="53">
        <f>IFERROR(INDEX(Programa!$P$5:$P$104,MATCH(ROWS($B$6:B87),Programa!$T$5:$T$104,0)),"")</f>
        <v/>
      </c>
      <c r="C87" s="23">
        <f>IFERROR(INDEX(Programa!$Q$5:$Q$104,MATCH(ROWS($B$6:B87),Programa!$T$5:$T$104,0)),"")</f>
        <v/>
      </c>
      <c r="D87" s="24">
        <f>IFERROR(INDEX(Programa!$R$5:$R$104,MATCH(ROWS($B$6:B87),Programa!$T$5:$T$104,0)),"")</f>
        <v/>
      </c>
      <c r="E87" s="21">
        <f>IFERROR(INDEX(Programa!$B$5:$B$104,MATCH(ROWS($B$6:B87),Programa!$T$5:$T$104,0)),"")</f>
        <v/>
      </c>
      <c r="F87" s="24">
        <f>IFERROR(INDEX(Programa!$C$5:$C$104,MATCH(ROWS($B$6:B87),Programa!$T$5:$T$104,0)),"")</f>
        <v/>
      </c>
      <c r="G87" s="21">
        <f>IFERROR(INDEX(Programa!$D$5:$D$104,MATCH(ROWS($B$6:B87),Programa!$T$5:$T$104,0)),"")</f>
        <v/>
      </c>
      <c r="H87" s="21">
        <f>IFERROR(INDEX(Programa!$E$5:$E$104,MATCH(ROWS($B$6:B87),Programa!$T$5:$T$104,0)),"")</f>
        <v/>
      </c>
      <c r="I87" s="21">
        <f>IFERROR(INDEX(Programa!$F$5:$F$104,MATCH(ROWS($B$6:B87),Programa!$T$5:$T$104,0)),"")</f>
        <v/>
      </c>
      <c r="J87" s="24">
        <f>IFERROR(INDEX(Programa!$G$5:$G$104,MATCH(ROWS($B$6:B87),Programa!$T$5:$T$104,0)),"")</f>
        <v/>
      </c>
      <c r="K87" s="23">
        <f>IFERROR(INDEX(Programa!$M$5:$M$104,MATCH(ROWS($B$6:B87),Programa!$T$5:$T$104,0)),"")</f>
        <v/>
      </c>
      <c r="L87" s="53">
        <f>IFERROR(INDEX(Programa!$O$5:$O$104,MATCH(ROWS($B$6:B87),Programa!$T$5:$T$104,0)),"")</f>
        <v/>
      </c>
      <c r="M87" s="21">
        <f>IFERROR(INDEX(Programa!$S$5:$S$104,MATCH(ROWS($B$6:B87),Programa!$T$5:$T$104,0)),"")</f>
        <v/>
      </c>
    </row>
    <row r="88">
      <c r="A88" s="21">
        <f>IF($B88="","",ROWS($A$6:A88))</f>
        <v/>
      </c>
      <c r="B88" s="53">
        <f>IFERROR(INDEX(Programa!$P$5:$P$104,MATCH(ROWS($B$6:B88),Programa!$T$5:$T$104,0)),"")</f>
        <v/>
      </c>
      <c r="C88" s="23">
        <f>IFERROR(INDEX(Programa!$Q$5:$Q$104,MATCH(ROWS($B$6:B88),Programa!$T$5:$T$104,0)),"")</f>
        <v/>
      </c>
      <c r="D88" s="24">
        <f>IFERROR(INDEX(Programa!$R$5:$R$104,MATCH(ROWS($B$6:B88),Programa!$T$5:$T$104,0)),"")</f>
        <v/>
      </c>
      <c r="E88" s="21">
        <f>IFERROR(INDEX(Programa!$B$5:$B$104,MATCH(ROWS($B$6:B88),Programa!$T$5:$T$104,0)),"")</f>
        <v/>
      </c>
      <c r="F88" s="24">
        <f>IFERROR(INDEX(Programa!$C$5:$C$104,MATCH(ROWS($B$6:B88),Programa!$T$5:$T$104,0)),"")</f>
        <v/>
      </c>
      <c r="G88" s="21">
        <f>IFERROR(INDEX(Programa!$D$5:$D$104,MATCH(ROWS($B$6:B88),Programa!$T$5:$T$104,0)),"")</f>
        <v/>
      </c>
      <c r="H88" s="21">
        <f>IFERROR(INDEX(Programa!$E$5:$E$104,MATCH(ROWS($B$6:B88),Programa!$T$5:$T$104,0)),"")</f>
        <v/>
      </c>
      <c r="I88" s="21">
        <f>IFERROR(INDEX(Programa!$F$5:$F$104,MATCH(ROWS($B$6:B88),Programa!$T$5:$T$104,0)),"")</f>
        <v/>
      </c>
      <c r="J88" s="24">
        <f>IFERROR(INDEX(Programa!$G$5:$G$104,MATCH(ROWS($B$6:B88),Programa!$T$5:$T$104,0)),"")</f>
        <v/>
      </c>
      <c r="K88" s="23">
        <f>IFERROR(INDEX(Programa!$M$5:$M$104,MATCH(ROWS($B$6:B88),Programa!$T$5:$T$104,0)),"")</f>
        <v/>
      </c>
      <c r="L88" s="53">
        <f>IFERROR(INDEX(Programa!$O$5:$O$104,MATCH(ROWS($B$6:B88),Programa!$T$5:$T$104,0)),"")</f>
        <v/>
      </c>
      <c r="M88" s="21">
        <f>IFERROR(INDEX(Programa!$S$5:$S$104,MATCH(ROWS($B$6:B88),Programa!$T$5:$T$104,0)),"")</f>
        <v/>
      </c>
    </row>
    <row r="89">
      <c r="A89" s="21">
        <f>IF($B89="","",ROWS($A$6:A89))</f>
        <v/>
      </c>
      <c r="B89" s="53">
        <f>IFERROR(INDEX(Programa!$P$5:$P$104,MATCH(ROWS($B$6:B89),Programa!$T$5:$T$104,0)),"")</f>
        <v/>
      </c>
      <c r="C89" s="23">
        <f>IFERROR(INDEX(Programa!$Q$5:$Q$104,MATCH(ROWS($B$6:B89),Programa!$T$5:$T$104,0)),"")</f>
        <v/>
      </c>
      <c r="D89" s="24">
        <f>IFERROR(INDEX(Programa!$R$5:$R$104,MATCH(ROWS($B$6:B89),Programa!$T$5:$T$104,0)),"")</f>
        <v/>
      </c>
      <c r="E89" s="21">
        <f>IFERROR(INDEX(Programa!$B$5:$B$104,MATCH(ROWS($B$6:B89),Programa!$T$5:$T$104,0)),"")</f>
        <v/>
      </c>
      <c r="F89" s="24">
        <f>IFERROR(INDEX(Programa!$C$5:$C$104,MATCH(ROWS($B$6:B89),Programa!$T$5:$T$104,0)),"")</f>
        <v/>
      </c>
      <c r="G89" s="21">
        <f>IFERROR(INDEX(Programa!$D$5:$D$104,MATCH(ROWS($B$6:B89),Programa!$T$5:$T$104,0)),"")</f>
        <v/>
      </c>
      <c r="H89" s="21">
        <f>IFERROR(INDEX(Programa!$E$5:$E$104,MATCH(ROWS($B$6:B89),Programa!$T$5:$T$104,0)),"")</f>
        <v/>
      </c>
      <c r="I89" s="21">
        <f>IFERROR(INDEX(Programa!$F$5:$F$104,MATCH(ROWS($B$6:B89),Programa!$T$5:$T$104,0)),"")</f>
        <v/>
      </c>
      <c r="J89" s="24">
        <f>IFERROR(INDEX(Programa!$G$5:$G$104,MATCH(ROWS($B$6:B89),Programa!$T$5:$T$104,0)),"")</f>
        <v/>
      </c>
      <c r="K89" s="23">
        <f>IFERROR(INDEX(Programa!$M$5:$M$104,MATCH(ROWS($B$6:B89),Programa!$T$5:$T$104,0)),"")</f>
        <v/>
      </c>
      <c r="L89" s="53">
        <f>IFERROR(INDEX(Programa!$O$5:$O$104,MATCH(ROWS($B$6:B89),Programa!$T$5:$T$104,0)),"")</f>
        <v/>
      </c>
      <c r="M89" s="21">
        <f>IFERROR(INDEX(Programa!$S$5:$S$104,MATCH(ROWS($B$6:B89),Programa!$T$5:$T$104,0)),"")</f>
        <v/>
      </c>
    </row>
    <row r="90">
      <c r="A90" s="21">
        <f>IF($B90="","",ROWS($A$6:A90))</f>
        <v/>
      </c>
      <c r="B90" s="53">
        <f>IFERROR(INDEX(Programa!$P$5:$P$104,MATCH(ROWS($B$6:B90),Programa!$T$5:$T$104,0)),"")</f>
        <v/>
      </c>
      <c r="C90" s="23">
        <f>IFERROR(INDEX(Programa!$Q$5:$Q$104,MATCH(ROWS($B$6:B90),Programa!$T$5:$T$104,0)),"")</f>
        <v/>
      </c>
      <c r="D90" s="24">
        <f>IFERROR(INDEX(Programa!$R$5:$R$104,MATCH(ROWS($B$6:B90),Programa!$T$5:$T$104,0)),"")</f>
        <v/>
      </c>
      <c r="E90" s="21">
        <f>IFERROR(INDEX(Programa!$B$5:$B$104,MATCH(ROWS($B$6:B90),Programa!$T$5:$T$104,0)),"")</f>
        <v/>
      </c>
      <c r="F90" s="24">
        <f>IFERROR(INDEX(Programa!$C$5:$C$104,MATCH(ROWS($B$6:B90),Programa!$T$5:$T$104,0)),"")</f>
        <v/>
      </c>
      <c r="G90" s="21">
        <f>IFERROR(INDEX(Programa!$D$5:$D$104,MATCH(ROWS($B$6:B90),Programa!$T$5:$T$104,0)),"")</f>
        <v/>
      </c>
      <c r="H90" s="21">
        <f>IFERROR(INDEX(Programa!$E$5:$E$104,MATCH(ROWS($B$6:B90),Programa!$T$5:$T$104,0)),"")</f>
        <v/>
      </c>
      <c r="I90" s="21">
        <f>IFERROR(INDEX(Programa!$F$5:$F$104,MATCH(ROWS($B$6:B90),Programa!$T$5:$T$104,0)),"")</f>
        <v/>
      </c>
      <c r="J90" s="24">
        <f>IFERROR(INDEX(Programa!$G$5:$G$104,MATCH(ROWS($B$6:B90),Programa!$T$5:$T$104,0)),"")</f>
        <v/>
      </c>
      <c r="K90" s="23">
        <f>IFERROR(INDEX(Programa!$M$5:$M$104,MATCH(ROWS($B$6:B90),Programa!$T$5:$T$104,0)),"")</f>
        <v/>
      </c>
      <c r="L90" s="53">
        <f>IFERROR(INDEX(Programa!$O$5:$O$104,MATCH(ROWS($B$6:B90),Programa!$T$5:$T$104,0)),"")</f>
        <v/>
      </c>
      <c r="M90" s="21">
        <f>IFERROR(INDEX(Programa!$S$5:$S$104,MATCH(ROWS($B$6:B90),Programa!$T$5:$T$104,0)),"")</f>
        <v/>
      </c>
    </row>
    <row r="91">
      <c r="A91" s="21">
        <f>IF($B91="","",ROWS($A$6:A91))</f>
        <v/>
      </c>
      <c r="B91" s="53">
        <f>IFERROR(INDEX(Programa!$P$5:$P$104,MATCH(ROWS($B$6:B91),Programa!$T$5:$T$104,0)),"")</f>
        <v/>
      </c>
      <c r="C91" s="23">
        <f>IFERROR(INDEX(Programa!$Q$5:$Q$104,MATCH(ROWS($B$6:B91),Programa!$T$5:$T$104,0)),"")</f>
        <v/>
      </c>
      <c r="D91" s="24">
        <f>IFERROR(INDEX(Programa!$R$5:$R$104,MATCH(ROWS($B$6:B91),Programa!$T$5:$T$104,0)),"")</f>
        <v/>
      </c>
      <c r="E91" s="21">
        <f>IFERROR(INDEX(Programa!$B$5:$B$104,MATCH(ROWS($B$6:B91),Programa!$T$5:$T$104,0)),"")</f>
        <v/>
      </c>
      <c r="F91" s="24">
        <f>IFERROR(INDEX(Programa!$C$5:$C$104,MATCH(ROWS($B$6:B91),Programa!$T$5:$T$104,0)),"")</f>
        <v/>
      </c>
      <c r="G91" s="21">
        <f>IFERROR(INDEX(Programa!$D$5:$D$104,MATCH(ROWS($B$6:B91),Programa!$T$5:$T$104,0)),"")</f>
        <v/>
      </c>
      <c r="H91" s="21">
        <f>IFERROR(INDEX(Programa!$E$5:$E$104,MATCH(ROWS($B$6:B91),Programa!$T$5:$T$104,0)),"")</f>
        <v/>
      </c>
      <c r="I91" s="21">
        <f>IFERROR(INDEX(Programa!$F$5:$F$104,MATCH(ROWS($B$6:B91),Programa!$T$5:$T$104,0)),"")</f>
        <v/>
      </c>
      <c r="J91" s="24">
        <f>IFERROR(INDEX(Programa!$G$5:$G$104,MATCH(ROWS($B$6:B91),Programa!$T$5:$T$104,0)),"")</f>
        <v/>
      </c>
      <c r="K91" s="23">
        <f>IFERROR(INDEX(Programa!$M$5:$M$104,MATCH(ROWS($B$6:B91),Programa!$T$5:$T$104,0)),"")</f>
        <v/>
      </c>
      <c r="L91" s="53">
        <f>IFERROR(INDEX(Programa!$O$5:$O$104,MATCH(ROWS($B$6:B91),Programa!$T$5:$T$104,0)),"")</f>
        <v/>
      </c>
      <c r="M91" s="21">
        <f>IFERROR(INDEX(Programa!$S$5:$S$104,MATCH(ROWS($B$6:B91),Programa!$T$5:$T$104,0)),"")</f>
        <v/>
      </c>
    </row>
    <row r="92">
      <c r="A92" s="21">
        <f>IF($B92="","",ROWS($A$6:A92))</f>
        <v/>
      </c>
      <c r="B92" s="53">
        <f>IFERROR(INDEX(Programa!$P$5:$P$104,MATCH(ROWS($B$6:B92),Programa!$T$5:$T$104,0)),"")</f>
        <v/>
      </c>
      <c r="C92" s="23">
        <f>IFERROR(INDEX(Programa!$Q$5:$Q$104,MATCH(ROWS($B$6:B92),Programa!$T$5:$T$104,0)),"")</f>
        <v/>
      </c>
      <c r="D92" s="24">
        <f>IFERROR(INDEX(Programa!$R$5:$R$104,MATCH(ROWS($B$6:B92),Programa!$T$5:$T$104,0)),"")</f>
        <v/>
      </c>
      <c r="E92" s="21">
        <f>IFERROR(INDEX(Programa!$B$5:$B$104,MATCH(ROWS($B$6:B92),Programa!$T$5:$T$104,0)),"")</f>
        <v/>
      </c>
      <c r="F92" s="24">
        <f>IFERROR(INDEX(Programa!$C$5:$C$104,MATCH(ROWS($B$6:B92),Programa!$T$5:$T$104,0)),"")</f>
        <v/>
      </c>
      <c r="G92" s="21">
        <f>IFERROR(INDEX(Programa!$D$5:$D$104,MATCH(ROWS($B$6:B92),Programa!$T$5:$T$104,0)),"")</f>
        <v/>
      </c>
      <c r="H92" s="21">
        <f>IFERROR(INDEX(Programa!$E$5:$E$104,MATCH(ROWS($B$6:B92),Programa!$T$5:$T$104,0)),"")</f>
        <v/>
      </c>
      <c r="I92" s="21">
        <f>IFERROR(INDEX(Programa!$F$5:$F$104,MATCH(ROWS($B$6:B92),Programa!$T$5:$T$104,0)),"")</f>
        <v/>
      </c>
      <c r="J92" s="24">
        <f>IFERROR(INDEX(Programa!$G$5:$G$104,MATCH(ROWS($B$6:B92),Programa!$T$5:$T$104,0)),"")</f>
        <v/>
      </c>
      <c r="K92" s="23">
        <f>IFERROR(INDEX(Programa!$M$5:$M$104,MATCH(ROWS($B$6:B92),Programa!$T$5:$T$104,0)),"")</f>
        <v/>
      </c>
      <c r="L92" s="53">
        <f>IFERROR(INDEX(Programa!$O$5:$O$104,MATCH(ROWS($B$6:B92),Programa!$T$5:$T$104,0)),"")</f>
        <v/>
      </c>
      <c r="M92" s="21">
        <f>IFERROR(INDEX(Programa!$S$5:$S$104,MATCH(ROWS($B$6:B92),Programa!$T$5:$T$104,0)),"")</f>
        <v/>
      </c>
    </row>
    <row r="93">
      <c r="A93" s="21">
        <f>IF($B93="","",ROWS($A$6:A93))</f>
        <v/>
      </c>
      <c r="B93" s="53">
        <f>IFERROR(INDEX(Programa!$P$5:$P$104,MATCH(ROWS($B$6:B93),Programa!$T$5:$T$104,0)),"")</f>
        <v/>
      </c>
      <c r="C93" s="23">
        <f>IFERROR(INDEX(Programa!$Q$5:$Q$104,MATCH(ROWS($B$6:B93),Programa!$T$5:$T$104,0)),"")</f>
        <v/>
      </c>
      <c r="D93" s="24">
        <f>IFERROR(INDEX(Programa!$R$5:$R$104,MATCH(ROWS($B$6:B93),Programa!$T$5:$T$104,0)),"")</f>
        <v/>
      </c>
      <c r="E93" s="21">
        <f>IFERROR(INDEX(Programa!$B$5:$B$104,MATCH(ROWS($B$6:B93),Programa!$T$5:$T$104,0)),"")</f>
        <v/>
      </c>
      <c r="F93" s="24">
        <f>IFERROR(INDEX(Programa!$C$5:$C$104,MATCH(ROWS($B$6:B93),Programa!$T$5:$T$104,0)),"")</f>
        <v/>
      </c>
      <c r="G93" s="21">
        <f>IFERROR(INDEX(Programa!$D$5:$D$104,MATCH(ROWS($B$6:B93),Programa!$T$5:$T$104,0)),"")</f>
        <v/>
      </c>
      <c r="H93" s="21">
        <f>IFERROR(INDEX(Programa!$E$5:$E$104,MATCH(ROWS($B$6:B93),Programa!$T$5:$T$104,0)),"")</f>
        <v/>
      </c>
      <c r="I93" s="21">
        <f>IFERROR(INDEX(Programa!$F$5:$F$104,MATCH(ROWS($B$6:B93),Programa!$T$5:$T$104,0)),"")</f>
        <v/>
      </c>
      <c r="J93" s="24">
        <f>IFERROR(INDEX(Programa!$G$5:$G$104,MATCH(ROWS($B$6:B93),Programa!$T$5:$T$104,0)),"")</f>
        <v/>
      </c>
      <c r="K93" s="23">
        <f>IFERROR(INDEX(Programa!$M$5:$M$104,MATCH(ROWS($B$6:B93),Programa!$T$5:$T$104,0)),"")</f>
        <v/>
      </c>
      <c r="L93" s="53">
        <f>IFERROR(INDEX(Programa!$O$5:$O$104,MATCH(ROWS($B$6:B93),Programa!$T$5:$T$104,0)),"")</f>
        <v/>
      </c>
      <c r="M93" s="21">
        <f>IFERROR(INDEX(Programa!$S$5:$S$104,MATCH(ROWS($B$6:B93),Programa!$T$5:$T$104,0)),"")</f>
        <v/>
      </c>
    </row>
    <row r="94">
      <c r="A94" s="21">
        <f>IF($B94="","",ROWS($A$6:A94))</f>
        <v/>
      </c>
      <c r="B94" s="53">
        <f>IFERROR(INDEX(Programa!$P$5:$P$104,MATCH(ROWS($B$6:B94),Programa!$T$5:$T$104,0)),"")</f>
        <v/>
      </c>
      <c r="C94" s="23">
        <f>IFERROR(INDEX(Programa!$Q$5:$Q$104,MATCH(ROWS($B$6:B94),Programa!$T$5:$T$104,0)),"")</f>
        <v/>
      </c>
      <c r="D94" s="24">
        <f>IFERROR(INDEX(Programa!$R$5:$R$104,MATCH(ROWS($B$6:B94),Programa!$T$5:$T$104,0)),"")</f>
        <v/>
      </c>
      <c r="E94" s="21">
        <f>IFERROR(INDEX(Programa!$B$5:$B$104,MATCH(ROWS($B$6:B94),Programa!$T$5:$T$104,0)),"")</f>
        <v/>
      </c>
      <c r="F94" s="24">
        <f>IFERROR(INDEX(Programa!$C$5:$C$104,MATCH(ROWS($B$6:B94),Programa!$T$5:$T$104,0)),"")</f>
        <v/>
      </c>
      <c r="G94" s="21">
        <f>IFERROR(INDEX(Programa!$D$5:$D$104,MATCH(ROWS($B$6:B94),Programa!$T$5:$T$104,0)),"")</f>
        <v/>
      </c>
      <c r="H94" s="21">
        <f>IFERROR(INDEX(Programa!$E$5:$E$104,MATCH(ROWS($B$6:B94),Programa!$T$5:$T$104,0)),"")</f>
        <v/>
      </c>
      <c r="I94" s="21">
        <f>IFERROR(INDEX(Programa!$F$5:$F$104,MATCH(ROWS($B$6:B94),Programa!$T$5:$T$104,0)),"")</f>
        <v/>
      </c>
      <c r="J94" s="24">
        <f>IFERROR(INDEX(Programa!$G$5:$G$104,MATCH(ROWS($B$6:B94),Programa!$T$5:$T$104,0)),"")</f>
        <v/>
      </c>
      <c r="K94" s="23">
        <f>IFERROR(INDEX(Programa!$M$5:$M$104,MATCH(ROWS($B$6:B94),Programa!$T$5:$T$104,0)),"")</f>
        <v/>
      </c>
      <c r="L94" s="53">
        <f>IFERROR(INDEX(Programa!$O$5:$O$104,MATCH(ROWS($B$6:B94),Programa!$T$5:$T$104,0)),"")</f>
        <v/>
      </c>
      <c r="M94" s="21">
        <f>IFERROR(INDEX(Programa!$S$5:$S$104,MATCH(ROWS($B$6:B94),Programa!$T$5:$T$104,0)),"")</f>
        <v/>
      </c>
    </row>
    <row r="95">
      <c r="A95" s="21">
        <f>IF($B95="","",ROWS($A$6:A95))</f>
        <v/>
      </c>
      <c r="B95" s="53">
        <f>IFERROR(INDEX(Programa!$P$5:$P$104,MATCH(ROWS($B$6:B95),Programa!$T$5:$T$104,0)),"")</f>
        <v/>
      </c>
      <c r="C95" s="23">
        <f>IFERROR(INDEX(Programa!$Q$5:$Q$104,MATCH(ROWS($B$6:B95),Programa!$T$5:$T$104,0)),"")</f>
        <v/>
      </c>
      <c r="D95" s="24">
        <f>IFERROR(INDEX(Programa!$R$5:$R$104,MATCH(ROWS($B$6:B95),Programa!$T$5:$T$104,0)),"")</f>
        <v/>
      </c>
      <c r="E95" s="21">
        <f>IFERROR(INDEX(Programa!$B$5:$B$104,MATCH(ROWS($B$6:B95),Programa!$T$5:$T$104,0)),"")</f>
        <v/>
      </c>
      <c r="F95" s="24">
        <f>IFERROR(INDEX(Programa!$C$5:$C$104,MATCH(ROWS($B$6:B95),Programa!$T$5:$T$104,0)),"")</f>
        <v/>
      </c>
      <c r="G95" s="21">
        <f>IFERROR(INDEX(Programa!$D$5:$D$104,MATCH(ROWS($B$6:B95),Programa!$T$5:$T$104,0)),"")</f>
        <v/>
      </c>
      <c r="H95" s="21">
        <f>IFERROR(INDEX(Programa!$E$5:$E$104,MATCH(ROWS($B$6:B95),Programa!$T$5:$T$104,0)),"")</f>
        <v/>
      </c>
      <c r="I95" s="21">
        <f>IFERROR(INDEX(Programa!$F$5:$F$104,MATCH(ROWS($B$6:B95),Programa!$T$5:$T$104,0)),"")</f>
        <v/>
      </c>
      <c r="J95" s="24">
        <f>IFERROR(INDEX(Programa!$G$5:$G$104,MATCH(ROWS($B$6:B95),Programa!$T$5:$T$104,0)),"")</f>
        <v/>
      </c>
      <c r="K95" s="23">
        <f>IFERROR(INDEX(Programa!$M$5:$M$104,MATCH(ROWS($B$6:B95),Programa!$T$5:$T$104,0)),"")</f>
        <v/>
      </c>
      <c r="L95" s="53">
        <f>IFERROR(INDEX(Programa!$O$5:$O$104,MATCH(ROWS($B$6:B95),Programa!$T$5:$T$104,0)),"")</f>
        <v/>
      </c>
      <c r="M95" s="21">
        <f>IFERROR(INDEX(Programa!$S$5:$S$104,MATCH(ROWS($B$6:B95),Programa!$T$5:$T$104,0)),"")</f>
        <v/>
      </c>
    </row>
    <row r="96">
      <c r="A96" s="21">
        <f>IF($B96="","",ROWS($A$6:A96))</f>
        <v/>
      </c>
      <c r="B96" s="53">
        <f>IFERROR(INDEX(Programa!$P$5:$P$104,MATCH(ROWS($B$6:B96),Programa!$T$5:$T$104,0)),"")</f>
        <v/>
      </c>
      <c r="C96" s="23">
        <f>IFERROR(INDEX(Programa!$Q$5:$Q$104,MATCH(ROWS($B$6:B96),Programa!$T$5:$T$104,0)),"")</f>
        <v/>
      </c>
      <c r="D96" s="24">
        <f>IFERROR(INDEX(Programa!$R$5:$R$104,MATCH(ROWS($B$6:B96),Programa!$T$5:$T$104,0)),"")</f>
        <v/>
      </c>
      <c r="E96" s="21">
        <f>IFERROR(INDEX(Programa!$B$5:$B$104,MATCH(ROWS($B$6:B96),Programa!$T$5:$T$104,0)),"")</f>
        <v/>
      </c>
      <c r="F96" s="24">
        <f>IFERROR(INDEX(Programa!$C$5:$C$104,MATCH(ROWS($B$6:B96),Programa!$T$5:$T$104,0)),"")</f>
        <v/>
      </c>
      <c r="G96" s="21">
        <f>IFERROR(INDEX(Programa!$D$5:$D$104,MATCH(ROWS($B$6:B96),Programa!$T$5:$T$104,0)),"")</f>
        <v/>
      </c>
      <c r="H96" s="21">
        <f>IFERROR(INDEX(Programa!$E$5:$E$104,MATCH(ROWS($B$6:B96),Programa!$T$5:$T$104,0)),"")</f>
        <v/>
      </c>
      <c r="I96" s="21">
        <f>IFERROR(INDEX(Programa!$F$5:$F$104,MATCH(ROWS($B$6:B96),Programa!$T$5:$T$104,0)),"")</f>
        <v/>
      </c>
      <c r="J96" s="24">
        <f>IFERROR(INDEX(Programa!$G$5:$G$104,MATCH(ROWS($B$6:B96),Programa!$T$5:$T$104,0)),"")</f>
        <v/>
      </c>
      <c r="K96" s="23">
        <f>IFERROR(INDEX(Programa!$M$5:$M$104,MATCH(ROWS($B$6:B96),Programa!$T$5:$T$104,0)),"")</f>
        <v/>
      </c>
      <c r="L96" s="53">
        <f>IFERROR(INDEX(Programa!$O$5:$O$104,MATCH(ROWS($B$6:B96),Programa!$T$5:$T$104,0)),"")</f>
        <v/>
      </c>
      <c r="M96" s="21">
        <f>IFERROR(INDEX(Programa!$S$5:$S$104,MATCH(ROWS($B$6:B96),Programa!$T$5:$T$104,0)),"")</f>
        <v/>
      </c>
    </row>
    <row r="97">
      <c r="A97" s="21">
        <f>IF($B97="","",ROWS($A$6:A97))</f>
        <v/>
      </c>
      <c r="B97" s="53">
        <f>IFERROR(INDEX(Programa!$P$5:$P$104,MATCH(ROWS($B$6:B97),Programa!$T$5:$T$104,0)),"")</f>
        <v/>
      </c>
      <c r="C97" s="23">
        <f>IFERROR(INDEX(Programa!$Q$5:$Q$104,MATCH(ROWS($B$6:B97),Programa!$T$5:$T$104,0)),"")</f>
        <v/>
      </c>
      <c r="D97" s="24">
        <f>IFERROR(INDEX(Programa!$R$5:$R$104,MATCH(ROWS($B$6:B97),Programa!$T$5:$T$104,0)),"")</f>
        <v/>
      </c>
      <c r="E97" s="21">
        <f>IFERROR(INDEX(Programa!$B$5:$B$104,MATCH(ROWS($B$6:B97),Programa!$T$5:$T$104,0)),"")</f>
        <v/>
      </c>
      <c r="F97" s="24">
        <f>IFERROR(INDEX(Programa!$C$5:$C$104,MATCH(ROWS($B$6:B97),Programa!$T$5:$T$104,0)),"")</f>
        <v/>
      </c>
      <c r="G97" s="21">
        <f>IFERROR(INDEX(Programa!$D$5:$D$104,MATCH(ROWS($B$6:B97),Programa!$T$5:$T$104,0)),"")</f>
        <v/>
      </c>
      <c r="H97" s="21">
        <f>IFERROR(INDEX(Programa!$E$5:$E$104,MATCH(ROWS($B$6:B97),Programa!$T$5:$T$104,0)),"")</f>
        <v/>
      </c>
      <c r="I97" s="21">
        <f>IFERROR(INDEX(Programa!$F$5:$F$104,MATCH(ROWS($B$6:B97),Programa!$T$5:$T$104,0)),"")</f>
        <v/>
      </c>
      <c r="J97" s="24">
        <f>IFERROR(INDEX(Programa!$G$5:$G$104,MATCH(ROWS($B$6:B97),Programa!$T$5:$T$104,0)),"")</f>
        <v/>
      </c>
      <c r="K97" s="23">
        <f>IFERROR(INDEX(Programa!$M$5:$M$104,MATCH(ROWS($B$6:B97),Programa!$T$5:$T$104,0)),"")</f>
        <v/>
      </c>
      <c r="L97" s="53">
        <f>IFERROR(INDEX(Programa!$O$5:$O$104,MATCH(ROWS($B$6:B97),Programa!$T$5:$T$104,0)),"")</f>
        <v/>
      </c>
      <c r="M97" s="21">
        <f>IFERROR(INDEX(Programa!$S$5:$S$104,MATCH(ROWS($B$6:B97),Programa!$T$5:$T$104,0)),"")</f>
        <v/>
      </c>
    </row>
    <row r="98">
      <c r="A98" s="21">
        <f>IF($B98="","",ROWS($A$6:A98))</f>
        <v/>
      </c>
      <c r="B98" s="53">
        <f>IFERROR(INDEX(Programa!$P$5:$P$104,MATCH(ROWS($B$6:B98),Programa!$T$5:$T$104,0)),"")</f>
        <v/>
      </c>
      <c r="C98" s="23">
        <f>IFERROR(INDEX(Programa!$Q$5:$Q$104,MATCH(ROWS($B$6:B98),Programa!$T$5:$T$104,0)),"")</f>
        <v/>
      </c>
      <c r="D98" s="24">
        <f>IFERROR(INDEX(Programa!$R$5:$R$104,MATCH(ROWS($B$6:B98),Programa!$T$5:$T$104,0)),"")</f>
        <v/>
      </c>
      <c r="E98" s="21">
        <f>IFERROR(INDEX(Programa!$B$5:$B$104,MATCH(ROWS($B$6:B98),Programa!$T$5:$T$104,0)),"")</f>
        <v/>
      </c>
      <c r="F98" s="24">
        <f>IFERROR(INDEX(Programa!$C$5:$C$104,MATCH(ROWS($B$6:B98),Programa!$T$5:$T$104,0)),"")</f>
        <v/>
      </c>
      <c r="G98" s="21">
        <f>IFERROR(INDEX(Programa!$D$5:$D$104,MATCH(ROWS($B$6:B98),Programa!$T$5:$T$104,0)),"")</f>
        <v/>
      </c>
      <c r="H98" s="21">
        <f>IFERROR(INDEX(Programa!$E$5:$E$104,MATCH(ROWS($B$6:B98),Programa!$T$5:$T$104,0)),"")</f>
        <v/>
      </c>
      <c r="I98" s="21">
        <f>IFERROR(INDEX(Programa!$F$5:$F$104,MATCH(ROWS($B$6:B98),Programa!$T$5:$T$104,0)),"")</f>
        <v/>
      </c>
      <c r="J98" s="24">
        <f>IFERROR(INDEX(Programa!$G$5:$G$104,MATCH(ROWS($B$6:B98),Programa!$T$5:$T$104,0)),"")</f>
        <v/>
      </c>
      <c r="K98" s="23">
        <f>IFERROR(INDEX(Programa!$M$5:$M$104,MATCH(ROWS($B$6:B98),Programa!$T$5:$T$104,0)),"")</f>
        <v/>
      </c>
      <c r="L98" s="53">
        <f>IFERROR(INDEX(Programa!$O$5:$O$104,MATCH(ROWS($B$6:B98),Programa!$T$5:$T$104,0)),"")</f>
        <v/>
      </c>
      <c r="M98" s="21">
        <f>IFERROR(INDEX(Programa!$S$5:$S$104,MATCH(ROWS($B$6:B98),Programa!$T$5:$T$104,0)),"")</f>
        <v/>
      </c>
    </row>
    <row r="99">
      <c r="A99" s="21">
        <f>IF($B99="","",ROWS($A$6:A99))</f>
        <v/>
      </c>
      <c r="B99" s="53">
        <f>IFERROR(INDEX(Programa!$P$5:$P$104,MATCH(ROWS($B$6:B99),Programa!$T$5:$T$104,0)),"")</f>
        <v/>
      </c>
      <c r="C99" s="23">
        <f>IFERROR(INDEX(Programa!$Q$5:$Q$104,MATCH(ROWS($B$6:B99),Programa!$T$5:$T$104,0)),"")</f>
        <v/>
      </c>
      <c r="D99" s="24">
        <f>IFERROR(INDEX(Programa!$R$5:$R$104,MATCH(ROWS($B$6:B99),Programa!$T$5:$T$104,0)),"")</f>
        <v/>
      </c>
      <c r="E99" s="21">
        <f>IFERROR(INDEX(Programa!$B$5:$B$104,MATCH(ROWS($B$6:B99),Programa!$T$5:$T$104,0)),"")</f>
        <v/>
      </c>
      <c r="F99" s="24">
        <f>IFERROR(INDEX(Programa!$C$5:$C$104,MATCH(ROWS($B$6:B99),Programa!$T$5:$T$104,0)),"")</f>
        <v/>
      </c>
      <c r="G99" s="21">
        <f>IFERROR(INDEX(Programa!$D$5:$D$104,MATCH(ROWS($B$6:B99),Programa!$T$5:$T$104,0)),"")</f>
        <v/>
      </c>
      <c r="H99" s="21">
        <f>IFERROR(INDEX(Programa!$E$5:$E$104,MATCH(ROWS($B$6:B99),Programa!$T$5:$T$104,0)),"")</f>
        <v/>
      </c>
      <c r="I99" s="21">
        <f>IFERROR(INDEX(Programa!$F$5:$F$104,MATCH(ROWS($B$6:B99),Programa!$T$5:$T$104,0)),"")</f>
        <v/>
      </c>
      <c r="J99" s="24">
        <f>IFERROR(INDEX(Programa!$G$5:$G$104,MATCH(ROWS($B$6:B99),Programa!$T$5:$T$104,0)),"")</f>
        <v/>
      </c>
      <c r="K99" s="23">
        <f>IFERROR(INDEX(Programa!$M$5:$M$104,MATCH(ROWS($B$6:B99),Programa!$T$5:$T$104,0)),"")</f>
        <v/>
      </c>
      <c r="L99" s="53">
        <f>IFERROR(INDEX(Programa!$O$5:$O$104,MATCH(ROWS($B$6:B99),Programa!$T$5:$T$104,0)),"")</f>
        <v/>
      </c>
      <c r="M99" s="21">
        <f>IFERROR(INDEX(Programa!$S$5:$S$104,MATCH(ROWS($B$6:B99),Programa!$T$5:$T$104,0)),"")</f>
        <v/>
      </c>
    </row>
    <row r="100">
      <c r="A100" s="21">
        <f>IF($B100="","",ROWS($A$6:A100))</f>
        <v/>
      </c>
      <c r="B100" s="53">
        <f>IFERROR(INDEX(Programa!$P$5:$P$104,MATCH(ROWS($B$6:B100),Programa!$T$5:$T$104,0)),"")</f>
        <v/>
      </c>
      <c r="C100" s="23">
        <f>IFERROR(INDEX(Programa!$Q$5:$Q$104,MATCH(ROWS($B$6:B100),Programa!$T$5:$T$104,0)),"")</f>
        <v/>
      </c>
      <c r="D100" s="24">
        <f>IFERROR(INDEX(Programa!$R$5:$R$104,MATCH(ROWS($B$6:B100),Programa!$T$5:$T$104,0)),"")</f>
        <v/>
      </c>
      <c r="E100" s="21">
        <f>IFERROR(INDEX(Programa!$B$5:$B$104,MATCH(ROWS($B$6:B100),Programa!$T$5:$T$104,0)),"")</f>
        <v/>
      </c>
      <c r="F100" s="24">
        <f>IFERROR(INDEX(Programa!$C$5:$C$104,MATCH(ROWS($B$6:B100),Programa!$T$5:$T$104,0)),"")</f>
        <v/>
      </c>
      <c r="G100" s="21">
        <f>IFERROR(INDEX(Programa!$D$5:$D$104,MATCH(ROWS($B$6:B100),Programa!$T$5:$T$104,0)),"")</f>
        <v/>
      </c>
      <c r="H100" s="21">
        <f>IFERROR(INDEX(Programa!$E$5:$E$104,MATCH(ROWS($B$6:B100),Programa!$T$5:$T$104,0)),"")</f>
        <v/>
      </c>
      <c r="I100" s="21">
        <f>IFERROR(INDEX(Programa!$F$5:$F$104,MATCH(ROWS($B$6:B100),Programa!$T$5:$T$104,0)),"")</f>
        <v/>
      </c>
      <c r="J100" s="24">
        <f>IFERROR(INDEX(Programa!$G$5:$G$104,MATCH(ROWS($B$6:B100),Programa!$T$5:$T$104,0)),"")</f>
        <v/>
      </c>
      <c r="K100" s="23">
        <f>IFERROR(INDEX(Programa!$M$5:$M$104,MATCH(ROWS($B$6:B100),Programa!$T$5:$T$104,0)),"")</f>
        <v/>
      </c>
      <c r="L100" s="53">
        <f>IFERROR(INDEX(Programa!$O$5:$O$104,MATCH(ROWS($B$6:B100),Programa!$T$5:$T$104,0)),"")</f>
        <v/>
      </c>
      <c r="M100" s="21">
        <f>IFERROR(INDEX(Programa!$S$5:$S$104,MATCH(ROWS($B$6:B100),Programa!$T$5:$T$104,0)),"")</f>
        <v/>
      </c>
    </row>
    <row r="101">
      <c r="A101" s="21">
        <f>IF($B101="","",ROWS($A$6:A101))</f>
        <v/>
      </c>
      <c r="B101" s="53">
        <f>IFERROR(INDEX(Programa!$P$5:$P$104,MATCH(ROWS($B$6:B101),Programa!$T$5:$T$104,0)),"")</f>
        <v/>
      </c>
      <c r="C101" s="23">
        <f>IFERROR(INDEX(Programa!$Q$5:$Q$104,MATCH(ROWS($B$6:B101),Programa!$T$5:$T$104,0)),"")</f>
        <v/>
      </c>
      <c r="D101" s="24">
        <f>IFERROR(INDEX(Programa!$R$5:$R$104,MATCH(ROWS($B$6:B101),Programa!$T$5:$T$104,0)),"")</f>
        <v/>
      </c>
      <c r="E101" s="21">
        <f>IFERROR(INDEX(Programa!$B$5:$B$104,MATCH(ROWS($B$6:B101),Programa!$T$5:$T$104,0)),"")</f>
        <v/>
      </c>
      <c r="F101" s="24">
        <f>IFERROR(INDEX(Programa!$C$5:$C$104,MATCH(ROWS($B$6:B101),Programa!$T$5:$T$104,0)),"")</f>
        <v/>
      </c>
      <c r="G101" s="21">
        <f>IFERROR(INDEX(Programa!$D$5:$D$104,MATCH(ROWS($B$6:B101),Programa!$T$5:$T$104,0)),"")</f>
        <v/>
      </c>
      <c r="H101" s="21">
        <f>IFERROR(INDEX(Programa!$E$5:$E$104,MATCH(ROWS($B$6:B101),Programa!$T$5:$T$104,0)),"")</f>
        <v/>
      </c>
      <c r="I101" s="21">
        <f>IFERROR(INDEX(Programa!$F$5:$F$104,MATCH(ROWS($B$6:B101),Programa!$T$5:$T$104,0)),"")</f>
        <v/>
      </c>
      <c r="J101" s="24">
        <f>IFERROR(INDEX(Programa!$G$5:$G$104,MATCH(ROWS($B$6:B101),Programa!$T$5:$T$104,0)),"")</f>
        <v/>
      </c>
      <c r="K101" s="23">
        <f>IFERROR(INDEX(Programa!$M$5:$M$104,MATCH(ROWS($B$6:B101),Programa!$T$5:$T$104,0)),"")</f>
        <v/>
      </c>
      <c r="L101" s="53">
        <f>IFERROR(INDEX(Programa!$O$5:$O$104,MATCH(ROWS($B$6:B101),Programa!$T$5:$T$104,0)),"")</f>
        <v/>
      </c>
      <c r="M101" s="21">
        <f>IFERROR(INDEX(Programa!$S$5:$S$104,MATCH(ROWS($B$6:B101),Programa!$T$5:$T$104,0)),"")</f>
        <v/>
      </c>
    </row>
    <row r="102">
      <c r="A102" s="21">
        <f>IF($B102="","",ROWS($A$6:A102))</f>
        <v/>
      </c>
      <c r="B102" s="53">
        <f>IFERROR(INDEX(Programa!$P$5:$P$104,MATCH(ROWS($B$6:B102),Programa!$T$5:$T$104,0)),"")</f>
        <v/>
      </c>
      <c r="C102" s="23">
        <f>IFERROR(INDEX(Programa!$Q$5:$Q$104,MATCH(ROWS($B$6:B102),Programa!$T$5:$T$104,0)),"")</f>
        <v/>
      </c>
      <c r="D102" s="24">
        <f>IFERROR(INDEX(Programa!$R$5:$R$104,MATCH(ROWS($B$6:B102),Programa!$T$5:$T$104,0)),"")</f>
        <v/>
      </c>
      <c r="E102" s="21">
        <f>IFERROR(INDEX(Programa!$B$5:$B$104,MATCH(ROWS($B$6:B102),Programa!$T$5:$T$104,0)),"")</f>
        <v/>
      </c>
      <c r="F102" s="24">
        <f>IFERROR(INDEX(Programa!$C$5:$C$104,MATCH(ROWS($B$6:B102),Programa!$T$5:$T$104,0)),"")</f>
        <v/>
      </c>
      <c r="G102" s="21">
        <f>IFERROR(INDEX(Programa!$D$5:$D$104,MATCH(ROWS($B$6:B102),Programa!$T$5:$T$104,0)),"")</f>
        <v/>
      </c>
      <c r="H102" s="21">
        <f>IFERROR(INDEX(Programa!$E$5:$E$104,MATCH(ROWS($B$6:B102),Programa!$T$5:$T$104,0)),"")</f>
        <v/>
      </c>
      <c r="I102" s="21">
        <f>IFERROR(INDEX(Programa!$F$5:$F$104,MATCH(ROWS($B$6:B102),Programa!$T$5:$T$104,0)),"")</f>
        <v/>
      </c>
      <c r="J102" s="24">
        <f>IFERROR(INDEX(Programa!$G$5:$G$104,MATCH(ROWS($B$6:B102),Programa!$T$5:$T$104,0)),"")</f>
        <v/>
      </c>
      <c r="K102" s="23">
        <f>IFERROR(INDEX(Programa!$M$5:$M$104,MATCH(ROWS($B$6:B102),Programa!$T$5:$T$104,0)),"")</f>
        <v/>
      </c>
      <c r="L102" s="53">
        <f>IFERROR(INDEX(Programa!$O$5:$O$104,MATCH(ROWS($B$6:B102),Programa!$T$5:$T$104,0)),"")</f>
        <v/>
      </c>
      <c r="M102" s="21">
        <f>IFERROR(INDEX(Programa!$S$5:$S$104,MATCH(ROWS($B$6:B102),Programa!$T$5:$T$104,0)),"")</f>
        <v/>
      </c>
    </row>
    <row r="103">
      <c r="A103" s="21">
        <f>IF($B103="","",ROWS($A$6:A103))</f>
        <v/>
      </c>
      <c r="B103" s="53">
        <f>IFERROR(INDEX(Programa!$P$5:$P$104,MATCH(ROWS($B$6:B103),Programa!$T$5:$T$104,0)),"")</f>
        <v/>
      </c>
      <c r="C103" s="23">
        <f>IFERROR(INDEX(Programa!$Q$5:$Q$104,MATCH(ROWS($B$6:B103),Programa!$T$5:$T$104,0)),"")</f>
        <v/>
      </c>
      <c r="D103" s="24">
        <f>IFERROR(INDEX(Programa!$R$5:$R$104,MATCH(ROWS($B$6:B103),Programa!$T$5:$T$104,0)),"")</f>
        <v/>
      </c>
      <c r="E103" s="21">
        <f>IFERROR(INDEX(Programa!$B$5:$B$104,MATCH(ROWS($B$6:B103),Programa!$T$5:$T$104,0)),"")</f>
        <v/>
      </c>
      <c r="F103" s="24">
        <f>IFERROR(INDEX(Programa!$C$5:$C$104,MATCH(ROWS($B$6:B103),Programa!$T$5:$T$104,0)),"")</f>
        <v/>
      </c>
      <c r="G103" s="21">
        <f>IFERROR(INDEX(Programa!$D$5:$D$104,MATCH(ROWS($B$6:B103),Programa!$T$5:$T$104,0)),"")</f>
        <v/>
      </c>
      <c r="H103" s="21">
        <f>IFERROR(INDEX(Programa!$E$5:$E$104,MATCH(ROWS($B$6:B103),Programa!$T$5:$T$104,0)),"")</f>
        <v/>
      </c>
      <c r="I103" s="21">
        <f>IFERROR(INDEX(Programa!$F$5:$F$104,MATCH(ROWS($B$6:B103),Programa!$T$5:$T$104,0)),"")</f>
        <v/>
      </c>
      <c r="J103" s="24">
        <f>IFERROR(INDEX(Programa!$G$5:$G$104,MATCH(ROWS($B$6:B103),Programa!$T$5:$T$104,0)),"")</f>
        <v/>
      </c>
      <c r="K103" s="23">
        <f>IFERROR(INDEX(Programa!$M$5:$M$104,MATCH(ROWS($B$6:B103),Programa!$T$5:$T$104,0)),"")</f>
        <v/>
      </c>
      <c r="L103" s="53">
        <f>IFERROR(INDEX(Programa!$O$5:$O$104,MATCH(ROWS($B$6:B103),Programa!$T$5:$T$104,0)),"")</f>
        <v/>
      </c>
      <c r="M103" s="21">
        <f>IFERROR(INDEX(Programa!$S$5:$S$104,MATCH(ROWS($B$6:B103),Programa!$T$5:$T$104,0)),"")</f>
        <v/>
      </c>
    </row>
    <row r="104">
      <c r="A104" s="21">
        <f>IF($B104="","",ROWS($A$6:A104))</f>
        <v/>
      </c>
      <c r="B104" s="53">
        <f>IFERROR(INDEX(Programa!$P$5:$P$104,MATCH(ROWS($B$6:B104),Programa!$T$5:$T$104,0)),"")</f>
        <v/>
      </c>
      <c r="C104" s="23">
        <f>IFERROR(INDEX(Programa!$Q$5:$Q$104,MATCH(ROWS($B$6:B104),Programa!$T$5:$T$104,0)),"")</f>
        <v/>
      </c>
      <c r="D104" s="24">
        <f>IFERROR(INDEX(Programa!$R$5:$R$104,MATCH(ROWS($B$6:B104),Programa!$T$5:$T$104,0)),"")</f>
        <v/>
      </c>
      <c r="E104" s="21">
        <f>IFERROR(INDEX(Programa!$B$5:$B$104,MATCH(ROWS($B$6:B104),Programa!$T$5:$T$104,0)),"")</f>
        <v/>
      </c>
      <c r="F104" s="24">
        <f>IFERROR(INDEX(Programa!$C$5:$C$104,MATCH(ROWS($B$6:B104),Programa!$T$5:$T$104,0)),"")</f>
        <v/>
      </c>
      <c r="G104" s="21">
        <f>IFERROR(INDEX(Programa!$D$5:$D$104,MATCH(ROWS($B$6:B104),Programa!$T$5:$T$104,0)),"")</f>
        <v/>
      </c>
      <c r="H104" s="21">
        <f>IFERROR(INDEX(Programa!$E$5:$E$104,MATCH(ROWS($B$6:B104),Programa!$T$5:$T$104,0)),"")</f>
        <v/>
      </c>
      <c r="I104" s="21">
        <f>IFERROR(INDEX(Programa!$F$5:$F$104,MATCH(ROWS($B$6:B104),Programa!$T$5:$T$104,0)),"")</f>
        <v/>
      </c>
      <c r="J104" s="24">
        <f>IFERROR(INDEX(Programa!$G$5:$G$104,MATCH(ROWS($B$6:B104),Programa!$T$5:$T$104,0)),"")</f>
        <v/>
      </c>
      <c r="K104" s="23">
        <f>IFERROR(INDEX(Programa!$M$5:$M$104,MATCH(ROWS($B$6:B104),Programa!$T$5:$T$104,0)),"")</f>
        <v/>
      </c>
      <c r="L104" s="53">
        <f>IFERROR(INDEX(Programa!$O$5:$O$104,MATCH(ROWS($B$6:B104),Programa!$T$5:$T$104,0)),"")</f>
        <v/>
      </c>
      <c r="M104" s="21">
        <f>IFERROR(INDEX(Programa!$S$5:$S$104,MATCH(ROWS($B$6:B104),Programa!$T$5:$T$104,0)),"")</f>
        <v/>
      </c>
    </row>
    <row r="105">
      <c r="A105" s="21">
        <f>IF($B105="","",ROWS($A$6:A105))</f>
        <v/>
      </c>
      <c r="B105" s="53">
        <f>IFERROR(INDEX(Programa!$P$5:$P$104,MATCH(ROWS($B$6:B105),Programa!$T$5:$T$104,0)),"")</f>
        <v/>
      </c>
      <c r="C105" s="23">
        <f>IFERROR(INDEX(Programa!$Q$5:$Q$104,MATCH(ROWS($B$6:B105),Programa!$T$5:$T$104,0)),"")</f>
        <v/>
      </c>
      <c r="D105" s="24">
        <f>IFERROR(INDEX(Programa!$R$5:$R$104,MATCH(ROWS($B$6:B105),Programa!$T$5:$T$104,0)),"")</f>
        <v/>
      </c>
      <c r="E105" s="21">
        <f>IFERROR(INDEX(Programa!$B$5:$B$104,MATCH(ROWS($B$6:B105),Programa!$T$5:$T$104,0)),"")</f>
        <v/>
      </c>
      <c r="F105" s="24">
        <f>IFERROR(INDEX(Programa!$C$5:$C$104,MATCH(ROWS($B$6:B105),Programa!$T$5:$T$104,0)),"")</f>
        <v/>
      </c>
      <c r="G105" s="21">
        <f>IFERROR(INDEX(Programa!$D$5:$D$104,MATCH(ROWS($B$6:B105),Programa!$T$5:$T$104,0)),"")</f>
        <v/>
      </c>
      <c r="H105" s="21">
        <f>IFERROR(INDEX(Programa!$E$5:$E$104,MATCH(ROWS($B$6:B105),Programa!$T$5:$T$104,0)),"")</f>
        <v/>
      </c>
      <c r="I105" s="21">
        <f>IFERROR(INDEX(Programa!$F$5:$F$104,MATCH(ROWS($B$6:B105),Programa!$T$5:$T$104,0)),"")</f>
        <v/>
      </c>
      <c r="J105" s="24">
        <f>IFERROR(INDEX(Programa!$G$5:$G$104,MATCH(ROWS($B$6:B105),Programa!$T$5:$T$104,0)),"")</f>
        <v/>
      </c>
      <c r="K105" s="23">
        <f>IFERROR(INDEX(Programa!$M$5:$M$104,MATCH(ROWS($B$6:B105),Programa!$T$5:$T$104,0)),"")</f>
        <v/>
      </c>
      <c r="L105" s="53">
        <f>IFERROR(INDEX(Programa!$O$5:$O$104,MATCH(ROWS($B$6:B105),Programa!$T$5:$T$104,0)),"")</f>
        <v/>
      </c>
      <c r="M105" s="21">
        <f>IFERROR(INDEX(Programa!$S$5:$S$104,MATCH(ROWS($B$6:B105),Programa!$T$5:$T$104,0)),"")</f>
        <v/>
      </c>
    </row>
  </sheetData>
  <mergeCells count="1">
    <mergeCell ref="A1:M1"/>
  </mergeCells>
  <conditionalFormatting sqref="A6:M105">
    <cfRule type="expression" priority="1" dxfId="0">
      <formula>$D6="Vencido"</formula>
    </cfRule>
    <cfRule type="expression" priority="2" dxfId="2">
      <formula>$D6="Vence hoje"</formula>
    </cfRule>
    <cfRule type="expression" priority="3" dxfId="3">
      <formula>$D6="A vencer"</formula>
    </cfRule>
    <cfRule type="expression" priority="4" dxfId="1">
      <formula>$D6="Em dia"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104"/>
  <sheetViews>
    <sheetView showGridLines="1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4" customWidth="1" min="3" max="3"/>
    <col width="18" customWidth="1" min="4" max="4"/>
    <col width="12" customWidth="1" min="5" max="5"/>
    <col width="12" customWidth="1" min="6" max="6"/>
    <col width="27" customWidth="1" min="7" max="7"/>
    <col width="15" customWidth="1" min="8" max="8"/>
    <col width="20" customWidth="1" min="9" max="9"/>
    <col width="22" customWidth="1" min="10" max="10"/>
    <col width="29" customWidth="1" min="11" max="11"/>
    <col width="18" customWidth="1" min="12" max="12"/>
    <col width="18" customWidth="1" min="13" max="13"/>
    <col width="19" customWidth="1" min="14" max="14"/>
    <col width="18" customWidth="1" min="15" max="15"/>
    <col width="17" customWidth="1" min="16" max="16"/>
    <col width="14" customWidth="1" min="17" max="17"/>
    <col width="20" customWidth="1" min="18" max="18"/>
    <col width="17" customWidth="1" min="19" max="19"/>
    <col width="15" customWidth="1" min="20" max="20"/>
    <col width="29" customWidth="1" min="21" max="21"/>
    <col hidden="1" width="13" customWidth="1" min="24" max="24"/>
    <col hidden="1" width="13" customWidth="1" min="25" max="25"/>
    <col hidden="1" width="13" customWidth="1" min="26" max="26"/>
    <col hidden="1" width="13" customWidth="1" min="27" max="27"/>
  </cols>
  <sheetData>
    <row r="1" ht="32" customHeight="1">
      <c r="A1" s="1" t="inlineStr">
        <is>
          <t>Programa recorrente de inventário rotativo</t>
        </is>
      </c>
    </row>
    <row r="2" ht="28" customHeight="1">
      <c r="A2" s="25" t="inlineStr">
        <is>
          <t>Preencha apenas as colunas amarelas. Cada linha representa uma combinação única de SKU e localização.</t>
        </is>
      </c>
    </row>
    <row r="3"/>
    <row r="4" ht="38" customHeight="1">
      <c r="A4" s="13" t="inlineStr">
        <is>
          <t>Ativo?</t>
        </is>
      </c>
      <c r="B4" s="13" t="inlineStr">
        <is>
          <t>SKU</t>
        </is>
      </c>
      <c r="C4" s="13" t="inlineStr">
        <is>
          <t>Produto</t>
        </is>
      </c>
      <c r="D4" s="13" t="inlineStr">
        <is>
          <t>Localização</t>
        </is>
      </c>
      <c r="E4" s="13" t="inlineStr">
        <is>
          <t>Classe ABC</t>
        </is>
      </c>
      <c r="F4" s="13" t="inlineStr">
        <is>
          <t>Risco</t>
        </is>
      </c>
      <c r="G4" s="13" t="inlineStr">
        <is>
          <t>Responsável</t>
        </is>
      </c>
      <c r="H4" s="13" t="inlineStr">
        <is>
          <t>Data de início</t>
        </is>
      </c>
      <c r="I4" s="13" t="inlineStr">
        <is>
          <t>Última contagem informada</t>
        </is>
      </c>
      <c r="J4" s="13" t="inlineStr">
        <is>
          <t>Frequência personalizada (dias)</t>
        </is>
      </c>
      <c r="K4" s="13" t="inlineStr">
        <is>
          <t>ID item</t>
        </is>
      </c>
      <c r="L4" s="13" t="inlineStr">
        <is>
          <t>Frequência sugerida (dias)</t>
        </is>
      </c>
      <c r="M4" s="13" t="inlineStr">
        <is>
          <t>Frequência aplicada (dias)</t>
        </is>
      </c>
      <c r="N4" s="13" t="inlineStr">
        <is>
          <t>Última contagem concluída</t>
        </is>
      </c>
      <c r="O4" s="13" t="inlineStr">
        <is>
          <t>Última contagem válida</t>
        </is>
      </c>
      <c r="P4" s="13" t="inlineStr">
        <is>
          <t>Próxima contagem</t>
        </is>
      </c>
      <c r="Q4" s="13" t="inlineStr">
        <is>
          <t>Dias para vencer</t>
        </is>
      </c>
      <c r="R4" s="13" t="inlineStr">
        <is>
          <t>Situação</t>
        </is>
      </c>
      <c r="S4" s="13" t="inlineStr">
        <is>
          <t>Coberto no ciclo?</t>
        </is>
      </c>
      <c r="T4" s="13" t="inlineStr">
        <is>
          <t>Ordem da agenda</t>
        </is>
      </c>
      <c r="U4" s="13" t="inlineStr">
        <is>
          <t>Checagem</t>
        </is>
      </c>
    </row>
    <row r="5">
      <c r="A5" s="26" t="inlineStr">
        <is>
          <t>Sim</t>
        </is>
      </c>
      <c r="B5" s="26" t="inlineStr">
        <is>
          <t>SKU-FIC-001</t>
        </is>
      </c>
      <c r="C5" s="27" t="inlineStr">
        <is>
          <t>Cafeteira Aurora Fictícia 220 V</t>
        </is>
      </c>
      <c r="D5" s="26" t="inlineStr">
        <is>
          <t>CD-FIC-A01-01</t>
        </is>
      </c>
      <c r="E5" s="26" t="inlineStr">
        <is>
          <t>A</t>
        </is>
      </c>
      <c r="F5" s="26" t="inlineStr">
        <is>
          <t>Alto</t>
        </is>
      </c>
      <c r="G5" s="27" t="inlineStr">
        <is>
          <t>Equipe Inventário Alfa</t>
        </is>
      </c>
      <c r="H5" s="54" t="n">
        <v>46023</v>
      </c>
      <c r="I5" s="54" t="n">
        <v>46263</v>
      </c>
      <c r="J5" s="29" t="n"/>
      <c r="K5" s="21">
        <f>IF(OR($B5="",$D5=""),"",UPPER(TRIM($B5))&amp;"|"&amp;UPPER(TRIM($D5)))</f>
        <v/>
      </c>
      <c r="L5" s="23">
        <f>IF(OR($E5="",$F5=""),"",SUMIFS('Parâmetros e instruções'!$C$13:$C$21,'Parâmetros e instruções'!$A$13:$A$21,$E5,'Parâmetros e instruções'!$B$13:$B$21,$F5))</f>
        <v/>
      </c>
      <c r="M5" s="23">
        <f>IF($K5="","",IF($J5&lt;&gt;"",$J5,$L5))</f>
        <v/>
      </c>
      <c r="N5" s="53">
        <f>IF($K5="","",IFERROR(IF(MAXIFS(Contagens!$D$5:$D$104,Contagens!$G$5:$G$104,$K5,Contagens!$R$5:$R$104,"Concluída",Contagens!$U$5:$U$104,"OK")=0,"",MAXIFS(Contagens!$D$5:$D$104,Contagens!$G$5:$G$104,$K5,Contagens!$R$5:$R$104,"Concluída",Contagens!$U$5:$U$104,"OK")),""))</f>
        <v/>
      </c>
      <c r="O5" s="53">
        <f>IF(MAX(IF($I5="",0,$I5),IF($N5="",0,$N5))=0,"",MAX(IF($I5="",0,$I5),IF($N5="",0,$N5)))</f>
        <v/>
      </c>
      <c r="P5" s="53">
        <f>IF(COUNTA($A5:$J5)=0,"",IF($A5&lt;&gt;"Sim","",IF(OR($H5="",$M5=""),"",IF($O5="",$H5,$O5+$M5))))</f>
        <v/>
      </c>
      <c r="Q5" s="23">
        <f>IF($P5="","",$P5-'Parâmetros e instruções'!$B$3)</f>
        <v/>
      </c>
      <c r="R5" s="24">
        <f>IF(COUNTA($A5:$J5)=0,"",IF($A5&lt;&gt;"Sim","Inativo",IF($P5="","Cadastro incompleto",IF($P5&lt;'Parâmetros e instruções'!$B$3,"Vencido",IF($P5='Parâmetros e instruções'!$B$3,"Vence hoje",IF($P5&lt;='Parâmetros e instruções'!$B$3+'Parâmetros e instruções'!$B$6,"A vencer","Em dia"))))))</f>
        <v/>
      </c>
      <c r="S5" s="21">
        <f>IF(COUNTA($A5:$J5)=0,"",IF(OR($A5&lt;&gt;"Sim",$U5&lt;&gt;"OK"),"",IF(AND($O5&lt;&gt;"",$P5&gt;='Parâmetros e instruções'!$B$3),"Sim","Não")))</f>
        <v/>
      </c>
      <c r="T5" s="23">
        <f>IF(OR($A5&lt;&gt;"Sim",$P5="",$U5&lt;&gt;"OK"),"",COUNTIFS($A$5:$A$104,"Sim",$P$5:$P$104,"&gt;0",$P$5:$P$104,"&lt;"&amp;$P5,$U$5:$U$104,"OK")+COUNTIFS($A$5:$A5,"Sim",$P$5:$P5,$P5,$U$5:$U5,"OK"))</f>
        <v/>
      </c>
      <c r="U5" s="24">
        <f>IF(COUNTA($A5:$J5)=0,"",IF(OR($A5="",$B5="",$C5="",$D5="",$E5="",$F5="",$G5="",$H5=""),"PREENCHER OBRIGATÓRIOS",IF(AND($A5="Sim",COUNTIFS($K$5:$K$104,$K5,$A$5:$A$104,"Sim")&gt;1),"ID ITEM DUPLICADO",IF(OR($M5="",$M5&lt;1,$M5&gt;365),"FREQUÊNCIA INVÁLIDA",IF(AND($I5&lt;&gt;"",$I5&gt;'Parâmetros e instruções'!$B$3),"ÚLTIMA CONTAGEM FUTURA","OK")))))</f>
        <v/>
      </c>
      <c r="X5">
        <f>'Parâmetros e instruções'!$J$13</f>
        <v/>
      </c>
      <c r="Y5">
        <f>'Parâmetros e instruções'!$K$13</f>
        <v/>
      </c>
      <c r="Z5">
        <f>'Parâmetros e instruções'!$L$13</f>
        <v/>
      </c>
      <c r="AA5">
        <f>'Parâmetros e instruções'!$E$13</f>
        <v/>
      </c>
    </row>
    <row r="6">
      <c r="A6" s="26" t="inlineStr">
        <is>
          <t>Sim</t>
        </is>
      </c>
      <c r="B6" s="26" t="inlineStr">
        <is>
          <t>SKU-FIC-002</t>
        </is>
      </c>
      <c r="C6" s="27" t="inlineStr">
        <is>
          <t>Fone Nebulosa Fictício</t>
        </is>
      </c>
      <c r="D6" s="26" t="inlineStr">
        <is>
          <t>CD-FIC-A01-02</t>
        </is>
      </c>
      <c r="E6" s="26" t="inlineStr">
        <is>
          <t>A</t>
        </is>
      </c>
      <c r="F6" s="26" t="inlineStr">
        <is>
          <t>Médio</t>
        </is>
      </c>
      <c r="G6" s="27" t="inlineStr">
        <is>
          <t>Equipe Inventário Beta</t>
        </is>
      </c>
      <c r="H6" s="54" t="n">
        <v>46023</v>
      </c>
      <c r="I6" s="54" t="n">
        <v>46254</v>
      </c>
      <c r="J6" s="29" t="n"/>
      <c r="K6" s="21">
        <f>IF(OR($B6="",$D6=""),"",UPPER(TRIM($B6))&amp;"|"&amp;UPPER(TRIM($D6)))</f>
        <v/>
      </c>
      <c r="L6" s="23">
        <f>IF(OR($E6="",$F6=""),"",SUMIFS('Parâmetros e instruções'!$C$13:$C$21,'Parâmetros e instruções'!$A$13:$A$21,$E6,'Parâmetros e instruções'!$B$13:$B$21,$F6))</f>
        <v/>
      </c>
      <c r="M6" s="23">
        <f>IF($K6="","",IF($J6&lt;&gt;"",$J6,$L6))</f>
        <v/>
      </c>
      <c r="N6" s="53">
        <f>IF($K6="","",IFERROR(IF(MAXIFS(Contagens!$D$5:$D$104,Contagens!$G$5:$G$104,$K6,Contagens!$R$5:$R$104,"Concluída",Contagens!$U$5:$U$104,"OK")=0,"",MAXIFS(Contagens!$D$5:$D$104,Contagens!$G$5:$G$104,$K6,Contagens!$R$5:$R$104,"Concluída",Contagens!$U$5:$U$104,"OK")),""))</f>
        <v/>
      </c>
      <c r="O6" s="53">
        <f>IF(MAX(IF($I6="",0,$I6),IF($N6="",0,$N6))=0,"",MAX(IF($I6="",0,$I6),IF($N6="",0,$N6)))</f>
        <v/>
      </c>
      <c r="P6" s="53">
        <f>IF(COUNTA($A6:$J6)=0,"",IF($A6&lt;&gt;"Sim","",IF(OR($H6="",$M6=""),"",IF($O6="",$H6,$O6+$M6))))</f>
        <v/>
      </c>
      <c r="Q6" s="23">
        <f>IF($P6="","",$P6-'Parâmetros e instruções'!$B$3)</f>
        <v/>
      </c>
      <c r="R6" s="24">
        <f>IF(COUNTA($A6:$J6)=0,"",IF($A6&lt;&gt;"Sim","Inativo",IF($P6="","Cadastro incompleto",IF($P6&lt;'Parâmetros e instruções'!$B$3,"Vencido",IF($P6='Parâmetros e instruções'!$B$3,"Vence hoje",IF($P6&lt;='Parâmetros e instruções'!$B$3+'Parâmetros e instruções'!$B$6,"A vencer","Em dia"))))))</f>
        <v/>
      </c>
      <c r="S6" s="21">
        <f>IF(COUNTA($A6:$J6)=0,"",IF(OR($A6&lt;&gt;"Sim",$U6&lt;&gt;"OK"),"",IF(AND($O6&lt;&gt;"",$P6&gt;='Parâmetros e instruções'!$B$3),"Sim","Não")))</f>
        <v/>
      </c>
      <c r="T6" s="23">
        <f>IF(OR($A6&lt;&gt;"Sim",$P6="",$U6&lt;&gt;"OK"),"",COUNTIFS($A$5:$A$104,"Sim",$P$5:$P$104,"&gt;0",$P$5:$P$104,"&lt;"&amp;$P6,$U$5:$U$104,"OK")+COUNTIFS($A$5:$A6,"Sim",$P$5:$P6,$P6,$U$5:$U6,"OK"))</f>
        <v/>
      </c>
      <c r="U6" s="24">
        <f>IF(COUNTA($A6:$J6)=0,"",IF(OR($A6="",$B6="",$C6="",$D6="",$E6="",$F6="",$G6="",$H6=""),"PREENCHER OBRIGATÓRIOS",IF(AND($A6="Sim",COUNTIFS($K$5:$K$104,$K6,$A$5:$A$104,"Sim")&gt;1),"ID ITEM DUPLICADO",IF(OR($M6="",$M6&lt;1,$M6&gt;365),"FREQUÊNCIA INVÁLIDA",IF(AND($I6&lt;&gt;"",$I6&gt;'Parâmetros e instruções'!$B$3),"ÚLTIMA CONTAGEM FUTURA","OK")))))</f>
        <v/>
      </c>
      <c r="X6">
        <f>'Parâmetros e instruções'!$J$14</f>
        <v/>
      </c>
      <c r="Y6">
        <f>'Parâmetros e instruções'!$K$14</f>
        <v/>
      </c>
      <c r="Z6">
        <f>'Parâmetros e instruções'!$L$14</f>
        <v/>
      </c>
      <c r="AA6">
        <f>'Parâmetros e instruções'!$E$14</f>
        <v/>
      </c>
    </row>
    <row r="7">
      <c r="A7" s="26" t="inlineStr">
        <is>
          <t>Sim</t>
        </is>
      </c>
      <c r="B7" s="26" t="inlineStr">
        <is>
          <t>SKU-FIC-003</t>
        </is>
      </c>
      <c r="C7" s="27" t="inlineStr">
        <is>
          <t>Luminária Órbita Fictícia</t>
        </is>
      </c>
      <c r="D7" s="26" t="inlineStr">
        <is>
          <t>CD-FIC-B02-01</t>
        </is>
      </c>
      <c r="E7" s="26" t="inlineStr">
        <is>
          <t>B</t>
        </is>
      </c>
      <c r="F7" s="26" t="inlineStr">
        <is>
          <t>Alto</t>
        </is>
      </c>
      <c r="G7" s="27" t="inlineStr">
        <is>
          <t>Equipe Inventário Alfa</t>
        </is>
      </c>
      <c r="H7" s="54" t="n">
        <v>46023</v>
      </c>
      <c r="I7" s="54" t="n">
        <v>46249</v>
      </c>
      <c r="J7" s="29" t="n"/>
      <c r="K7" s="21">
        <f>IF(OR($B7="",$D7=""),"",UPPER(TRIM($B7))&amp;"|"&amp;UPPER(TRIM($D7)))</f>
        <v/>
      </c>
      <c r="L7" s="23">
        <f>IF(OR($E7="",$F7=""),"",SUMIFS('Parâmetros e instruções'!$C$13:$C$21,'Parâmetros e instruções'!$A$13:$A$21,$E7,'Parâmetros e instruções'!$B$13:$B$21,$F7))</f>
        <v/>
      </c>
      <c r="M7" s="23">
        <f>IF($K7="","",IF($J7&lt;&gt;"",$J7,$L7))</f>
        <v/>
      </c>
      <c r="N7" s="53">
        <f>IF($K7="","",IFERROR(IF(MAXIFS(Contagens!$D$5:$D$104,Contagens!$G$5:$G$104,$K7,Contagens!$R$5:$R$104,"Concluída",Contagens!$U$5:$U$104,"OK")=0,"",MAXIFS(Contagens!$D$5:$D$104,Contagens!$G$5:$G$104,$K7,Contagens!$R$5:$R$104,"Concluída",Contagens!$U$5:$U$104,"OK")),""))</f>
        <v/>
      </c>
      <c r="O7" s="53">
        <f>IF(MAX(IF($I7="",0,$I7),IF($N7="",0,$N7))=0,"",MAX(IF($I7="",0,$I7),IF($N7="",0,$N7)))</f>
        <v/>
      </c>
      <c r="P7" s="53">
        <f>IF(COUNTA($A7:$J7)=0,"",IF($A7&lt;&gt;"Sim","",IF(OR($H7="",$M7=""),"",IF($O7="",$H7,$O7+$M7))))</f>
        <v/>
      </c>
      <c r="Q7" s="23">
        <f>IF($P7="","",$P7-'Parâmetros e instruções'!$B$3)</f>
        <v/>
      </c>
      <c r="R7" s="24">
        <f>IF(COUNTA($A7:$J7)=0,"",IF($A7&lt;&gt;"Sim","Inativo",IF($P7="","Cadastro incompleto",IF($P7&lt;'Parâmetros e instruções'!$B$3,"Vencido",IF($P7='Parâmetros e instruções'!$B$3,"Vence hoje",IF($P7&lt;='Parâmetros e instruções'!$B$3+'Parâmetros e instruções'!$B$6,"A vencer","Em dia"))))))</f>
        <v/>
      </c>
      <c r="S7" s="21">
        <f>IF(COUNTA($A7:$J7)=0,"",IF(OR($A7&lt;&gt;"Sim",$U7&lt;&gt;"OK"),"",IF(AND($O7&lt;&gt;"",$P7&gt;='Parâmetros e instruções'!$B$3),"Sim","Não")))</f>
        <v/>
      </c>
      <c r="T7" s="23">
        <f>IF(OR($A7&lt;&gt;"Sim",$P7="",$U7&lt;&gt;"OK"),"",COUNTIFS($A$5:$A$104,"Sim",$P$5:$P$104,"&gt;0",$P$5:$P$104,"&lt;"&amp;$P7,$U$5:$U$104,"OK")+COUNTIFS($A$5:$A7,"Sim",$P$5:$P7,$P7,$U$5:$U7,"OK"))</f>
        <v/>
      </c>
      <c r="U7" s="24">
        <f>IF(COUNTA($A7:$J7)=0,"",IF(OR($A7="",$B7="",$C7="",$D7="",$E7="",$F7="",$G7="",$H7=""),"PREENCHER OBRIGATÓRIOS",IF(AND($A7="Sim",COUNTIFS($K$5:$K$104,$K7,$A$5:$A$104,"Sim")&gt;1),"ID ITEM DUPLICADO",IF(OR($M7="",$M7&lt;1,$M7&gt;365),"FREQUÊNCIA INVÁLIDA",IF(AND($I7&lt;&gt;"",$I7&gt;'Parâmetros e instruções'!$B$3),"ÚLTIMA CONTAGEM FUTURA","OK")))))</f>
        <v/>
      </c>
      <c r="Y7">
        <f>'Parâmetros e instruções'!$K$15</f>
        <v/>
      </c>
      <c r="Z7">
        <f>'Parâmetros e instruções'!$L$15</f>
        <v/>
      </c>
      <c r="AA7">
        <f>'Parâmetros e instruções'!$E$15</f>
        <v/>
      </c>
    </row>
    <row r="8">
      <c r="A8" s="26" t="inlineStr">
        <is>
          <t>Sim</t>
        </is>
      </c>
      <c r="B8" s="26" t="inlineStr">
        <is>
          <t>SKU-FIC-004</t>
        </is>
      </c>
      <c r="C8" s="27" t="inlineStr">
        <is>
          <t>Organizador Prisma Fictício</t>
        </is>
      </c>
      <c r="D8" s="26" t="inlineStr">
        <is>
          <t>CD-FIC-B02-02</t>
        </is>
      </c>
      <c r="E8" s="26" t="inlineStr">
        <is>
          <t>B</t>
        </is>
      </c>
      <c r="F8" s="26" t="inlineStr">
        <is>
          <t>Médio</t>
        </is>
      </c>
      <c r="G8" s="27" t="inlineStr">
        <is>
          <t>Equipe Inventário Gama</t>
        </is>
      </c>
      <c r="H8" s="54" t="n">
        <v>46023</v>
      </c>
      <c r="I8" s="54" t="n">
        <v>46204</v>
      </c>
      <c r="J8" s="29" t="n"/>
      <c r="K8" s="21">
        <f>IF(OR($B8="",$D8=""),"",UPPER(TRIM($B8))&amp;"|"&amp;UPPER(TRIM($D8)))</f>
        <v/>
      </c>
      <c r="L8" s="23">
        <f>IF(OR($E8="",$F8=""),"",SUMIFS('Parâmetros e instruções'!$C$13:$C$21,'Parâmetros e instruções'!$A$13:$A$21,$E8,'Parâmetros e instruções'!$B$13:$B$21,$F8))</f>
        <v/>
      </c>
      <c r="M8" s="23">
        <f>IF($K8="","",IF($J8&lt;&gt;"",$J8,$L8))</f>
        <v/>
      </c>
      <c r="N8" s="53">
        <f>IF($K8="","",IFERROR(IF(MAXIFS(Contagens!$D$5:$D$104,Contagens!$G$5:$G$104,$K8,Contagens!$R$5:$R$104,"Concluída",Contagens!$U$5:$U$104,"OK")=0,"",MAXIFS(Contagens!$D$5:$D$104,Contagens!$G$5:$G$104,$K8,Contagens!$R$5:$R$104,"Concluída",Contagens!$U$5:$U$104,"OK")),""))</f>
        <v/>
      </c>
      <c r="O8" s="53">
        <f>IF(MAX(IF($I8="",0,$I8),IF($N8="",0,$N8))=0,"",MAX(IF($I8="",0,$I8),IF($N8="",0,$N8)))</f>
        <v/>
      </c>
      <c r="P8" s="53">
        <f>IF(COUNTA($A8:$J8)=0,"",IF($A8&lt;&gt;"Sim","",IF(OR($H8="",$M8=""),"",IF($O8="",$H8,$O8+$M8))))</f>
        <v/>
      </c>
      <c r="Q8" s="23">
        <f>IF($P8="","",$P8-'Parâmetros e instruções'!$B$3)</f>
        <v/>
      </c>
      <c r="R8" s="24">
        <f>IF(COUNTA($A8:$J8)=0,"",IF($A8&lt;&gt;"Sim","Inativo",IF($P8="","Cadastro incompleto",IF($P8&lt;'Parâmetros e instruções'!$B$3,"Vencido",IF($P8='Parâmetros e instruções'!$B$3,"Vence hoje",IF($P8&lt;='Parâmetros e instruções'!$B$3+'Parâmetros e instruções'!$B$6,"A vencer","Em dia"))))))</f>
        <v/>
      </c>
      <c r="S8" s="21">
        <f>IF(COUNTA($A8:$J8)=0,"",IF(OR($A8&lt;&gt;"Sim",$U8&lt;&gt;"OK"),"",IF(AND($O8&lt;&gt;"",$P8&gt;='Parâmetros e instruções'!$B$3),"Sim","Não")))</f>
        <v/>
      </c>
      <c r="T8" s="23">
        <f>IF(OR($A8&lt;&gt;"Sim",$P8="",$U8&lt;&gt;"OK"),"",COUNTIFS($A$5:$A$104,"Sim",$P$5:$P$104,"&gt;0",$P$5:$P$104,"&lt;"&amp;$P8,$U$5:$U$104,"OK")+COUNTIFS($A$5:$A8,"Sim",$P$5:$P8,$P8,$U$5:$U8,"OK"))</f>
        <v/>
      </c>
      <c r="U8" s="24">
        <f>IF(COUNTA($A8:$J8)=0,"",IF(OR($A8="",$B8="",$C8="",$D8="",$E8="",$F8="",$G8="",$H8=""),"PREENCHER OBRIGATÓRIOS",IF(AND($A8="Sim",COUNTIFS($K$5:$K$104,$K8,$A$5:$A$104,"Sim")&gt;1),"ID ITEM DUPLICADO",IF(OR($M8="",$M8&lt;1,$M8&gt;365),"FREQUÊNCIA INVÁLIDA",IF(AND($I8&lt;&gt;"",$I8&gt;'Parâmetros e instruções'!$B$3),"ÚLTIMA CONTAGEM FUTURA","OK")))))</f>
        <v/>
      </c>
      <c r="AA8">
        <f>'Parâmetros e instruções'!$E$16</f>
        <v/>
      </c>
    </row>
    <row r="9">
      <c r="A9" s="26" t="inlineStr">
        <is>
          <t>Sim</t>
        </is>
      </c>
      <c r="B9" s="26" t="inlineStr">
        <is>
          <t>SKU-FIC-005</t>
        </is>
      </c>
      <c r="C9" s="27" t="inlineStr">
        <is>
          <t>Cabo Cometa Fictício 2 m</t>
        </is>
      </c>
      <c r="D9" s="26" t="inlineStr">
        <is>
          <t>CD-FIC-C03-01</t>
        </is>
      </c>
      <c r="E9" s="26" t="inlineStr">
        <is>
          <t>C</t>
        </is>
      </c>
      <c r="F9" s="26" t="inlineStr">
        <is>
          <t>Baixo</t>
        </is>
      </c>
      <c r="G9" s="27" t="inlineStr">
        <is>
          <t>Equipe Inventário Beta</t>
        </is>
      </c>
      <c r="H9" s="54" t="n">
        <v>46023</v>
      </c>
      <c r="I9" s="54" t="n">
        <v>46096</v>
      </c>
      <c r="J9" s="29" t="n"/>
      <c r="K9" s="21">
        <f>IF(OR($B9="",$D9=""),"",UPPER(TRIM($B9))&amp;"|"&amp;UPPER(TRIM($D9)))</f>
        <v/>
      </c>
      <c r="L9" s="23">
        <f>IF(OR($E9="",$F9=""),"",SUMIFS('Parâmetros e instruções'!$C$13:$C$21,'Parâmetros e instruções'!$A$13:$A$21,$E9,'Parâmetros e instruções'!$B$13:$B$21,$F9))</f>
        <v/>
      </c>
      <c r="M9" s="23">
        <f>IF($K9="","",IF($J9&lt;&gt;"",$J9,$L9))</f>
        <v/>
      </c>
      <c r="N9" s="53">
        <f>IF($K9="","",IFERROR(IF(MAXIFS(Contagens!$D$5:$D$104,Contagens!$G$5:$G$104,$K9,Contagens!$R$5:$R$104,"Concluída",Contagens!$U$5:$U$104,"OK")=0,"",MAXIFS(Contagens!$D$5:$D$104,Contagens!$G$5:$G$104,$K9,Contagens!$R$5:$R$104,"Concluída",Contagens!$U$5:$U$104,"OK")),""))</f>
        <v/>
      </c>
      <c r="O9" s="53">
        <f>IF(MAX(IF($I9="",0,$I9),IF($N9="",0,$N9))=0,"",MAX(IF($I9="",0,$I9),IF($N9="",0,$N9)))</f>
        <v/>
      </c>
      <c r="P9" s="53">
        <f>IF(COUNTA($A9:$J9)=0,"",IF($A9&lt;&gt;"Sim","",IF(OR($H9="",$M9=""),"",IF($O9="",$H9,$O9+$M9))))</f>
        <v/>
      </c>
      <c r="Q9" s="23">
        <f>IF($P9="","",$P9-'Parâmetros e instruções'!$B$3)</f>
        <v/>
      </c>
      <c r="R9" s="24">
        <f>IF(COUNTA($A9:$J9)=0,"",IF($A9&lt;&gt;"Sim","Inativo",IF($P9="","Cadastro incompleto",IF($P9&lt;'Parâmetros e instruções'!$B$3,"Vencido",IF($P9='Parâmetros e instruções'!$B$3,"Vence hoje",IF($P9&lt;='Parâmetros e instruções'!$B$3+'Parâmetros e instruções'!$B$6,"A vencer","Em dia"))))))</f>
        <v/>
      </c>
      <c r="S9" s="21">
        <f>IF(COUNTA($A9:$J9)=0,"",IF(OR($A9&lt;&gt;"Sim",$U9&lt;&gt;"OK"),"",IF(AND($O9&lt;&gt;"",$P9&gt;='Parâmetros e instruções'!$B$3),"Sim","Não")))</f>
        <v/>
      </c>
      <c r="T9" s="23">
        <f>IF(OR($A9&lt;&gt;"Sim",$P9="",$U9&lt;&gt;"OK"),"",COUNTIFS($A$5:$A$104,"Sim",$P$5:$P$104,"&gt;0",$P$5:$P$104,"&lt;"&amp;$P9,$U$5:$U$104,"OK")+COUNTIFS($A$5:$A9,"Sim",$P$5:$P9,$P9,$U$5:$U9,"OK"))</f>
        <v/>
      </c>
      <c r="U9" s="24">
        <f>IF(COUNTA($A9:$J9)=0,"",IF(OR($A9="",$B9="",$C9="",$D9="",$E9="",$F9="",$G9="",$H9=""),"PREENCHER OBRIGATÓRIOS",IF(AND($A9="Sim",COUNTIFS($K$5:$K$104,$K9,$A$5:$A$104,"Sim")&gt;1),"ID ITEM DUPLICADO",IF(OR($M9="",$M9&lt;1,$M9&gt;365),"FREQUÊNCIA INVÁLIDA",IF(AND($I9&lt;&gt;"",$I9&gt;'Parâmetros e instruções'!$B$3),"ÚLTIMA CONTAGEM FUTURA","OK")))))</f>
        <v/>
      </c>
      <c r="AA9">
        <f>'Parâmetros e instruções'!$E$17</f>
        <v/>
      </c>
    </row>
    <row r="10">
      <c r="A10" s="26" t="inlineStr">
        <is>
          <t>Sim</t>
        </is>
      </c>
      <c r="B10" s="26" t="inlineStr">
        <is>
          <t>SKU-FIC-006</t>
        </is>
      </c>
      <c r="C10" s="27" t="inlineStr">
        <is>
          <t>Suporte Eclipse Fictício</t>
        </is>
      </c>
      <c r="D10" s="26" t="inlineStr">
        <is>
          <t>CD-FIC-A03-02</t>
        </is>
      </c>
      <c r="E10" s="26" t="inlineStr">
        <is>
          <t>A</t>
        </is>
      </c>
      <c r="F10" s="26" t="inlineStr">
        <is>
          <t>Alto</t>
        </is>
      </c>
      <c r="G10" s="27" t="inlineStr">
        <is>
          <t>Equipe Inventário Delta</t>
        </is>
      </c>
      <c r="H10" s="54" t="n">
        <v>46271</v>
      </c>
      <c r="I10" s="54" t="n"/>
      <c r="J10" s="29" t="n"/>
      <c r="K10" s="21">
        <f>IF(OR($B10="",$D10=""),"",UPPER(TRIM($B10))&amp;"|"&amp;UPPER(TRIM($D10)))</f>
        <v/>
      </c>
      <c r="L10" s="23">
        <f>IF(OR($E10="",$F10=""),"",SUMIFS('Parâmetros e instruções'!$C$13:$C$21,'Parâmetros e instruções'!$A$13:$A$21,$E10,'Parâmetros e instruções'!$B$13:$B$21,$F10))</f>
        <v/>
      </c>
      <c r="M10" s="23">
        <f>IF($K10="","",IF($J10&lt;&gt;"",$J10,$L10))</f>
        <v/>
      </c>
      <c r="N10" s="53">
        <f>IF($K10="","",IFERROR(IF(MAXIFS(Contagens!$D$5:$D$104,Contagens!$G$5:$G$104,$K10,Contagens!$R$5:$R$104,"Concluída",Contagens!$U$5:$U$104,"OK")=0,"",MAXIFS(Contagens!$D$5:$D$104,Contagens!$G$5:$G$104,$K10,Contagens!$R$5:$R$104,"Concluída",Contagens!$U$5:$U$104,"OK")),""))</f>
        <v/>
      </c>
      <c r="O10" s="53">
        <f>IF(MAX(IF($I10="",0,$I10),IF($N10="",0,$N10))=0,"",MAX(IF($I10="",0,$I10),IF($N10="",0,$N10)))</f>
        <v/>
      </c>
      <c r="P10" s="53">
        <f>IF(COUNTA($A10:$J10)=0,"",IF($A10&lt;&gt;"Sim","",IF(OR($H10="",$M10=""),"",IF($O10="",$H10,$O10+$M10))))</f>
        <v/>
      </c>
      <c r="Q10" s="23">
        <f>IF($P10="","",$P10-'Parâmetros e instruções'!$B$3)</f>
        <v/>
      </c>
      <c r="R10" s="24">
        <f>IF(COUNTA($A10:$J10)=0,"",IF($A10&lt;&gt;"Sim","Inativo",IF($P10="","Cadastro incompleto",IF($P10&lt;'Parâmetros e instruções'!$B$3,"Vencido",IF($P10='Parâmetros e instruções'!$B$3,"Vence hoje",IF($P10&lt;='Parâmetros e instruções'!$B$3+'Parâmetros e instruções'!$B$6,"A vencer","Em dia"))))))</f>
        <v/>
      </c>
      <c r="S10" s="21">
        <f>IF(COUNTA($A10:$J10)=0,"",IF(OR($A10&lt;&gt;"Sim",$U10&lt;&gt;"OK"),"",IF(AND($O10&lt;&gt;"",$P10&gt;='Parâmetros e instruções'!$B$3),"Sim","Não")))</f>
        <v/>
      </c>
      <c r="T10" s="23">
        <f>IF(OR($A10&lt;&gt;"Sim",$P10="",$U10&lt;&gt;"OK"),"",COUNTIFS($A$5:$A$104,"Sim",$P$5:$P$104,"&gt;0",$P$5:$P$104,"&lt;"&amp;$P10,$U$5:$U$104,"OK")+COUNTIFS($A$5:$A10,"Sim",$P$5:$P10,$P10,$U$5:$U10,"OK"))</f>
        <v/>
      </c>
      <c r="U10" s="24">
        <f>IF(COUNTA($A10:$J10)=0,"",IF(OR($A10="",$B10="",$C10="",$D10="",$E10="",$F10="",$G10="",$H10=""),"PREENCHER OBRIGATÓRIOS",IF(AND($A10="Sim",COUNTIFS($K$5:$K$104,$K10,$A$5:$A$104,"Sim")&gt;1),"ID ITEM DUPLICADO",IF(OR($M10="",$M10&lt;1,$M10&gt;365),"FREQUÊNCIA INVÁLIDA",IF(AND($I10&lt;&gt;"",$I10&gt;'Parâmetros e instruções'!$B$3),"ÚLTIMA CONTAGEM FUTURA","OK")))))</f>
        <v/>
      </c>
      <c r="AA10">
        <f>'Parâmetros e instruções'!$E$18</f>
        <v/>
      </c>
    </row>
    <row r="11">
      <c r="A11" s="26" t="inlineStr">
        <is>
          <t>Sim</t>
        </is>
      </c>
      <c r="B11" s="26" t="inlineStr">
        <is>
          <t>SKU-FIC-007</t>
        </is>
      </c>
      <c r="C11" s="27" t="inlineStr">
        <is>
          <t>Mousepad Galáxia Fictício</t>
        </is>
      </c>
      <c r="D11" s="26" t="inlineStr">
        <is>
          <t>CD-FIC-C04-01</t>
        </is>
      </c>
      <c r="E11" s="26" t="inlineStr">
        <is>
          <t>C</t>
        </is>
      </c>
      <c r="F11" s="26" t="inlineStr">
        <is>
          <t>Médio</t>
        </is>
      </c>
      <c r="G11" s="27" t="inlineStr">
        <is>
          <t>Equipe Inventário Gama</t>
        </is>
      </c>
      <c r="H11" s="54" t="n">
        <v>46023</v>
      </c>
      <c r="I11" s="54" t="n">
        <v>46152</v>
      </c>
      <c r="J11" s="29" t="n"/>
      <c r="K11" s="21">
        <f>IF(OR($B11="",$D11=""),"",UPPER(TRIM($B11))&amp;"|"&amp;UPPER(TRIM($D11)))</f>
        <v/>
      </c>
      <c r="L11" s="23">
        <f>IF(OR($E11="",$F11=""),"",SUMIFS('Parâmetros e instruções'!$C$13:$C$21,'Parâmetros e instruções'!$A$13:$A$21,$E11,'Parâmetros e instruções'!$B$13:$B$21,$F11))</f>
        <v/>
      </c>
      <c r="M11" s="23">
        <f>IF($K11="","",IF($J11&lt;&gt;"",$J11,$L11))</f>
        <v/>
      </c>
      <c r="N11" s="53">
        <f>IF($K11="","",IFERROR(IF(MAXIFS(Contagens!$D$5:$D$104,Contagens!$G$5:$G$104,$K11,Contagens!$R$5:$R$104,"Concluída",Contagens!$U$5:$U$104,"OK")=0,"",MAXIFS(Contagens!$D$5:$D$104,Contagens!$G$5:$G$104,$K11,Contagens!$R$5:$R$104,"Concluída",Contagens!$U$5:$U$104,"OK")),""))</f>
        <v/>
      </c>
      <c r="O11" s="53">
        <f>IF(MAX(IF($I11="",0,$I11),IF($N11="",0,$N11))=0,"",MAX(IF($I11="",0,$I11),IF($N11="",0,$N11)))</f>
        <v/>
      </c>
      <c r="P11" s="53">
        <f>IF(COUNTA($A11:$J11)=0,"",IF($A11&lt;&gt;"Sim","",IF(OR($H11="",$M11=""),"",IF($O11="",$H11,$O11+$M11))))</f>
        <v/>
      </c>
      <c r="Q11" s="23">
        <f>IF($P11="","",$P11-'Parâmetros e instruções'!$B$3)</f>
        <v/>
      </c>
      <c r="R11" s="24">
        <f>IF(COUNTA($A11:$J11)=0,"",IF($A11&lt;&gt;"Sim","Inativo",IF($P11="","Cadastro incompleto",IF($P11&lt;'Parâmetros e instruções'!$B$3,"Vencido",IF($P11='Parâmetros e instruções'!$B$3,"Vence hoje",IF($P11&lt;='Parâmetros e instruções'!$B$3+'Parâmetros e instruções'!$B$6,"A vencer","Em dia"))))))</f>
        <v/>
      </c>
      <c r="S11" s="21">
        <f>IF(COUNTA($A11:$J11)=0,"",IF(OR($A11&lt;&gt;"Sim",$U11&lt;&gt;"OK"),"",IF(AND($O11&lt;&gt;"",$P11&gt;='Parâmetros e instruções'!$B$3),"Sim","Não")))</f>
        <v/>
      </c>
      <c r="T11" s="23">
        <f>IF(OR($A11&lt;&gt;"Sim",$P11="",$U11&lt;&gt;"OK"),"",COUNTIFS($A$5:$A$104,"Sim",$P$5:$P$104,"&gt;0",$P$5:$P$104,"&lt;"&amp;$P11,$U$5:$U$104,"OK")+COUNTIFS($A$5:$A11,"Sim",$P$5:$P11,$P11,$U$5:$U11,"OK"))</f>
        <v/>
      </c>
      <c r="U11" s="24">
        <f>IF(COUNTA($A11:$J11)=0,"",IF(OR($A11="",$B11="",$C11="",$D11="",$E11="",$F11="",$G11="",$H11=""),"PREENCHER OBRIGATÓRIOS",IF(AND($A11="Sim",COUNTIFS($K$5:$K$104,$K11,$A$5:$A$104,"Sim")&gt;1),"ID ITEM DUPLICADO",IF(OR($M11="",$M11&lt;1,$M11&gt;365),"FREQUÊNCIA INVÁLIDA",IF(AND($I11&lt;&gt;"",$I11&gt;'Parâmetros e instruções'!$B$3),"ÚLTIMA CONTAGEM FUTURA","OK")))))</f>
        <v/>
      </c>
      <c r="AA11">
        <f>'Parâmetros e instruções'!$E$19</f>
        <v/>
      </c>
    </row>
    <row r="12">
      <c r="A12" s="26" t="inlineStr">
        <is>
          <t>Sim</t>
        </is>
      </c>
      <c r="B12" s="26" t="inlineStr">
        <is>
          <t>SKU-FIC-008</t>
        </is>
      </c>
      <c r="C12" s="27" t="inlineStr">
        <is>
          <t>Garrafa Horizonte Fictícia 750 ml</t>
        </is>
      </c>
      <c r="D12" s="26" t="inlineStr">
        <is>
          <t>CD-FIC-B04-02</t>
        </is>
      </c>
      <c r="E12" s="26" t="inlineStr">
        <is>
          <t>B</t>
        </is>
      </c>
      <c r="F12" s="26" t="inlineStr">
        <is>
          <t>Baixo</t>
        </is>
      </c>
      <c r="G12" s="27" t="inlineStr">
        <is>
          <t>Equipe Inventário Delta</t>
        </is>
      </c>
      <c r="H12" s="54" t="n">
        <v>46023</v>
      </c>
      <c r="I12" s="54" t="n">
        <v>46235</v>
      </c>
      <c r="J12" s="29" t="n">
        <v>45</v>
      </c>
      <c r="K12" s="21">
        <f>IF(OR($B12="",$D12=""),"",UPPER(TRIM($B12))&amp;"|"&amp;UPPER(TRIM($D12)))</f>
        <v/>
      </c>
      <c r="L12" s="23">
        <f>IF(OR($E12="",$F12=""),"",SUMIFS('Parâmetros e instruções'!$C$13:$C$21,'Parâmetros e instruções'!$A$13:$A$21,$E12,'Parâmetros e instruções'!$B$13:$B$21,$F12))</f>
        <v/>
      </c>
      <c r="M12" s="23">
        <f>IF($K12="","",IF($J12&lt;&gt;"",$J12,$L12))</f>
        <v/>
      </c>
      <c r="N12" s="53">
        <f>IF($K12="","",IFERROR(IF(MAXIFS(Contagens!$D$5:$D$104,Contagens!$G$5:$G$104,$K12,Contagens!$R$5:$R$104,"Concluída",Contagens!$U$5:$U$104,"OK")=0,"",MAXIFS(Contagens!$D$5:$D$104,Contagens!$G$5:$G$104,$K12,Contagens!$R$5:$R$104,"Concluída",Contagens!$U$5:$U$104,"OK")),""))</f>
        <v/>
      </c>
      <c r="O12" s="53">
        <f>IF(MAX(IF($I12="",0,$I12),IF($N12="",0,$N12))=0,"",MAX(IF($I12="",0,$I12),IF($N12="",0,$N12)))</f>
        <v/>
      </c>
      <c r="P12" s="53">
        <f>IF(COUNTA($A12:$J12)=0,"",IF($A12&lt;&gt;"Sim","",IF(OR($H12="",$M12=""),"",IF($O12="",$H12,$O12+$M12))))</f>
        <v/>
      </c>
      <c r="Q12" s="23">
        <f>IF($P12="","",$P12-'Parâmetros e instruções'!$B$3)</f>
        <v/>
      </c>
      <c r="R12" s="24">
        <f>IF(COUNTA($A12:$J12)=0,"",IF($A12&lt;&gt;"Sim","Inativo",IF($P12="","Cadastro incompleto",IF($P12&lt;'Parâmetros e instruções'!$B$3,"Vencido",IF($P12='Parâmetros e instruções'!$B$3,"Vence hoje",IF($P12&lt;='Parâmetros e instruções'!$B$3+'Parâmetros e instruções'!$B$6,"A vencer","Em dia"))))))</f>
        <v/>
      </c>
      <c r="S12" s="21">
        <f>IF(COUNTA($A12:$J12)=0,"",IF(OR($A12&lt;&gt;"Sim",$U12&lt;&gt;"OK"),"",IF(AND($O12&lt;&gt;"",$P12&gt;='Parâmetros e instruções'!$B$3),"Sim","Não")))</f>
        <v/>
      </c>
      <c r="T12" s="23">
        <f>IF(OR($A12&lt;&gt;"Sim",$P12="",$U12&lt;&gt;"OK"),"",COUNTIFS($A$5:$A$104,"Sim",$P$5:$P$104,"&gt;0",$P$5:$P$104,"&lt;"&amp;$P12,$U$5:$U$104,"OK")+COUNTIFS($A$5:$A12,"Sim",$P$5:$P12,$P12,$U$5:$U12,"OK"))</f>
        <v/>
      </c>
      <c r="U12" s="24">
        <f>IF(COUNTA($A12:$J12)=0,"",IF(OR($A12="",$B12="",$C12="",$D12="",$E12="",$F12="",$G12="",$H12=""),"PREENCHER OBRIGATÓRIOS",IF(AND($A12="Sim",COUNTIFS($K$5:$K$104,$K12,$A$5:$A$104,"Sim")&gt;1),"ID ITEM DUPLICADO",IF(OR($M12="",$M12&lt;1,$M12&gt;365),"FREQUÊNCIA INVÁLIDA",IF(AND($I12&lt;&gt;"",$I12&gt;'Parâmetros e instruções'!$B$3),"ÚLTIMA CONTAGEM FUTURA","OK")))))</f>
        <v/>
      </c>
      <c r="AA12">
        <f>'Parâmetros e instruções'!$E$20</f>
        <v/>
      </c>
    </row>
    <row r="13">
      <c r="A13" s="26" t="inlineStr">
        <is>
          <t>Sim</t>
        </is>
      </c>
      <c r="B13" s="26" t="inlineStr">
        <is>
          <t>SKU-FIC-009</t>
        </is>
      </c>
      <c r="C13" s="27" t="inlineStr">
        <is>
          <t>Caderno Vértice Fictício</t>
        </is>
      </c>
      <c r="D13" s="26" t="inlineStr">
        <is>
          <t>CD-FIC-C05-01</t>
        </is>
      </c>
      <c r="E13" s="26" t="inlineStr">
        <is>
          <t>C</t>
        </is>
      </c>
      <c r="F13" s="26" t="inlineStr">
        <is>
          <t>Alto</t>
        </is>
      </c>
      <c r="G13" s="27" t="inlineStr">
        <is>
          <t>Equipe Inventário Alfa</t>
        </is>
      </c>
      <c r="H13" s="54" t="n">
        <v>46023</v>
      </c>
      <c r="I13" s="54" t="n">
        <v>46174</v>
      </c>
      <c r="J13" s="29" t="n"/>
      <c r="K13" s="21">
        <f>IF(OR($B13="",$D13=""),"",UPPER(TRIM($B13))&amp;"|"&amp;UPPER(TRIM($D13)))</f>
        <v/>
      </c>
      <c r="L13" s="23">
        <f>IF(OR($E13="",$F13=""),"",SUMIFS('Parâmetros e instruções'!$C$13:$C$21,'Parâmetros e instruções'!$A$13:$A$21,$E13,'Parâmetros e instruções'!$B$13:$B$21,$F13))</f>
        <v/>
      </c>
      <c r="M13" s="23">
        <f>IF($K13="","",IF($J13&lt;&gt;"",$J13,$L13))</f>
        <v/>
      </c>
      <c r="N13" s="53">
        <f>IF($K13="","",IFERROR(IF(MAXIFS(Contagens!$D$5:$D$104,Contagens!$G$5:$G$104,$K13,Contagens!$R$5:$R$104,"Concluída",Contagens!$U$5:$U$104,"OK")=0,"",MAXIFS(Contagens!$D$5:$D$104,Contagens!$G$5:$G$104,$K13,Contagens!$R$5:$R$104,"Concluída",Contagens!$U$5:$U$104,"OK")),""))</f>
        <v/>
      </c>
      <c r="O13" s="53">
        <f>IF(MAX(IF($I13="",0,$I13),IF($N13="",0,$N13))=0,"",MAX(IF($I13="",0,$I13),IF($N13="",0,$N13)))</f>
        <v/>
      </c>
      <c r="P13" s="53">
        <f>IF(COUNTA($A13:$J13)=0,"",IF($A13&lt;&gt;"Sim","",IF(OR($H13="",$M13=""),"",IF($O13="",$H13,$O13+$M13))))</f>
        <v/>
      </c>
      <c r="Q13" s="23">
        <f>IF($P13="","",$P13-'Parâmetros e instruções'!$B$3)</f>
        <v/>
      </c>
      <c r="R13" s="24">
        <f>IF(COUNTA($A13:$J13)=0,"",IF($A13&lt;&gt;"Sim","Inativo",IF($P13="","Cadastro incompleto",IF($P13&lt;'Parâmetros e instruções'!$B$3,"Vencido",IF($P13='Parâmetros e instruções'!$B$3,"Vence hoje",IF($P13&lt;='Parâmetros e instruções'!$B$3+'Parâmetros e instruções'!$B$6,"A vencer","Em dia"))))))</f>
        <v/>
      </c>
      <c r="S13" s="21">
        <f>IF(COUNTA($A13:$J13)=0,"",IF(OR($A13&lt;&gt;"Sim",$U13&lt;&gt;"OK"),"",IF(AND($O13&lt;&gt;"",$P13&gt;='Parâmetros e instruções'!$B$3),"Sim","Não")))</f>
        <v/>
      </c>
      <c r="T13" s="23">
        <f>IF(OR($A13&lt;&gt;"Sim",$P13="",$U13&lt;&gt;"OK"),"",COUNTIFS($A$5:$A$104,"Sim",$P$5:$P$104,"&gt;0",$P$5:$P$104,"&lt;"&amp;$P13,$U$5:$U$104,"OK")+COUNTIFS($A$5:$A13,"Sim",$P$5:$P13,$P13,$U$5:$U13,"OK"))</f>
        <v/>
      </c>
      <c r="U13" s="24">
        <f>IF(COUNTA($A13:$J13)=0,"",IF(OR($A13="",$B13="",$C13="",$D13="",$E13="",$F13="",$G13="",$H13=""),"PREENCHER OBRIGATÓRIOS",IF(AND($A13="Sim",COUNTIFS($K$5:$K$104,$K13,$A$5:$A$104,"Sim")&gt;1),"ID ITEM DUPLICADO",IF(OR($M13="",$M13&lt;1,$M13&gt;365),"FREQUÊNCIA INVÁLIDA",IF(AND($I13&lt;&gt;"",$I13&gt;'Parâmetros e instruções'!$B$3),"ÚLTIMA CONTAGEM FUTURA","OK")))))</f>
        <v/>
      </c>
      <c r="AA13">
        <f>'Parâmetros e instruções'!$E$21</f>
        <v/>
      </c>
    </row>
    <row r="14">
      <c r="A14" s="26" t="inlineStr">
        <is>
          <t>Não</t>
        </is>
      </c>
      <c r="B14" s="26" t="inlineStr">
        <is>
          <t>SKU-FIC-010</t>
        </is>
      </c>
      <c r="C14" s="27" t="inlineStr">
        <is>
          <t>Teclado Miragem Fictício</t>
        </is>
      </c>
      <c r="D14" s="26" t="inlineStr">
        <is>
          <t>CD-FIC-A05-02</t>
        </is>
      </c>
      <c r="E14" s="26" t="inlineStr">
        <is>
          <t>A</t>
        </is>
      </c>
      <c r="F14" s="26" t="inlineStr">
        <is>
          <t>Baixo</t>
        </is>
      </c>
      <c r="G14" s="27" t="inlineStr">
        <is>
          <t>Equipe Inventário Beta</t>
        </is>
      </c>
      <c r="H14" s="54" t="n">
        <v>46023</v>
      </c>
      <c r="I14" s="54" t="n">
        <v>46264</v>
      </c>
      <c r="J14" s="29" t="n"/>
      <c r="K14" s="21">
        <f>IF(OR($B14="",$D14=""),"",UPPER(TRIM($B14))&amp;"|"&amp;UPPER(TRIM($D14)))</f>
        <v/>
      </c>
      <c r="L14" s="23">
        <f>IF(OR($E14="",$F14=""),"",SUMIFS('Parâmetros e instruções'!$C$13:$C$21,'Parâmetros e instruções'!$A$13:$A$21,$E14,'Parâmetros e instruções'!$B$13:$B$21,$F14))</f>
        <v/>
      </c>
      <c r="M14" s="23">
        <f>IF($K14="","",IF($J14&lt;&gt;"",$J14,$L14))</f>
        <v/>
      </c>
      <c r="N14" s="53">
        <f>IF($K14="","",IFERROR(IF(MAXIFS(Contagens!$D$5:$D$104,Contagens!$G$5:$G$104,$K14,Contagens!$R$5:$R$104,"Concluída",Contagens!$U$5:$U$104,"OK")=0,"",MAXIFS(Contagens!$D$5:$D$104,Contagens!$G$5:$G$104,$K14,Contagens!$R$5:$R$104,"Concluída",Contagens!$U$5:$U$104,"OK")),""))</f>
        <v/>
      </c>
      <c r="O14" s="53">
        <f>IF(MAX(IF($I14="",0,$I14),IF($N14="",0,$N14))=0,"",MAX(IF($I14="",0,$I14),IF($N14="",0,$N14)))</f>
        <v/>
      </c>
      <c r="P14" s="53">
        <f>IF(COUNTA($A14:$J14)=0,"",IF($A14&lt;&gt;"Sim","",IF(OR($H14="",$M14=""),"",IF($O14="",$H14,$O14+$M14))))</f>
        <v/>
      </c>
      <c r="Q14" s="23">
        <f>IF($P14="","",$P14-'Parâmetros e instruções'!$B$3)</f>
        <v/>
      </c>
      <c r="R14" s="24">
        <f>IF(COUNTA($A14:$J14)=0,"",IF($A14&lt;&gt;"Sim","Inativo",IF($P14="","Cadastro incompleto",IF($P14&lt;'Parâmetros e instruções'!$B$3,"Vencido",IF($P14='Parâmetros e instruções'!$B$3,"Vence hoje",IF($P14&lt;='Parâmetros e instruções'!$B$3+'Parâmetros e instruções'!$B$6,"A vencer","Em dia"))))))</f>
        <v/>
      </c>
      <c r="S14" s="21">
        <f>IF(COUNTA($A14:$J14)=0,"",IF(OR($A14&lt;&gt;"Sim",$U14&lt;&gt;"OK"),"",IF(AND($O14&lt;&gt;"",$P14&gt;='Parâmetros e instruções'!$B$3),"Sim","Não")))</f>
        <v/>
      </c>
      <c r="T14" s="23">
        <f>IF(OR($A14&lt;&gt;"Sim",$P14="",$U14&lt;&gt;"OK"),"",COUNTIFS($A$5:$A$104,"Sim",$P$5:$P$104,"&gt;0",$P$5:$P$104,"&lt;"&amp;$P14,$U$5:$U$104,"OK")+COUNTIFS($A$5:$A14,"Sim",$P$5:$P14,$P14,$U$5:$U14,"OK"))</f>
        <v/>
      </c>
      <c r="U14" s="24">
        <f>IF(COUNTA($A14:$J14)=0,"",IF(OR($A14="",$B14="",$C14="",$D14="",$E14="",$F14="",$G14="",$H14=""),"PREENCHER OBRIGATÓRIOS",IF(AND($A14="Sim",COUNTIFS($K$5:$K$104,$K14,$A$5:$A$104,"Sim")&gt;1),"ID ITEM DUPLICADO",IF(OR($M14="",$M14&lt;1,$M14&gt;365),"FREQUÊNCIA INVÁLIDA",IF(AND($I14&lt;&gt;"",$I14&gt;'Parâmetros e instruções'!$B$3),"ÚLTIMA CONTAGEM FUTURA","OK")))))</f>
        <v/>
      </c>
      <c r="AA14">
        <f>'Parâmetros e instruções'!$E$22</f>
        <v/>
      </c>
    </row>
    <row r="15">
      <c r="A15" s="26" t="n"/>
      <c r="B15" s="26" t="n"/>
      <c r="C15" s="27" t="n"/>
      <c r="D15" s="26" t="n"/>
      <c r="E15" s="26" t="n"/>
      <c r="F15" s="26" t="n"/>
      <c r="G15" s="27" t="n"/>
      <c r="H15" s="54" t="n"/>
      <c r="I15" s="54" t="n"/>
      <c r="J15" s="29" t="n"/>
      <c r="K15" s="21">
        <f>IF(OR($B15="",$D15=""),"",UPPER(TRIM($B15))&amp;"|"&amp;UPPER(TRIM($D15)))</f>
        <v/>
      </c>
      <c r="L15" s="23">
        <f>IF(OR($E15="",$F15=""),"",SUMIFS('Parâmetros e instruções'!$C$13:$C$21,'Parâmetros e instruções'!$A$13:$A$21,$E15,'Parâmetros e instruções'!$B$13:$B$21,$F15))</f>
        <v/>
      </c>
      <c r="M15" s="23">
        <f>IF($K15="","",IF($J15&lt;&gt;"",$J15,$L15))</f>
        <v/>
      </c>
      <c r="N15" s="53">
        <f>IF($K15="","",IFERROR(IF(MAXIFS(Contagens!$D$5:$D$104,Contagens!$G$5:$G$104,$K15,Contagens!$R$5:$R$104,"Concluída",Contagens!$U$5:$U$104,"OK")=0,"",MAXIFS(Contagens!$D$5:$D$104,Contagens!$G$5:$G$104,$K15,Contagens!$R$5:$R$104,"Concluída",Contagens!$U$5:$U$104,"OK")),""))</f>
        <v/>
      </c>
      <c r="O15" s="53">
        <f>IF(MAX(IF($I15="",0,$I15),IF($N15="",0,$N15))=0,"",MAX(IF($I15="",0,$I15),IF($N15="",0,$N15)))</f>
        <v/>
      </c>
      <c r="P15" s="53">
        <f>IF(COUNTA($A15:$J15)=0,"",IF($A15&lt;&gt;"Sim","",IF(OR($H15="",$M15=""),"",IF($O15="",$H15,$O15+$M15))))</f>
        <v/>
      </c>
      <c r="Q15" s="23">
        <f>IF($P15="","",$P15-'Parâmetros e instruções'!$B$3)</f>
        <v/>
      </c>
      <c r="R15" s="24">
        <f>IF(COUNTA($A15:$J15)=0,"",IF($A15&lt;&gt;"Sim","Inativo",IF($P15="","Cadastro incompleto",IF($P15&lt;'Parâmetros e instruções'!$B$3,"Vencido",IF($P15='Parâmetros e instruções'!$B$3,"Vence hoje",IF($P15&lt;='Parâmetros e instruções'!$B$3+'Parâmetros e instruções'!$B$6,"A vencer","Em dia"))))))</f>
        <v/>
      </c>
      <c r="S15" s="21">
        <f>IF(COUNTA($A15:$J15)=0,"",IF(OR($A15&lt;&gt;"Sim",$U15&lt;&gt;"OK"),"",IF(AND($O15&lt;&gt;"",$P15&gt;='Parâmetros e instruções'!$B$3),"Sim","Não")))</f>
        <v/>
      </c>
      <c r="T15" s="23">
        <f>IF(OR($A15&lt;&gt;"Sim",$P15="",$U15&lt;&gt;"OK"),"",COUNTIFS($A$5:$A$104,"Sim",$P$5:$P$104,"&gt;0",$P$5:$P$104,"&lt;"&amp;$P15,$U$5:$U$104,"OK")+COUNTIFS($A$5:$A15,"Sim",$P$5:$P15,$P15,$U$5:$U15,"OK"))</f>
        <v/>
      </c>
      <c r="U15" s="24">
        <f>IF(COUNTA($A15:$J15)=0,"",IF(OR($A15="",$B15="",$C15="",$D15="",$E15="",$F15="",$G15="",$H15=""),"PREENCHER OBRIGATÓRIOS",IF(AND($A15="Sim",COUNTIFS($K$5:$K$104,$K15,$A$5:$A$104,"Sim")&gt;1),"ID ITEM DUPLICADO",IF(OR($M15="",$M15&lt;1,$M15&gt;365),"FREQUÊNCIA INVÁLIDA",IF(AND($I15&lt;&gt;"",$I15&gt;'Parâmetros e instruções'!$B$3),"ÚLTIMA CONTAGEM FUTURA","OK")))))</f>
        <v/>
      </c>
    </row>
    <row r="16">
      <c r="A16" s="26" t="n"/>
      <c r="B16" s="26" t="n"/>
      <c r="C16" s="27" t="n"/>
      <c r="D16" s="26" t="n"/>
      <c r="E16" s="26" t="n"/>
      <c r="F16" s="26" t="n"/>
      <c r="G16" s="27" t="n"/>
      <c r="H16" s="54" t="n"/>
      <c r="I16" s="54" t="n"/>
      <c r="J16" s="29" t="n"/>
      <c r="K16" s="21">
        <f>IF(OR($B16="",$D16=""),"",UPPER(TRIM($B16))&amp;"|"&amp;UPPER(TRIM($D16)))</f>
        <v/>
      </c>
      <c r="L16" s="23">
        <f>IF(OR($E16="",$F16=""),"",SUMIFS('Parâmetros e instruções'!$C$13:$C$21,'Parâmetros e instruções'!$A$13:$A$21,$E16,'Parâmetros e instruções'!$B$13:$B$21,$F16))</f>
        <v/>
      </c>
      <c r="M16" s="23">
        <f>IF($K16="","",IF($J16&lt;&gt;"",$J16,$L16))</f>
        <v/>
      </c>
      <c r="N16" s="53">
        <f>IF($K16="","",IFERROR(IF(MAXIFS(Contagens!$D$5:$D$104,Contagens!$G$5:$G$104,$K16,Contagens!$R$5:$R$104,"Concluída",Contagens!$U$5:$U$104,"OK")=0,"",MAXIFS(Contagens!$D$5:$D$104,Contagens!$G$5:$G$104,$K16,Contagens!$R$5:$R$104,"Concluída",Contagens!$U$5:$U$104,"OK")),""))</f>
        <v/>
      </c>
      <c r="O16" s="53">
        <f>IF(MAX(IF($I16="",0,$I16),IF($N16="",0,$N16))=0,"",MAX(IF($I16="",0,$I16),IF($N16="",0,$N16)))</f>
        <v/>
      </c>
      <c r="P16" s="53">
        <f>IF(COUNTA($A16:$J16)=0,"",IF($A16&lt;&gt;"Sim","",IF(OR($H16="",$M16=""),"",IF($O16="",$H16,$O16+$M16))))</f>
        <v/>
      </c>
      <c r="Q16" s="23">
        <f>IF($P16="","",$P16-'Parâmetros e instruções'!$B$3)</f>
        <v/>
      </c>
      <c r="R16" s="24">
        <f>IF(COUNTA($A16:$J16)=0,"",IF($A16&lt;&gt;"Sim","Inativo",IF($P16="","Cadastro incompleto",IF($P16&lt;'Parâmetros e instruções'!$B$3,"Vencido",IF($P16='Parâmetros e instruções'!$B$3,"Vence hoje",IF($P16&lt;='Parâmetros e instruções'!$B$3+'Parâmetros e instruções'!$B$6,"A vencer","Em dia"))))))</f>
        <v/>
      </c>
      <c r="S16" s="21">
        <f>IF(COUNTA($A16:$J16)=0,"",IF(OR($A16&lt;&gt;"Sim",$U16&lt;&gt;"OK"),"",IF(AND($O16&lt;&gt;"",$P16&gt;='Parâmetros e instruções'!$B$3),"Sim","Não")))</f>
        <v/>
      </c>
      <c r="T16" s="23">
        <f>IF(OR($A16&lt;&gt;"Sim",$P16="",$U16&lt;&gt;"OK"),"",COUNTIFS($A$5:$A$104,"Sim",$P$5:$P$104,"&gt;0",$P$5:$P$104,"&lt;"&amp;$P16,$U$5:$U$104,"OK")+COUNTIFS($A$5:$A16,"Sim",$P$5:$P16,$P16,$U$5:$U16,"OK"))</f>
        <v/>
      </c>
      <c r="U16" s="24">
        <f>IF(COUNTA($A16:$J16)=0,"",IF(OR($A16="",$B16="",$C16="",$D16="",$E16="",$F16="",$G16="",$H16=""),"PREENCHER OBRIGATÓRIOS",IF(AND($A16="Sim",COUNTIFS($K$5:$K$104,$K16,$A$5:$A$104,"Sim")&gt;1),"ID ITEM DUPLICADO",IF(OR($M16="",$M16&lt;1,$M16&gt;365),"FREQUÊNCIA INVÁLIDA",IF(AND($I16&lt;&gt;"",$I16&gt;'Parâmetros e instruções'!$B$3),"ÚLTIMA CONTAGEM FUTURA","OK")))))</f>
        <v/>
      </c>
    </row>
    <row r="17">
      <c r="A17" s="26" t="n"/>
      <c r="B17" s="26" t="n"/>
      <c r="C17" s="27" t="n"/>
      <c r="D17" s="26" t="n"/>
      <c r="E17" s="26" t="n"/>
      <c r="F17" s="26" t="n"/>
      <c r="G17" s="27" t="n"/>
      <c r="H17" s="54" t="n"/>
      <c r="I17" s="54" t="n"/>
      <c r="J17" s="29" t="n"/>
      <c r="K17" s="21">
        <f>IF(OR($B17="",$D17=""),"",UPPER(TRIM($B17))&amp;"|"&amp;UPPER(TRIM($D17)))</f>
        <v/>
      </c>
      <c r="L17" s="23">
        <f>IF(OR($E17="",$F17=""),"",SUMIFS('Parâmetros e instruções'!$C$13:$C$21,'Parâmetros e instruções'!$A$13:$A$21,$E17,'Parâmetros e instruções'!$B$13:$B$21,$F17))</f>
        <v/>
      </c>
      <c r="M17" s="23">
        <f>IF($K17="","",IF($J17&lt;&gt;"",$J17,$L17))</f>
        <v/>
      </c>
      <c r="N17" s="53">
        <f>IF($K17="","",IFERROR(IF(MAXIFS(Contagens!$D$5:$D$104,Contagens!$G$5:$G$104,$K17,Contagens!$R$5:$R$104,"Concluída",Contagens!$U$5:$U$104,"OK")=0,"",MAXIFS(Contagens!$D$5:$D$104,Contagens!$G$5:$G$104,$K17,Contagens!$R$5:$R$104,"Concluída",Contagens!$U$5:$U$104,"OK")),""))</f>
        <v/>
      </c>
      <c r="O17" s="53">
        <f>IF(MAX(IF($I17="",0,$I17),IF($N17="",0,$N17))=0,"",MAX(IF($I17="",0,$I17),IF($N17="",0,$N17)))</f>
        <v/>
      </c>
      <c r="P17" s="53">
        <f>IF(COUNTA($A17:$J17)=0,"",IF($A17&lt;&gt;"Sim","",IF(OR($H17="",$M17=""),"",IF($O17="",$H17,$O17+$M17))))</f>
        <v/>
      </c>
      <c r="Q17" s="23">
        <f>IF($P17="","",$P17-'Parâmetros e instruções'!$B$3)</f>
        <v/>
      </c>
      <c r="R17" s="24">
        <f>IF(COUNTA($A17:$J17)=0,"",IF($A17&lt;&gt;"Sim","Inativo",IF($P17="","Cadastro incompleto",IF($P17&lt;'Parâmetros e instruções'!$B$3,"Vencido",IF($P17='Parâmetros e instruções'!$B$3,"Vence hoje",IF($P17&lt;='Parâmetros e instruções'!$B$3+'Parâmetros e instruções'!$B$6,"A vencer","Em dia"))))))</f>
        <v/>
      </c>
      <c r="S17" s="21">
        <f>IF(COUNTA($A17:$J17)=0,"",IF(OR($A17&lt;&gt;"Sim",$U17&lt;&gt;"OK"),"",IF(AND($O17&lt;&gt;"",$P17&gt;='Parâmetros e instruções'!$B$3),"Sim","Não")))</f>
        <v/>
      </c>
      <c r="T17" s="23">
        <f>IF(OR($A17&lt;&gt;"Sim",$P17="",$U17&lt;&gt;"OK"),"",COUNTIFS($A$5:$A$104,"Sim",$P$5:$P$104,"&gt;0",$P$5:$P$104,"&lt;"&amp;$P17,$U$5:$U$104,"OK")+COUNTIFS($A$5:$A17,"Sim",$P$5:$P17,$P17,$U$5:$U17,"OK"))</f>
        <v/>
      </c>
      <c r="U17" s="24">
        <f>IF(COUNTA($A17:$J17)=0,"",IF(OR($A17="",$B17="",$C17="",$D17="",$E17="",$F17="",$G17="",$H17=""),"PREENCHER OBRIGATÓRIOS",IF(AND($A17="Sim",COUNTIFS($K$5:$K$104,$K17,$A$5:$A$104,"Sim")&gt;1),"ID ITEM DUPLICADO",IF(OR($M17="",$M17&lt;1,$M17&gt;365),"FREQUÊNCIA INVÁLIDA",IF(AND($I17&lt;&gt;"",$I17&gt;'Parâmetros e instruções'!$B$3),"ÚLTIMA CONTAGEM FUTURA","OK")))))</f>
        <v/>
      </c>
    </row>
    <row r="18">
      <c r="A18" s="26" t="n"/>
      <c r="B18" s="26" t="n"/>
      <c r="C18" s="27" t="n"/>
      <c r="D18" s="26" t="n"/>
      <c r="E18" s="26" t="n"/>
      <c r="F18" s="26" t="n"/>
      <c r="G18" s="27" t="n"/>
      <c r="H18" s="54" t="n"/>
      <c r="I18" s="54" t="n"/>
      <c r="J18" s="29" t="n"/>
      <c r="K18" s="21">
        <f>IF(OR($B18="",$D18=""),"",UPPER(TRIM($B18))&amp;"|"&amp;UPPER(TRIM($D18)))</f>
        <v/>
      </c>
      <c r="L18" s="23">
        <f>IF(OR($E18="",$F18=""),"",SUMIFS('Parâmetros e instruções'!$C$13:$C$21,'Parâmetros e instruções'!$A$13:$A$21,$E18,'Parâmetros e instruções'!$B$13:$B$21,$F18))</f>
        <v/>
      </c>
      <c r="M18" s="23">
        <f>IF($K18="","",IF($J18&lt;&gt;"",$J18,$L18))</f>
        <v/>
      </c>
      <c r="N18" s="53">
        <f>IF($K18="","",IFERROR(IF(MAXIFS(Contagens!$D$5:$D$104,Contagens!$G$5:$G$104,$K18,Contagens!$R$5:$R$104,"Concluída",Contagens!$U$5:$U$104,"OK")=0,"",MAXIFS(Contagens!$D$5:$D$104,Contagens!$G$5:$G$104,$K18,Contagens!$R$5:$R$104,"Concluída",Contagens!$U$5:$U$104,"OK")),""))</f>
        <v/>
      </c>
      <c r="O18" s="53">
        <f>IF(MAX(IF($I18="",0,$I18),IF($N18="",0,$N18))=0,"",MAX(IF($I18="",0,$I18),IF($N18="",0,$N18)))</f>
        <v/>
      </c>
      <c r="P18" s="53">
        <f>IF(COUNTA($A18:$J18)=0,"",IF($A18&lt;&gt;"Sim","",IF(OR($H18="",$M18=""),"",IF($O18="",$H18,$O18+$M18))))</f>
        <v/>
      </c>
      <c r="Q18" s="23">
        <f>IF($P18="","",$P18-'Parâmetros e instruções'!$B$3)</f>
        <v/>
      </c>
      <c r="R18" s="24">
        <f>IF(COUNTA($A18:$J18)=0,"",IF($A18&lt;&gt;"Sim","Inativo",IF($P18="","Cadastro incompleto",IF($P18&lt;'Parâmetros e instruções'!$B$3,"Vencido",IF($P18='Parâmetros e instruções'!$B$3,"Vence hoje",IF($P18&lt;='Parâmetros e instruções'!$B$3+'Parâmetros e instruções'!$B$6,"A vencer","Em dia"))))))</f>
        <v/>
      </c>
      <c r="S18" s="21">
        <f>IF(COUNTA($A18:$J18)=0,"",IF(OR($A18&lt;&gt;"Sim",$U18&lt;&gt;"OK"),"",IF(AND($O18&lt;&gt;"",$P18&gt;='Parâmetros e instruções'!$B$3),"Sim","Não")))</f>
        <v/>
      </c>
      <c r="T18" s="23">
        <f>IF(OR($A18&lt;&gt;"Sim",$P18="",$U18&lt;&gt;"OK"),"",COUNTIFS($A$5:$A$104,"Sim",$P$5:$P$104,"&gt;0",$P$5:$P$104,"&lt;"&amp;$P18,$U$5:$U$104,"OK")+COUNTIFS($A$5:$A18,"Sim",$P$5:$P18,$P18,$U$5:$U18,"OK"))</f>
        <v/>
      </c>
      <c r="U18" s="24">
        <f>IF(COUNTA($A18:$J18)=0,"",IF(OR($A18="",$B18="",$C18="",$D18="",$E18="",$F18="",$G18="",$H18=""),"PREENCHER OBRIGATÓRIOS",IF(AND($A18="Sim",COUNTIFS($K$5:$K$104,$K18,$A$5:$A$104,"Sim")&gt;1),"ID ITEM DUPLICADO",IF(OR($M18="",$M18&lt;1,$M18&gt;365),"FREQUÊNCIA INVÁLIDA",IF(AND($I18&lt;&gt;"",$I18&gt;'Parâmetros e instruções'!$B$3),"ÚLTIMA CONTAGEM FUTURA","OK")))))</f>
        <v/>
      </c>
    </row>
    <row r="19">
      <c r="A19" s="26" t="n"/>
      <c r="B19" s="26" t="n"/>
      <c r="C19" s="27" t="n"/>
      <c r="D19" s="26" t="n"/>
      <c r="E19" s="26" t="n"/>
      <c r="F19" s="26" t="n"/>
      <c r="G19" s="27" t="n"/>
      <c r="H19" s="54" t="n"/>
      <c r="I19" s="54" t="n"/>
      <c r="J19" s="29" t="n"/>
      <c r="K19" s="21">
        <f>IF(OR($B19="",$D19=""),"",UPPER(TRIM($B19))&amp;"|"&amp;UPPER(TRIM($D19)))</f>
        <v/>
      </c>
      <c r="L19" s="23">
        <f>IF(OR($E19="",$F19=""),"",SUMIFS('Parâmetros e instruções'!$C$13:$C$21,'Parâmetros e instruções'!$A$13:$A$21,$E19,'Parâmetros e instruções'!$B$13:$B$21,$F19))</f>
        <v/>
      </c>
      <c r="M19" s="23">
        <f>IF($K19="","",IF($J19&lt;&gt;"",$J19,$L19))</f>
        <v/>
      </c>
      <c r="N19" s="53">
        <f>IF($K19="","",IFERROR(IF(MAXIFS(Contagens!$D$5:$D$104,Contagens!$G$5:$G$104,$K19,Contagens!$R$5:$R$104,"Concluída",Contagens!$U$5:$U$104,"OK")=0,"",MAXIFS(Contagens!$D$5:$D$104,Contagens!$G$5:$G$104,$K19,Contagens!$R$5:$R$104,"Concluída",Contagens!$U$5:$U$104,"OK")),""))</f>
        <v/>
      </c>
      <c r="O19" s="53">
        <f>IF(MAX(IF($I19="",0,$I19),IF($N19="",0,$N19))=0,"",MAX(IF($I19="",0,$I19),IF($N19="",0,$N19)))</f>
        <v/>
      </c>
      <c r="P19" s="53">
        <f>IF(COUNTA($A19:$J19)=0,"",IF($A19&lt;&gt;"Sim","",IF(OR($H19="",$M19=""),"",IF($O19="",$H19,$O19+$M19))))</f>
        <v/>
      </c>
      <c r="Q19" s="23">
        <f>IF($P19="","",$P19-'Parâmetros e instruções'!$B$3)</f>
        <v/>
      </c>
      <c r="R19" s="24">
        <f>IF(COUNTA($A19:$J19)=0,"",IF($A19&lt;&gt;"Sim","Inativo",IF($P19="","Cadastro incompleto",IF($P19&lt;'Parâmetros e instruções'!$B$3,"Vencido",IF($P19='Parâmetros e instruções'!$B$3,"Vence hoje",IF($P19&lt;='Parâmetros e instruções'!$B$3+'Parâmetros e instruções'!$B$6,"A vencer","Em dia"))))))</f>
        <v/>
      </c>
      <c r="S19" s="21">
        <f>IF(COUNTA($A19:$J19)=0,"",IF(OR($A19&lt;&gt;"Sim",$U19&lt;&gt;"OK"),"",IF(AND($O19&lt;&gt;"",$P19&gt;='Parâmetros e instruções'!$B$3),"Sim","Não")))</f>
        <v/>
      </c>
      <c r="T19" s="23">
        <f>IF(OR($A19&lt;&gt;"Sim",$P19="",$U19&lt;&gt;"OK"),"",COUNTIFS($A$5:$A$104,"Sim",$P$5:$P$104,"&gt;0",$P$5:$P$104,"&lt;"&amp;$P19,$U$5:$U$104,"OK")+COUNTIFS($A$5:$A19,"Sim",$P$5:$P19,$P19,$U$5:$U19,"OK"))</f>
        <v/>
      </c>
      <c r="U19" s="24">
        <f>IF(COUNTA($A19:$J19)=0,"",IF(OR($A19="",$B19="",$C19="",$D19="",$E19="",$F19="",$G19="",$H19=""),"PREENCHER OBRIGATÓRIOS",IF(AND($A19="Sim",COUNTIFS($K$5:$K$104,$K19,$A$5:$A$104,"Sim")&gt;1),"ID ITEM DUPLICADO",IF(OR($M19="",$M19&lt;1,$M19&gt;365),"FREQUÊNCIA INVÁLIDA",IF(AND($I19&lt;&gt;"",$I19&gt;'Parâmetros e instruções'!$B$3),"ÚLTIMA CONTAGEM FUTURA","OK")))))</f>
        <v/>
      </c>
    </row>
    <row r="20">
      <c r="A20" s="26" t="n"/>
      <c r="B20" s="26" t="n"/>
      <c r="C20" s="27" t="n"/>
      <c r="D20" s="26" t="n"/>
      <c r="E20" s="26" t="n"/>
      <c r="F20" s="26" t="n"/>
      <c r="G20" s="27" t="n"/>
      <c r="H20" s="54" t="n"/>
      <c r="I20" s="54" t="n"/>
      <c r="J20" s="29" t="n"/>
      <c r="K20" s="21">
        <f>IF(OR($B20="",$D20=""),"",UPPER(TRIM($B20))&amp;"|"&amp;UPPER(TRIM($D20)))</f>
        <v/>
      </c>
      <c r="L20" s="23">
        <f>IF(OR($E20="",$F20=""),"",SUMIFS('Parâmetros e instruções'!$C$13:$C$21,'Parâmetros e instruções'!$A$13:$A$21,$E20,'Parâmetros e instruções'!$B$13:$B$21,$F20))</f>
        <v/>
      </c>
      <c r="M20" s="23">
        <f>IF($K20="","",IF($J20&lt;&gt;"",$J20,$L20))</f>
        <v/>
      </c>
      <c r="N20" s="53">
        <f>IF($K20="","",IFERROR(IF(MAXIFS(Contagens!$D$5:$D$104,Contagens!$G$5:$G$104,$K20,Contagens!$R$5:$R$104,"Concluída",Contagens!$U$5:$U$104,"OK")=0,"",MAXIFS(Contagens!$D$5:$D$104,Contagens!$G$5:$G$104,$K20,Contagens!$R$5:$R$104,"Concluída",Contagens!$U$5:$U$104,"OK")),""))</f>
        <v/>
      </c>
      <c r="O20" s="53">
        <f>IF(MAX(IF($I20="",0,$I20),IF($N20="",0,$N20))=0,"",MAX(IF($I20="",0,$I20),IF($N20="",0,$N20)))</f>
        <v/>
      </c>
      <c r="P20" s="53">
        <f>IF(COUNTA($A20:$J20)=0,"",IF($A20&lt;&gt;"Sim","",IF(OR($H20="",$M20=""),"",IF($O20="",$H20,$O20+$M20))))</f>
        <v/>
      </c>
      <c r="Q20" s="23">
        <f>IF($P20="","",$P20-'Parâmetros e instruções'!$B$3)</f>
        <v/>
      </c>
      <c r="R20" s="24">
        <f>IF(COUNTA($A20:$J20)=0,"",IF($A20&lt;&gt;"Sim","Inativo",IF($P20="","Cadastro incompleto",IF($P20&lt;'Parâmetros e instruções'!$B$3,"Vencido",IF($P20='Parâmetros e instruções'!$B$3,"Vence hoje",IF($P20&lt;='Parâmetros e instruções'!$B$3+'Parâmetros e instruções'!$B$6,"A vencer","Em dia"))))))</f>
        <v/>
      </c>
      <c r="S20" s="21">
        <f>IF(COUNTA($A20:$J20)=0,"",IF(OR($A20&lt;&gt;"Sim",$U20&lt;&gt;"OK"),"",IF(AND($O20&lt;&gt;"",$P20&gt;='Parâmetros e instruções'!$B$3),"Sim","Não")))</f>
        <v/>
      </c>
      <c r="T20" s="23">
        <f>IF(OR($A20&lt;&gt;"Sim",$P20="",$U20&lt;&gt;"OK"),"",COUNTIFS($A$5:$A$104,"Sim",$P$5:$P$104,"&gt;0",$P$5:$P$104,"&lt;"&amp;$P20,$U$5:$U$104,"OK")+COUNTIFS($A$5:$A20,"Sim",$P$5:$P20,$P20,$U$5:$U20,"OK"))</f>
        <v/>
      </c>
      <c r="U20" s="24">
        <f>IF(COUNTA($A20:$J20)=0,"",IF(OR($A20="",$B20="",$C20="",$D20="",$E20="",$F20="",$G20="",$H20=""),"PREENCHER OBRIGATÓRIOS",IF(AND($A20="Sim",COUNTIFS($K$5:$K$104,$K20,$A$5:$A$104,"Sim")&gt;1),"ID ITEM DUPLICADO",IF(OR($M20="",$M20&lt;1,$M20&gt;365),"FREQUÊNCIA INVÁLIDA",IF(AND($I20&lt;&gt;"",$I20&gt;'Parâmetros e instruções'!$B$3),"ÚLTIMA CONTAGEM FUTURA","OK")))))</f>
        <v/>
      </c>
    </row>
    <row r="21">
      <c r="A21" s="26" t="n"/>
      <c r="B21" s="26" t="n"/>
      <c r="C21" s="27" t="n"/>
      <c r="D21" s="26" t="n"/>
      <c r="E21" s="26" t="n"/>
      <c r="F21" s="26" t="n"/>
      <c r="G21" s="27" t="n"/>
      <c r="H21" s="54" t="n"/>
      <c r="I21" s="54" t="n"/>
      <c r="J21" s="29" t="n"/>
      <c r="K21" s="21">
        <f>IF(OR($B21="",$D21=""),"",UPPER(TRIM($B21))&amp;"|"&amp;UPPER(TRIM($D21)))</f>
        <v/>
      </c>
      <c r="L21" s="23">
        <f>IF(OR($E21="",$F21=""),"",SUMIFS('Parâmetros e instruções'!$C$13:$C$21,'Parâmetros e instruções'!$A$13:$A$21,$E21,'Parâmetros e instruções'!$B$13:$B$21,$F21))</f>
        <v/>
      </c>
      <c r="M21" s="23">
        <f>IF($K21="","",IF($J21&lt;&gt;"",$J21,$L21))</f>
        <v/>
      </c>
      <c r="N21" s="53">
        <f>IF($K21="","",IFERROR(IF(MAXIFS(Contagens!$D$5:$D$104,Contagens!$G$5:$G$104,$K21,Contagens!$R$5:$R$104,"Concluída",Contagens!$U$5:$U$104,"OK")=0,"",MAXIFS(Contagens!$D$5:$D$104,Contagens!$G$5:$G$104,$K21,Contagens!$R$5:$R$104,"Concluída",Contagens!$U$5:$U$104,"OK")),""))</f>
        <v/>
      </c>
      <c r="O21" s="53">
        <f>IF(MAX(IF($I21="",0,$I21),IF($N21="",0,$N21))=0,"",MAX(IF($I21="",0,$I21),IF($N21="",0,$N21)))</f>
        <v/>
      </c>
      <c r="P21" s="53">
        <f>IF(COUNTA($A21:$J21)=0,"",IF($A21&lt;&gt;"Sim","",IF(OR($H21="",$M21=""),"",IF($O21="",$H21,$O21+$M21))))</f>
        <v/>
      </c>
      <c r="Q21" s="23">
        <f>IF($P21="","",$P21-'Parâmetros e instruções'!$B$3)</f>
        <v/>
      </c>
      <c r="R21" s="24">
        <f>IF(COUNTA($A21:$J21)=0,"",IF($A21&lt;&gt;"Sim","Inativo",IF($P21="","Cadastro incompleto",IF($P21&lt;'Parâmetros e instruções'!$B$3,"Vencido",IF($P21='Parâmetros e instruções'!$B$3,"Vence hoje",IF($P21&lt;='Parâmetros e instruções'!$B$3+'Parâmetros e instruções'!$B$6,"A vencer","Em dia"))))))</f>
        <v/>
      </c>
      <c r="S21" s="21">
        <f>IF(COUNTA($A21:$J21)=0,"",IF(OR($A21&lt;&gt;"Sim",$U21&lt;&gt;"OK"),"",IF(AND($O21&lt;&gt;"",$P21&gt;='Parâmetros e instruções'!$B$3),"Sim","Não")))</f>
        <v/>
      </c>
      <c r="T21" s="23">
        <f>IF(OR($A21&lt;&gt;"Sim",$P21="",$U21&lt;&gt;"OK"),"",COUNTIFS($A$5:$A$104,"Sim",$P$5:$P$104,"&gt;0",$P$5:$P$104,"&lt;"&amp;$P21,$U$5:$U$104,"OK")+COUNTIFS($A$5:$A21,"Sim",$P$5:$P21,$P21,$U$5:$U21,"OK"))</f>
        <v/>
      </c>
      <c r="U21" s="24">
        <f>IF(COUNTA($A21:$J21)=0,"",IF(OR($A21="",$B21="",$C21="",$D21="",$E21="",$F21="",$G21="",$H21=""),"PREENCHER OBRIGATÓRIOS",IF(AND($A21="Sim",COUNTIFS($K$5:$K$104,$K21,$A$5:$A$104,"Sim")&gt;1),"ID ITEM DUPLICADO",IF(OR($M21="",$M21&lt;1,$M21&gt;365),"FREQUÊNCIA INVÁLIDA",IF(AND($I21&lt;&gt;"",$I21&gt;'Parâmetros e instruções'!$B$3),"ÚLTIMA CONTAGEM FUTURA","OK")))))</f>
        <v/>
      </c>
    </row>
    <row r="22">
      <c r="A22" s="26" t="n"/>
      <c r="B22" s="26" t="n"/>
      <c r="C22" s="27" t="n"/>
      <c r="D22" s="26" t="n"/>
      <c r="E22" s="26" t="n"/>
      <c r="F22" s="26" t="n"/>
      <c r="G22" s="27" t="n"/>
      <c r="H22" s="54" t="n"/>
      <c r="I22" s="54" t="n"/>
      <c r="J22" s="29" t="n"/>
      <c r="K22" s="21">
        <f>IF(OR($B22="",$D22=""),"",UPPER(TRIM($B22))&amp;"|"&amp;UPPER(TRIM($D22)))</f>
        <v/>
      </c>
      <c r="L22" s="23">
        <f>IF(OR($E22="",$F22=""),"",SUMIFS('Parâmetros e instruções'!$C$13:$C$21,'Parâmetros e instruções'!$A$13:$A$21,$E22,'Parâmetros e instruções'!$B$13:$B$21,$F22))</f>
        <v/>
      </c>
      <c r="M22" s="23">
        <f>IF($K22="","",IF($J22&lt;&gt;"",$J22,$L22))</f>
        <v/>
      </c>
      <c r="N22" s="53">
        <f>IF($K22="","",IFERROR(IF(MAXIFS(Contagens!$D$5:$D$104,Contagens!$G$5:$G$104,$K22,Contagens!$R$5:$R$104,"Concluída",Contagens!$U$5:$U$104,"OK")=0,"",MAXIFS(Contagens!$D$5:$D$104,Contagens!$G$5:$G$104,$K22,Contagens!$R$5:$R$104,"Concluída",Contagens!$U$5:$U$104,"OK")),""))</f>
        <v/>
      </c>
      <c r="O22" s="53">
        <f>IF(MAX(IF($I22="",0,$I22),IF($N22="",0,$N22))=0,"",MAX(IF($I22="",0,$I22),IF($N22="",0,$N22)))</f>
        <v/>
      </c>
      <c r="P22" s="53">
        <f>IF(COUNTA($A22:$J22)=0,"",IF($A22&lt;&gt;"Sim","",IF(OR($H22="",$M22=""),"",IF($O22="",$H22,$O22+$M22))))</f>
        <v/>
      </c>
      <c r="Q22" s="23">
        <f>IF($P22="","",$P22-'Parâmetros e instruções'!$B$3)</f>
        <v/>
      </c>
      <c r="R22" s="24">
        <f>IF(COUNTA($A22:$J22)=0,"",IF($A22&lt;&gt;"Sim","Inativo",IF($P22="","Cadastro incompleto",IF($P22&lt;'Parâmetros e instruções'!$B$3,"Vencido",IF($P22='Parâmetros e instruções'!$B$3,"Vence hoje",IF($P22&lt;='Parâmetros e instruções'!$B$3+'Parâmetros e instruções'!$B$6,"A vencer","Em dia"))))))</f>
        <v/>
      </c>
      <c r="S22" s="21">
        <f>IF(COUNTA($A22:$J22)=0,"",IF(OR($A22&lt;&gt;"Sim",$U22&lt;&gt;"OK"),"",IF(AND($O22&lt;&gt;"",$P22&gt;='Parâmetros e instruções'!$B$3),"Sim","Não")))</f>
        <v/>
      </c>
      <c r="T22" s="23">
        <f>IF(OR($A22&lt;&gt;"Sim",$P22="",$U22&lt;&gt;"OK"),"",COUNTIFS($A$5:$A$104,"Sim",$P$5:$P$104,"&gt;0",$P$5:$P$104,"&lt;"&amp;$P22,$U$5:$U$104,"OK")+COUNTIFS($A$5:$A22,"Sim",$P$5:$P22,$P22,$U$5:$U22,"OK"))</f>
        <v/>
      </c>
      <c r="U22" s="24">
        <f>IF(COUNTA($A22:$J22)=0,"",IF(OR($A22="",$B22="",$C22="",$D22="",$E22="",$F22="",$G22="",$H22=""),"PREENCHER OBRIGATÓRIOS",IF(AND($A22="Sim",COUNTIFS($K$5:$K$104,$K22,$A$5:$A$104,"Sim")&gt;1),"ID ITEM DUPLICADO",IF(OR($M22="",$M22&lt;1,$M22&gt;365),"FREQUÊNCIA INVÁLIDA",IF(AND($I22&lt;&gt;"",$I22&gt;'Parâmetros e instruções'!$B$3),"ÚLTIMA CONTAGEM FUTURA","OK")))))</f>
        <v/>
      </c>
    </row>
    <row r="23">
      <c r="A23" s="26" t="n"/>
      <c r="B23" s="26" t="n"/>
      <c r="C23" s="27" t="n"/>
      <c r="D23" s="26" t="n"/>
      <c r="E23" s="26" t="n"/>
      <c r="F23" s="26" t="n"/>
      <c r="G23" s="27" t="n"/>
      <c r="H23" s="54" t="n"/>
      <c r="I23" s="54" t="n"/>
      <c r="J23" s="29" t="n"/>
      <c r="K23" s="21">
        <f>IF(OR($B23="",$D23=""),"",UPPER(TRIM($B23))&amp;"|"&amp;UPPER(TRIM($D23)))</f>
        <v/>
      </c>
      <c r="L23" s="23">
        <f>IF(OR($E23="",$F23=""),"",SUMIFS('Parâmetros e instruções'!$C$13:$C$21,'Parâmetros e instruções'!$A$13:$A$21,$E23,'Parâmetros e instruções'!$B$13:$B$21,$F23))</f>
        <v/>
      </c>
      <c r="M23" s="23">
        <f>IF($K23="","",IF($J23&lt;&gt;"",$J23,$L23))</f>
        <v/>
      </c>
      <c r="N23" s="53">
        <f>IF($K23="","",IFERROR(IF(MAXIFS(Contagens!$D$5:$D$104,Contagens!$G$5:$G$104,$K23,Contagens!$R$5:$R$104,"Concluída",Contagens!$U$5:$U$104,"OK")=0,"",MAXIFS(Contagens!$D$5:$D$104,Contagens!$G$5:$G$104,$K23,Contagens!$R$5:$R$104,"Concluída",Contagens!$U$5:$U$104,"OK")),""))</f>
        <v/>
      </c>
      <c r="O23" s="53">
        <f>IF(MAX(IF($I23="",0,$I23),IF($N23="",0,$N23))=0,"",MAX(IF($I23="",0,$I23),IF($N23="",0,$N23)))</f>
        <v/>
      </c>
      <c r="P23" s="53">
        <f>IF(COUNTA($A23:$J23)=0,"",IF($A23&lt;&gt;"Sim","",IF(OR($H23="",$M23=""),"",IF($O23="",$H23,$O23+$M23))))</f>
        <v/>
      </c>
      <c r="Q23" s="23">
        <f>IF($P23="","",$P23-'Parâmetros e instruções'!$B$3)</f>
        <v/>
      </c>
      <c r="R23" s="24">
        <f>IF(COUNTA($A23:$J23)=0,"",IF($A23&lt;&gt;"Sim","Inativo",IF($P23="","Cadastro incompleto",IF($P23&lt;'Parâmetros e instruções'!$B$3,"Vencido",IF($P23='Parâmetros e instruções'!$B$3,"Vence hoje",IF($P23&lt;='Parâmetros e instruções'!$B$3+'Parâmetros e instruções'!$B$6,"A vencer","Em dia"))))))</f>
        <v/>
      </c>
      <c r="S23" s="21">
        <f>IF(COUNTA($A23:$J23)=0,"",IF(OR($A23&lt;&gt;"Sim",$U23&lt;&gt;"OK"),"",IF(AND($O23&lt;&gt;"",$P23&gt;='Parâmetros e instruções'!$B$3),"Sim","Não")))</f>
        <v/>
      </c>
      <c r="T23" s="23">
        <f>IF(OR($A23&lt;&gt;"Sim",$P23="",$U23&lt;&gt;"OK"),"",COUNTIFS($A$5:$A$104,"Sim",$P$5:$P$104,"&gt;0",$P$5:$P$104,"&lt;"&amp;$P23,$U$5:$U$104,"OK")+COUNTIFS($A$5:$A23,"Sim",$P$5:$P23,$P23,$U$5:$U23,"OK"))</f>
        <v/>
      </c>
      <c r="U23" s="24">
        <f>IF(COUNTA($A23:$J23)=0,"",IF(OR($A23="",$B23="",$C23="",$D23="",$E23="",$F23="",$G23="",$H23=""),"PREENCHER OBRIGATÓRIOS",IF(AND($A23="Sim",COUNTIFS($K$5:$K$104,$K23,$A$5:$A$104,"Sim")&gt;1),"ID ITEM DUPLICADO",IF(OR($M23="",$M23&lt;1,$M23&gt;365),"FREQUÊNCIA INVÁLIDA",IF(AND($I23&lt;&gt;"",$I23&gt;'Parâmetros e instruções'!$B$3),"ÚLTIMA CONTAGEM FUTURA","OK")))))</f>
        <v/>
      </c>
    </row>
    <row r="24">
      <c r="A24" s="26" t="n"/>
      <c r="B24" s="26" t="n"/>
      <c r="C24" s="27" t="n"/>
      <c r="D24" s="26" t="n"/>
      <c r="E24" s="26" t="n"/>
      <c r="F24" s="26" t="n"/>
      <c r="G24" s="27" t="n"/>
      <c r="H24" s="54" t="n"/>
      <c r="I24" s="54" t="n"/>
      <c r="J24" s="29" t="n"/>
      <c r="K24" s="21">
        <f>IF(OR($B24="",$D24=""),"",UPPER(TRIM($B24))&amp;"|"&amp;UPPER(TRIM($D24)))</f>
        <v/>
      </c>
      <c r="L24" s="23">
        <f>IF(OR($E24="",$F24=""),"",SUMIFS('Parâmetros e instruções'!$C$13:$C$21,'Parâmetros e instruções'!$A$13:$A$21,$E24,'Parâmetros e instruções'!$B$13:$B$21,$F24))</f>
        <v/>
      </c>
      <c r="M24" s="23">
        <f>IF($K24="","",IF($J24&lt;&gt;"",$J24,$L24))</f>
        <v/>
      </c>
      <c r="N24" s="53">
        <f>IF($K24="","",IFERROR(IF(MAXIFS(Contagens!$D$5:$D$104,Contagens!$G$5:$G$104,$K24,Contagens!$R$5:$R$104,"Concluída",Contagens!$U$5:$U$104,"OK")=0,"",MAXIFS(Contagens!$D$5:$D$104,Contagens!$G$5:$G$104,$K24,Contagens!$R$5:$R$104,"Concluída",Contagens!$U$5:$U$104,"OK")),""))</f>
        <v/>
      </c>
      <c r="O24" s="53">
        <f>IF(MAX(IF($I24="",0,$I24),IF($N24="",0,$N24))=0,"",MAX(IF($I24="",0,$I24),IF($N24="",0,$N24)))</f>
        <v/>
      </c>
      <c r="P24" s="53">
        <f>IF(COUNTA($A24:$J24)=0,"",IF($A24&lt;&gt;"Sim","",IF(OR($H24="",$M24=""),"",IF($O24="",$H24,$O24+$M24))))</f>
        <v/>
      </c>
      <c r="Q24" s="23">
        <f>IF($P24="","",$P24-'Parâmetros e instruções'!$B$3)</f>
        <v/>
      </c>
      <c r="R24" s="24">
        <f>IF(COUNTA($A24:$J24)=0,"",IF($A24&lt;&gt;"Sim","Inativo",IF($P24="","Cadastro incompleto",IF($P24&lt;'Parâmetros e instruções'!$B$3,"Vencido",IF($P24='Parâmetros e instruções'!$B$3,"Vence hoje",IF($P24&lt;='Parâmetros e instruções'!$B$3+'Parâmetros e instruções'!$B$6,"A vencer","Em dia"))))))</f>
        <v/>
      </c>
      <c r="S24" s="21">
        <f>IF(COUNTA($A24:$J24)=0,"",IF(OR($A24&lt;&gt;"Sim",$U24&lt;&gt;"OK"),"",IF(AND($O24&lt;&gt;"",$P24&gt;='Parâmetros e instruções'!$B$3),"Sim","Não")))</f>
        <v/>
      </c>
      <c r="T24" s="23">
        <f>IF(OR($A24&lt;&gt;"Sim",$P24="",$U24&lt;&gt;"OK"),"",COUNTIFS($A$5:$A$104,"Sim",$P$5:$P$104,"&gt;0",$P$5:$P$104,"&lt;"&amp;$P24,$U$5:$U$104,"OK")+COUNTIFS($A$5:$A24,"Sim",$P$5:$P24,$P24,$U$5:$U24,"OK"))</f>
        <v/>
      </c>
      <c r="U24" s="24">
        <f>IF(COUNTA($A24:$J24)=0,"",IF(OR($A24="",$B24="",$C24="",$D24="",$E24="",$F24="",$G24="",$H24=""),"PREENCHER OBRIGATÓRIOS",IF(AND($A24="Sim",COUNTIFS($K$5:$K$104,$K24,$A$5:$A$104,"Sim")&gt;1),"ID ITEM DUPLICADO",IF(OR($M24="",$M24&lt;1,$M24&gt;365),"FREQUÊNCIA INVÁLIDA",IF(AND($I24&lt;&gt;"",$I24&gt;'Parâmetros e instruções'!$B$3),"ÚLTIMA CONTAGEM FUTURA","OK")))))</f>
        <v/>
      </c>
    </row>
    <row r="25">
      <c r="A25" s="26" t="n"/>
      <c r="B25" s="26" t="n"/>
      <c r="C25" s="27" t="n"/>
      <c r="D25" s="26" t="n"/>
      <c r="E25" s="26" t="n"/>
      <c r="F25" s="26" t="n"/>
      <c r="G25" s="27" t="n"/>
      <c r="H25" s="54" t="n"/>
      <c r="I25" s="54" t="n"/>
      <c r="J25" s="29" t="n"/>
      <c r="K25" s="21">
        <f>IF(OR($B25="",$D25=""),"",UPPER(TRIM($B25))&amp;"|"&amp;UPPER(TRIM($D25)))</f>
        <v/>
      </c>
      <c r="L25" s="23">
        <f>IF(OR($E25="",$F25=""),"",SUMIFS('Parâmetros e instruções'!$C$13:$C$21,'Parâmetros e instruções'!$A$13:$A$21,$E25,'Parâmetros e instruções'!$B$13:$B$21,$F25))</f>
        <v/>
      </c>
      <c r="M25" s="23">
        <f>IF($K25="","",IF($J25&lt;&gt;"",$J25,$L25))</f>
        <v/>
      </c>
      <c r="N25" s="53">
        <f>IF($K25="","",IFERROR(IF(MAXIFS(Contagens!$D$5:$D$104,Contagens!$G$5:$G$104,$K25,Contagens!$R$5:$R$104,"Concluída",Contagens!$U$5:$U$104,"OK")=0,"",MAXIFS(Contagens!$D$5:$D$104,Contagens!$G$5:$G$104,$K25,Contagens!$R$5:$R$104,"Concluída",Contagens!$U$5:$U$104,"OK")),""))</f>
        <v/>
      </c>
      <c r="O25" s="53">
        <f>IF(MAX(IF($I25="",0,$I25),IF($N25="",0,$N25))=0,"",MAX(IF($I25="",0,$I25),IF($N25="",0,$N25)))</f>
        <v/>
      </c>
      <c r="P25" s="53">
        <f>IF(COUNTA($A25:$J25)=0,"",IF($A25&lt;&gt;"Sim","",IF(OR($H25="",$M25=""),"",IF($O25="",$H25,$O25+$M25))))</f>
        <v/>
      </c>
      <c r="Q25" s="23">
        <f>IF($P25="","",$P25-'Parâmetros e instruções'!$B$3)</f>
        <v/>
      </c>
      <c r="R25" s="24">
        <f>IF(COUNTA($A25:$J25)=0,"",IF($A25&lt;&gt;"Sim","Inativo",IF($P25="","Cadastro incompleto",IF($P25&lt;'Parâmetros e instruções'!$B$3,"Vencido",IF($P25='Parâmetros e instruções'!$B$3,"Vence hoje",IF($P25&lt;='Parâmetros e instruções'!$B$3+'Parâmetros e instruções'!$B$6,"A vencer","Em dia"))))))</f>
        <v/>
      </c>
      <c r="S25" s="21">
        <f>IF(COUNTA($A25:$J25)=0,"",IF(OR($A25&lt;&gt;"Sim",$U25&lt;&gt;"OK"),"",IF(AND($O25&lt;&gt;"",$P25&gt;='Parâmetros e instruções'!$B$3),"Sim","Não")))</f>
        <v/>
      </c>
      <c r="T25" s="23">
        <f>IF(OR($A25&lt;&gt;"Sim",$P25="",$U25&lt;&gt;"OK"),"",COUNTIFS($A$5:$A$104,"Sim",$P$5:$P$104,"&gt;0",$P$5:$P$104,"&lt;"&amp;$P25,$U$5:$U$104,"OK")+COUNTIFS($A$5:$A25,"Sim",$P$5:$P25,$P25,$U$5:$U25,"OK"))</f>
        <v/>
      </c>
      <c r="U25" s="24">
        <f>IF(COUNTA($A25:$J25)=0,"",IF(OR($A25="",$B25="",$C25="",$D25="",$E25="",$F25="",$G25="",$H25=""),"PREENCHER OBRIGATÓRIOS",IF(AND($A25="Sim",COUNTIFS($K$5:$K$104,$K25,$A$5:$A$104,"Sim")&gt;1),"ID ITEM DUPLICADO",IF(OR($M25="",$M25&lt;1,$M25&gt;365),"FREQUÊNCIA INVÁLIDA",IF(AND($I25&lt;&gt;"",$I25&gt;'Parâmetros e instruções'!$B$3),"ÚLTIMA CONTAGEM FUTURA","OK")))))</f>
        <v/>
      </c>
    </row>
    <row r="26">
      <c r="A26" s="26" t="n"/>
      <c r="B26" s="26" t="n"/>
      <c r="C26" s="27" t="n"/>
      <c r="D26" s="26" t="n"/>
      <c r="E26" s="26" t="n"/>
      <c r="F26" s="26" t="n"/>
      <c r="G26" s="27" t="n"/>
      <c r="H26" s="54" t="n"/>
      <c r="I26" s="54" t="n"/>
      <c r="J26" s="29" t="n"/>
      <c r="K26" s="21">
        <f>IF(OR($B26="",$D26=""),"",UPPER(TRIM($B26))&amp;"|"&amp;UPPER(TRIM($D26)))</f>
        <v/>
      </c>
      <c r="L26" s="23">
        <f>IF(OR($E26="",$F26=""),"",SUMIFS('Parâmetros e instruções'!$C$13:$C$21,'Parâmetros e instruções'!$A$13:$A$21,$E26,'Parâmetros e instruções'!$B$13:$B$21,$F26))</f>
        <v/>
      </c>
      <c r="M26" s="23">
        <f>IF($K26="","",IF($J26&lt;&gt;"",$J26,$L26))</f>
        <v/>
      </c>
      <c r="N26" s="53">
        <f>IF($K26="","",IFERROR(IF(MAXIFS(Contagens!$D$5:$D$104,Contagens!$G$5:$G$104,$K26,Contagens!$R$5:$R$104,"Concluída",Contagens!$U$5:$U$104,"OK")=0,"",MAXIFS(Contagens!$D$5:$D$104,Contagens!$G$5:$G$104,$K26,Contagens!$R$5:$R$104,"Concluída",Contagens!$U$5:$U$104,"OK")),""))</f>
        <v/>
      </c>
      <c r="O26" s="53">
        <f>IF(MAX(IF($I26="",0,$I26),IF($N26="",0,$N26))=0,"",MAX(IF($I26="",0,$I26),IF($N26="",0,$N26)))</f>
        <v/>
      </c>
      <c r="P26" s="53">
        <f>IF(COUNTA($A26:$J26)=0,"",IF($A26&lt;&gt;"Sim","",IF(OR($H26="",$M26=""),"",IF($O26="",$H26,$O26+$M26))))</f>
        <v/>
      </c>
      <c r="Q26" s="23">
        <f>IF($P26="","",$P26-'Parâmetros e instruções'!$B$3)</f>
        <v/>
      </c>
      <c r="R26" s="24">
        <f>IF(COUNTA($A26:$J26)=0,"",IF($A26&lt;&gt;"Sim","Inativo",IF($P26="","Cadastro incompleto",IF($P26&lt;'Parâmetros e instruções'!$B$3,"Vencido",IF($P26='Parâmetros e instruções'!$B$3,"Vence hoje",IF($P26&lt;='Parâmetros e instruções'!$B$3+'Parâmetros e instruções'!$B$6,"A vencer","Em dia"))))))</f>
        <v/>
      </c>
      <c r="S26" s="21">
        <f>IF(COUNTA($A26:$J26)=0,"",IF(OR($A26&lt;&gt;"Sim",$U26&lt;&gt;"OK"),"",IF(AND($O26&lt;&gt;"",$P26&gt;='Parâmetros e instruções'!$B$3),"Sim","Não")))</f>
        <v/>
      </c>
      <c r="T26" s="23">
        <f>IF(OR($A26&lt;&gt;"Sim",$P26="",$U26&lt;&gt;"OK"),"",COUNTIFS($A$5:$A$104,"Sim",$P$5:$P$104,"&gt;0",$P$5:$P$104,"&lt;"&amp;$P26,$U$5:$U$104,"OK")+COUNTIFS($A$5:$A26,"Sim",$P$5:$P26,$P26,$U$5:$U26,"OK"))</f>
        <v/>
      </c>
      <c r="U26" s="24">
        <f>IF(COUNTA($A26:$J26)=0,"",IF(OR($A26="",$B26="",$C26="",$D26="",$E26="",$F26="",$G26="",$H26=""),"PREENCHER OBRIGATÓRIOS",IF(AND($A26="Sim",COUNTIFS($K$5:$K$104,$K26,$A$5:$A$104,"Sim")&gt;1),"ID ITEM DUPLICADO",IF(OR($M26="",$M26&lt;1,$M26&gt;365),"FREQUÊNCIA INVÁLIDA",IF(AND($I26&lt;&gt;"",$I26&gt;'Parâmetros e instruções'!$B$3),"ÚLTIMA CONTAGEM FUTURA","OK")))))</f>
        <v/>
      </c>
    </row>
    <row r="27">
      <c r="A27" s="26" t="n"/>
      <c r="B27" s="26" t="n"/>
      <c r="C27" s="27" t="n"/>
      <c r="D27" s="26" t="n"/>
      <c r="E27" s="26" t="n"/>
      <c r="F27" s="26" t="n"/>
      <c r="G27" s="27" t="n"/>
      <c r="H27" s="54" t="n"/>
      <c r="I27" s="54" t="n"/>
      <c r="J27" s="29" t="n"/>
      <c r="K27" s="21">
        <f>IF(OR($B27="",$D27=""),"",UPPER(TRIM($B27))&amp;"|"&amp;UPPER(TRIM($D27)))</f>
        <v/>
      </c>
      <c r="L27" s="23">
        <f>IF(OR($E27="",$F27=""),"",SUMIFS('Parâmetros e instruções'!$C$13:$C$21,'Parâmetros e instruções'!$A$13:$A$21,$E27,'Parâmetros e instruções'!$B$13:$B$21,$F27))</f>
        <v/>
      </c>
      <c r="M27" s="23">
        <f>IF($K27="","",IF($J27&lt;&gt;"",$J27,$L27))</f>
        <v/>
      </c>
      <c r="N27" s="53">
        <f>IF($K27="","",IFERROR(IF(MAXIFS(Contagens!$D$5:$D$104,Contagens!$G$5:$G$104,$K27,Contagens!$R$5:$R$104,"Concluída",Contagens!$U$5:$U$104,"OK")=0,"",MAXIFS(Contagens!$D$5:$D$104,Contagens!$G$5:$G$104,$K27,Contagens!$R$5:$R$104,"Concluída",Contagens!$U$5:$U$104,"OK")),""))</f>
        <v/>
      </c>
      <c r="O27" s="53">
        <f>IF(MAX(IF($I27="",0,$I27),IF($N27="",0,$N27))=0,"",MAX(IF($I27="",0,$I27),IF($N27="",0,$N27)))</f>
        <v/>
      </c>
      <c r="P27" s="53">
        <f>IF(COUNTA($A27:$J27)=0,"",IF($A27&lt;&gt;"Sim","",IF(OR($H27="",$M27=""),"",IF($O27="",$H27,$O27+$M27))))</f>
        <v/>
      </c>
      <c r="Q27" s="23">
        <f>IF($P27="","",$P27-'Parâmetros e instruções'!$B$3)</f>
        <v/>
      </c>
      <c r="R27" s="24">
        <f>IF(COUNTA($A27:$J27)=0,"",IF($A27&lt;&gt;"Sim","Inativo",IF($P27="","Cadastro incompleto",IF($P27&lt;'Parâmetros e instruções'!$B$3,"Vencido",IF($P27='Parâmetros e instruções'!$B$3,"Vence hoje",IF($P27&lt;='Parâmetros e instruções'!$B$3+'Parâmetros e instruções'!$B$6,"A vencer","Em dia"))))))</f>
        <v/>
      </c>
      <c r="S27" s="21">
        <f>IF(COUNTA($A27:$J27)=0,"",IF(OR($A27&lt;&gt;"Sim",$U27&lt;&gt;"OK"),"",IF(AND($O27&lt;&gt;"",$P27&gt;='Parâmetros e instruções'!$B$3),"Sim","Não")))</f>
        <v/>
      </c>
      <c r="T27" s="23">
        <f>IF(OR($A27&lt;&gt;"Sim",$P27="",$U27&lt;&gt;"OK"),"",COUNTIFS($A$5:$A$104,"Sim",$P$5:$P$104,"&gt;0",$P$5:$P$104,"&lt;"&amp;$P27,$U$5:$U$104,"OK")+COUNTIFS($A$5:$A27,"Sim",$P$5:$P27,$P27,$U$5:$U27,"OK"))</f>
        <v/>
      </c>
      <c r="U27" s="24">
        <f>IF(COUNTA($A27:$J27)=0,"",IF(OR($A27="",$B27="",$C27="",$D27="",$E27="",$F27="",$G27="",$H27=""),"PREENCHER OBRIGATÓRIOS",IF(AND($A27="Sim",COUNTIFS($K$5:$K$104,$K27,$A$5:$A$104,"Sim")&gt;1),"ID ITEM DUPLICADO",IF(OR($M27="",$M27&lt;1,$M27&gt;365),"FREQUÊNCIA INVÁLIDA",IF(AND($I27&lt;&gt;"",$I27&gt;'Parâmetros e instruções'!$B$3),"ÚLTIMA CONTAGEM FUTURA","OK")))))</f>
        <v/>
      </c>
    </row>
    <row r="28">
      <c r="A28" s="26" t="n"/>
      <c r="B28" s="26" t="n"/>
      <c r="C28" s="27" t="n"/>
      <c r="D28" s="26" t="n"/>
      <c r="E28" s="26" t="n"/>
      <c r="F28" s="26" t="n"/>
      <c r="G28" s="27" t="n"/>
      <c r="H28" s="54" t="n"/>
      <c r="I28" s="54" t="n"/>
      <c r="J28" s="29" t="n"/>
      <c r="K28" s="21">
        <f>IF(OR($B28="",$D28=""),"",UPPER(TRIM($B28))&amp;"|"&amp;UPPER(TRIM($D28)))</f>
        <v/>
      </c>
      <c r="L28" s="23">
        <f>IF(OR($E28="",$F28=""),"",SUMIFS('Parâmetros e instruções'!$C$13:$C$21,'Parâmetros e instruções'!$A$13:$A$21,$E28,'Parâmetros e instruções'!$B$13:$B$21,$F28))</f>
        <v/>
      </c>
      <c r="M28" s="23">
        <f>IF($K28="","",IF($J28&lt;&gt;"",$J28,$L28))</f>
        <v/>
      </c>
      <c r="N28" s="53">
        <f>IF($K28="","",IFERROR(IF(MAXIFS(Contagens!$D$5:$D$104,Contagens!$G$5:$G$104,$K28,Contagens!$R$5:$R$104,"Concluída",Contagens!$U$5:$U$104,"OK")=0,"",MAXIFS(Contagens!$D$5:$D$104,Contagens!$G$5:$G$104,$K28,Contagens!$R$5:$R$104,"Concluída",Contagens!$U$5:$U$104,"OK")),""))</f>
        <v/>
      </c>
      <c r="O28" s="53">
        <f>IF(MAX(IF($I28="",0,$I28),IF($N28="",0,$N28))=0,"",MAX(IF($I28="",0,$I28),IF($N28="",0,$N28)))</f>
        <v/>
      </c>
      <c r="P28" s="53">
        <f>IF(COUNTA($A28:$J28)=0,"",IF($A28&lt;&gt;"Sim","",IF(OR($H28="",$M28=""),"",IF($O28="",$H28,$O28+$M28))))</f>
        <v/>
      </c>
      <c r="Q28" s="23">
        <f>IF($P28="","",$P28-'Parâmetros e instruções'!$B$3)</f>
        <v/>
      </c>
      <c r="R28" s="24">
        <f>IF(COUNTA($A28:$J28)=0,"",IF($A28&lt;&gt;"Sim","Inativo",IF($P28="","Cadastro incompleto",IF($P28&lt;'Parâmetros e instruções'!$B$3,"Vencido",IF($P28='Parâmetros e instruções'!$B$3,"Vence hoje",IF($P28&lt;='Parâmetros e instruções'!$B$3+'Parâmetros e instruções'!$B$6,"A vencer","Em dia"))))))</f>
        <v/>
      </c>
      <c r="S28" s="21">
        <f>IF(COUNTA($A28:$J28)=0,"",IF(OR($A28&lt;&gt;"Sim",$U28&lt;&gt;"OK"),"",IF(AND($O28&lt;&gt;"",$P28&gt;='Parâmetros e instruções'!$B$3),"Sim","Não")))</f>
        <v/>
      </c>
      <c r="T28" s="23">
        <f>IF(OR($A28&lt;&gt;"Sim",$P28="",$U28&lt;&gt;"OK"),"",COUNTIFS($A$5:$A$104,"Sim",$P$5:$P$104,"&gt;0",$P$5:$P$104,"&lt;"&amp;$P28,$U$5:$U$104,"OK")+COUNTIFS($A$5:$A28,"Sim",$P$5:$P28,$P28,$U$5:$U28,"OK"))</f>
        <v/>
      </c>
      <c r="U28" s="24">
        <f>IF(COUNTA($A28:$J28)=0,"",IF(OR($A28="",$B28="",$C28="",$D28="",$E28="",$F28="",$G28="",$H28=""),"PREENCHER OBRIGATÓRIOS",IF(AND($A28="Sim",COUNTIFS($K$5:$K$104,$K28,$A$5:$A$104,"Sim")&gt;1),"ID ITEM DUPLICADO",IF(OR($M28="",$M28&lt;1,$M28&gt;365),"FREQUÊNCIA INVÁLIDA",IF(AND($I28&lt;&gt;"",$I28&gt;'Parâmetros e instruções'!$B$3),"ÚLTIMA CONTAGEM FUTURA","OK")))))</f>
        <v/>
      </c>
    </row>
    <row r="29">
      <c r="A29" s="26" t="n"/>
      <c r="B29" s="26" t="n"/>
      <c r="C29" s="27" t="n"/>
      <c r="D29" s="26" t="n"/>
      <c r="E29" s="26" t="n"/>
      <c r="F29" s="26" t="n"/>
      <c r="G29" s="27" t="n"/>
      <c r="H29" s="54" t="n"/>
      <c r="I29" s="54" t="n"/>
      <c r="J29" s="29" t="n"/>
      <c r="K29" s="21">
        <f>IF(OR($B29="",$D29=""),"",UPPER(TRIM($B29))&amp;"|"&amp;UPPER(TRIM($D29)))</f>
        <v/>
      </c>
      <c r="L29" s="23">
        <f>IF(OR($E29="",$F29=""),"",SUMIFS('Parâmetros e instruções'!$C$13:$C$21,'Parâmetros e instruções'!$A$13:$A$21,$E29,'Parâmetros e instruções'!$B$13:$B$21,$F29))</f>
        <v/>
      </c>
      <c r="M29" s="23">
        <f>IF($K29="","",IF($J29&lt;&gt;"",$J29,$L29))</f>
        <v/>
      </c>
      <c r="N29" s="53">
        <f>IF($K29="","",IFERROR(IF(MAXIFS(Contagens!$D$5:$D$104,Contagens!$G$5:$G$104,$K29,Contagens!$R$5:$R$104,"Concluída",Contagens!$U$5:$U$104,"OK")=0,"",MAXIFS(Contagens!$D$5:$D$104,Contagens!$G$5:$G$104,$K29,Contagens!$R$5:$R$104,"Concluída",Contagens!$U$5:$U$104,"OK")),""))</f>
        <v/>
      </c>
      <c r="O29" s="53">
        <f>IF(MAX(IF($I29="",0,$I29),IF($N29="",0,$N29))=0,"",MAX(IF($I29="",0,$I29),IF($N29="",0,$N29)))</f>
        <v/>
      </c>
      <c r="P29" s="53">
        <f>IF(COUNTA($A29:$J29)=0,"",IF($A29&lt;&gt;"Sim","",IF(OR($H29="",$M29=""),"",IF($O29="",$H29,$O29+$M29))))</f>
        <v/>
      </c>
      <c r="Q29" s="23">
        <f>IF($P29="","",$P29-'Parâmetros e instruções'!$B$3)</f>
        <v/>
      </c>
      <c r="R29" s="24">
        <f>IF(COUNTA($A29:$J29)=0,"",IF($A29&lt;&gt;"Sim","Inativo",IF($P29="","Cadastro incompleto",IF($P29&lt;'Parâmetros e instruções'!$B$3,"Vencido",IF($P29='Parâmetros e instruções'!$B$3,"Vence hoje",IF($P29&lt;='Parâmetros e instruções'!$B$3+'Parâmetros e instruções'!$B$6,"A vencer","Em dia"))))))</f>
        <v/>
      </c>
      <c r="S29" s="21">
        <f>IF(COUNTA($A29:$J29)=0,"",IF(OR($A29&lt;&gt;"Sim",$U29&lt;&gt;"OK"),"",IF(AND($O29&lt;&gt;"",$P29&gt;='Parâmetros e instruções'!$B$3),"Sim","Não")))</f>
        <v/>
      </c>
      <c r="T29" s="23">
        <f>IF(OR($A29&lt;&gt;"Sim",$P29="",$U29&lt;&gt;"OK"),"",COUNTIFS($A$5:$A$104,"Sim",$P$5:$P$104,"&gt;0",$P$5:$P$104,"&lt;"&amp;$P29,$U$5:$U$104,"OK")+COUNTIFS($A$5:$A29,"Sim",$P$5:$P29,$P29,$U$5:$U29,"OK"))</f>
        <v/>
      </c>
      <c r="U29" s="24">
        <f>IF(COUNTA($A29:$J29)=0,"",IF(OR($A29="",$B29="",$C29="",$D29="",$E29="",$F29="",$G29="",$H29=""),"PREENCHER OBRIGATÓRIOS",IF(AND($A29="Sim",COUNTIFS($K$5:$K$104,$K29,$A$5:$A$104,"Sim")&gt;1),"ID ITEM DUPLICADO",IF(OR($M29="",$M29&lt;1,$M29&gt;365),"FREQUÊNCIA INVÁLIDA",IF(AND($I29&lt;&gt;"",$I29&gt;'Parâmetros e instruções'!$B$3),"ÚLTIMA CONTAGEM FUTURA","OK")))))</f>
        <v/>
      </c>
    </row>
    <row r="30">
      <c r="A30" s="26" t="n"/>
      <c r="B30" s="26" t="n"/>
      <c r="C30" s="27" t="n"/>
      <c r="D30" s="26" t="n"/>
      <c r="E30" s="26" t="n"/>
      <c r="F30" s="26" t="n"/>
      <c r="G30" s="27" t="n"/>
      <c r="H30" s="54" t="n"/>
      <c r="I30" s="54" t="n"/>
      <c r="J30" s="29" t="n"/>
      <c r="K30" s="21">
        <f>IF(OR($B30="",$D30=""),"",UPPER(TRIM($B30))&amp;"|"&amp;UPPER(TRIM($D30)))</f>
        <v/>
      </c>
      <c r="L30" s="23">
        <f>IF(OR($E30="",$F30=""),"",SUMIFS('Parâmetros e instruções'!$C$13:$C$21,'Parâmetros e instruções'!$A$13:$A$21,$E30,'Parâmetros e instruções'!$B$13:$B$21,$F30))</f>
        <v/>
      </c>
      <c r="M30" s="23">
        <f>IF($K30="","",IF($J30&lt;&gt;"",$J30,$L30))</f>
        <v/>
      </c>
      <c r="N30" s="53">
        <f>IF($K30="","",IFERROR(IF(MAXIFS(Contagens!$D$5:$D$104,Contagens!$G$5:$G$104,$K30,Contagens!$R$5:$R$104,"Concluída",Contagens!$U$5:$U$104,"OK")=0,"",MAXIFS(Contagens!$D$5:$D$104,Contagens!$G$5:$G$104,$K30,Contagens!$R$5:$R$104,"Concluída",Contagens!$U$5:$U$104,"OK")),""))</f>
        <v/>
      </c>
      <c r="O30" s="53">
        <f>IF(MAX(IF($I30="",0,$I30),IF($N30="",0,$N30))=0,"",MAX(IF($I30="",0,$I30),IF($N30="",0,$N30)))</f>
        <v/>
      </c>
      <c r="P30" s="53">
        <f>IF(COUNTA($A30:$J30)=0,"",IF($A30&lt;&gt;"Sim","",IF(OR($H30="",$M30=""),"",IF($O30="",$H30,$O30+$M30))))</f>
        <v/>
      </c>
      <c r="Q30" s="23">
        <f>IF($P30="","",$P30-'Parâmetros e instruções'!$B$3)</f>
        <v/>
      </c>
      <c r="R30" s="24">
        <f>IF(COUNTA($A30:$J30)=0,"",IF($A30&lt;&gt;"Sim","Inativo",IF($P30="","Cadastro incompleto",IF($P30&lt;'Parâmetros e instruções'!$B$3,"Vencido",IF($P30='Parâmetros e instruções'!$B$3,"Vence hoje",IF($P30&lt;='Parâmetros e instruções'!$B$3+'Parâmetros e instruções'!$B$6,"A vencer","Em dia"))))))</f>
        <v/>
      </c>
      <c r="S30" s="21">
        <f>IF(COUNTA($A30:$J30)=0,"",IF(OR($A30&lt;&gt;"Sim",$U30&lt;&gt;"OK"),"",IF(AND($O30&lt;&gt;"",$P30&gt;='Parâmetros e instruções'!$B$3),"Sim","Não")))</f>
        <v/>
      </c>
      <c r="T30" s="23">
        <f>IF(OR($A30&lt;&gt;"Sim",$P30="",$U30&lt;&gt;"OK"),"",COUNTIFS($A$5:$A$104,"Sim",$P$5:$P$104,"&gt;0",$P$5:$P$104,"&lt;"&amp;$P30,$U$5:$U$104,"OK")+COUNTIFS($A$5:$A30,"Sim",$P$5:$P30,$P30,$U$5:$U30,"OK"))</f>
        <v/>
      </c>
      <c r="U30" s="24">
        <f>IF(COUNTA($A30:$J30)=0,"",IF(OR($A30="",$B30="",$C30="",$D30="",$E30="",$F30="",$G30="",$H30=""),"PREENCHER OBRIGATÓRIOS",IF(AND($A30="Sim",COUNTIFS($K$5:$K$104,$K30,$A$5:$A$104,"Sim")&gt;1),"ID ITEM DUPLICADO",IF(OR($M30="",$M30&lt;1,$M30&gt;365),"FREQUÊNCIA INVÁLIDA",IF(AND($I30&lt;&gt;"",$I30&gt;'Parâmetros e instruções'!$B$3),"ÚLTIMA CONTAGEM FUTURA","OK")))))</f>
        <v/>
      </c>
    </row>
    <row r="31">
      <c r="A31" s="26" t="n"/>
      <c r="B31" s="26" t="n"/>
      <c r="C31" s="27" t="n"/>
      <c r="D31" s="26" t="n"/>
      <c r="E31" s="26" t="n"/>
      <c r="F31" s="26" t="n"/>
      <c r="G31" s="27" t="n"/>
      <c r="H31" s="54" t="n"/>
      <c r="I31" s="54" t="n"/>
      <c r="J31" s="29" t="n"/>
      <c r="K31" s="21">
        <f>IF(OR($B31="",$D31=""),"",UPPER(TRIM($B31))&amp;"|"&amp;UPPER(TRIM($D31)))</f>
        <v/>
      </c>
      <c r="L31" s="23">
        <f>IF(OR($E31="",$F31=""),"",SUMIFS('Parâmetros e instruções'!$C$13:$C$21,'Parâmetros e instruções'!$A$13:$A$21,$E31,'Parâmetros e instruções'!$B$13:$B$21,$F31))</f>
        <v/>
      </c>
      <c r="M31" s="23">
        <f>IF($K31="","",IF($J31&lt;&gt;"",$J31,$L31))</f>
        <v/>
      </c>
      <c r="N31" s="53">
        <f>IF($K31="","",IFERROR(IF(MAXIFS(Contagens!$D$5:$D$104,Contagens!$G$5:$G$104,$K31,Contagens!$R$5:$R$104,"Concluída",Contagens!$U$5:$U$104,"OK")=0,"",MAXIFS(Contagens!$D$5:$D$104,Contagens!$G$5:$G$104,$K31,Contagens!$R$5:$R$104,"Concluída",Contagens!$U$5:$U$104,"OK")),""))</f>
        <v/>
      </c>
      <c r="O31" s="53">
        <f>IF(MAX(IF($I31="",0,$I31),IF($N31="",0,$N31))=0,"",MAX(IF($I31="",0,$I31),IF($N31="",0,$N31)))</f>
        <v/>
      </c>
      <c r="P31" s="53">
        <f>IF(COUNTA($A31:$J31)=0,"",IF($A31&lt;&gt;"Sim","",IF(OR($H31="",$M31=""),"",IF($O31="",$H31,$O31+$M31))))</f>
        <v/>
      </c>
      <c r="Q31" s="23">
        <f>IF($P31="","",$P31-'Parâmetros e instruções'!$B$3)</f>
        <v/>
      </c>
      <c r="R31" s="24">
        <f>IF(COUNTA($A31:$J31)=0,"",IF($A31&lt;&gt;"Sim","Inativo",IF($P31="","Cadastro incompleto",IF($P31&lt;'Parâmetros e instruções'!$B$3,"Vencido",IF($P31='Parâmetros e instruções'!$B$3,"Vence hoje",IF($P31&lt;='Parâmetros e instruções'!$B$3+'Parâmetros e instruções'!$B$6,"A vencer","Em dia"))))))</f>
        <v/>
      </c>
      <c r="S31" s="21">
        <f>IF(COUNTA($A31:$J31)=0,"",IF(OR($A31&lt;&gt;"Sim",$U31&lt;&gt;"OK"),"",IF(AND($O31&lt;&gt;"",$P31&gt;='Parâmetros e instruções'!$B$3),"Sim","Não")))</f>
        <v/>
      </c>
      <c r="T31" s="23">
        <f>IF(OR($A31&lt;&gt;"Sim",$P31="",$U31&lt;&gt;"OK"),"",COUNTIFS($A$5:$A$104,"Sim",$P$5:$P$104,"&gt;0",$P$5:$P$104,"&lt;"&amp;$P31,$U$5:$U$104,"OK")+COUNTIFS($A$5:$A31,"Sim",$P$5:$P31,$P31,$U$5:$U31,"OK"))</f>
        <v/>
      </c>
      <c r="U31" s="24">
        <f>IF(COUNTA($A31:$J31)=0,"",IF(OR($A31="",$B31="",$C31="",$D31="",$E31="",$F31="",$G31="",$H31=""),"PREENCHER OBRIGATÓRIOS",IF(AND($A31="Sim",COUNTIFS($K$5:$K$104,$K31,$A$5:$A$104,"Sim")&gt;1),"ID ITEM DUPLICADO",IF(OR($M31="",$M31&lt;1,$M31&gt;365),"FREQUÊNCIA INVÁLIDA",IF(AND($I31&lt;&gt;"",$I31&gt;'Parâmetros e instruções'!$B$3),"ÚLTIMA CONTAGEM FUTURA","OK")))))</f>
        <v/>
      </c>
    </row>
    <row r="32">
      <c r="A32" s="26" t="n"/>
      <c r="B32" s="26" t="n"/>
      <c r="C32" s="27" t="n"/>
      <c r="D32" s="26" t="n"/>
      <c r="E32" s="26" t="n"/>
      <c r="F32" s="26" t="n"/>
      <c r="G32" s="27" t="n"/>
      <c r="H32" s="54" t="n"/>
      <c r="I32" s="54" t="n"/>
      <c r="J32" s="29" t="n"/>
      <c r="K32" s="21">
        <f>IF(OR($B32="",$D32=""),"",UPPER(TRIM($B32))&amp;"|"&amp;UPPER(TRIM($D32)))</f>
        <v/>
      </c>
      <c r="L32" s="23">
        <f>IF(OR($E32="",$F32=""),"",SUMIFS('Parâmetros e instruções'!$C$13:$C$21,'Parâmetros e instruções'!$A$13:$A$21,$E32,'Parâmetros e instruções'!$B$13:$B$21,$F32))</f>
        <v/>
      </c>
      <c r="M32" s="23">
        <f>IF($K32="","",IF($J32&lt;&gt;"",$J32,$L32))</f>
        <v/>
      </c>
      <c r="N32" s="53">
        <f>IF($K32="","",IFERROR(IF(MAXIFS(Contagens!$D$5:$D$104,Contagens!$G$5:$G$104,$K32,Contagens!$R$5:$R$104,"Concluída",Contagens!$U$5:$U$104,"OK")=0,"",MAXIFS(Contagens!$D$5:$D$104,Contagens!$G$5:$G$104,$K32,Contagens!$R$5:$R$104,"Concluída",Contagens!$U$5:$U$104,"OK")),""))</f>
        <v/>
      </c>
      <c r="O32" s="53">
        <f>IF(MAX(IF($I32="",0,$I32),IF($N32="",0,$N32))=0,"",MAX(IF($I32="",0,$I32),IF($N32="",0,$N32)))</f>
        <v/>
      </c>
      <c r="P32" s="53">
        <f>IF(COUNTA($A32:$J32)=0,"",IF($A32&lt;&gt;"Sim","",IF(OR($H32="",$M32=""),"",IF($O32="",$H32,$O32+$M32))))</f>
        <v/>
      </c>
      <c r="Q32" s="23">
        <f>IF($P32="","",$P32-'Parâmetros e instruções'!$B$3)</f>
        <v/>
      </c>
      <c r="R32" s="24">
        <f>IF(COUNTA($A32:$J32)=0,"",IF($A32&lt;&gt;"Sim","Inativo",IF($P32="","Cadastro incompleto",IF($P32&lt;'Parâmetros e instruções'!$B$3,"Vencido",IF($P32='Parâmetros e instruções'!$B$3,"Vence hoje",IF($P32&lt;='Parâmetros e instruções'!$B$3+'Parâmetros e instruções'!$B$6,"A vencer","Em dia"))))))</f>
        <v/>
      </c>
      <c r="S32" s="21">
        <f>IF(COUNTA($A32:$J32)=0,"",IF(OR($A32&lt;&gt;"Sim",$U32&lt;&gt;"OK"),"",IF(AND($O32&lt;&gt;"",$P32&gt;='Parâmetros e instruções'!$B$3),"Sim","Não")))</f>
        <v/>
      </c>
      <c r="T32" s="23">
        <f>IF(OR($A32&lt;&gt;"Sim",$P32="",$U32&lt;&gt;"OK"),"",COUNTIFS($A$5:$A$104,"Sim",$P$5:$P$104,"&gt;0",$P$5:$P$104,"&lt;"&amp;$P32,$U$5:$U$104,"OK")+COUNTIFS($A$5:$A32,"Sim",$P$5:$P32,$P32,$U$5:$U32,"OK"))</f>
        <v/>
      </c>
      <c r="U32" s="24">
        <f>IF(COUNTA($A32:$J32)=0,"",IF(OR($A32="",$B32="",$C32="",$D32="",$E32="",$F32="",$G32="",$H32=""),"PREENCHER OBRIGATÓRIOS",IF(AND($A32="Sim",COUNTIFS($K$5:$K$104,$K32,$A$5:$A$104,"Sim")&gt;1),"ID ITEM DUPLICADO",IF(OR($M32="",$M32&lt;1,$M32&gt;365),"FREQUÊNCIA INVÁLIDA",IF(AND($I32&lt;&gt;"",$I32&gt;'Parâmetros e instruções'!$B$3),"ÚLTIMA CONTAGEM FUTURA","OK")))))</f>
        <v/>
      </c>
    </row>
    <row r="33">
      <c r="A33" s="26" t="n"/>
      <c r="B33" s="26" t="n"/>
      <c r="C33" s="27" t="n"/>
      <c r="D33" s="26" t="n"/>
      <c r="E33" s="26" t="n"/>
      <c r="F33" s="26" t="n"/>
      <c r="G33" s="27" t="n"/>
      <c r="H33" s="54" t="n"/>
      <c r="I33" s="54" t="n"/>
      <c r="J33" s="29" t="n"/>
      <c r="K33" s="21">
        <f>IF(OR($B33="",$D33=""),"",UPPER(TRIM($B33))&amp;"|"&amp;UPPER(TRIM($D33)))</f>
        <v/>
      </c>
      <c r="L33" s="23">
        <f>IF(OR($E33="",$F33=""),"",SUMIFS('Parâmetros e instruções'!$C$13:$C$21,'Parâmetros e instruções'!$A$13:$A$21,$E33,'Parâmetros e instruções'!$B$13:$B$21,$F33))</f>
        <v/>
      </c>
      <c r="M33" s="23">
        <f>IF($K33="","",IF($J33&lt;&gt;"",$J33,$L33))</f>
        <v/>
      </c>
      <c r="N33" s="53">
        <f>IF($K33="","",IFERROR(IF(MAXIFS(Contagens!$D$5:$D$104,Contagens!$G$5:$G$104,$K33,Contagens!$R$5:$R$104,"Concluída",Contagens!$U$5:$U$104,"OK")=0,"",MAXIFS(Contagens!$D$5:$D$104,Contagens!$G$5:$G$104,$K33,Contagens!$R$5:$R$104,"Concluída",Contagens!$U$5:$U$104,"OK")),""))</f>
        <v/>
      </c>
      <c r="O33" s="53">
        <f>IF(MAX(IF($I33="",0,$I33),IF($N33="",0,$N33))=0,"",MAX(IF($I33="",0,$I33),IF($N33="",0,$N33)))</f>
        <v/>
      </c>
      <c r="P33" s="53">
        <f>IF(COUNTA($A33:$J33)=0,"",IF($A33&lt;&gt;"Sim","",IF(OR($H33="",$M33=""),"",IF($O33="",$H33,$O33+$M33))))</f>
        <v/>
      </c>
      <c r="Q33" s="23">
        <f>IF($P33="","",$P33-'Parâmetros e instruções'!$B$3)</f>
        <v/>
      </c>
      <c r="R33" s="24">
        <f>IF(COUNTA($A33:$J33)=0,"",IF($A33&lt;&gt;"Sim","Inativo",IF($P33="","Cadastro incompleto",IF($P33&lt;'Parâmetros e instruções'!$B$3,"Vencido",IF($P33='Parâmetros e instruções'!$B$3,"Vence hoje",IF($P33&lt;='Parâmetros e instruções'!$B$3+'Parâmetros e instruções'!$B$6,"A vencer","Em dia"))))))</f>
        <v/>
      </c>
      <c r="S33" s="21">
        <f>IF(COUNTA($A33:$J33)=0,"",IF(OR($A33&lt;&gt;"Sim",$U33&lt;&gt;"OK"),"",IF(AND($O33&lt;&gt;"",$P33&gt;='Parâmetros e instruções'!$B$3),"Sim","Não")))</f>
        <v/>
      </c>
      <c r="T33" s="23">
        <f>IF(OR($A33&lt;&gt;"Sim",$P33="",$U33&lt;&gt;"OK"),"",COUNTIFS($A$5:$A$104,"Sim",$P$5:$P$104,"&gt;0",$P$5:$P$104,"&lt;"&amp;$P33,$U$5:$U$104,"OK")+COUNTIFS($A$5:$A33,"Sim",$P$5:$P33,$P33,$U$5:$U33,"OK"))</f>
        <v/>
      </c>
      <c r="U33" s="24">
        <f>IF(COUNTA($A33:$J33)=0,"",IF(OR($A33="",$B33="",$C33="",$D33="",$E33="",$F33="",$G33="",$H33=""),"PREENCHER OBRIGATÓRIOS",IF(AND($A33="Sim",COUNTIFS($K$5:$K$104,$K33,$A$5:$A$104,"Sim")&gt;1),"ID ITEM DUPLICADO",IF(OR($M33="",$M33&lt;1,$M33&gt;365),"FREQUÊNCIA INVÁLIDA",IF(AND($I33&lt;&gt;"",$I33&gt;'Parâmetros e instruções'!$B$3),"ÚLTIMA CONTAGEM FUTURA","OK")))))</f>
        <v/>
      </c>
    </row>
    <row r="34">
      <c r="A34" s="26" t="n"/>
      <c r="B34" s="26" t="n"/>
      <c r="C34" s="27" t="n"/>
      <c r="D34" s="26" t="n"/>
      <c r="E34" s="26" t="n"/>
      <c r="F34" s="26" t="n"/>
      <c r="G34" s="27" t="n"/>
      <c r="H34" s="54" t="n"/>
      <c r="I34" s="54" t="n"/>
      <c r="J34" s="29" t="n"/>
      <c r="K34" s="21">
        <f>IF(OR($B34="",$D34=""),"",UPPER(TRIM($B34))&amp;"|"&amp;UPPER(TRIM($D34)))</f>
        <v/>
      </c>
      <c r="L34" s="23">
        <f>IF(OR($E34="",$F34=""),"",SUMIFS('Parâmetros e instruções'!$C$13:$C$21,'Parâmetros e instruções'!$A$13:$A$21,$E34,'Parâmetros e instruções'!$B$13:$B$21,$F34))</f>
        <v/>
      </c>
      <c r="M34" s="23">
        <f>IF($K34="","",IF($J34&lt;&gt;"",$J34,$L34))</f>
        <v/>
      </c>
      <c r="N34" s="53">
        <f>IF($K34="","",IFERROR(IF(MAXIFS(Contagens!$D$5:$D$104,Contagens!$G$5:$G$104,$K34,Contagens!$R$5:$R$104,"Concluída",Contagens!$U$5:$U$104,"OK")=0,"",MAXIFS(Contagens!$D$5:$D$104,Contagens!$G$5:$G$104,$K34,Contagens!$R$5:$R$104,"Concluída",Contagens!$U$5:$U$104,"OK")),""))</f>
        <v/>
      </c>
      <c r="O34" s="53">
        <f>IF(MAX(IF($I34="",0,$I34),IF($N34="",0,$N34))=0,"",MAX(IF($I34="",0,$I34),IF($N34="",0,$N34)))</f>
        <v/>
      </c>
      <c r="P34" s="53">
        <f>IF(COUNTA($A34:$J34)=0,"",IF($A34&lt;&gt;"Sim","",IF(OR($H34="",$M34=""),"",IF($O34="",$H34,$O34+$M34))))</f>
        <v/>
      </c>
      <c r="Q34" s="23">
        <f>IF($P34="","",$P34-'Parâmetros e instruções'!$B$3)</f>
        <v/>
      </c>
      <c r="R34" s="24">
        <f>IF(COUNTA($A34:$J34)=0,"",IF($A34&lt;&gt;"Sim","Inativo",IF($P34="","Cadastro incompleto",IF($P34&lt;'Parâmetros e instruções'!$B$3,"Vencido",IF($P34='Parâmetros e instruções'!$B$3,"Vence hoje",IF($P34&lt;='Parâmetros e instruções'!$B$3+'Parâmetros e instruções'!$B$6,"A vencer","Em dia"))))))</f>
        <v/>
      </c>
      <c r="S34" s="21">
        <f>IF(COUNTA($A34:$J34)=0,"",IF(OR($A34&lt;&gt;"Sim",$U34&lt;&gt;"OK"),"",IF(AND($O34&lt;&gt;"",$P34&gt;='Parâmetros e instruções'!$B$3),"Sim","Não")))</f>
        <v/>
      </c>
      <c r="T34" s="23">
        <f>IF(OR($A34&lt;&gt;"Sim",$P34="",$U34&lt;&gt;"OK"),"",COUNTIFS($A$5:$A$104,"Sim",$P$5:$P$104,"&gt;0",$P$5:$P$104,"&lt;"&amp;$P34,$U$5:$U$104,"OK")+COUNTIFS($A$5:$A34,"Sim",$P$5:$P34,$P34,$U$5:$U34,"OK"))</f>
        <v/>
      </c>
      <c r="U34" s="24">
        <f>IF(COUNTA($A34:$J34)=0,"",IF(OR($A34="",$B34="",$C34="",$D34="",$E34="",$F34="",$G34="",$H34=""),"PREENCHER OBRIGATÓRIOS",IF(AND($A34="Sim",COUNTIFS($K$5:$K$104,$K34,$A$5:$A$104,"Sim")&gt;1),"ID ITEM DUPLICADO",IF(OR($M34="",$M34&lt;1,$M34&gt;365),"FREQUÊNCIA INVÁLIDA",IF(AND($I34&lt;&gt;"",$I34&gt;'Parâmetros e instruções'!$B$3),"ÚLTIMA CONTAGEM FUTURA","OK")))))</f>
        <v/>
      </c>
    </row>
    <row r="35">
      <c r="A35" s="26" t="n"/>
      <c r="B35" s="26" t="n"/>
      <c r="C35" s="27" t="n"/>
      <c r="D35" s="26" t="n"/>
      <c r="E35" s="26" t="n"/>
      <c r="F35" s="26" t="n"/>
      <c r="G35" s="27" t="n"/>
      <c r="H35" s="54" t="n"/>
      <c r="I35" s="54" t="n"/>
      <c r="J35" s="29" t="n"/>
      <c r="K35" s="21">
        <f>IF(OR($B35="",$D35=""),"",UPPER(TRIM($B35))&amp;"|"&amp;UPPER(TRIM($D35)))</f>
        <v/>
      </c>
      <c r="L35" s="23">
        <f>IF(OR($E35="",$F35=""),"",SUMIFS('Parâmetros e instruções'!$C$13:$C$21,'Parâmetros e instruções'!$A$13:$A$21,$E35,'Parâmetros e instruções'!$B$13:$B$21,$F35))</f>
        <v/>
      </c>
      <c r="M35" s="23">
        <f>IF($K35="","",IF($J35&lt;&gt;"",$J35,$L35))</f>
        <v/>
      </c>
      <c r="N35" s="53">
        <f>IF($K35="","",IFERROR(IF(MAXIFS(Contagens!$D$5:$D$104,Contagens!$G$5:$G$104,$K35,Contagens!$R$5:$R$104,"Concluída",Contagens!$U$5:$U$104,"OK")=0,"",MAXIFS(Contagens!$D$5:$D$104,Contagens!$G$5:$G$104,$K35,Contagens!$R$5:$R$104,"Concluída",Contagens!$U$5:$U$104,"OK")),""))</f>
        <v/>
      </c>
      <c r="O35" s="53">
        <f>IF(MAX(IF($I35="",0,$I35),IF($N35="",0,$N35))=0,"",MAX(IF($I35="",0,$I35),IF($N35="",0,$N35)))</f>
        <v/>
      </c>
      <c r="P35" s="53">
        <f>IF(COUNTA($A35:$J35)=0,"",IF($A35&lt;&gt;"Sim","",IF(OR($H35="",$M35=""),"",IF($O35="",$H35,$O35+$M35))))</f>
        <v/>
      </c>
      <c r="Q35" s="23">
        <f>IF($P35="","",$P35-'Parâmetros e instruções'!$B$3)</f>
        <v/>
      </c>
      <c r="R35" s="24">
        <f>IF(COUNTA($A35:$J35)=0,"",IF($A35&lt;&gt;"Sim","Inativo",IF($P35="","Cadastro incompleto",IF($P35&lt;'Parâmetros e instruções'!$B$3,"Vencido",IF($P35='Parâmetros e instruções'!$B$3,"Vence hoje",IF($P35&lt;='Parâmetros e instruções'!$B$3+'Parâmetros e instruções'!$B$6,"A vencer","Em dia"))))))</f>
        <v/>
      </c>
      <c r="S35" s="21">
        <f>IF(COUNTA($A35:$J35)=0,"",IF(OR($A35&lt;&gt;"Sim",$U35&lt;&gt;"OK"),"",IF(AND($O35&lt;&gt;"",$P35&gt;='Parâmetros e instruções'!$B$3),"Sim","Não")))</f>
        <v/>
      </c>
      <c r="T35" s="23">
        <f>IF(OR($A35&lt;&gt;"Sim",$P35="",$U35&lt;&gt;"OK"),"",COUNTIFS($A$5:$A$104,"Sim",$P$5:$P$104,"&gt;0",$P$5:$P$104,"&lt;"&amp;$P35,$U$5:$U$104,"OK")+COUNTIFS($A$5:$A35,"Sim",$P$5:$P35,$P35,$U$5:$U35,"OK"))</f>
        <v/>
      </c>
      <c r="U35" s="24">
        <f>IF(COUNTA($A35:$J35)=0,"",IF(OR($A35="",$B35="",$C35="",$D35="",$E35="",$F35="",$G35="",$H35=""),"PREENCHER OBRIGATÓRIOS",IF(AND($A35="Sim",COUNTIFS($K$5:$K$104,$K35,$A$5:$A$104,"Sim")&gt;1),"ID ITEM DUPLICADO",IF(OR($M35="",$M35&lt;1,$M35&gt;365),"FREQUÊNCIA INVÁLIDA",IF(AND($I35&lt;&gt;"",$I35&gt;'Parâmetros e instruções'!$B$3),"ÚLTIMA CONTAGEM FUTURA","OK")))))</f>
        <v/>
      </c>
    </row>
    <row r="36">
      <c r="A36" s="26" t="n"/>
      <c r="B36" s="26" t="n"/>
      <c r="C36" s="27" t="n"/>
      <c r="D36" s="26" t="n"/>
      <c r="E36" s="26" t="n"/>
      <c r="F36" s="26" t="n"/>
      <c r="G36" s="27" t="n"/>
      <c r="H36" s="54" t="n"/>
      <c r="I36" s="54" t="n"/>
      <c r="J36" s="29" t="n"/>
      <c r="K36" s="21">
        <f>IF(OR($B36="",$D36=""),"",UPPER(TRIM($B36))&amp;"|"&amp;UPPER(TRIM($D36)))</f>
        <v/>
      </c>
      <c r="L36" s="23">
        <f>IF(OR($E36="",$F36=""),"",SUMIFS('Parâmetros e instruções'!$C$13:$C$21,'Parâmetros e instruções'!$A$13:$A$21,$E36,'Parâmetros e instruções'!$B$13:$B$21,$F36))</f>
        <v/>
      </c>
      <c r="M36" s="23">
        <f>IF($K36="","",IF($J36&lt;&gt;"",$J36,$L36))</f>
        <v/>
      </c>
      <c r="N36" s="53">
        <f>IF($K36="","",IFERROR(IF(MAXIFS(Contagens!$D$5:$D$104,Contagens!$G$5:$G$104,$K36,Contagens!$R$5:$R$104,"Concluída",Contagens!$U$5:$U$104,"OK")=0,"",MAXIFS(Contagens!$D$5:$D$104,Contagens!$G$5:$G$104,$K36,Contagens!$R$5:$R$104,"Concluída",Contagens!$U$5:$U$104,"OK")),""))</f>
        <v/>
      </c>
      <c r="O36" s="53">
        <f>IF(MAX(IF($I36="",0,$I36),IF($N36="",0,$N36))=0,"",MAX(IF($I36="",0,$I36),IF($N36="",0,$N36)))</f>
        <v/>
      </c>
      <c r="P36" s="53">
        <f>IF(COUNTA($A36:$J36)=0,"",IF($A36&lt;&gt;"Sim","",IF(OR($H36="",$M36=""),"",IF($O36="",$H36,$O36+$M36))))</f>
        <v/>
      </c>
      <c r="Q36" s="23">
        <f>IF($P36="","",$P36-'Parâmetros e instruções'!$B$3)</f>
        <v/>
      </c>
      <c r="R36" s="24">
        <f>IF(COUNTA($A36:$J36)=0,"",IF($A36&lt;&gt;"Sim","Inativo",IF($P36="","Cadastro incompleto",IF($P36&lt;'Parâmetros e instruções'!$B$3,"Vencido",IF($P36='Parâmetros e instruções'!$B$3,"Vence hoje",IF($P36&lt;='Parâmetros e instruções'!$B$3+'Parâmetros e instruções'!$B$6,"A vencer","Em dia"))))))</f>
        <v/>
      </c>
      <c r="S36" s="21">
        <f>IF(COUNTA($A36:$J36)=0,"",IF(OR($A36&lt;&gt;"Sim",$U36&lt;&gt;"OK"),"",IF(AND($O36&lt;&gt;"",$P36&gt;='Parâmetros e instruções'!$B$3),"Sim","Não")))</f>
        <v/>
      </c>
      <c r="T36" s="23">
        <f>IF(OR($A36&lt;&gt;"Sim",$P36="",$U36&lt;&gt;"OK"),"",COUNTIFS($A$5:$A$104,"Sim",$P$5:$P$104,"&gt;0",$P$5:$P$104,"&lt;"&amp;$P36,$U$5:$U$104,"OK")+COUNTIFS($A$5:$A36,"Sim",$P$5:$P36,$P36,$U$5:$U36,"OK"))</f>
        <v/>
      </c>
      <c r="U36" s="24">
        <f>IF(COUNTA($A36:$J36)=0,"",IF(OR($A36="",$B36="",$C36="",$D36="",$E36="",$F36="",$G36="",$H36=""),"PREENCHER OBRIGATÓRIOS",IF(AND($A36="Sim",COUNTIFS($K$5:$K$104,$K36,$A$5:$A$104,"Sim")&gt;1),"ID ITEM DUPLICADO",IF(OR($M36="",$M36&lt;1,$M36&gt;365),"FREQUÊNCIA INVÁLIDA",IF(AND($I36&lt;&gt;"",$I36&gt;'Parâmetros e instruções'!$B$3),"ÚLTIMA CONTAGEM FUTURA","OK")))))</f>
        <v/>
      </c>
    </row>
    <row r="37">
      <c r="A37" s="26" t="n"/>
      <c r="B37" s="26" t="n"/>
      <c r="C37" s="27" t="n"/>
      <c r="D37" s="26" t="n"/>
      <c r="E37" s="26" t="n"/>
      <c r="F37" s="26" t="n"/>
      <c r="G37" s="27" t="n"/>
      <c r="H37" s="54" t="n"/>
      <c r="I37" s="54" t="n"/>
      <c r="J37" s="29" t="n"/>
      <c r="K37" s="21">
        <f>IF(OR($B37="",$D37=""),"",UPPER(TRIM($B37))&amp;"|"&amp;UPPER(TRIM($D37)))</f>
        <v/>
      </c>
      <c r="L37" s="23">
        <f>IF(OR($E37="",$F37=""),"",SUMIFS('Parâmetros e instruções'!$C$13:$C$21,'Parâmetros e instruções'!$A$13:$A$21,$E37,'Parâmetros e instruções'!$B$13:$B$21,$F37))</f>
        <v/>
      </c>
      <c r="M37" s="23">
        <f>IF($K37="","",IF($J37&lt;&gt;"",$J37,$L37))</f>
        <v/>
      </c>
      <c r="N37" s="53">
        <f>IF($K37="","",IFERROR(IF(MAXIFS(Contagens!$D$5:$D$104,Contagens!$G$5:$G$104,$K37,Contagens!$R$5:$R$104,"Concluída",Contagens!$U$5:$U$104,"OK")=0,"",MAXIFS(Contagens!$D$5:$D$104,Contagens!$G$5:$G$104,$K37,Contagens!$R$5:$R$104,"Concluída",Contagens!$U$5:$U$104,"OK")),""))</f>
        <v/>
      </c>
      <c r="O37" s="53">
        <f>IF(MAX(IF($I37="",0,$I37),IF($N37="",0,$N37))=0,"",MAX(IF($I37="",0,$I37),IF($N37="",0,$N37)))</f>
        <v/>
      </c>
      <c r="P37" s="53">
        <f>IF(COUNTA($A37:$J37)=0,"",IF($A37&lt;&gt;"Sim","",IF(OR($H37="",$M37=""),"",IF($O37="",$H37,$O37+$M37))))</f>
        <v/>
      </c>
      <c r="Q37" s="23">
        <f>IF($P37="","",$P37-'Parâmetros e instruções'!$B$3)</f>
        <v/>
      </c>
      <c r="R37" s="24">
        <f>IF(COUNTA($A37:$J37)=0,"",IF($A37&lt;&gt;"Sim","Inativo",IF($P37="","Cadastro incompleto",IF($P37&lt;'Parâmetros e instruções'!$B$3,"Vencido",IF($P37='Parâmetros e instruções'!$B$3,"Vence hoje",IF($P37&lt;='Parâmetros e instruções'!$B$3+'Parâmetros e instruções'!$B$6,"A vencer","Em dia"))))))</f>
        <v/>
      </c>
      <c r="S37" s="21">
        <f>IF(COUNTA($A37:$J37)=0,"",IF(OR($A37&lt;&gt;"Sim",$U37&lt;&gt;"OK"),"",IF(AND($O37&lt;&gt;"",$P37&gt;='Parâmetros e instruções'!$B$3),"Sim","Não")))</f>
        <v/>
      </c>
      <c r="T37" s="23">
        <f>IF(OR($A37&lt;&gt;"Sim",$P37="",$U37&lt;&gt;"OK"),"",COUNTIFS($A$5:$A$104,"Sim",$P$5:$P$104,"&gt;0",$P$5:$P$104,"&lt;"&amp;$P37,$U$5:$U$104,"OK")+COUNTIFS($A$5:$A37,"Sim",$P$5:$P37,$P37,$U$5:$U37,"OK"))</f>
        <v/>
      </c>
      <c r="U37" s="24">
        <f>IF(COUNTA($A37:$J37)=0,"",IF(OR($A37="",$B37="",$C37="",$D37="",$E37="",$F37="",$G37="",$H37=""),"PREENCHER OBRIGATÓRIOS",IF(AND($A37="Sim",COUNTIFS($K$5:$K$104,$K37,$A$5:$A$104,"Sim")&gt;1),"ID ITEM DUPLICADO",IF(OR($M37="",$M37&lt;1,$M37&gt;365),"FREQUÊNCIA INVÁLIDA",IF(AND($I37&lt;&gt;"",$I37&gt;'Parâmetros e instruções'!$B$3),"ÚLTIMA CONTAGEM FUTURA","OK")))))</f>
        <v/>
      </c>
    </row>
    <row r="38">
      <c r="A38" s="26" t="n"/>
      <c r="B38" s="26" t="n"/>
      <c r="C38" s="27" t="n"/>
      <c r="D38" s="26" t="n"/>
      <c r="E38" s="26" t="n"/>
      <c r="F38" s="26" t="n"/>
      <c r="G38" s="27" t="n"/>
      <c r="H38" s="54" t="n"/>
      <c r="I38" s="54" t="n"/>
      <c r="J38" s="29" t="n"/>
      <c r="K38" s="21">
        <f>IF(OR($B38="",$D38=""),"",UPPER(TRIM($B38))&amp;"|"&amp;UPPER(TRIM($D38)))</f>
        <v/>
      </c>
      <c r="L38" s="23">
        <f>IF(OR($E38="",$F38=""),"",SUMIFS('Parâmetros e instruções'!$C$13:$C$21,'Parâmetros e instruções'!$A$13:$A$21,$E38,'Parâmetros e instruções'!$B$13:$B$21,$F38))</f>
        <v/>
      </c>
      <c r="M38" s="23">
        <f>IF($K38="","",IF($J38&lt;&gt;"",$J38,$L38))</f>
        <v/>
      </c>
      <c r="N38" s="53">
        <f>IF($K38="","",IFERROR(IF(MAXIFS(Contagens!$D$5:$D$104,Contagens!$G$5:$G$104,$K38,Contagens!$R$5:$R$104,"Concluída",Contagens!$U$5:$U$104,"OK")=0,"",MAXIFS(Contagens!$D$5:$D$104,Contagens!$G$5:$G$104,$K38,Contagens!$R$5:$R$104,"Concluída",Contagens!$U$5:$U$104,"OK")),""))</f>
        <v/>
      </c>
      <c r="O38" s="53">
        <f>IF(MAX(IF($I38="",0,$I38),IF($N38="",0,$N38))=0,"",MAX(IF($I38="",0,$I38),IF($N38="",0,$N38)))</f>
        <v/>
      </c>
      <c r="P38" s="53">
        <f>IF(COUNTA($A38:$J38)=0,"",IF($A38&lt;&gt;"Sim","",IF(OR($H38="",$M38=""),"",IF($O38="",$H38,$O38+$M38))))</f>
        <v/>
      </c>
      <c r="Q38" s="23">
        <f>IF($P38="","",$P38-'Parâmetros e instruções'!$B$3)</f>
        <v/>
      </c>
      <c r="R38" s="24">
        <f>IF(COUNTA($A38:$J38)=0,"",IF($A38&lt;&gt;"Sim","Inativo",IF($P38="","Cadastro incompleto",IF($P38&lt;'Parâmetros e instruções'!$B$3,"Vencido",IF($P38='Parâmetros e instruções'!$B$3,"Vence hoje",IF($P38&lt;='Parâmetros e instruções'!$B$3+'Parâmetros e instruções'!$B$6,"A vencer","Em dia"))))))</f>
        <v/>
      </c>
      <c r="S38" s="21">
        <f>IF(COUNTA($A38:$J38)=0,"",IF(OR($A38&lt;&gt;"Sim",$U38&lt;&gt;"OK"),"",IF(AND($O38&lt;&gt;"",$P38&gt;='Parâmetros e instruções'!$B$3),"Sim","Não")))</f>
        <v/>
      </c>
      <c r="T38" s="23">
        <f>IF(OR($A38&lt;&gt;"Sim",$P38="",$U38&lt;&gt;"OK"),"",COUNTIFS($A$5:$A$104,"Sim",$P$5:$P$104,"&gt;0",$P$5:$P$104,"&lt;"&amp;$P38,$U$5:$U$104,"OK")+COUNTIFS($A$5:$A38,"Sim",$P$5:$P38,$P38,$U$5:$U38,"OK"))</f>
        <v/>
      </c>
      <c r="U38" s="24">
        <f>IF(COUNTA($A38:$J38)=0,"",IF(OR($A38="",$B38="",$C38="",$D38="",$E38="",$F38="",$G38="",$H38=""),"PREENCHER OBRIGATÓRIOS",IF(AND($A38="Sim",COUNTIFS($K$5:$K$104,$K38,$A$5:$A$104,"Sim")&gt;1),"ID ITEM DUPLICADO",IF(OR($M38="",$M38&lt;1,$M38&gt;365),"FREQUÊNCIA INVÁLIDA",IF(AND($I38&lt;&gt;"",$I38&gt;'Parâmetros e instruções'!$B$3),"ÚLTIMA CONTAGEM FUTURA","OK")))))</f>
        <v/>
      </c>
    </row>
    <row r="39">
      <c r="A39" s="26" t="n"/>
      <c r="B39" s="26" t="n"/>
      <c r="C39" s="27" t="n"/>
      <c r="D39" s="26" t="n"/>
      <c r="E39" s="26" t="n"/>
      <c r="F39" s="26" t="n"/>
      <c r="G39" s="27" t="n"/>
      <c r="H39" s="54" t="n"/>
      <c r="I39" s="54" t="n"/>
      <c r="J39" s="29" t="n"/>
      <c r="K39" s="21">
        <f>IF(OR($B39="",$D39=""),"",UPPER(TRIM($B39))&amp;"|"&amp;UPPER(TRIM($D39)))</f>
        <v/>
      </c>
      <c r="L39" s="23">
        <f>IF(OR($E39="",$F39=""),"",SUMIFS('Parâmetros e instruções'!$C$13:$C$21,'Parâmetros e instruções'!$A$13:$A$21,$E39,'Parâmetros e instruções'!$B$13:$B$21,$F39))</f>
        <v/>
      </c>
      <c r="M39" s="23">
        <f>IF($K39="","",IF($J39&lt;&gt;"",$J39,$L39))</f>
        <v/>
      </c>
      <c r="N39" s="53">
        <f>IF($K39="","",IFERROR(IF(MAXIFS(Contagens!$D$5:$D$104,Contagens!$G$5:$G$104,$K39,Contagens!$R$5:$R$104,"Concluída",Contagens!$U$5:$U$104,"OK")=0,"",MAXIFS(Contagens!$D$5:$D$104,Contagens!$G$5:$G$104,$K39,Contagens!$R$5:$R$104,"Concluída",Contagens!$U$5:$U$104,"OK")),""))</f>
        <v/>
      </c>
      <c r="O39" s="53">
        <f>IF(MAX(IF($I39="",0,$I39),IF($N39="",0,$N39))=0,"",MAX(IF($I39="",0,$I39),IF($N39="",0,$N39)))</f>
        <v/>
      </c>
      <c r="P39" s="53">
        <f>IF(COUNTA($A39:$J39)=0,"",IF($A39&lt;&gt;"Sim","",IF(OR($H39="",$M39=""),"",IF($O39="",$H39,$O39+$M39))))</f>
        <v/>
      </c>
      <c r="Q39" s="23">
        <f>IF($P39="","",$P39-'Parâmetros e instruções'!$B$3)</f>
        <v/>
      </c>
      <c r="R39" s="24">
        <f>IF(COUNTA($A39:$J39)=0,"",IF($A39&lt;&gt;"Sim","Inativo",IF($P39="","Cadastro incompleto",IF($P39&lt;'Parâmetros e instruções'!$B$3,"Vencido",IF($P39='Parâmetros e instruções'!$B$3,"Vence hoje",IF($P39&lt;='Parâmetros e instruções'!$B$3+'Parâmetros e instruções'!$B$6,"A vencer","Em dia"))))))</f>
        <v/>
      </c>
      <c r="S39" s="21">
        <f>IF(COUNTA($A39:$J39)=0,"",IF(OR($A39&lt;&gt;"Sim",$U39&lt;&gt;"OK"),"",IF(AND($O39&lt;&gt;"",$P39&gt;='Parâmetros e instruções'!$B$3),"Sim","Não")))</f>
        <v/>
      </c>
      <c r="T39" s="23">
        <f>IF(OR($A39&lt;&gt;"Sim",$P39="",$U39&lt;&gt;"OK"),"",COUNTIFS($A$5:$A$104,"Sim",$P$5:$P$104,"&gt;0",$P$5:$P$104,"&lt;"&amp;$P39,$U$5:$U$104,"OK")+COUNTIFS($A$5:$A39,"Sim",$P$5:$P39,$P39,$U$5:$U39,"OK"))</f>
        <v/>
      </c>
      <c r="U39" s="24">
        <f>IF(COUNTA($A39:$J39)=0,"",IF(OR($A39="",$B39="",$C39="",$D39="",$E39="",$F39="",$G39="",$H39=""),"PREENCHER OBRIGATÓRIOS",IF(AND($A39="Sim",COUNTIFS($K$5:$K$104,$K39,$A$5:$A$104,"Sim")&gt;1),"ID ITEM DUPLICADO",IF(OR($M39="",$M39&lt;1,$M39&gt;365),"FREQUÊNCIA INVÁLIDA",IF(AND($I39&lt;&gt;"",$I39&gt;'Parâmetros e instruções'!$B$3),"ÚLTIMA CONTAGEM FUTURA","OK")))))</f>
        <v/>
      </c>
    </row>
    <row r="40">
      <c r="A40" s="26" t="n"/>
      <c r="B40" s="26" t="n"/>
      <c r="C40" s="27" t="n"/>
      <c r="D40" s="26" t="n"/>
      <c r="E40" s="26" t="n"/>
      <c r="F40" s="26" t="n"/>
      <c r="G40" s="27" t="n"/>
      <c r="H40" s="54" t="n"/>
      <c r="I40" s="54" t="n"/>
      <c r="J40" s="29" t="n"/>
      <c r="K40" s="21">
        <f>IF(OR($B40="",$D40=""),"",UPPER(TRIM($B40))&amp;"|"&amp;UPPER(TRIM($D40)))</f>
        <v/>
      </c>
      <c r="L40" s="23">
        <f>IF(OR($E40="",$F40=""),"",SUMIFS('Parâmetros e instruções'!$C$13:$C$21,'Parâmetros e instruções'!$A$13:$A$21,$E40,'Parâmetros e instruções'!$B$13:$B$21,$F40))</f>
        <v/>
      </c>
      <c r="M40" s="23">
        <f>IF($K40="","",IF($J40&lt;&gt;"",$J40,$L40))</f>
        <v/>
      </c>
      <c r="N40" s="53">
        <f>IF($K40="","",IFERROR(IF(MAXIFS(Contagens!$D$5:$D$104,Contagens!$G$5:$G$104,$K40,Contagens!$R$5:$R$104,"Concluída",Contagens!$U$5:$U$104,"OK")=0,"",MAXIFS(Contagens!$D$5:$D$104,Contagens!$G$5:$G$104,$K40,Contagens!$R$5:$R$104,"Concluída",Contagens!$U$5:$U$104,"OK")),""))</f>
        <v/>
      </c>
      <c r="O40" s="53">
        <f>IF(MAX(IF($I40="",0,$I40),IF($N40="",0,$N40))=0,"",MAX(IF($I40="",0,$I40),IF($N40="",0,$N40)))</f>
        <v/>
      </c>
      <c r="P40" s="53">
        <f>IF(COUNTA($A40:$J40)=0,"",IF($A40&lt;&gt;"Sim","",IF(OR($H40="",$M40=""),"",IF($O40="",$H40,$O40+$M40))))</f>
        <v/>
      </c>
      <c r="Q40" s="23">
        <f>IF($P40="","",$P40-'Parâmetros e instruções'!$B$3)</f>
        <v/>
      </c>
      <c r="R40" s="24">
        <f>IF(COUNTA($A40:$J40)=0,"",IF($A40&lt;&gt;"Sim","Inativo",IF($P40="","Cadastro incompleto",IF($P40&lt;'Parâmetros e instruções'!$B$3,"Vencido",IF($P40='Parâmetros e instruções'!$B$3,"Vence hoje",IF($P40&lt;='Parâmetros e instruções'!$B$3+'Parâmetros e instruções'!$B$6,"A vencer","Em dia"))))))</f>
        <v/>
      </c>
      <c r="S40" s="21">
        <f>IF(COUNTA($A40:$J40)=0,"",IF(OR($A40&lt;&gt;"Sim",$U40&lt;&gt;"OK"),"",IF(AND($O40&lt;&gt;"",$P40&gt;='Parâmetros e instruções'!$B$3),"Sim","Não")))</f>
        <v/>
      </c>
      <c r="T40" s="23">
        <f>IF(OR($A40&lt;&gt;"Sim",$P40="",$U40&lt;&gt;"OK"),"",COUNTIFS($A$5:$A$104,"Sim",$P$5:$P$104,"&gt;0",$P$5:$P$104,"&lt;"&amp;$P40,$U$5:$U$104,"OK")+COUNTIFS($A$5:$A40,"Sim",$P$5:$P40,$P40,$U$5:$U40,"OK"))</f>
        <v/>
      </c>
      <c r="U40" s="24">
        <f>IF(COUNTA($A40:$J40)=0,"",IF(OR($A40="",$B40="",$C40="",$D40="",$E40="",$F40="",$G40="",$H40=""),"PREENCHER OBRIGATÓRIOS",IF(AND($A40="Sim",COUNTIFS($K$5:$K$104,$K40,$A$5:$A$104,"Sim")&gt;1),"ID ITEM DUPLICADO",IF(OR($M40="",$M40&lt;1,$M40&gt;365),"FREQUÊNCIA INVÁLIDA",IF(AND($I40&lt;&gt;"",$I40&gt;'Parâmetros e instruções'!$B$3),"ÚLTIMA CONTAGEM FUTURA","OK")))))</f>
        <v/>
      </c>
    </row>
    <row r="41">
      <c r="A41" s="26" t="n"/>
      <c r="B41" s="26" t="n"/>
      <c r="C41" s="27" t="n"/>
      <c r="D41" s="26" t="n"/>
      <c r="E41" s="26" t="n"/>
      <c r="F41" s="26" t="n"/>
      <c r="G41" s="27" t="n"/>
      <c r="H41" s="54" t="n"/>
      <c r="I41" s="54" t="n"/>
      <c r="J41" s="29" t="n"/>
      <c r="K41" s="21">
        <f>IF(OR($B41="",$D41=""),"",UPPER(TRIM($B41))&amp;"|"&amp;UPPER(TRIM($D41)))</f>
        <v/>
      </c>
      <c r="L41" s="23">
        <f>IF(OR($E41="",$F41=""),"",SUMIFS('Parâmetros e instruções'!$C$13:$C$21,'Parâmetros e instruções'!$A$13:$A$21,$E41,'Parâmetros e instruções'!$B$13:$B$21,$F41))</f>
        <v/>
      </c>
      <c r="M41" s="23">
        <f>IF($K41="","",IF($J41&lt;&gt;"",$J41,$L41))</f>
        <v/>
      </c>
      <c r="N41" s="53">
        <f>IF($K41="","",IFERROR(IF(MAXIFS(Contagens!$D$5:$D$104,Contagens!$G$5:$G$104,$K41,Contagens!$R$5:$R$104,"Concluída",Contagens!$U$5:$U$104,"OK")=0,"",MAXIFS(Contagens!$D$5:$D$104,Contagens!$G$5:$G$104,$K41,Contagens!$R$5:$R$104,"Concluída",Contagens!$U$5:$U$104,"OK")),""))</f>
        <v/>
      </c>
      <c r="O41" s="53">
        <f>IF(MAX(IF($I41="",0,$I41),IF($N41="",0,$N41))=0,"",MAX(IF($I41="",0,$I41),IF($N41="",0,$N41)))</f>
        <v/>
      </c>
      <c r="P41" s="53">
        <f>IF(COUNTA($A41:$J41)=0,"",IF($A41&lt;&gt;"Sim","",IF(OR($H41="",$M41=""),"",IF($O41="",$H41,$O41+$M41))))</f>
        <v/>
      </c>
      <c r="Q41" s="23">
        <f>IF($P41="","",$P41-'Parâmetros e instruções'!$B$3)</f>
        <v/>
      </c>
      <c r="R41" s="24">
        <f>IF(COUNTA($A41:$J41)=0,"",IF($A41&lt;&gt;"Sim","Inativo",IF($P41="","Cadastro incompleto",IF($P41&lt;'Parâmetros e instruções'!$B$3,"Vencido",IF($P41='Parâmetros e instruções'!$B$3,"Vence hoje",IF($P41&lt;='Parâmetros e instruções'!$B$3+'Parâmetros e instruções'!$B$6,"A vencer","Em dia"))))))</f>
        <v/>
      </c>
      <c r="S41" s="21">
        <f>IF(COUNTA($A41:$J41)=0,"",IF(OR($A41&lt;&gt;"Sim",$U41&lt;&gt;"OK"),"",IF(AND($O41&lt;&gt;"",$P41&gt;='Parâmetros e instruções'!$B$3),"Sim","Não")))</f>
        <v/>
      </c>
      <c r="T41" s="23">
        <f>IF(OR($A41&lt;&gt;"Sim",$P41="",$U41&lt;&gt;"OK"),"",COUNTIFS($A$5:$A$104,"Sim",$P$5:$P$104,"&gt;0",$P$5:$P$104,"&lt;"&amp;$P41,$U$5:$U$104,"OK")+COUNTIFS($A$5:$A41,"Sim",$P$5:$P41,$P41,$U$5:$U41,"OK"))</f>
        <v/>
      </c>
      <c r="U41" s="24">
        <f>IF(COUNTA($A41:$J41)=0,"",IF(OR($A41="",$B41="",$C41="",$D41="",$E41="",$F41="",$G41="",$H41=""),"PREENCHER OBRIGATÓRIOS",IF(AND($A41="Sim",COUNTIFS($K$5:$K$104,$K41,$A$5:$A$104,"Sim")&gt;1),"ID ITEM DUPLICADO",IF(OR($M41="",$M41&lt;1,$M41&gt;365),"FREQUÊNCIA INVÁLIDA",IF(AND($I41&lt;&gt;"",$I41&gt;'Parâmetros e instruções'!$B$3),"ÚLTIMA CONTAGEM FUTURA","OK")))))</f>
        <v/>
      </c>
    </row>
    <row r="42">
      <c r="A42" s="26" t="n"/>
      <c r="B42" s="26" t="n"/>
      <c r="C42" s="27" t="n"/>
      <c r="D42" s="26" t="n"/>
      <c r="E42" s="26" t="n"/>
      <c r="F42" s="26" t="n"/>
      <c r="G42" s="27" t="n"/>
      <c r="H42" s="54" t="n"/>
      <c r="I42" s="54" t="n"/>
      <c r="J42" s="29" t="n"/>
      <c r="K42" s="21">
        <f>IF(OR($B42="",$D42=""),"",UPPER(TRIM($B42))&amp;"|"&amp;UPPER(TRIM($D42)))</f>
        <v/>
      </c>
      <c r="L42" s="23">
        <f>IF(OR($E42="",$F42=""),"",SUMIFS('Parâmetros e instruções'!$C$13:$C$21,'Parâmetros e instruções'!$A$13:$A$21,$E42,'Parâmetros e instruções'!$B$13:$B$21,$F42))</f>
        <v/>
      </c>
      <c r="M42" s="23">
        <f>IF($K42="","",IF($J42&lt;&gt;"",$J42,$L42))</f>
        <v/>
      </c>
      <c r="N42" s="53">
        <f>IF($K42="","",IFERROR(IF(MAXIFS(Contagens!$D$5:$D$104,Contagens!$G$5:$G$104,$K42,Contagens!$R$5:$R$104,"Concluída",Contagens!$U$5:$U$104,"OK")=0,"",MAXIFS(Contagens!$D$5:$D$104,Contagens!$G$5:$G$104,$K42,Contagens!$R$5:$R$104,"Concluída",Contagens!$U$5:$U$104,"OK")),""))</f>
        <v/>
      </c>
      <c r="O42" s="53">
        <f>IF(MAX(IF($I42="",0,$I42),IF($N42="",0,$N42))=0,"",MAX(IF($I42="",0,$I42),IF($N42="",0,$N42)))</f>
        <v/>
      </c>
      <c r="P42" s="53">
        <f>IF(COUNTA($A42:$J42)=0,"",IF($A42&lt;&gt;"Sim","",IF(OR($H42="",$M42=""),"",IF($O42="",$H42,$O42+$M42))))</f>
        <v/>
      </c>
      <c r="Q42" s="23">
        <f>IF($P42="","",$P42-'Parâmetros e instruções'!$B$3)</f>
        <v/>
      </c>
      <c r="R42" s="24">
        <f>IF(COUNTA($A42:$J42)=0,"",IF($A42&lt;&gt;"Sim","Inativo",IF($P42="","Cadastro incompleto",IF($P42&lt;'Parâmetros e instruções'!$B$3,"Vencido",IF($P42='Parâmetros e instruções'!$B$3,"Vence hoje",IF($P42&lt;='Parâmetros e instruções'!$B$3+'Parâmetros e instruções'!$B$6,"A vencer","Em dia"))))))</f>
        <v/>
      </c>
      <c r="S42" s="21">
        <f>IF(COUNTA($A42:$J42)=0,"",IF(OR($A42&lt;&gt;"Sim",$U42&lt;&gt;"OK"),"",IF(AND($O42&lt;&gt;"",$P42&gt;='Parâmetros e instruções'!$B$3),"Sim","Não")))</f>
        <v/>
      </c>
      <c r="T42" s="23">
        <f>IF(OR($A42&lt;&gt;"Sim",$P42="",$U42&lt;&gt;"OK"),"",COUNTIFS($A$5:$A$104,"Sim",$P$5:$P$104,"&gt;0",$P$5:$P$104,"&lt;"&amp;$P42,$U$5:$U$104,"OK")+COUNTIFS($A$5:$A42,"Sim",$P$5:$P42,$P42,$U$5:$U42,"OK"))</f>
        <v/>
      </c>
      <c r="U42" s="24">
        <f>IF(COUNTA($A42:$J42)=0,"",IF(OR($A42="",$B42="",$C42="",$D42="",$E42="",$F42="",$G42="",$H42=""),"PREENCHER OBRIGATÓRIOS",IF(AND($A42="Sim",COUNTIFS($K$5:$K$104,$K42,$A$5:$A$104,"Sim")&gt;1),"ID ITEM DUPLICADO",IF(OR($M42="",$M42&lt;1,$M42&gt;365),"FREQUÊNCIA INVÁLIDA",IF(AND($I42&lt;&gt;"",$I42&gt;'Parâmetros e instruções'!$B$3),"ÚLTIMA CONTAGEM FUTURA","OK")))))</f>
        <v/>
      </c>
    </row>
    <row r="43">
      <c r="A43" s="26" t="n"/>
      <c r="B43" s="26" t="n"/>
      <c r="C43" s="27" t="n"/>
      <c r="D43" s="26" t="n"/>
      <c r="E43" s="26" t="n"/>
      <c r="F43" s="26" t="n"/>
      <c r="G43" s="27" t="n"/>
      <c r="H43" s="54" t="n"/>
      <c r="I43" s="54" t="n"/>
      <c r="J43" s="29" t="n"/>
      <c r="K43" s="21">
        <f>IF(OR($B43="",$D43=""),"",UPPER(TRIM($B43))&amp;"|"&amp;UPPER(TRIM($D43)))</f>
        <v/>
      </c>
      <c r="L43" s="23">
        <f>IF(OR($E43="",$F43=""),"",SUMIFS('Parâmetros e instruções'!$C$13:$C$21,'Parâmetros e instruções'!$A$13:$A$21,$E43,'Parâmetros e instruções'!$B$13:$B$21,$F43))</f>
        <v/>
      </c>
      <c r="M43" s="23">
        <f>IF($K43="","",IF($J43&lt;&gt;"",$J43,$L43))</f>
        <v/>
      </c>
      <c r="N43" s="53">
        <f>IF($K43="","",IFERROR(IF(MAXIFS(Contagens!$D$5:$D$104,Contagens!$G$5:$G$104,$K43,Contagens!$R$5:$R$104,"Concluída",Contagens!$U$5:$U$104,"OK")=0,"",MAXIFS(Contagens!$D$5:$D$104,Contagens!$G$5:$G$104,$K43,Contagens!$R$5:$R$104,"Concluída",Contagens!$U$5:$U$104,"OK")),""))</f>
        <v/>
      </c>
      <c r="O43" s="53">
        <f>IF(MAX(IF($I43="",0,$I43),IF($N43="",0,$N43))=0,"",MAX(IF($I43="",0,$I43),IF($N43="",0,$N43)))</f>
        <v/>
      </c>
      <c r="P43" s="53">
        <f>IF(COUNTA($A43:$J43)=0,"",IF($A43&lt;&gt;"Sim","",IF(OR($H43="",$M43=""),"",IF($O43="",$H43,$O43+$M43))))</f>
        <v/>
      </c>
      <c r="Q43" s="23">
        <f>IF($P43="","",$P43-'Parâmetros e instruções'!$B$3)</f>
        <v/>
      </c>
      <c r="R43" s="24">
        <f>IF(COUNTA($A43:$J43)=0,"",IF($A43&lt;&gt;"Sim","Inativo",IF($P43="","Cadastro incompleto",IF($P43&lt;'Parâmetros e instruções'!$B$3,"Vencido",IF($P43='Parâmetros e instruções'!$B$3,"Vence hoje",IF($P43&lt;='Parâmetros e instruções'!$B$3+'Parâmetros e instruções'!$B$6,"A vencer","Em dia"))))))</f>
        <v/>
      </c>
      <c r="S43" s="21">
        <f>IF(COUNTA($A43:$J43)=0,"",IF(OR($A43&lt;&gt;"Sim",$U43&lt;&gt;"OK"),"",IF(AND($O43&lt;&gt;"",$P43&gt;='Parâmetros e instruções'!$B$3),"Sim","Não")))</f>
        <v/>
      </c>
      <c r="T43" s="23">
        <f>IF(OR($A43&lt;&gt;"Sim",$P43="",$U43&lt;&gt;"OK"),"",COUNTIFS($A$5:$A$104,"Sim",$P$5:$P$104,"&gt;0",$P$5:$P$104,"&lt;"&amp;$P43,$U$5:$U$104,"OK")+COUNTIFS($A$5:$A43,"Sim",$P$5:$P43,$P43,$U$5:$U43,"OK"))</f>
        <v/>
      </c>
      <c r="U43" s="24">
        <f>IF(COUNTA($A43:$J43)=0,"",IF(OR($A43="",$B43="",$C43="",$D43="",$E43="",$F43="",$G43="",$H43=""),"PREENCHER OBRIGATÓRIOS",IF(AND($A43="Sim",COUNTIFS($K$5:$K$104,$K43,$A$5:$A$104,"Sim")&gt;1),"ID ITEM DUPLICADO",IF(OR($M43="",$M43&lt;1,$M43&gt;365),"FREQUÊNCIA INVÁLIDA",IF(AND($I43&lt;&gt;"",$I43&gt;'Parâmetros e instruções'!$B$3),"ÚLTIMA CONTAGEM FUTURA","OK")))))</f>
        <v/>
      </c>
    </row>
    <row r="44">
      <c r="A44" s="26" t="n"/>
      <c r="B44" s="26" t="n"/>
      <c r="C44" s="27" t="n"/>
      <c r="D44" s="26" t="n"/>
      <c r="E44" s="26" t="n"/>
      <c r="F44" s="26" t="n"/>
      <c r="G44" s="27" t="n"/>
      <c r="H44" s="54" t="n"/>
      <c r="I44" s="54" t="n"/>
      <c r="J44" s="29" t="n"/>
      <c r="K44" s="21">
        <f>IF(OR($B44="",$D44=""),"",UPPER(TRIM($B44))&amp;"|"&amp;UPPER(TRIM($D44)))</f>
        <v/>
      </c>
      <c r="L44" s="23">
        <f>IF(OR($E44="",$F44=""),"",SUMIFS('Parâmetros e instruções'!$C$13:$C$21,'Parâmetros e instruções'!$A$13:$A$21,$E44,'Parâmetros e instruções'!$B$13:$B$21,$F44))</f>
        <v/>
      </c>
      <c r="M44" s="23">
        <f>IF($K44="","",IF($J44&lt;&gt;"",$J44,$L44))</f>
        <v/>
      </c>
      <c r="N44" s="53">
        <f>IF($K44="","",IFERROR(IF(MAXIFS(Contagens!$D$5:$D$104,Contagens!$G$5:$G$104,$K44,Contagens!$R$5:$R$104,"Concluída",Contagens!$U$5:$U$104,"OK")=0,"",MAXIFS(Contagens!$D$5:$D$104,Contagens!$G$5:$G$104,$K44,Contagens!$R$5:$R$104,"Concluída",Contagens!$U$5:$U$104,"OK")),""))</f>
        <v/>
      </c>
      <c r="O44" s="53">
        <f>IF(MAX(IF($I44="",0,$I44),IF($N44="",0,$N44))=0,"",MAX(IF($I44="",0,$I44),IF($N44="",0,$N44)))</f>
        <v/>
      </c>
      <c r="P44" s="53">
        <f>IF(COUNTA($A44:$J44)=0,"",IF($A44&lt;&gt;"Sim","",IF(OR($H44="",$M44=""),"",IF($O44="",$H44,$O44+$M44))))</f>
        <v/>
      </c>
      <c r="Q44" s="23">
        <f>IF($P44="","",$P44-'Parâmetros e instruções'!$B$3)</f>
        <v/>
      </c>
      <c r="R44" s="24">
        <f>IF(COUNTA($A44:$J44)=0,"",IF($A44&lt;&gt;"Sim","Inativo",IF($P44="","Cadastro incompleto",IF($P44&lt;'Parâmetros e instruções'!$B$3,"Vencido",IF($P44='Parâmetros e instruções'!$B$3,"Vence hoje",IF($P44&lt;='Parâmetros e instruções'!$B$3+'Parâmetros e instruções'!$B$6,"A vencer","Em dia"))))))</f>
        <v/>
      </c>
      <c r="S44" s="21">
        <f>IF(COUNTA($A44:$J44)=0,"",IF(OR($A44&lt;&gt;"Sim",$U44&lt;&gt;"OK"),"",IF(AND($O44&lt;&gt;"",$P44&gt;='Parâmetros e instruções'!$B$3),"Sim","Não")))</f>
        <v/>
      </c>
      <c r="T44" s="23">
        <f>IF(OR($A44&lt;&gt;"Sim",$P44="",$U44&lt;&gt;"OK"),"",COUNTIFS($A$5:$A$104,"Sim",$P$5:$P$104,"&gt;0",$P$5:$P$104,"&lt;"&amp;$P44,$U$5:$U$104,"OK")+COUNTIFS($A$5:$A44,"Sim",$P$5:$P44,$P44,$U$5:$U44,"OK"))</f>
        <v/>
      </c>
      <c r="U44" s="24">
        <f>IF(COUNTA($A44:$J44)=0,"",IF(OR($A44="",$B44="",$C44="",$D44="",$E44="",$F44="",$G44="",$H44=""),"PREENCHER OBRIGATÓRIOS",IF(AND($A44="Sim",COUNTIFS($K$5:$K$104,$K44,$A$5:$A$104,"Sim")&gt;1),"ID ITEM DUPLICADO",IF(OR($M44="",$M44&lt;1,$M44&gt;365),"FREQUÊNCIA INVÁLIDA",IF(AND($I44&lt;&gt;"",$I44&gt;'Parâmetros e instruções'!$B$3),"ÚLTIMA CONTAGEM FUTURA","OK")))))</f>
        <v/>
      </c>
    </row>
    <row r="45">
      <c r="A45" s="26" t="n"/>
      <c r="B45" s="26" t="n"/>
      <c r="C45" s="27" t="n"/>
      <c r="D45" s="26" t="n"/>
      <c r="E45" s="26" t="n"/>
      <c r="F45" s="26" t="n"/>
      <c r="G45" s="27" t="n"/>
      <c r="H45" s="54" t="n"/>
      <c r="I45" s="54" t="n"/>
      <c r="J45" s="29" t="n"/>
      <c r="K45" s="21">
        <f>IF(OR($B45="",$D45=""),"",UPPER(TRIM($B45))&amp;"|"&amp;UPPER(TRIM($D45)))</f>
        <v/>
      </c>
      <c r="L45" s="23">
        <f>IF(OR($E45="",$F45=""),"",SUMIFS('Parâmetros e instruções'!$C$13:$C$21,'Parâmetros e instruções'!$A$13:$A$21,$E45,'Parâmetros e instruções'!$B$13:$B$21,$F45))</f>
        <v/>
      </c>
      <c r="M45" s="23">
        <f>IF($K45="","",IF($J45&lt;&gt;"",$J45,$L45))</f>
        <v/>
      </c>
      <c r="N45" s="53">
        <f>IF($K45="","",IFERROR(IF(MAXIFS(Contagens!$D$5:$D$104,Contagens!$G$5:$G$104,$K45,Contagens!$R$5:$R$104,"Concluída",Contagens!$U$5:$U$104,"OK")=0,"",MAXIFS(Contagens!$D$5:$D$104,Contagens!$G$5:$G$104,$K45,Contagens!$R$5:$R$104,"Concluída",Contagens!$U$5:$U$104,"OK")),""))</f>
        <v/>
      </c>
      <c r="O45" s="53">
        <f>IF(MAX(IF($I45="",0,$I45),IF($N45="",0,$N45))=0,"",MAX(IF($I45="",0,$I45),IF($N45="",0,$N45)))</f>
        <v/>
      </c>
      <c r="P45" s="53">
        <f>IF(COUNTA($A45:$J45)=0,"",IF($A45&lt;&gt;"Sim","",IF(OR($H45="",$M45=""),"",IF($O45="",$H45,$O45+$M45))))</f>
        <v/>
      </c>
      <c r="Q45" s="23">
        <f>IF($P45="","",$P45-'Parâmetros e instruções'!$B$3)</f>
        <v/>
      </c>
      <c r="R45" s="24">
        <f>IF(COUNTA($A45:$J45)=0,"",IF($A45&lt;&gt;"Sim","Inativo",IF($P45="","Cadastro incompleto",IF($P45&lt;'Parâmetros e instruções'!$B$3,"Vencido",IF($P45='Parâmetros e instruções'!$B$3,"Vence hoje",IF($P45&lt;='Parâmetros e instruções'!$B$3+'Parâmetros e instruções'!$B$6,"A vencer","Em dia"))))))</f>
        <v/>
      </c>
      <c r="S45" s="21">
        <f>IF(COUNTA($A45:$J45)=0,"",IF(OR($A45&lt;&gt;"Sim",$U45&lt;&gt;"OK"),"",IF(AND($O45&lt;&gt;"",$P45&gt;='Parâmetros e instruções'!$B$3),"Sim","Não")))</f>
        <v/>
      </c>
      <c r="T45" s="23">
        <f>IF(OR($A45&lt;&gt;"Sim",$P45="",$U45&lt;&gt;"OK"),"",COUNTIFS($A$5:$A$104,"Sim",$P$5:$P$104,"&gt;0",$P$5:$P$104,"&lt;"&amp;$P45,$U$5:$U$104,"OK")+COUNTIFS($A$5:$A45,"Sim",$P$5:$P45,$P45,$U$5:$U45,"OK"))</f>
        <v/>
      </c>
      <c r="U45" s="24">
        <f>IF(COUNTA($A45:$J45)=0,"",IF(OR($A45="",$B45="",$C45="",$D45="",$E45="",$F45="",$G45="",$H45=""),"PREENCHER OBRIGATÓRIOS",IF(AND($A45="Sim",COUNTIFS($K$5:$K$104,$K45,$A$5:$A$104,"Sim")&gt;1),"ID ITEM DUPLICADO",IF(OR($M45="",$M45&lt;1,$M45&gt;365),"FREQUÊNCIA INVÁLIDA",IF(AND($I45&lt;&gt;"",$I45&gt;'Parâmetros e instruções'!$B$3),"ÚLTIMA CONTAGEM FUTURA","OK")))))</f>
        <v/>
      </c>
    </row>
    <row r="46">
      <c r="A46" s="26" t="n"/>
      <c r="B46" s="26" t="n"/>
      <c r="C46" s="27" t="n"/>
      <c r="D46" s="26" t="n"/>
      <c r="E46" s="26" t="n"/>
      <c r="F46" s="26" t="n"/>
      <c r="G46" s="27" t="n"/>
      <c r="H46" s="54" t="n"/>
      <c r="I46" s="54" t="n"/>
      <c r="J46" s="29" t="n"/>
      <c r="K46" s="21">
        <f>IF(OR($B46="",$D46=""),"",UPPER(TRIM($B46))&amp;"|"&amp;UPPER(TRIM($D46)))</f>
        <v/>
      </c>
      <c r="L46" s="23">
        <f>IF(OR($E46="",$F46=""),"",SUMIFS('Parâmetros e instruções'!$C$13:$C$21,'Parâmetros e instruções'!$A$13:$A$21,$E46,'Parâmetros e instruções'!$B$13:$B$21,$F46))</f>
        <v/>
      </c>
      <c r="M46" s="23">
        <f>IF($K46="","",IF($J46&lt;&gt;"",$J46,$L46))</f>
        <v/>
      </c>
      <c r="N46" s="53">
        <f>IF($K46="","",IFERROR(IF(MAXIFS(Contagens!$D$5:$D$104,Contagens!$G$5:$G$104,$K46,Contagens!$R$5:$R$104,"Concluída",Contagens!$U$5:$U$104,"OK")=0,"",MAXIFS(Contagens!$D$5:$D$104,Contagens!$G$5:$G$104,$K46,Contagens!$R$5:$R$104,"Concluída",Contagens!$U$5:$U$104,"OK")),""))</f>
        <v/>
      </c>
      <c r="O46" s="53">
        <f>IF(MAX(IF($I46="",0,$I46),IF($N46="",0,$N46))=0,"",MAX(IF($I46="",0,$I46),IF($N46="",0,$N46)))</f>
        <v/>
      </c>
      <c r="P46" s="53">
        <f>IF(COUNTA($A46:$J46)=0,"",IF($A46&lt;&gt;"Sim","",IF(OR($H46="",$M46=""),"",IF($O46="",$H46,$O46+$M46))))</f>
        <v/>
      </c>
      <c r="Q46" s="23">
        <f>IF($P46="","",$P46-'Parâmetros e instruções'!$B$3)</f>
        <v/>
      </c>
      <c r="R46" s="24">
        <f>IF(COUNTA($A46:$J46)=0,"",IF($A46&lt;&gt;"Sim","Inativo",IF($P46="","Cadastro incompleto",IF($P46&lt;'Parâmetros e instruções'!$B$3,"Vencido",IF($P46='Parâmetros e instruções'!$B$3,"Vence hoje",IF($P46&lt;='Parâmetros e instruções'!$B$3+'Parâmetros e instruções'!$B$6,"A vencer","Em dia"))))))</f>
        <v/>
      </c>
      <c r="S46" s="21">
        <f>IF(COUNTA($A46:$J46)=0,"",IF(OR($A46&lt;&gt;"Sim",$U46&lt;&gt;"OK"),"",IF(AND($O46&lt;&gt;"",$P46&gt;='Parâmetros e instruções'!$B$3),"Sim","Não")))</f>
        <v/>
      </c>
      <c r="T46" s="23">
        <f>IF(OR($A46&lt;&gt;"Sim",$P46="",$U46&lt;&gt;"OK"),"",COUNTIFS($A$5:$A$104,"Sim",$P$5:$P$104,"&gt;0",$P$5:$P$104,"&lt;"&amp;$P46,$U$5:$U$104,"OK")+COUNTIFS($A$5:$A46,"Sim",$P$5:$P46,$P46,$U$5:$U46,"OK"))</f>
        <v/>
      </c>
      <c r="U46" s="24">
        <f>IF(COUNTA($A46:$J46)=0,"",IF(OR($A46="",$B46="",$C46="",$D46="",$E46="",$F46="",$G46="",$H46=""),"PREENCHER OBRIGATÓRIOS",IF(AND($A46="Sim",COUNTIFS($K$5:$K$104,$K46,$A$5:$A$104,"Sim")&gt;1),"ID ITEM DUPLICADO",IF(OR($M46="",$M46&lt;1,$M46&gt;365),"FREQUÊNCIA INVÁLIDA",IF(AND($I46&lt;&gt;"",$I46&gt;'Parâmetros e instruções'!$B$3),"ÚLTIMA CONTAGEM FUTURA","OK")))))</f>
        <v/>
      </c>
    </row>
    <row r="47">
      <c r="A47" s="26" t="n"/>
      <c r="B47" s="26" t="n"/>
      <c r="C47" s="27" t="n"/>
      <c r="D47" s="26" t="n"/>
      <c r="E47" s="26" t="n"/>
      <c r="F47" s="26" t="n"/>
      <c r="G47" s="27" t="n"/>
      <c r="H47" s="54" t="n"/>
      <c r="I47" s="54" t="n"/>
      <c r="J47" s="29" t="n"/>
      <c r="K47" s="21">
        <f>IF(OR($B47="",$D47=""),"",UPPER(TRIM($B47))&amp;"|"&amp;UPPER(TRIM($D47)))</f>
        <v/>
      </c>
      <c r="L47" s="23">
        <f>IF(OR($E47="",$F47=""),"",SUMIFS('Parâmetros e instruções'!$C$13:$C$21,'Parâmetros e instruções'!$A$13:$A$21,$E47,'Parâmetros e instruções'!$B$13:$B$21,$F47))</f>
        <v/>
      </c>
      <c r="M47" s="23">
        <f>IF($K47="","",IF($J47&lt;&gt;"",$J47,$L47))</f>
        <v/>
      </c>
      <c r="N47" s="53">
        <f>IF($K47="","",IFERROR(IF(MAXIFS(Contagens!$D$5:$D$104,Contagens!$G$5:$G$104,$K47,Contagens!$R$5:$R$104,"Concluída",Contagens!$U$5:$U$104,"OK")=0,"",MAXIFS(Contagens!$D$5:$D$104,Contagens!$G$5:$G$104,$K47,Contagens!$R$5:$R$104,"Concluída",Contagens!$U$5:$U$104,"OK")),""))</f>
        <v/>
      </c>
      <c r="O47" s="53">
        <f>IF(MAX(IF($I47="",0,$I47),IF($N47="",0,$N47))=0,"",MAX(IF($I47="",0,$I47),IF($N47="",0,$N47)))</f>
        <v/>
      </c>
      <c r="P47" s="53">
        <f>IF(COUNTA($A47:$J47)=0,"",IF($A47&lt;&gt;"Sim","",IF(OR($H47="",$M47=""),"",IF($O47="",$H47,$O47+$M47))))</f>
        <v/>
      </c>
      <c r="Q47" s="23">
        <f>IF($P47="","",$P47-'Parâmetros e instruções'!$B$3)</f>
        <v/>
      </c>
      <c r="R47" s="24">
        <f>IF(COUNTA($A47:$J47)=0,"",IF($A47&lt;&gt;"Sim","Inativo",IF($P47="","Cadastro incompleto",IF($P47&lt;'Parâmetros e instruções'!$B$3,"Vencido",IF($P47='Parâmetros e instruções'!$B$3,"Vence hoje",IF($P47&lt;='Parâmetros e instruções'!$B$3+'Parâmetros e instruções'!$B$6,"A vencer","Em dia"))))))</f>
        <v/>
      </c>
      <c r="S47" s="21">
        <f>IF(COUNTA($A47:$J47)=0,"",IF(OR($A47&lt;&gt;"Sim",$U47&lt;&gt;"OK"),"",IF(AND($O47&lt;&gt;"",$P47&gt;='Parâmetros e instruções'!$B$3),"Sim","Não")))</f>
        <v/>
      </c>
      <c r="T47" s="23">
        <f>IF(OR($A47&lt;&gt;"Sim",$P47="",$U47&lt;&gt;"OK"),"",COUNTIFS($A$5:$A$104,"Sim",$P$5:$P$104,"&gt;0",$P$5:$P$104,"&lt;"&amp;$P47,$U$5:$U$104,"OK")+COUNTIFS($A$5:$A47,"Sim",$P$5:$P47,$P47,$U$5:$U47,"OK"))</f>
        <v/>
      </c>
      <c r="U47" s="24">
        <f>IF(COUNTA($A47:$J47)=0,"",IF(OR($A47="",$B47="",$C47="",$D47="",$E47="",$F47="",$G47="",$H47=""),"PREENCHER OBRIGATÓRIOS",IF(AND($A47="Sim",COUNTIFS($K$5:$K$104,$K47,$A$5:$A$104,"Sim")&gt;1),"ID ITEM DUPLICADO",IF(OR($M47="",$M47&lt;1,$M47&gt;365),"FREQUÊNCIA INVÁLIDA",IF(AND($I47&lt;&gt;"",$I47&gt;'Parâmetros e instruções'!$B$3),"ÚLTIMA CONTAGEM FUTURA","OK")))))</f>
        <v/>
      </c>
    </row>
    <row r="48">
      <c r="A48" s="26" t="n"/>
      <c r="B48" s="26" t="n"/>
      <c r="C48" s="27" t="n"/>
      <c r="D48" s="26" t="n"/>
      <c r="E48" s="26" t="n"/>
      <c r="F48" s="26" t="n"/>
      <c r="G48" s="27" t="n"/>
      <c r="H48" s="54" t="n"/>
      <c r="I48" s="54" t="n"/>
      <c r="J48" s="29" t="n"/>
      <c r="K48" s="21">
        <f>IF(OR($B48="",$D48=""),"",UPPER(TRIM($B48))&amp;"|"&amp;UPPER(TRIM($D48)))</f>
        <v/>
      </c>
      <c r="L48" s="23">
        <f>IF(OR($E48="",$F48=""),"",SUMIFS('Parâmetros e instruções'!$C$13:$C$21,'Parâmetros e instruções'!$A$13:$A$21,$E48,'Parâmetros e instruções'!$B$13:$B$21,$F48))</f>
        <v/>
      </c>
      <c r="M48" s="23">
        <f>IF($K48="","",IF($J48&lt;&gt;"",$J48,$L48))</f>
        <v/>
      </c>
      <c r="N48" s="53">
        <f>IF($K48="","",IFERROR(IF(MAXIFS(Contagens!$D$5:$D$104,Contagens!$G$5:$G$104,$K48,Contagens!$R$5:$R$104,"Concluída",Contagens!$U$5:$U$104,"OK")=0,"",MAXIFS(Contagens!$D$5:$D$104,Contagens!$G$5:$G$104,$K48,Contagens!$R$5:$R$104,"Concluída",Contagens!$U$5:$U$104,"OK")),""))</f>
        <v/>
      </c>
      <c r="O48" s="53">
        <f>IF(MAX(IF($I48="",0,$I48),IF($N48="",0,$N48))=0,"",MAX(IF($I48="",0,$I48),IF($N48="",0,$N48)))</f>
        <v/>
      </c>
      <c r="P48" s="53">
        <f>IF(COUNTA($A48:$J48)=0,"",IF($A48&lt;&gt;"Sim","",IF(OR($H48="",$M48=""),"",IF($O48="",$H48,$O48+$M48))))</f>
        <v/>
      </c>
      <c r="Q48" s="23">
        <f>IF($P48="","",$P48-'Parâmetros e instruções'!$B$3)</f>
        <v/>
      </c>
      <c r="R48" s="24">
        <f>IF(COUNTA($A48:$J48)=0,"",IF($A48&lt;&gt;"Sim","Inativo",IF($P48="","Cadastro incompleto",IF($P48&lt;'Parâmetros e instruções'!$B$3,"Vencido",IF($P48='Parâmetros e instruções'!$B$3,"Vence hoje",IF($P48&lt;='Parâmetros e instruções'!$B$3+'Parâmetros e instruções'!$B$6,"A vencer","Em dia"))))))</f>
        <v/>
      </c>
      <c r="S48" s="21">
        <f>IF(COUNTA($A48:$J48)=0,"",IF(OR($A48&lt;&gt;"Sim",$U48&lt;&gt;"OK"),"",IF(AND($O48&lt;&gt;"",$P48&gt;='Parâmetros e instruções'!$B$3),"Sim","Não")))</f>
        <v/>
      </c>
      <c r="T48" s="23">
        <f>IF(OR($A48&lt;&gt;"Sim",$P48="",$U48&lt;&gt;"OK"),"",COUNTIFS($A$5:$A$104,"Sim",$P$5:$P$104,"&gt;0",$P$5:$P$104,"&lt;"&amp;$P48,$U$5:$U$104,"OK")+COUNTIFS($A$5:$A48,"Sim",$P$5:$P48,$P48,$U$5:$U48,"OK"))</f>
        <v/>
      </c>
      <c r="U48" s="24">
        <f>IF(COUNTA($A48:$J48)=0,"",IF(OR($A48="",$B48="",$C48="",$D48="",$E48="",$F48="",$G48="",$H48=""),"PREENCHER OBRIGATÓRIOS",IF(AND($A48="Sim",COUNTIFS($K$5:$K$104,$K48,$A$5:$A$104,"Sim")&gt;1),"ID ITEM DUPLICADO",IF(OR($M48="",$M48&lt;1,$M48&gt;365),"FREQUÊNCIA INVÁLIDA",IF(AND($I48&lt;&gt;"",$I48&gt;'Parâmetros e instruções'!$B$3),"ÚLTIMA CONTAGEM FUTURA","OK")))))</f>
        <v/>
      </c>
    </row>
    <row r="49">
      <c r="A49" s="26" t="n"/>
      <c r="B49" s="26" t="n"/>
      <c r="C49" s="27" t="n"/>
      <c r="D49" s="26" t="n"/>
      <c r="E49" s="26" t="n"/>
      <c r="F49" s="26" t="n"/>
      <c r="G49" s="27" t="n"/>
      <c r="H49" s="54" t="n"/>
      <c r="I49" s="54" t="n"/>
      <c r="J49" s="29" t="n"/>
      <c r="K49" s="21">
        <f>IF(OR($B49="",$D49=""),"",UPPER(TRIM($B49))&amp;"|"&amp;UPPER(TRIM($D49)))</f>
        <v/>
      </c>
      <c r="L49" s="23">
        <f>IF(OR($E49="",$F49=""),"",SUMIFS('Parâmetros e instruções'!$C$13:$C$21,'Parâmetros e instruções'!$A$13:$A$21,$E49,'Parâmetros e instruções'!$B$13:$B$21,$F49))</f>
        <v/>
      </c>
      <c r="M49" s="23">
        <f>IF($K49="","",IF($J49&lt;&gt;"",$J49,$L49))</f>
        <v/>
      </c>
      <c r="N49" s="53">
        <f>IF($K49="","",IFERROR(IF(MAXIFS(Contagens!$D$5:$D$104,Contagens!$G$5:$G$104,$K49,Contagens!$R$5:$R$104,"Concluída",Contagens!$U$5:$U$104,"OK")=0,"",MAXIFS(Contagens!$D$5:$D$104,Contagens!$G$5:$G$104,$K49,Contagens!$R$5:$R$104,"Concluída",Contagens!$U$5:$U$104,"OK")),""))</f>
        <v/>
      </c>
      <c r="O49" s="53">
        <f>IF(MAX(IF($I49="",0,$I49),IF($N49="",0,$N49))=0,"",MAX(IF($I49="",0,$I49),IF($N49="",0,$N49)))</f>
        <v/>
      </c>
      <c r="P49" s="53">
        <f>IF(COUNTA($A49:$J49)=0,"",IF($A49&lt;&gt;"Sim","",IF(OR($H49="",$M49=""),"",IF($O49="",$H49,$O49+$M49))))</f>
        <v/>
      </c>
      <c r="Q49" s="23">
        <f>IF($P49="","",$P49-'Parâmetros e instruções'!$B$3)</f>
        <v/>
      </c>
      <c r="R49" s="24">
        <f>IF(COUNTA($A49:$J49)=0,"",IF($A49&lt;&gt;"Sim","Inativo",IF($P49="","Cadastro incompleto",IF($P49&lt;'Parâmetros e instruções'!$B$3,"Vencido",IF($P49='Parâmetros e instruções'!$B$3,"Vence hoje",IF($P49&lt;='Parâmetros e instruções'!$B$3+'Parâmetros e instruções'!$B$6,"A vencer","Em dia"))))))</f>
        <v/>
      </c>
      <c r="S49" s="21">
        <f>IF(COUNTA($A49:$J49)=0,"",IF(OR($A49&lt;&gt;"Sim",$U49&lt;&gt;"OK"),"",IF(AND($O49&lt;&gt;"",$P49&gt;='Parâmetros e instruções'!$B$3),"Sim","Não")))</f>
        <v/>
      </c>
      <c r="T49" s="23">
        <f>IF(OR($A49&lt;&gt;"Sim",$P49="",$U49&lt;&gt;"OK"),"",COUNTIFS($A$5:$A$104,"Sim",$P$5:$P$104,"&gt;0",$P$5:$P$104,"&lt;"&amp;$P49,$U$5:$U$104,"OK")+COUNTIFS($A$5:$A49,"Sim",$P$5:$P49,$P49,$U$5:$U49,"OK"))</f>
        <v/>
      </c>
      <c r="U49" s="24">
        <f>IF(COUNTA($A49:$J49)=0,"",IF(OR($A49="",$B49="",$C49="",$D49="",$E49="",$F49="",$G49="",$H49=""),"PREENCHER OBRIGATÓRIOS",IF(AND($A49="Sim",COUNTIFS($K$5:$K$104,$K49,$A$5:$A$104,"Sim")&gt;1),"ID ITEM DUPLICADO",IF(OR($M49="",$M49&lt;1,$M49&gt;365),"FREQUÊNCIA INVÁLIDA",IF(AND($I49&lt;&gt;"",$I49&gt;'Parâmetros e instruções'!$B$3),"ÚLTIMA CONTAGEM FUTURA","OK")))))</f>
        <v/>
      </c>
    </row>
    <row r="50">
      <c r="A50" s="26" t="n"/>
      <c r="B50" s="26" t="n"/>
      <c r="C50" s="27" t="n"/>
      <c r="D50" s="26" t="n"/>
      <c r="E50" s="26" t="n"/>
      <c r="F50" s="26" t="n"/>
      <c r="G50" s="27" t="n"/>
      <c r="H50" s="54" t="n"/>
      <c r="I50" s="54" t="n"/>
      <c r="J50" s="29" t="n"/>
      <c r="K50" s="21">
        <f>IF(OR($B50="",$D50=""),"",UPPER(TRIM($B50))&amp;"|"&amp;UPPER(TRIM($D50)))</f>
        <v/>
      </c>
      <c r="L50" s="23">
        <f>IF(OR($E50="",$F50=""),"",SUMIFS('Parâmetros e instruções'!$C$13:$C$21,'Parâmetros e instruções'!$A$13:$A$21,$E50,'Parâmetros e instruções'!$B$13:$B$21,$F50))</f>
        <v/>
      </c>
      <c r="M50" s="23">
        <f>IF($K50="","",IF($J50&lt;&gt;"",$J50,$L50))</f>
        <v/>
      </c>
      <c r="N50" s="53">
        <f>IF($K50="","",IFERROR(IF(MAXIFS(Contagens!$D$5:$D$104,Contagens!$G$5:$G$104,$K50,Contagens!$R$5:$R$104,"Concluída",Contagens!$U$5:$U$104,"OK")=0,"",MAXIFS(Contagens!$D$5:$D$104,Contagens!$G$5:$G$104,$K50,Contagens!$R$5:$R$104,"Concluída",Contagens!$U$5:$U$104,"OK")),""))</f>
        <v/>
      </c>
      <c r="O50" s="53">
        <f>IF(MAX(IF($I50="",0,$I50),IF($N50="",0,$N50))=0,"",MAX(IF($I50="",0,$I50),IF($N50="",0,$N50)))</f>
        <v/>
      </c>
      <c r="P50" s="53">
        <f>IF(COUNTA($A50:$J50)=0,"",IF($A50&lt;&gt;"Sim","",IF(OR($H50="",$M50=""),"",IF($O50="",$H50,$O50+$M50))))</f>
        <v/>
      </c>
      <c r="Q50" s="23">
        <f>IF($P50="","",$P50-'Parâmetros e instruções'!$B$3)</f>
        <v/>
      </c>
      <c r="R50" s="24">
        <f>IF(COUNTA($A50:$J50)=0,"",IF($A50&lt;&gt;"Sim","Inativo",IF($P50="","Cadastro incompleto",IF($P50&lt;'Parâmetros e instruções'!$B$3,"Vencido",IF($P50='Parâmetros e instruções'!$B$3,"Vence hoje",IF($P50&lt;='Parâmetros e instruções'!$B$3+'Parâmetros e instruções'!$B$6,"A vencer","Em dia"))))))</f>
        <v/>
      </c>
      <c r="S50" s="21">
        <f>IF(COUNTA($A50:$J50)=0,"",IF(OR($A50&lt;&gt;"Sim",$U50&lt;&gt;"OK"),"",IF(AND($O50&lt;&gt;"",$P50&gt;='Parâmetros e instruções'!$B$3),"Sim","Não")))</f>
        <v/>
      </c>
      <c r="T50" s="23">
        <f>IF(OR($A50&lt;&gt;"Sim",$P50="",$U50&lt;&gt;"OK"),"",COUNTIFS($A$5:$A$104,"Sim",$P$5:$P$104,"&gt;0",$P$5:$P$104,"&lt;"&amp;$P50,$U$5:$U$104,"OK")+COUNTIFS($A$5:$A50,"Sim",$P$5:$P50,$P50,$U$5:$U50,"OK"))</f>
        <v/>
      </c>
      <c r="U50" s="24">
        <f>IF(COUNTA($A50:$J50)=0,"",IF(OR($A50="",$B50="",$C50="",$D50="",$E50="",$F50="",$G50="",$H50=""),"PREENCHER OBRIGATÓRIOS",IF(AND($A50="Sim",COUNTIFS($K$5:$K$104,$K50,$A$5:$A$104,"Sim")&gt;1),"ID ITEM DUPLICADO",IF(OR($M50="",$M50&lt;1,$M50&gt;365),"FREQUÊNCIA INVÁLIDA",IF(AND($I50&lt;&gt;"",$I50&gt;'Parâmetros e instruções'!$B$3),"ÚLTIMA CONTAGEM FUTURA","OK")))))</f>
        <v/>
      </c>
    </row>
    <row r="51">
      <c r="A51" s="26" t="n"/>
      <c r="B51" s="26" t="n"/>
      <c r="C51" s="27" t="n"/>
      <c r="D51" s="26" t="n"/>
      <c r="E51" s="26" t="n"/>
      <c r="F51" s="26" t="n"/>
      <c r="G51" s="27" t="n"/>
      <c r="H51" s="54" t="n"/>
      <c r="I51" s="54" t="n"/>
      <c r="J51" s="29" t="n"/>
      <c r="K51" s="21">
        <f>IF(OR($B51="",$D51=""),"",UPPER(TRIM($B51))&amp;"|"&amp;UPPER(TRIM($D51)))</f>
        <v/>
      </c>
      <c r="L51" s="23">
        <f>IF(OR($E51="",$F51=""),"",SUMIFS('Parâmetros e instruções'!$C$13:$C$21,'Parâmetros e instruções'!$A$13:$A$21,$E51,'Parâmetros e instruções'!$B$13:$B$21,$F51))</f>
        <v/>
      </c>
      <c r="M51" s="23">
        <f>IF($K51="","",IF($J51&lt;&gt;"",$J51,$L51))</f>
        <v/>
      </c>
      <c r="N51" s="53">
        <f>IF($K51="","",IFERROR(IF(MAXIFS(Contagens!$D$5:$D$104,Contagens!$G$5:$G$104,$K51,Contagens!$R$5:$R$104,"Concluída",Contagens!$U$5:$U$104,"OK")=0,"",MAXIFS(Contagens!$D$5:$D$104,Contagens!$G$5:$G$104,$K51,Contagens!$R$5:$R$104,"Concluída",Contagens!$U$5:$U$104,"OK")),""))</f>
        <v/>
      </c>
      <c r="O51" s="53">
        <f>IF(MAX(IF($I51="",0,$I51),IF($N51="",0,$N51))=0,"",MAX(IF($I51="",0,$I51),IF($N51="",0,$N51)))</f>
        <v/>
      </c>
      <c r="P51" s="53">
        <f>IF(COUNTA($A51:$J51)=0,"",IF($A51&lt;&gt;"Sim","",IF(OR($H51="",$M51=""),"",IF($O51="",$H51,$O51+$M51))))</f>
        <v/>
      </c>
      <c r="Q51" s="23">
        <f>IF($P51="","",$P51-'Parâmetros e instruções'!$B$3)</f>
        <v/>
      </c>
      <c r="R51" s="24">
        <f>IF(COUNTA($A51:$J51)=0,"",IF($A51&lt;&gt;"Sim","Inativo",IF($P51="","Cadastro incompleto",IF($P51&lt;'Parâmetros e instruções'!$B$3,"Vencido",IF($P51='Parâmetros e instruções'!$B$3,"Vence hoje",IF($P51&lt;='Parâmetros e instruções'!$B$3+'Parâmetros e instruções'!$B$6,"A vencer","Em dia"))))))</f>
        <v/>
      </c>
      <c r="S51" s="21">
        <f>IF(COUNTA($A51:$J51)=0,"",IF(OR($A51&lt;&gt;"Sim",$U51&lt;&gt;"OK"),"",IF(AND($O51&lt;&gt;"",$P51&gt;='Parâmetros e instruções'!$B$3),"Sim","Não")))</f>
        <v/>
      </c>
      <c r="T51" s="23">
        <f>IF(OR($A51&lt;&gt;"Sim",$P51="",$U51&lt;&gt;"OK"),"",COUNTIFS($A$5:$A$104,"Sim",$P$5:$P$104,"&gt;0",$P$5:$P$104,"&lt;"&amp;$P51,$U$5:$U$104,"OK")+COUNTIFS($A$5:$A51,"Sim",$P$5:$P51,$P51,$U$5:$U51,"OK"))</f>
        <v/>
      </c>
      <c r="U51" s="24">
        <f>IF(COUNTA($A51:$J51)=0,"",IF(OR($A51="",$B51="",$C51="",$D51="",$E51="",$F51="",$G51="",$H51=""),"PREENCHER OBRIGATÓRIOS",IF(AND($A51="Sim",COUNTIFS($K$5:$K$104,$K51,$A$5:$A$104,"Sim")&gt;1),"ID ITEM DUPLICADO",IF(OR($M51="",$M51&lt;1,$M51&gt;365),"FREQUÊNCIA INVÁLIDA",IF(AND($I51&lt;&gt;"",$I51&gt;'Parâmetros e instruções'!$B$3),"ÚLTIMA CONTAGEM FUTURA","OK")))))</f>
        <v/>
      </c>
    </row>
    <row r="52">
      <c r="A52" s="26" t="n"/>
      <c r="B52" s="26" t="n"/>
      <c r="C52" s="27" t="n"/>
      <c r="D52" s="26" t="n"/>
      <c r="E52" s="26" t="n"/>
      <c r="F52" s="26" t="n"/>
      <c r="G52" s="27" t="n"/>
      <c r="H52" s="54" t="n"/>
      <c r="I52" s="54" t="n"/>
      <c r="J52" s="29" t="n"/>
      <c r="K52" s="21">
        <f>IF(OR($B52="",$D52=""),"",UPPER(TRIM($B52))&amp;"|"&amp;UPPER(TRIM($D52)))</f>
        <v/>
      </c>
      <c r="L52" s="23">
        <f>IF(OR($E52="",$F52=""),"",SUMIFS('Parâmetros e instruções'!$C$13:$C$21,'Parâmetros e instruções'!$A$13:$A$21,$E52,'Parâmetros e instruções'!$B$13:$B$21,$F52))</f>
        <v/>
      </c>
      <c r="M52" s="23">
        <f>IF($K52="","",IF($J52&lt;&gt;"",$J52,$L52))</f>
        <v/>
      </c>
      <c r="N52" s="53">
        <f>IF($K52="","",IFERROR(IF(MAXIFS(Contagens!$D$5:$D$104,Contagens!$G$5:$G$104,$K52,Contagens!$R$5:$R$104,"Concluída",Contagens!$U$5:$U$104,"OK")=0,"",MAXIFS(Contagens!$D$5:$D$104,Contagens!$G$5:$G$104,$K52,Contagens!$R$5:$R$104,"Concluída",Contagens!$U$5:$U$104,"OK")),""))</f>
        <v/>
      </c>
      <c r="O52" s="53">
        <f>IF(MAX(IF($I52="",0,$I52),IF($N52="",0,$N52))=0,"",MAX(IF($I52="",0,$I52),IF($N52="",0,$N52)))</f>
        <v/>
      </c>
      <c r="P52" s="53">
        <f>IF(COUNTA($A52:$J52)=0,"",IF($A52&lt;&gt;"Sim","",IF(OR($H52="",$M52=""),"",IF($O52="",$H52,$O52+$M52))))</f>
        <v/>
      </c>
      <c r="Q52" s="23">
        <f>IF($P52="","",$P52-'Parâmetros e instruções'!$B$3)</f>
        <v/>
      </c>
      <c r="R52" s="24">
        <f>IF(COUNTA($A52:$J52)=0,"",IF($A52&lt;&gt;"Sim","Inativo",IF($P52="","Cadastro incompleto",IF($P52&lt;'Parâmetros e instruções'!$B$3,"Vencido",IF($P52='Parâmetros e instruções'!$B$3,"Vence hoje",IF($P52&lt;='Parâmetros e instruções'!$B$3+'Parâmetros e instruções'!$B$6,"A vencer","Em dia"))))))</f>
        <v/>
      </c>
      <c r="S52" s="21">
        <f>IF(COUNTA($A52:$J52)=0,"",IF(OR($A52&lt;&gt;"Sim",$U52&lt;&gt;"OK"),"",IF(AND($O52&lt;&gt;"",$P52&gt;='Parâmetros e instruções'!$B$3),"Sim","Não")))</f>
        <v/>
      </c>
      <c r="T52" s="23">
        <f>IF(OR($A52&lt;&gt;"Sim",$P52="",$U52&lt;&gt;"OK"),"",COUNTIFS($A$5:$A$104,"Sim",$P$5:$P$104,"&gt;0",$P$5:$P$104,"&lt;"&amp;$P52,$U$5:$U$104,"OK")+COUNTIFS($A$5:$A52,"Sim",$P$5:$P52,$P52,$U$5:$U52,"OK"))</f>
        <v/>
      </c>
      <c r="U52" s="24">
        <f>IF(COUNTA($A52:$J52)=0,"",IF(OR($A52="",$B52="",$C52="",$D52="",$E52="",$F52="",$G52="",$H52=""),"PREENCHER OBRIGATÓRIOS",IF(AND($A52="Sim",COUNTIFS($K$5:$K$104,$K52,$A$5:$A$104,"Sim")&gt;1),"ID ITEM DUPLICADO",IF(OR($M52="",$M52&lt;1,$M52&gt;365),"FREQUÊNCIA INVÁLIDA",IF(AND($I52&lt;&gt;"",$I52&gt;'Parâmetros e instruções'!$B$3),"ÚLTIMA CONTAGEM FUTURA","OK")))))</f>
        <v/>
      </c>
    </row>
    <row r="53">
      <c r="A53" s="26" t="n"/>
      <c r="B53" s="26" t="n"/>
      <c r="C53" s="27" t="n"/>
      <c r="D53" s="26" t="n"/>
      <c r="E53" s="26" t="n"/>
      <c r="F53" s="26" t="n"/>
      <c r="G53" s="27" t="n"/>
      <c r="H53" s="54" t="n"/>
      <c r="I53" s="54" t="n"/>
      <c r="J53" s="29" t="n"/>
      <c r="K53" s="21">
        <f>IF(OR($B53="",$D53=""),"",UPPER(TRIM($B53))&amp;"|"&amp;UPPER(TRIM($D53)))</f>
        <v/>
      </c>
      <c r="L53" s="23">
        <f>IF(OR($E53="",$F53=""),"",SUMIFS('Parâmetros e instruções'!$C$13:$C$21,'Parâmetros e instruções'!$A$13:$A$21,$E53,'Parâmetros e instruções'!$B$13:$B$21,$F53))</f>
        <v/>
      </c>
      <c r="M53" s="23">
        <f>IF($K53="","",IF($J53&lt;&gt;"",$J53,$L53))</f>
        <v/>
      </c>
      <c r="N53" s="53">
        <f>IF($K53="","",IFERROR(IF(MAXIFS(Contagens!$D$5:$D$104,Contagens!$G$5:$G$104,$K53,Contagens!$R$5:$R$104,"Concluída",Contagens!$U$5:$U$104,"OK")=0,"",MAXIFS(Contagens!$D$5:$D$104,Contagens!$G$5:$G$104,$K53,Contagens!$R$5:$R$104,"Concluída",Contagens!$U$5:$U$104,"OK")),""))</f>
        <v/>
      </c>
      <c r="O53" s="53">
        <f>IF(MAX(IF($I53="",0,$I53),IF($N53="",0,$N53))=0,"",MAX(IF($I53="",0,$I53),IF($N53="",0,$N53)))</f>
        <v/>
      </c>
      <c r="P53" s="53">
        <f>IF(COUNTA($A53:$J53)=0,"",IF($A53&lt;&gt;"Sim","",IF(OR($H53="",$M53=""),"",IF($O53="",$H53,$O53+$M53))))</f>
        <v/>
      </c>
      <c r="Q53" s="23">
        <f>IF($P53="","",$P53-'Parâmetros e instruções'!$B$3)</f>
        <v/>
      </c>
      <c r="R53" s="24">
        <f>IF(COUNTA($A53:$J53)=0,"",IF($A53&lt;&gt;"Sim","Inativo",IF($P53="","Cadastro incompleto",IF($P53&lt;'Parâmetros e instruções'!$B$3,"Vencido",IF($P53='Parâmetros e instruções'!$B$3,"Vence hoje",IF($P53&lt;='Parâmetros e instruções'!$B$3+'Parâmetros e instruções'!$B$6,"A vencer","Em dia"))))))</f>
        <v/>
      </c>
      <c r="S53" s="21">
        <f>IF(COUNTA($A53:$J53)=0,"",IF(OR($A53&lt;&gt;"Sim",$U53&lt;&gt;"OK"),"",IF(AND($O53&lt;&gt;"",$P53&gt;='Parâmetros e instruções'!$B$3),"Sim","Não")))</f>
        <v/>
      </c>
      <c r="T53" s="23">
        <f>IF(OR($A53&lt;&gt;"Sim",$P53="",$U53&lt;&gt;"OK"),"",COUNTIFS($A$5:$A$104,"Sim",$P$5:$P$104,"&gt;0",$P$5:$P$104,"&lt;"&amp;$P53,$U$5:$U$104,"OK")+COUNTIFS($A$5:$A53,"Sim",$P$5:$P53,$P53,$U$5:$U53,"OK"))</f>
        <v/>
      </c>
      <c r="U53" s="24">
        <f>IF(COUNTA($A53:$J53)=0,"",IF(OR($A53="",$B53="",$C53="",$D53="",$E53="",$F53="",$G53="",$H53=""),"PREENCHER OBRIGATÓRIOS",IF(AND($A53="Sim",COUNTIFS($K$5:$K$104,$K53,$A$5:$A$104,"Sim")&gt;1),"ID ITEM DUPLICADO",IF(OR($M53="",$M53&lt;1,$M53&gt;365),"FREQUÊNCIA INVÁLIDA",IF(AND($I53&lt;&gt;"",$I53&gt;'Parâmetros e instruções'!$B$3),"ÚLTIMA CONTAGEM FUTURA","OK")))))</f>
        <v/>
      </c>
    </row>
    <row r="54">
      <c r="A54" s="26" t="n"/>
      <c r="B54" s="26" t="n"/>
      <c r="C54" s="27" t="n"/>
      <c r="D54" s="26" t="n"/>
      <c r="E54" s="26" t="n"/>
      <c r="F54" s="26" t="n"/>
      <c r="G54" s="27" t="n"/>
      <c r="H54" s="54" t="n"/>
      <c r="I54" s="54" t="n"/>
      <c r="J54" s="29" t="n"/>
      <c r="K54" s="21">
        <f>IF(OR($B54="",$D54=""),"",UPPER(TRIM($B54))&amp;"|"&amp;UPPER(TRIM($D54)))</f>
        <v/>
      </c>
      <c r="L54" s="23">
        <f>IF(OR($E54="",$F54=""),"",SUMIFS('Parâmetros e instruções'!$C$13:$C$21,'Parâmetros e instruções'!$A$13:$A$21,$E54,'Parâmetros e instruções'!$B$13:$B$21,$F54))</f>
        <v/>
      </c>
      <c r="M54" s="23">
        <f>IF($K54="","",IF($J54&lt;&gt;"",$J54,$L54))</f>
        <v/>
      </c>
      <c r="N54" s="53">
        <f>IF($K54="","",IFERROR(IF(MAXIFS(Contagens!$D$5:$D$104,Contagens!$G$5:$G$104,$K54,Contagens!$R$5:$R$104,"Concluída",Contagens!$U$5:$U$104,"OK")=0,"",MAXIFS(Contagens!$D$5:$D$104,Contagens!$G$5:$G$104,$K54,Contagens!$R$5:$R$104,"Concluída",Contagens!$U$5:$U$104,"OK")),""))</f>
        <v/>
      </c>
      <c r="O54" s="53">
        <f>IF(MAX(IF($I54="",0,$I54),IF($N54="",0,$N54))=0,"",MAX(IF($I54="",0,$I54),IF($N54="",0,$N54)))</f>
        <v/>
      </c>
      <c r="P54" s="53">
        <f>IF(COUNTA($A54:$J54)=0,"",IF($A54&lt;&gt;"Sim","",IF(OR($H54="",$M54=""),"",IF($O54="",$H54,$O54+$M54))))</f>
        <v/>
      </c>
      <c r="Q54" s="23">
        <f>IF($P54="","",$P54-'Parâmetros e instruções'!$B$3)</f>
        <v/>
      </c>
      <c r="R54" s="24">
        <f>IF(COUNTA($A54:$J54)=0,"",IF($A54&lt;&gt;"Sim","Inativo",IF($P54="","Cadastro incompleto",IF($P54&lt;'Parâmetros e instruções'!$B$3,"Vencido",IF($P54='Parâmetros e instruções'!$B$3,"Vence hoje",IF($P54&lt;='Parâmetros e instruções'!$B$3+'Parâmetros e instruções'!$B$6,"A vencer","Em dia"))))))</f>
        <v/>
      </c>
      <c r="S54" s="21">
        <f>IF(COUNTA($A54:$J54)=0,"",IF(OR($A54&lt;&gt;"Sim",$U54&lt;&gt;"OK"),"",IF(AND($O54&lt;&gt;"",$P54&gt;='Parâmetros e instruções'!$B$3),"Sim","Não")))</f>
        <v/>
      </c>
      <c r="T54" s="23">
        <f>IF(OR($A54&lt;&gt;"Sim",$P54="",$U54&lt;&gt;"OK"),"",COUNTIFS($A$5:$A$104,"Sim",$P$5:$P$104,"&gt;0",$P$5:$P$104,"&lt;"&amp;$P54,$U$5:$U$104,"OK")+COUNTIFS($A$5:$A54,"Sim",$P$5:$P54,$P54,$U$5:$U54,"OK"))</f>
        <v/>
      </c>
      <c r="U54" s="24">
        <f>IF(COUNTA($A54:$J54)=0,"",IF(OR($A54="",$B54="",$C54="",$D54="",$E54="",$F54="",$G54="",$H54=""),"PREENCHER OBRIGATÓRIOS",IF(AND($A54="Sim",COUNTIFS($K$5:$K$104,$K54,$A$5:$A$104,"Sim")&gt;1),"ID ITEM DUPLICADO",IF(OR($M54="",$M54&lt;1,$M54&gt;365),"FREQUÊNCIA INVÁLIDA",IF(AND($I54&lt;&gt;"",$I54&gt;'Parâmetros e instruções'!$B$3),"ÚLTIMA CONTAGEM FUTURA","OK")))))</f>
        <v/>
      </c>
    </row>
    <row r="55">
      <c r="A55" s="26" t="n"/>
      <c r="B55" s="26" t="n"/>
      <c r="C55" s="27" t="n"/>
      <c r="D55" s="26" t="n"/>
      <c r="E55" s="26" t="n"/>
      <c r="F55" s="26" t="n"/>
      <c r="G55" s="27" t="n"/>
      <c r="H55" s="54" t="n"/>
      <c r="I55" s="54" t="n"/>
      <c r="J55" s="29" t="n"/>
      <c r="K55" s="21">
        <f>IF(OR($B55="",$D55=""),"",UPPER(TRIM($B55))&amp;"|"&amp;UPPER(TRIM($D55)))</f>
        <v/>
      </c>
      <c r="L55" s="23">
        <f>IF(OR($E55="",$F55=""),"",SUMIFS('Parâmetros e instruções'!$C$13:$C$21,'Parâmetros e instruções'!$A$13:$A$21,$E55,'Parâmetros e instruções'!$B$13:$B$21,$F55))</f>
        <v/>
      </c>
      <c r="M55" s="23">
        <f>IF($K55="","",IF($J55&lt;&gt;"",$J55,$L55))</f>
        <v/>
      </c>
      <c r="N55" s="53">
        <f>IF($K55="","",IFERROR(IF(MAXIFS(Contagens!$D$5:$D$104,Contagens!$G$5:$G$104,$K55,Contagens!$R$5:$R$104,"Concluída",Contagens!$U$5:$U$104,"OK")=0,"",MAXIFS(Contagens!$D$5:$D$104,Contagens!$G$5:$G$104,$K55,Contagens!$R$5:$R$104,"Concluída",Contagens!$U$5:$U$104,"OK")),""))</f>
        <v/>
      </c>
      <c r="O55" s="53">
        <f>IF(MAX(IF($I55="",0,$I55),IF($N55="",0,$N55))=0,"",MAX(IF($I55="",0,$I55),IF($N55="",0,$N55)))</f>
        <v/>
      </c>
      <c r="P55" s="53">
        <f>IF(COUNTA($A55:$J55)=0,"",IF($A55&lt;&gt;"Sim","",IF(OR($H55="",$M55=""),"",IF($O55="",$H55,$O55+$M55))))</f>
        <v/>
      </c>
      <c r="Q55" s="23">
        <f>IF($P55="","",$P55-'Parâmetros e instruções'!$B$3)</f>
        <v/>
      </c>
      <c r="R55" s="24">
        <f>IF(COUNTA($A55:$J55)=0,"",IF($A55&lt;&gt;"Sim","Inativo",IF($P55="","Cadastro incompleto",IF($P55&lt;'Parâmetros e instruções'!$B$3,"Vencido",IF($P55='Parâmetros e instruções'!$B$3,"Vence hoje",IF($P55&lt;='Parâmetros e instruções'!$B$3+'Parâmetros e instruções'!$B$6,"A vencer","Em dia"))))))</f>
        <v/>
      </c>
      <c r="S55" s="21">
        <f>IF(COUNTA($A55:$J55)=0,"",IF(OR($A55&lt;&gt;"Sim",$U55&lt;&gt;"OK"),"",IF(AND($O55&lt;&gt;"",$P55&gt;='Parâmetros e instruções'!$B$3),"Sim","Não")))</f>
        <v/>
      </c>
      <c r="T55" s="23">
        <f>IF(OR($A55&lt;&gt;"Sim",$P55="",$U55&lt;&gt;"OK"),"",COUNTIFS($A$5:$A$104,"Sim",$P$5:$P$104,"&gt;0",$P$5:$P$104,"&lt;"&amp;$P55,$U$5:$U$104,"OK")+COUNTIFS($A$5:$A55,"Sim",$P$5:$P55,$P55,$U$5:$U55,"OK"))</f>
        <v/>
      </c>
      <c r="U55" s="24">
        <f>IF(COUNTA($A55:$J55)=0,"",IF(OR($A55="",$B55="",$C55="",$D55="",$E55="",$F55="",$G55="",$H55=""),"PREENCHER OBRIGATÓRIOS",IF(AND($A55="Sim",COUNTIFS($K$5:$K$104,$K55,$A$5:$A$104,"Sim")&gt;1),"ID ITEM DUPLICADO",IF(OR($M55="",$M55&lt;1,$M55&gt;365),"FREQUÊNCIA INVÁLIDA",IF(AND($I55&lt;&gt;"",$I55&gt;'Parâmetros e instruções'!$B$3),"ÚLTIMA CONTAGEM FUTURA","OK")))))</f>
        <v/>
      </c>
    </row>
    <row r="56">
      <c r="A56" s="26" t="n"/>
      <c r="B56" s="26" t="n"/>
      <c r="C56" s="27" t="n"/>
      <c r="D56" s="26" t="n"/>
      <c r="E56" s="26" t="n"/>
      <c r="F56" s="26" t="n"/>
      <c r="G56" s="27" t="n"/>
      <c r="H56" s="54" t="n"/>
      <c r="I56" s="54" t="n"/>
      <c r="J56" s="29" t="n"/>
      <c r="K56" s="21">
        <f>IF(OR($B56="",$D56=""),"",UPPER(TRIM($B56))&amp;"|"&amp;UPPER(TRIM($D56)))</f>
        <v/>
      </c>
      <c r="L56" s="23">
        <f>IF(OR($E56="",$F56=""),"",SUMIFS('Parâmetros e instruções'!$C$13:$C$21,'Parâmetros e instruções'!$A$13:$A$21,$E56,'Parâmetros e instruções'!$B$13:$B$21,$F56))</f>
        <v/>
      </c>
      <c r="M56" s="23">
        <f>IF($K56="","",IF($J56&lt;&gt;"",$J56,$L56))</f>
        <v/>
      </c>
      <c r="N56" s="53">
        <f>IF($K56="","",IFERROR(IF(MAXIFS(Contagens!$D$5:$D$104,Contagens!$G$5:$G$104,$K56,Contagens!$R$5:$R$104,"Concluída",Contagens!$U$5:$U$104,"OK")=0,"",MAXIFS(Contagens!$D$5:$D$104,Contagens!$G$5:$G$104,$K56,Contagens!$R$5:$R$104,"Concluída",Contagens!$U$5:$U$104,"OK")),""))</f>
        <v/>
      </c>
      <c r="O56" s="53">
        <f>IF(MAX(IF($I56="",0,$I56),IF($N56="",0,$N56))=0,"",MAX(IF($I56="",0,$I56),IF($N56="",0,$N56)))</f>
        <v/>
      </c>
      <c r="P56" s="53">
        <f>IF(COUNTA($A56:$J56)=0,"",IF($A56&lt;&gt;"Sim","",IF(OR($H56="",$M56=""),"",IF($O56="",$H56,$O56+$M56))))</f>
        <v/>
      </c>
      <c r="Q56" s="23">
        <f>IF($P56="","",$P56-'Parâmetros e instruções'!$B$3)</f>
        <v/>
      </c>
      <c r="R56" s="24">
        <f>IF(COUNTA($A56:$J56)=0,"",IF($A56&lt;&gt;"Sim","Inativo",IF($P56="","Cadastro incompleto",IF($P56&lt;'Parâmetros e instruções'!$B$3,"Vencido",IF($P56='Parâmetros e instruções'!$B$3,"Vence hoje",IF($P56&lt;='Parâmetros e instruções'!$B$3+'Parâmetros e instruções'!$B$6,"A vencer","Em dia"))))))</f>
        <v/>
      </c>
      <c r="S56" s="21">
        <f>IF(COUNTA($A56:$J56)=0,"",IF(OR($A56&lt;&gt;"Sim",$U56&lt;&gt;"OK"),"",IF(AND($O56&lt;&gt;"",$P56&gt;='Parâmetros e instruções'!$B$3),"Sim","Não")))</f>
        <v/>
      </c>
      <c r="T56" s="23">
        <f>IF(OR($A56&lt;&gt;"Sim",$P56="",$U56&lt;&gt;"OK"),"",COUNTIFS($A$5:$A$104,"Sim",$P$5:$P$104,"&gt;0",$P$5:$P$104,"&lt;"&amp;$P56,$U$5:$U$104,"OK")+COUNTIFS($A$5:$A56,"Sim",$P$5:$P56,$P56,$U$5:$U56,"OK"))</f>
        <v/>
      </c>
      <c r="U56" s="24">
        <f>IF(COUNTA($A56:$J56)=0,"",IF(OR($A56="",$B56="",$C56="",$D56="",$E56="",$F56="",$G56="",$H56=""),"PREENCHER OBRIGATÓRIOS",IF(AND($A56="Sim",COUNTIFS($K$5:$K$104,$K56,$A$5:$A$104,"Sim")&gt;1),"ID ITEM DUPLICADO",IF(OR($M56="",$M56&lt;1,$M56&gt;365),"FREQUÊNCIA INVÁLIDA",IF(AND($I56&lt;&gt;"",$I56&gt;'Parâmetros e instruções'!$B$3),"ÚLTIMA CONTAGEM FUTURA","OK")))))</f>
        <v/>
      </c>
    </row>
    <row r="57">
      <c r="A57" s="26" t="n"/>
      <c r="B57" s="26" t="n"/>
      <c r="C57" s="27" t="n"/>
      <c r="D57" s="26" t="n"/>
      <c r="E57" s="26" t="n"/>
      <c r="F57" s="26" t="n"/>
      <c r="G57" s="27" t="n"/>
      <c r="H57" s="54" t="n"/>
      <c r="I57" s="54" t="n"/>
      <c r="J57" s="29" t="n"/>
      <c r="K57" s="21">
        <f>IF(OR($B57="",$D57=""),"",UPPER(TRIM($B57))&amp;"|"&amp;UPPER(TRIM($D57)))</f>
        <v/>
      </c>
      <c r="L57" s="23">
        <f>IF(OR($E57="",$F57=""),"",SUMIFS('Parâmetros e instruções'!$C$13:$C$21,'Parâmetros e instruções'!$A$13:$A$21,$E57,'Parâmetros e instruções'!$B$13:$B$21,$F57))</f>
        <v/>
      </c>
      <c r="M57" s="23">
        <f>IF($K57="","",IF($J57&lt;&gt;"",$J57,$L57))</f>
        <v/>
      </c>
      <c r="N57" s="53">
        <f>IF($K57="","",IFERROR(IF(MAXIFS(Contagens!$D$5:$D$104,Contagens!$G$5:$G$104,$K57,Contagens!$R$5:$R$104,"Concluída",Contagens!$U$5:$U$104,"OK")=0,"",MAXIFS(Contagens!$D$5:$D$104,Contagens!$G$5:$G$104,$K57,Contagens!$R$5:$R$104,"Concluída",Contagens!$U$5:$U$104,"OK")),""))</f>
        <v/>
      </c>
      <c r="O57" s="53">
        <f>IF(MAX(IF($I57="",0,$I57),IF($N57="",0,$N57))=0,"",MAX(IF($I57="",0,$I57),IF($N57="",0,$N57)))</f>
        <v/>
      </c>
      <c r="P57" s="53">
        <f>IF(COUNTA($A57:$J57)=0,"",IF($A57&lt;&gt;"Sim","",IF(OR($H57="",$M57=""),"",IF($O57="",$H57,$O57+$M57))))</f>
        <v/>
      </c>
      <c r="Q57" s="23">
        <f>IF($P57="","",$P57-'Parâmetros e instruções'!$B$3)</f>
        <v/>
      </c>
      <c r="R57" s="24">
        <f>IF(COUNTA($A57:$J57)=0,"",IF($A57&lt;&gt;"Sim","Inativo",IF($P57="","Cadastro incompleto",IF($P57&lt;'Parâmetros e instruções'!$B$3,"Vencido",IF($P57='Parâmetros e instruções'!$B$3,"Vence hoje",IF($P57&lt;='Parâmetros e instruções'!$B$3+'Parâmetros e instruções'!$B$6,"A vencer","Em dia"))))))</f>
        <v/>
      </c>
      <c r="S57" s="21">
        <f>IF(COUNTA($A57:$J57)=0,"",IF(OR($A57&lt;&gt;"Sim",$U57&lt;&gt;"OK"),"",IF(AND($O57&lt;&gt;"",$P57&gt;='Parâmetros e instruções'!$B$3),"Sim","Não")))</f>
        <v/>
      </c>
      <c r="T57" s="23">
        <f>IF(OR($A57&lt;&gt;"Sim",$P57="",$U57&lt;&gt;"OK"),"",COUNTIFS($A$5:$A$104,"Sim",$P$5:$P$104,"&gt;0",$P$5:$P$104,"&lt;"&amp;$P57,$U$5:$U$104,"OK")+COUNTIFS($A$5:$A57,"Sim",$P$5:$P57,$P57,$U$5:$U57,"OK"))</f>
        <v/>
      </c>
      <c r="U57" s="24">
        <f>IF(COUNTA($A57:$J57)=0,"",IF(OR($A57="",$B57="",$C57="",$D57="",$E57="",$F57="",$G57="",$H57=""),"PREENCHER OBRIGATÓRIOS",IF(AND($A57="Sim",COUNTIFS($K$5:$K$104,$K57,$A$5:$A$104,"Sim")&gt;1),"ID ITEM DUPLICADO",IF(OR($M57="",$M57&lt;1,$M57&gt;365),"FREQUÊNCIA INVÁLIDA",IF(AND($I57&lt;&gt;"",$I57&gt;'Parâmetros e instruções'!$B$3),"ÚLTIMA CONTAGEM FUTURA","OK")))))</f>
        <v/>
      </c>
    </row>
    <row r="58">
      <c r="A58" s="26" t="n"/>
      <c r="B58" s="26" t="n"/>
      <c r="C58" s="27" t="n"/>
      <c r="D58" s="26" t="n"/>
      <c r="E58" s="26" t="n"/>
      <c r="F58" s="26" t="n"/>
      <c r="G58" s="27" t="n"/>
      <c r="H58" s="54" t="n"/>
      <c r="I58" s="54" t="n"/>
      <c r="J58" s="29" t="n"/>
      <c r="K58" s="21">
        <f>IF(OR($B58="",$D58=""),"",UPPER(TRIM($B58))&amp;"|"&amp;UPPER(TRIM($D58)))</f>
        <v/>
      </c>
      <c r="L58" s="23">
        <f>IF(OR($E58="",$F58=""),"",SUMIFS('Parâmetros e instruções'!$C$13:$C$21,'Parâmetros e instruções'!$A$13:$A$21,$E58,'Parâmetros e instruções'!$B$13:$B$21,$F58))</f>
        <v/>
      </c>
      <c r="M58" s="23">
        <f>IF($K58="","",IF($J58&lt;&gt;"",$J58,$L58))</f>
        <v/>
      </c>
      <c r="N58" s="53">
        <f>IF($K58="","",IFERROR(IF(MAXIFS(Contagens!$D$5:$D$104,Contagens!$G$5:$G$104,$K58,Contagens!$R$5:$R$104,"Concluída",Contagens!$U$5:$U$104,"OK")=0,"",MAXIFS(Contagens!$D$5:$D$104,Contagens!$G$5:$G$104,$K58,Contagens!$R$5:$R$104,"Concluída",Contagens!$U$5:$U$104,"OK")),""))</f>
        <v/>
      </c>
      <c r="O58" s="53">
        <f>IF(MAX(IF($I58="",0,$I58),IF($N58="",0,$N58))=0,"",MAX(IF($I58="",0,$I58),IF($N58="",0,$N58)))</f>
        <v/>
      </c>
      <c r="P58" s="53">
        <f>IF(COUNTA($A58:$J58)=0,"",IF($A58&lt;&gt;"Sim","",IF(OR($H58="",$M58=""),"",IF($O58="",$H58,$O58+$M58))))</f>
        <v/>
      </c>
      <c r="Q58" s="23">
        <f>IF($P58="","",$P58-'Parâmetros e instruções'!$B$3)</f>
        <v/>
      </c>
      <c r="R58" s="24">
        <f>IF(COUNTA($A58:$J58)=0,"",IF($A58&lt;&gt;"Sim","Inativo",IF($P58="","Cadastro incompleto",IF($P58&lt;'Parâmetros e instruções'!$B$3,"Vencido",IF($P58='Parâmetros e instruções'!$B$3,"Vence hoje",IF($P58&lt;='Parâmetros e instruções'!$B$3+'Parâmetros e instruções'!$B$6,"A vencer","Em dia"))))))</f>
        <v/>
      </c>
      <c r="S58" s="21">
        <f>IF(COUNTA($A58:$J58)=0,"",IF(OR($A58&lt;&gt;"Sim",$U58&lt;&gt;"OK"),"",IF(AND($O58&lt;&gt;"",$P58&gt;='Parâmetros e instruções'!$B$3),"Sim","Não")))</f>
        <v/>
      </c>
      <c r="T58" s="23">
        <f>IF(OR($A58&lt;&gt;"Sim",$P58="",$U58&lt;&gt;"OK"),"",COUNTIFS($A$5:$A$104,"Sim",$P$5:$P$104,"&gt;0",$P$5:$P$104,"&lt;"&amp;$P58,$U$5:$U$104,"OK")+COUNTIFS($A$5:$A58,"Sim",$P$5:$P58,$P58,$U$5:$U58,"OK"))</f>
        <v/>
      </c>
      <c r="U58" s="24">
        <f>IF(COUNTA($A58:$J58)=0,"",IF(OR($A58="",$B58="",$C58="",$D58="",$E58="",$F58="",$G58="",$H58=""),"PREENCHER OBRIGATÓRIOS",IF(AND($A58="Sim",COUNTIFS($K$5:$K$104,$K58,$A$5:$A$104,"Sim")&gt;1),"ID ITEM DUPLICADO",IF(OR($M58="",$M58&lt;1,$M58&gt;365),"FREQUÊNCIA INVÁLIDA",IF(AND($I58&lt;&gt;"",$I58&gt;'Parâmetros e instruções'!$B$3),"ÚLTIMA CONTAGEM FUTURA","OK")))))</f>
        <v/>
      </c>
    </row>
    <row r="59">
      <c r="A59" s="26" t="n"/>
      <c r="B59" s="26" t="n"/>
      <c r="C59" s="27" t="n"/>
      <c r="D59" s="26" t="n"/>
      <c r="E59" s="26" t="n"/>
      <c r="F59" s="26" t="n"/>
      <c r="G59" s="27" t="n"/>
      <c r="H59" s="54" t="n"/>
      <c r="I59" s="54" t="n"/>
      <c r="J59" s="29" t="n"/>
      <c r="K59" s="21">
        <f>IF(OR($B59="",$D59=""),"",UPPER(TRIM($B59))&amp;"|"&amp;UPPER(TRIM($D59)))</f>
        <v/>
      </c>
      <c r="L59" s="23">
        <f>IF(OR($E59="",$F59=""),"",SUMIFS('Parâmetros e instruções'!$C$13:$C$21,'Parâmetros e instruções'!$A$13:$A$21,$E59,'Parâmetros e instruções'!$B$13:$B$21,$F59))</f>
        <v/>
      </c>
      <c r="M59" s="23">
        <f>IF($K59="","",IF($J59&lt;&gt;"",$J59,$L59))</f>
        <v/>
      </c>
      <c r="N59" s="53">
        <f>IF($K59="","",IFERROR(IF(MAXIFS(Contagens!$D$5:$D$104,Contagens!$G$5:$G$104,$K59,Contagens!$R$5:$R$104,"Concluída",Contagens!$U$5:$U$104,"OK")=0,"",MAXIFS(Contagens!$D$5:$D$104,Contagens!$G$5:$G$104,$K59,Contagens!$R$5:$R$104,"Concluída",Contagens!$U$5:$U$104,"OK")),""))</f>
        <v/>
      </c>
      <c r="O59" s="53">
        <f>IF(MAX(IF($I59="",0,$I59),IF($N59="",0,$N59))=0,"",MAX(IF($I59="",0,$I59),IF($N59="",0,$N59)))</f>
        <v/>
      </c>
      <c r="P59" s="53">
        <f>IF(COUNTA($A59:$J59)=0,"",IF($A59&lt;&gt;"Sim","",IF(OR($H59="",$M59=""),"",IF($O59="",$H59,$O59+$M59))))</f>
        <v/>
      </c>
      <c r="Q59" s="23">
        <f>IF($P59="","",$P59-'Parâmetros e instruções'!$B$3)</f>
        <v/>
      </c>
      <c r="R59" s="24">
        <f>IF(COUNTA($A59:$J59)=0,"",IF($A59&lt;&gt;"Sim","Inativo",IF($P59="","Cadastro incompleto",IF($P59&lt;'Parâmetros e instruções'!$B$3,"Vencido",IF($P59='Parâmetros e instruções'!$B$3,"Vence hoje",IF($P59&lt;='Parâmetros e instruções'!$B$3+'Parâmetros e instruções'!$B$6,"A vencer","Em dia"))))))</f>
        <v/>
      </c>
      <c r="S59" s="21">
        <f>IF(COUNTA($A59:$J59)=0,"",IF(OR($A59&lt;&gt;"Sim",$U59&lt;&gt;"OK"),"",IF(AND($O59&lt;&gt;"",$P59&gt;='Parâmetros e instruções'!$B$3),"Sim","Não")))</f>
        <v/>
      </c>
      <c r="T59" s="23">
        <f>IF(OR($A59&lt;&gt;"Sim",$P59="",$U59&lt;&gt;"OK"),"",COUNTIFS($A$5:$A$104,"Sim",$P$5:$P$104,"&gt;0",$P$5:$P$104,"&lt;"&amp;$P59,$U$5:$U$104,"OK")+COUNTIFS($A$5:$A59,"Sim",$P$5:$P59,$P59,$U$5:$U59,"OK"))</f>
        <v/>
      </c>
      <c r="U59" s="24">
        <f>IF(COUNTA($A59:$J59)=0,"",IF(OR($A59="",$B59="",$C59="",$D59="",$E59="",$F59="",$G59="",$H59=""),"PREENCHER OBRIGATÓRIOS",IF(AND($A59="Sim",COUNTIFS($K$5:$K$104,$K59,$A$5:$A$104,"Sim")&gt;1),"ID ITEM DUPLICADO",IF(OR($M59="",$M59&lt;1,$M59&gt;365),"FREQUÊNCIA INVÁLIDA",IF(AND($I59&lt;&gt;"",$I59&gt;'Parâmetros e instruções'!$B$3),"ÚLTIMA CONTAGEM FUTURA","OK")))))</f>
        <v/>
      </c>
    </row>
    <row r="60">
      <c r="A60" s="26" t="n"/>
      <c r="B60" s="26" t="n"/>
      <c r="C60" s="27" t="n"/>
      <c r="D60" s="26" t="n"/>
      <c r="E60" s="26" t="n"/>
      <c r="F60" s="26" t="n"/>
      <c r="G60" s="27" t="n"/>
      <c r="H60" s="54" t="n"/>
      <c r="I60" s="54" t="n"/>
      <c r="J60" s="29" t="n"/>
      <c r="K60" s="21">
        <f>IF(OR($B60="",$D60=""),"",UPPER(TRIM($B60))&amp;"|"&amp;UPPER(TRIM($D60)))</f>
        <v/>
      </c>
      <c r="L60" s="23">
        <f>IF(OR($E60="",$F60=""),"",SUMIFS('Parâmetros e instruções'!$C$13:$C$21,'Parâmetros e instruções'!$A$13:$A$21,$E60,'Parâmetros e instruções'!$B$13:$B$21,$F60))</f>
        <v/>
      </c>
      <c r="M60" s="23">
        <f>IF($K60="","",IF($J60&lt;&gt;"",$J60,$L60))</f>
        <v/>
      </c>
      <c r="N60" s="53">
        <f>IF($K60="","",IFERROR(IF(MAXIFS(Contagens!$D$5:$D$104,Contagens!$G$5:$G$104,$K60,Contagens!$R$5:$R$104,"Concluída",Contagens!$U$5:$U$104,"OK")=0,"",MAXIFS(Contagens!$D$5:$D$104,Contagens!$G$5:$G$104,$K60,Contagens!$R$5:$R$104,"Concluída",Contagens!$U$5:$U$104,"OK")),""))</f>
        <v/>
      </c>
      <c r="O60" s="53">
        <f>IF(MAX(IF($I60="",0,$I60),IF($N60="",0,$N60))=0,"",MAX(IF($I60="",0,$I60),IF($N60="",0,$N60)))</f>
        <v/>
      </c>
      <c r="P60" s="53">
        <f>IF(COUNTA($A60:$J60)=0,"",IF($A60&lt;&gt;"Sim","",IF(OR($H60="",$M60=""),"",IF($O60="",$H60,$O60+$M60))))</f>
        <v/>
      </c>
      <c r="Q60" s="23">
        <f>IF($P60="","",$P60-'Parâmetros e instruções'!$B$3)</f>
        <v/>
      </c>
      <c r="R60" s="24">
        <f>IF(COUNTA($A60:$J60)=0,"",IF($A60&lt;&gt;"Sim","Inativo",IF($P60="","Cadastro incompleto",IF($P60&lt;'Parâmetros e instruções'!$B$3,"Vencido",IF($P60='Parâmetros e instruções'!$B$3,"Vence hoje",IF($P60&lt;='Parâmetros e instruções'!$B$3+'Parâmetros e instruções'!$B$6,"A vencer","Em dia"))))))</f>
        <v/>
      </c>
      <c r="S60" s="21">
        <f>IF(COUNTA($A60:$J60)=0,"",IF(OR($A60&lt;&gt;"Sim",$U60&lt;&gt;"OK"),"",IF(AND($O60&lt;&gt;"",$P60&gt;='Parâmetros e instruções'!$B$3),"Sim","Não")))</f>
        <v/>
      </c>
      <c r="T60" s="23">
        <f>IF(OR($A60&lt;&gt;"Sim",$P60="",$U60&lt;&gt;"OK"),"",COUNTIFS($A$5:$A$104,"Sim",$P$5:$P$104,"&gt;0",$P$5:$P$104,"&lt;"&amp;$P60,$U$5:$U$104,"OK")+COUNTIFS($A$5:$A60,"Sim",$P$5:$P60,$P60,$U$5:$U60,"OK"))</f>
        <v/>
      </c>
      <c r="U60" s="24">
        <f>IF(COUNTA($A60:$J60)=0,"",IF(OR($A60="",$B60="",$C60="",$D60="",$E60="",$F60="",$G60="",$H60=""),"PREENCHER OBRIGATÓRIOS",IF(AND($A60="Sim",COUNTIFS($K$5:$K$104,$K60,$A$5:$A$104,"Sim")&gt;1),"ID ITEM DUPLICADO",IF(OR($M60="",$M60&lt;1,$M60&gt;365),"FREQUÊNCIA INVÁLIDA",IF(AND($I60&lt;&gt;"",$I60&gt;'Parâmetros e instruções'!$B$3),"ÚLTIMA CONTAGEM FUTURA","OK")))))</f>
        <v/>
      </c>
    </row>
    <row r="61">
      <c r="A61" s="26" t="n"/>
      <c r="B61" s="26" t="n"/>
      <c r="C61" s="27" t="n"/>
      <c r="D61" s="26" t="n"/>
      <c r="E61" s="26" t="n"/>
      <c r="F61" s="26" t="n"/>
      <c r="G61" s="27" t="n"/>
      <c r="H61" s="54" t="n"/>
      <c r="I61" s="54" t="n"/>
      <c r="J61" s="29" t="n"/>
      <c r="K61" s="21">
        <f>IF(OR($B61="",$D61=""),"",UPPER(TRIM($B61))&amp;"|"&amp;UPPER(TRIM($D61)))</f>
        <v/>
      </c>
      <c r="L61" s="23">
        <f>IF(OR($E61="",$F61=""),"",SUMIFS('Parâmetros e instruções'!$C$13:$C$21,'Parâmetros e instruções'!$A$13:$A$21,$E61,'Parâmetros e instruções'!$B$13:$B$21,$F61))</f>
        <v/>
      </c>
      <c r="M61" s="23">
        <f>IF($K61="","",IF($J61&lt;&gt;"",$J61,$L61))</f>
        <v/>
      </c>
      <c r="N61" s="53">
        <f>IF($K61="","",IFERROR(IF(MAXIFS(Contagens!$D$5:$D$104,Contagens!$G$5:$G$104,$K61,Contagens!$R$5:$R$104,"Concluída",Contagens!$U$5:$U$104,"OK")=0,"",MAXIFS(Contagens!$D$5:$D$104,Contagens!$G$5:$G$104,$K61,Contagens!$R$5:$R$104,"Concluída",Contagens!$U$5:$U$104,"OK")),""))</f>
        <v/>
      </c>
      <c r="O61" s="53">
        <f>IF(MAX(IF($I61="",0,$I61),IF($N61="",0,$N61))=0,"",MAX(IF($I61="",0,$I61),IF($N61="",0,$N61)))</f>
        <v/>
      </c>
      <c r="P61" s="53">
        <f>IF(COUNTA($A61:$J61)=0,"",IF($A61&lt;&gt;"Sim","",IF(OR($H61="",$M61=""),"",IF($O61="",$H61,$O61+$M61))))</f>
        <v/>
      </c>
      <c r="Q61" s="23">
        <f>IF($P61="","",$P61-'Parâmetros e instruções'!$B$3)</f>
        <v/>
      </c>
      <c r="R61" s="24">
        <f>IF(COUNTA($A61:$J61)=0,"",IF($A61&lt;&gt;"Sim","Inativo",IF($P61="","Cadastro incompleto",IF($P61&lt;'Parâmetros e instruções'!$B$3,"Vencido",IF($P61='Parâmetros e instruções'!$B$3,"Vence hoje",IF($P61&lt;='Parâmetros e instruções'!$B$3+'Parâmetros e instruções'!$B$6,"A vencer","Em dia"))))))</f>
        <v/>
      </c>
      <c r="S61" s="21">
        <f>IF(COUNTA($A61:$J61)=0,"",IF(OR($A61&lt;&gt;"Sim",$U61&lt;&gt;"OK"),"",IF(AND($O61&lt;&gt;"",$P61&gt;='Parâmetros e instruções'!$B$3),"Sim","Não")))</f>
        <v/>
      </c>
      <c r="T61" s="23">
        <f>IF(OR($A61&lt;&gt;"Sim",$P61="",$U61&lt;&gt;"OK"),"",COUNTIFS($A$5:$A$104,"Sim",$P$5:$P$104,"&gt;0",$P$5:$P$104,"&lt;"&amp;$P61,$U$5:$U$104,"OK")+COUNTIFS($A$5:$A61,"Sim",$P$5:$P61,$P61,$U$5:$U61,"OK"))</f>
        <v/>
      </c>
      <c r="U61" s="24">
        <f>IF(COUNTA($A61:$J61)=0,"",IF(OR($A61="",$B61="",$C61="",$D61="",$E61="",$F61="",$G61="",$H61=""),"PREENCHER OBRIGATÓRIOS",IF(AND($A61="Sim",COUNTIFS($K$5:$K$104,$K61,$A$5:$A$104,"Sim")&gt;1),"ID ITEM DUPLICADO",IF(OR($M61="",$M61&lt;1,$M61&gt;365),"FREQUÊNCIA INVÁLIDA",IF(AND($I61&lt;&gt;"",$I61&gt;'Parâmetros e instruções'!$B$3),"ÚLTIMA CONTAGEM FUTURA","OK")))))</f>
        <v/>
      </c>
    </row>
    <row r="62">
      <c r="A62" s="26" t="n"/>
      <c r="B62" s="26" t="n"/>
      <c r="C62" s="27" t="n"/>
      <c r="D62" s="26" t="n"/>
      <c r="E62" s="26" t="n"/>
      <c r="F62" s="26" t="n"/>
      <c r="G62" s="27" t="n"/>
      <c r="H62" s="54" t="n"/>
      <c r="I62" s="54" t="n"/>
      <c r="J62" s="29" t="n"/>
      <c r="K62" s="21">
        <f>IF(OR($B62="",$D62=""),"",UPPER(TRIM($B62))&amp;"|"&amp;UPPER(TRIM($D62)))</f>
        <v/>
      </c>
      <c r="L62" s="23">
        <f>IF(OR($E62="",$F62=""),"",SUMIFS('Parâmetros e instruções'!$C$13:$C$21,'Parâmetros e instruções'!$A$13:$A$21,$E62,'Parâmetros e instruções'!$B$13:$B$21,$F62))</f>
        <v/>
      </c>
      <c r="M62" s="23">
        <f>IF($K62="","",IF($J62&lt;&gt;"",$J62,$L62))</f>
        <v/>
      </c>
      <c r="N62" s="53">
        <f>IF($K62="","",IFERROR(IF(MAXIFS(Contagens!$D$5:$D$104,Contagens!$G$5:$G$104,$K62,Contagens!$R$5:$R$104,"Concluída",Contagens!$U$5:$U$104,"OK")=0,"",MAXIFS(Contagens!$D$5:$D$104,Contagens!$G$5:$G$104,$K62,Contagens!$R$5:$R$104,"Concluída",Contagens!$U$5:$U$104,"OK")),""))</f>
        <v/>
      </c>
      <c r="O62" s="53">
        <f>IF(MAX(IF($I62="",0,$I62),IF($N62="",0,$N62))=0,"",MAX(IF($I62="",0,$I62),IF($N62="",0,$N62)))</f>
        <v/>
      </c>
      <c r="P62" s="53">
        <f>IF(COUNTA($A62:$J62)=0,"",IF($A62&lt;&gt;"Sim","",IF(OR($H62="",$M62=""),"",IF($O62="",$H62,$O62+$M62))))</f>
        <v/>
      </c>
      <c r="Q62" s="23">
        <f>IF($P62="","",$P62-'Parâmetros e instruções'!$B$3)</f>
        <v/>
      </c>
      <c r="R62" s="24">
        <f>IF(COUNTA($A62:$J62)=0,"",IF($A62&lt;&gt;"Sim","Inativo",IF($P62="","Cadastro incompleto",IF($P62&lt;'Parâmetros e instruções'!$B$3,"Vencido",IF($P62='Parâmetros e instruções'!$B$3,"Vence hoje",IF($P62&lt;='Parâmetros e instruções'!$B$3+'Parâmetros e instruções'!$B$6,"A vencer","Em dia"))))))</f>
        <v/>
      </c>
      <c r="S62" s="21">
        <f>IF(COUNTA($A62:$J62)=0,"",IF(OR($A62&lt;&gt;"Sim",$U62&lt;&gt;"OK"),"",IF(AND($O62&lt;&gt;"",$P62&gt;='Parâmetros e instruções'!$B$3),"Sim","Não")))</f>
        <v/>
      </c>
      <c r="T62" s="23">
        <f>IF(OR($A62&lt;&gt;"Sim",$P62="",$U62&lt;&gt;"OK"),"",COUNTIFS($A$5:$A$104,"Sim",$P$5:$P$104,"&gt;0",$P$5:$P$104,"&lt;"&amp;$P62,$U$5:$U$104,"OK")+COUNTIFS($A$5:$A62,"Sim",$P$5:$P62,$P62,$U$5:$U62,"OK"))</f>
        <v/>
      </c>
      <c r="U62" s="24">
        <f>IF(COUNTA($A62:$J62)=0,"",IF(OR($A62="",$B62="",$C62="",$D62="",$E62="",$F62="",$G62="",$H62=""),"PREENCHER OBRIGATÓRIOS",IF(AND($A62="Sim",COUNTIFS($K$5:$K$104,$K62,$A$5:$A$104,"Sim")&gt;1),"ID ITEM DUPLICADO",IF(OR($M62="",$M62&lt;1,$M62&gt;365),"FREQUÊNCIA INVÁLIDA",IF(AND($I62&lt;&gt;"",$I62&gt;'Parâmetros e instruções'!$B$3),"ÚLTIMA CONTAGEM FUTURA","OK")))))</f>
        <v/>
      </c>
    </row>
    <row r="63">
      <c r="A63" s="26" t="n"/>
      <c r="B63" s="26" t="n"/>
      <c r="C63" s="27" t="n"/>
      <c r="D63" s="26" t="n"/>
      <c r="E63" s="26" t="n"/>
      <c r="F63" s="26" t="n"/>
      <c r="G63" s="27" t="n"/>
      <c r="H63" s="54" t="n"/>
      <c r="I63" s="54" t="n"/>
      <c r="J63" s="29" t="n"/>
      <c r="K63" s="21">
        <f>IF(OR($B63="",$D63=""),"",UPPER(TRIM($B63))&amp;"|"&amp;UPPER(TRIM($D63)))</f>
        <v/>
      </c>
      <c r="L63" s="23">
        <f>IF(OR($E63="",$F63=""),"",SUMIFS('Parâmetros e instruções'!$C$13:$C$21,'Parâmetros e instruções'!$A$13:$A$21,$E63,'Parâmetros e instruções'!$B$13:$B$21,$F63))</f>
        <v/>
      </c>
      <c r="M63" s="23">
        <f>IF($K63="","",IF($J63&lt;&gt;"",$J63,$L63))</f>
        <v/>
      </c>
      <c r="N63" s="53">
        <f>IF($K63="","",IFERROR(IF(MAXIFS(Contagens!$D$5:$D$104,Contagens!$G$5:$G$104,$K63,Contagens!$R$5:$R$104,"Concluída",Contagens!$U$5:$U$104,"OK")=0,"",MAXIFS(Contagens!$D$5:$D$104,Contagens!$G$5:$G$104,$K63,Contagens!$R$5:$R$104,"Concluída",Contagens!$U$5:$U$104,"OK")),""))</f>
        <v/>
      </c>
      <c r="O63" s="53">
        <f>IF(MAX(IF($I63="",0,$I63),IF($N63="",0,$N63))=0,"",MAX(IF($I63="",0,$I63),IF($N63="",0,$N63)))</f>
        <v/>
      </c>
      <c r="P63" s="53">
        <f>IF(COUNTA($A63:$J63)=0,"",IF($A63&lt;&gt;"Sim","",IF(OR($H63="",$M63=""),"",IF($O63="",$H63,$O63+$M63))))</f>
        <v/>
      </c>
      <c r="Q63" s="23">
        <f>IF($P63="","",$P63-'Parâmetros e instruções'!$B$3)</f>
        <v/>
      </c>
      <c r="R63" s="24">
        <f>IF(COUNTA($A63:$J63)=0,"",IF($A63&lt;&gt;"Sim","Inativo",IF($P63="","Cadastro incompleto",IF($P63&lt;'Parâmetros e instruções'!$B$3,"Vencido",IF($P63='Parâmetros e instruções'!$B$3,"Vence hoje",IF($P63&lt;='Parâmetros e instruções'!$B$3+'Parâmetros e instruções'!$B$6,"A vencer","Em dia"))))))</f>
        <v/>
      </c>
      <c r="S63" s="21">
        <f>IF(COUNTA($A63:$J63)=0,"",IF(OR($A63&lt;&gt;"Sim",$U63&lt;&gt;"OK"),"",IF(AND($O63&lt;&gt;"",$P63&gt;='Parâmetros e instruções'!$B$3),"Sim","Não")))</f>
        <v/>
      </c>
      <c r="T63" s="23">
        <f>IF(OR($A63&lt;&gt;"Sim",$P63="",$U63&lt;&gt;"OK"),"",COUNTIFS($A$5:$A$104,"Sim",$P$5:$P$104,"&gt;0",$P$5:$P$104,"&lt;"&amp;$P63,$U$5:$U$104,"OK")+COUNTIFS($A$5:$A63,"Sim",$P$5:$P63,$P63,$U$5:$U63,"OK"))</f>
        <v/>
      </c>
      <c r="U63" s="24">
        <f>IF(COUNTA($A63:$J63)=0,"",IF(OR($A63="",$B63="",$C63="",$D63="",$E63="",$F63="",$G63="",$H63=""),"PREENCHER OBRIGATÓRIOS",IF(AND($A63="Sim",COUNTIFS($K$5:$K$104,$K63,$A$5:$A$104,"Sim")&gt;1),"ID ITEM DUPLICADO",IF(OR($M63="",$M63&lt;1,$M63&gt;365),"FREQUÊNCIA INVÁLIDA",IF(AND($I63&lt;&gt;"",$I63&gt;'Parâmetros e instruções'!$B$3),"ÚLTIMA CONTAGEM FUTURA","OK")))))</f>
        <v/>
      </c>
    </row>
    <row r="64">
      <c r="A64" s="26" t="n"/>
      <c r="B64" s="26" t="n"/>
      <c r="C64" s="27" t="n"/>
      <c r="D64" s="26" t="n"/>
      <c r="E64" s="26" t="n"/>
      <c r="F64" s="26" t="n"/>
      <c r="G64" s="27" t="n"/>
      <c r="H64" s="54" t="n"/>
      <c r="I64" s="54" t="n"/>
      <c r="J64" s="29" t="n"/>
      <c r="K64" s="21">
        <f>IF(OR($B64="",$D64=""),"",UPPER(TRIM($B64))&amp;"|"&amp;UPPER(TRIM($D64)))</f>
        <v/>
      </c>
      <c r="L64" s="23">
        <f>IF(OR($E64="",$F64=""),"",SUMIFS('Parâmetros e instruções'!$C$13:$C$21,'Parâmetros e instruções'!$A$13:$A$21,$E64,'Parâmetros e instruções'!$B$13:$B$21,$F64))</f>
        <v/>
      </c>
      <c r="M64" s="23">
        <f>IF($K64="","",IF($J64&lt;&gt;"",$J64,$L64))</f>
        <v/>
      </c>
      <c r="N64" s="53">
        <f>IF($K64="","",IFERROR(IF(MAXIFS(Contagens!$D$5:$D$104,Contagens!$G$5:$G$104,$K64,Contagens!$R$5:$R$104,"Concluída",Contagens!$U$5:$U$104,"OK")=0,"",MAXIFS(Contagens!$D$5:$D$104,Contagens!$G$5:$G$104,$K64,Contagens!$R$5:$R$104,"Concluída",Contagens!$U$5:$U$104,"OK")),""))</f>
        <v/>
      </c>
      <c r="O64" s="53">
        <f>IF(MAX(IF($I64="",0,$I64),IF($N64="",0,$N64))=0,"",MAX(IF($I64="",0,$I64),IF($N64="",0,$N64)))</f>
        <v/>
      </c>
      <c r="P64" s="53">
        <f>IF(COUNTA($A64:$J64)=0,"",IF($A64&lt;&gt;"Sim","",IF(OR($H64="",$M64=""),"",IF($O64="",$H64,$O64+$M64))))</f>
        <v/>
      </c>
      <c r="Q64" s="23">
        <f>IF($P64="","",$P64-'Parâmetros e instruções'!$B$3)</f>
        <v/>
      </c>
      <c r="R64" s="24">
        <f>IF(COUNTA($A64:$J64)=0,"",IF($A64&lt;&gt;"Sim","Inativo",IF($P64="","Cadastro incompleto",IF($P64&lt;'Parâmetros e instruções'!$B$3,"Vencido",IF($P64='Parâmetros e instruções'!$B$3,"Vence hoje",IF($P64&lt;='Parâmetros e instruções'!$B$3+'Parâmetros e instruções'!$B$6,"A vencer","Em dia"))))))</f>
        <v/>
      </c>
      <c r="S64" s="21">
        <f>IF(COUNTA($A64:$J64)=0,"",IF(OR($A64&lt;&gt;"Sim",$U64&lt;&gt;"OK"),"",IF(AND($O64&lt;&gt;"",$P64&gt;='Parâmetros e instruções'!$B$3),"Sim","Não")))</f>
        <v/>
      </c>
      <c r="T64" s="23">
        <f>IF(OR($A64&lt;&gt;"Sim",$P64="",$U64&lt;&gt;"OK"),"",COUNTIFS($A$5:$A$104,"Sim",$P$5:$P$104,"&gt;0",$P$5:$P$104,"&lt;"&amp;$P64,$U$5:$U$104,"OK")+COUNTIFS($A$5:$A64,"Sim",$P$5:$P64,$P64,$U$5:$U64,"OK"))</f>
        <v/>
      </c>
      <c r="U64" s="24">
        <f>IF(COUNTA($A64:$J64)=0,"",IF(OR($A64="",$B64="",$C64="",$D64="",$E64="",$F64="",$G64="",$H64=""),"PREENCHER OBRIGATÓRIOS",IF(AND($A64="Sim",COUNTIFS($K$5:$K$104,$K64,$A$5:$A$104,"Sim")&gt;1),"ID ITEM DUPLICADO",IF(OR($M64="",$M64&lt;1,$M64&gt;365),"FREQUÊNCIA INVÁLIDA",IF(AND($I64&lt;&gt;"",$I64&gt;'Parâmetros e instruções'!$B$3),"ÚLTIMA CONTAGEM FUTURA","OK")))))</f>
        <v/>
      </c>
    </row>
    <row r="65">
      <c r="A65" s="26" t="n"/>
      <c r="B65" s="26" t="n"/>
      <c r="C65" s="27" t="n"/>
      <c r="D65" s="26" t="n"/>
      <c r="E65" s="26" t="n"/>
      <c r="F65" s="26" t="n"/>
      <c r="G65" s="27" t="n"/>
      <c r="H65" s="54" t="n"/>
      <c r="I65" s="54" t="n"/>
      <c r="J65" s="29" t="n"/>
      <c r="K65" s="21">
        <f>IF(OR($B65="",$D65=""),"",UPPER(TRIM($B65))&amp;"|"&amp;UPPER(TRIM($D65)))</f>
        <v/>
      </c>
      <c r="L65" s="23">
        <f>IF(OR($E65="",$F65=""),"",SUMIFS('Parâmetros e instruções'!$C$13:$C$21,'Parâmetros e instruções'!$A$13:$A$21,$E65,'Parâmetros e instruções'!$B$13:$B$21,$F65))</f>
        <v/>
      </c>
      <c r="M65" s="23">
        <f>IF($K65="","",IF($J65&lt;&gt;"",$J65,$L65))</f>
        <v/>
      </c>
      <c r="N65" s="53">
        <f>IF($K65="","",IFERROR(IF(MAXIFS(Contagens!$D$5:$D$104,Contagens!$G$5:$G$104,$K65,Contagens!$R$5:$R$104,"Concluída",Contagens!$U$5:$U$104,"OK")=0,"",MAXIFS(Contagens!$D$5:$D$104,Contagens!$G$5:$G$104,$K65,Contagens!$R$5:$R$104,"Concluída",Contagens!$U$5:$U$104,"OK")),""))</f>
        <v/>
      </c>
      <c r="O65" s="53">
        <f>IF(MAX(IF($I65="",0,$I65),IF($N65="",0,$N65))=0,"",MAX(IF($I65="",0,$I65),IF($N65="",0,$N65)))</f>
        <v/>
      </c>
      <c r="P65" s="53">
        <f>IF(COUNTA($A65:$J65)=0,"",IF($A65&lt;&gt;"Sim","",IF(OR($H65="",$M65=""),"",IF($O65="",$H65,$O65+$M65))))</f>
        <v/>
      </c>
      <c r="Q65" s="23">
        <f>IF($P65="","",$P65-'Parâmetros e instruções'!$B$3)</f>
        <v/>
      </c>
      <c r="R65" s="24">
        <f>IF(COUNTA($A65:$J65)=0,"",IF($A65&lt;&gt;"Sim","Inativo",IF($P65="","Cadastro incompleto",IF($P65&lt;'Parâmetros e instruções'!$B$3,"Vencido",IF($P65='Parâmetros e instruções'!$B$3,"Vence hoje",IF($P65&lt;='Parâmetros e instruções'!$B$3+'Parâmetros e instruções'!$B$6,"A vencer","Em dia"))))))</f>
        <v/>
      </c>
      <c r="S65" s="21">
        <f>IF(COUNTA($A65:$J65)=0,"",IF(OR($A65&lt;&gt;"Sim",$U65&lt;&gt;"OK"),"",IF(AND($O65&lt;&gt;"",$P65&gt;='Parâmetros e instruções'!$B$3),"Sim","Não")))</f>
        <v/>
      </c>
      <c r="T65" s="23">
        <f>IF(OR($A65&lt;&gt;"Sim",$P65="",$U65&lt;&gt;"OK"),"",COUNTIFS($A$5:$A$104,"Sim",$P$5:$P$104,"&gt;0",$P$5:$P$104,"&lt;"&amp;$P65,$U$5:$U$104,"OK")+COUNTIFS($A$5:$A65,"Sim",$P$5:$P65,$P65,$U$5:$U65,"OK"))</f>
        <v/>
      </c>
      <c r="U65" s="24">
        <f>IF(COUNTA($A65:$J65)=0,"",IF(OR($A65="",$B65="",$C65="",$D65="",$E65="",$F65="",$G65="",$H65=""),"PREENCHER OBRIGATÓRIOS",IF(AND($A65="Sim",COUNTIFS($K$5:$K$104,$K65,$A$5:$A$104,"Sim")&gt;1),"ID ITEM DUPLICADO",IF(OR($M65="",$M65&lt;1,$M65&gt;365),"FREQUÊNCIA INVÁLIDA",IF(AND($I65&lt;&gt;"",$I65&gt;'Parâmetros e instruções'!$B$3),"ÚLTIMA CONTAGEM FUTURA","OK")))))</f>
        <v/>
      </c>
    </row>
    <row r="66">
      <c r="A66" s="26" t="n"/>
      <c r="B66" s="26" t="n"/>
      <c r="C66" s="27" t="n"/>
      <c r="D66" s="26" t="n"/>
      <c r="E66" s="26" t="n"/>
      <c r="F66" s="26" t="n"/>
      <c r="G66" s="27" t="n"/>
      <c r="H66" s="54" t="n"/>
      <c r="I66" s="54" t="n"/>
      <c r="J66" s="29" t="n"/>
      <c r="K66" s="21">
        <f>IF(OR($B66="",$D66=""),"",UPPER(TRIM($B66))&amp;"|"&amp;UPPER(TRIM($D66)))</f>
        <v/>
      </c>
      <c r="L66" s="23">
        <f>IF(OR($E66="",$F66=""),"",SUMIFS('Parâmetros e instruções'!$C$13:$C$21,'Parâmetros e instruções'!$A$13:$A$21,$E66,'Parâmetros e instruções'!$B$13:$B$21,$F66))</f>
        <v/>
      </c>
      <c r="M66" s="23">
        <f>IF($K66="","",IF($J66&lt;&gt;"",$J66,$L66))</f>
        <v/>
      </c>
      <c r="N66" s="53">
        <f>IF($K66="","",IFERROR(IF(MAXIFS(Contagens!$D$5:$D$104,Contagens!$G$5:$G$104,$K66,Contagens!$R$5:$R$104,"Concluída",Contagens!$U$5:$U$104,"OK")=0,"",MAXIFS(Contagens!$D$5:$D$104,Contagens!$G$5:$G$104,$K66,Contagens!$R$5:$R$104,"Concluída",Contagens!$U$5:$U$104,"OK")),""))</f>
        <v/>
      </c>
      <c r="O66" s="53">
        <f>IF(MAX(IF($I66="",0,$I66),IF($N66="",0,$N66))=0,"",MAX(IF($I66="",0,$I66),IF($N66="",0,$N66)))</f>
        <v/>
      </c>
      <c r="P66" s="53">
        <f>IF(COUNTA($A66:$J66)=0,"",IF($A66&lt;&gt;"Sim","",IF(OR($H66="",$M66=""),"",IF($O66="",$H66,$O66+$M66))))</f>
        <v/>
      </c>
      <c r="Q66" s="23">
        <f>IF($P66="","",$P66-'Parâmetros e instruções'!$B$3)</f>
        <v/>
      </c>
      <c r="R66" s="24">
        <f>IF(COUNTA($A66:$J66)=0,"",IF($A66&lt;&gt;"Sim","Inativo",IF($P66="","Cadastro incompleto",IF($P66&lt;'Parâmetros e instruções'!$B$3,"Vencido",IF($P66='Parâmetros e instruções'!$B$3,"Vence hoje",IF($P66&lt;='Parâmetros e instruções'!$B$3+'Parâmetros e instruções'!$B$6,"A vencer","Em dia"))))))</f>
        <v/>
      </c>
      <c r="S66" s="21">
        <f>IF(COUNTA($A66:$J66)=0,"",IF(OR($A66&lt;&gt;"Sim",$U66&lt;&gt;"OK"),"",IF(AND($O66&lt;&gt;"",$P66&gt;='Parâmetros e instruções'!$B$3),"Sim","Não")))</f>
        <v/>
      </c>
      <c r="T66" s="23">
        <f>IF(OR($A66&lt;&gt;"Sim",$P66="",$U66&lt;&gt;"OK"),"",COUNTIFS($A$5:$A$104,"Sim",$P$5:$P$104,"&gt;0",$P$5:$P$104,"&lt;"&amp;$P66,$U$5:$U$104,"OK")+COUNTIFS($A$5:$A66,"Sim",$P$5:$P66,$P66,$U$5:$U66,"OK"))</f>
        <v/>
      </c>
      <c r="U66" s="24">
        <f>IF(COUNTA($A66:$J66)=0,"",IF(OR($A66="",$B66="",$C66="",$D66="",$E66="",$F66="",$G66="",$H66=""),"PREENCHER OBRIGATÓRIOS",IF(AND($A66="Sim",COUNTIFS($K$5:$K$104,$K66,$A$5:$A$104,"Sim")&gt;1),"ID ITEM DUPLICADO",IF(OR($M66="",$M66&lt;1,$M66&gt;365),"FREQUÊNCIA INVÁLIDA",IF(AND($I66&lt;&gt;"",$I66&gt;'Parâmetros e instruções'!$B$3),"ÚLTIMA CONTAGEM FUTURA","OK")))))</f>
        <v/>
      </c>
    </row>
    <row r="67">
      <c r="A67" s="26" t="n"/>
      <c r="B67" s="26" t="n"/>
      <c r="C67" s="27" t="n"/>
      <c r="D67" s="26" t="n"/>
      <c r="E67" s="26" t="n"/>
      <c r="F67" s="26" t="n"/>
      <c r="G67" s="27" t="n"/>
      <c r="H67" s="54" t="n"/>
      <c r="I67" s="54" t="n"/>
      <c r="J67" s="29" t="n"/>
      <c r="K67" s="21">
        <f>IF(OR($B67="",$D67=""),"",UPPER(TRIM($B67))&amp;"|"&amp;UPPER(TRIM($D67)))</f>
        <v/>
      </c>
      <c r="L67" s="23">
        <f>IF(OR($E67="",$F67=""),"",SUMIFS('Parâmetros e instruções'!$C$13:$C$21,'Parâmetros e instruções'!$A$13:$A$21,$E67,'Parâmetros e instruções'!$B$13:$B$21,$F67))</f>
        <v/>
      </c>
      <c r="M67" s="23">
        <f>IF($K67="","",IF($J67&lt;&gt;"",$J67,$L67))</f>
        <v/>
      </c>
      <c r="N67" s="53">
        <f>IF($K67="","",IFERROR(IF(MAXIFS(Contagens!$D$5:$D$104,Contagens!$G$5:$G$104,$K67,Contagens!$R$5:$R$104,"Concluída",Contagens!$U$5:$U$104,"OK")=0,"",MAXIFS(Contagens!$D$5:$D$104,Contagens!$G$5:$G$104,$K67,Contagens!$R$5:$R$104,"Concluída",Contagens!$U$5:$U$104,"OK")),""))</f>
        <v/>
      </c>
      <c r="O67" s="53">
        <f>IF(MAX(IF($I67="",0,$I67),IF($N67="",0,$N67))=0,"",MAX(IF($I67="",0,$I67),IF($N67="",0,$N67)))</f>
        <v/>
      </c>
      <c r="P67" s="53">
        <f>IF(COUNTA($A67:$J67)=0,"",IF($A67&lt;&gt;"Sim","",IF(OR($H67="",$M67=""),"",IF($O67="",$H67,$O67+$M67))))</f>
        <v/>
      </c>
      <c r="Q67" s="23">
        <f>IF($P67="","",$P67-'Parâmetros e instruções'!$B$3)</f>
        <v/>
      </c>
      <c r="R67" s="24">
        <f>IF(COUNTA($A67:$J67)=0,"",IF($A67&lt;&gt;"Sim","Inativo",IF($P67="","Cadastro incompleto",IF($P67&lt;'Parâmetros e instruções'!$B$3,"Vencido",IF($P67='Parâmetros e instruções'!$B$3,"Vence hoje",IF($P67&lt;='Parâmetros e instruções'!$B$3+'Parâmetros e instruções'!$B$6,"A vencer","Em dia"))))))</f>
        <v/>
      </c>
      <c r="S67" s="21">
        <f>IF(COUNTA($A67:$J67)=0,"",IF(OR($A67&lt;&gt;"Sim",$U67&lt;&gt;"OK"),"",IF(AND($O67&lt;&gt;"",$P67&gt;='Parâmetros e instruções'!$B$3),"Sim","Não")))</f>
        <v/>
      </c>
      <c r="T67" s="23">
        <f>IF(OR($A67&lt;&gt;"Sim",$P67="",$U67&lt;&gt;"OK"),"",COUNTIFS($A$5:$A$104,"Sim",$P$5:$P$104,"&gt;0",$P$5:$P$104,"&lt;"&amp;$P67,$U$5:$U$104,"OK")+COUNTIFS($A$5:$A67,"Sim",$P$5:$P67,$P67,$U$5:$U67,"OK"))</f>
        <v/>
      </c>
      <c r="U67" s="24">
        <f>IF(COUNTA($A67:$J67)=0,"",IF(OR($A67="",$B67="",$C67="",$D67="",$E67="",$F67="",$G67="",$H67=""),"PREENCHER OBRIGATÓRIOS",IF(AND($A67="Sim",COUNTIFS($K$5:$K$104,$K67,$A$5:$A$104,"Sim")&gt;1),"ID ITEM DUPLICADO",IF(OR($M67="",$M67&lt;1,$M67&gt;365),"FREQUÊNCIA INVÁLIDA",IF(AND($I67&lt;&gt;"",$I67&gt;'Parâmetros e instruções'!$B$3),"ÚLTIMA CONTAGEM FUTURA","OK")))))</f>
        <v/>
      </c>
    </row>
    <row r="68">
      <c r="A68" s="26" t="n"/>
      <c r="B68" s="26" t="n"/>
      <c r="C68" s="27" t="n"/>
      <c r="D68" s="26" t="n"/>
      <c r="E68" s="26" t="n"/>
      <c r="F68" s="26" t="n"/>
      <c r="G68" s="27" t="n"/>
      <c r="H68" s="54" t="n"/>
      <c r="I68" s="54" t="n"/>
      <c r="J68" s="29" t="n"/>
      <c r="K68" s="21">
        <f>IF(OR($B68="",$D68=""),"",UPPER(TRIM($B68))&amp;"|"&amp;UPPER(TRIM($D68)))</f>
        <v/>
      </c>
      <c r="L68" s="23">
        <f>IF(OR($E68="",$F68=""),"",SUMIFS('Parâmetros e instruções'!$C$13:$C$21,'Parâmetros e instruções'!$A$13:$A$21,$E68,'Parâmetros e instruções'!$B$13:$B$21,$F68))</f>
        <v/>
      </c>
      <c r="M68" s="23">
        <f>IF($K68="","",IF($J68&lt;&gt;"",$J68,$L68))</f>
        <v/>
      </c>
      <c r="N68" s="53">
        <f>IF($K68="","",IFERROR(IF(MAXIFS(Contagens!$D$5:$D$104,Contagens!$G$5:$G$104,$K68,Contagens!$R$5:$R$104,"Concluída",Contagens!$U$5:$U$104,"OK")=0,"",MAXIFS(Contagens!$D$5:$D$104,Contagens!$G$5:$G$104,$K68,Contagens!$R$5:$R$104,"Concluída",Contagens!$U$5:$U$104,"OK")),""))</f>
        <v/>
      </c>
      <c r="O68" s="53">
        <f>IF(MAX(IF($I68="",0,$I68),IF($N68="",0,$N68))=0,"",MAX(IF($I68="",0,$I68),IF($N68="",0,$N68)))</f>
        <v/>
      </c>
      <c r="P68" s="53">
        <f>IF(COUNTA($A68:$J68)=0,"",IF($A68&lt;&gt;"Sim","",IF(OR($H68="",$M68=""),"",IF($O68="",$H68,$O68+$M68))))</f>
        <v/>
      </c>
      <c r="Q68" s="23">
        <f>IF($P68="","",$P68-'Parâmetros e instruções'!$B$3)</f>
        <v/>
      </c>
      <c r="R68" s="24">
        <f>IF(COUNTA($A68:$J68)=0,"",IF($A68&lt;&gt;"Sim","Inativo",IF($P68="","Cadastro incompleto",IF($P68&lt;'Parâmetros e instruções'!$B$3,"Vencido",IF($P68='Parâmetros e instruções'!$B$3,"Vence hoje",IF($P68&lt;='Parâmetros e instruções'!$B$3+'Parâmetros e instruções'!$B$6,"A vencer","Em dia"))))))</f>
        <v/>
      </c>
      <c r="S68" s="21">
        <f>IF(COUNTA($A68:$J68)=0,"",IF(OR($A68&lt;&gt;"Sim",$U68&lt;&gt;"OK"),"",IF(AND($O68&lt;&gt;"",$P68&gt;='Parâmetros e instruções'!$B$3),"Sim","Não")))</f>
        <v/>
      </c>
      <c r="T68" s="23">
        <f>IF(OR($A68&lt;&gt;"Sim",$P68="",$U68&lt;&gt;"OK"),"",COUNTIFS($A$5:$A$104,"Sim",$P$5:$P$104,"&gt;0",$P$5:$P$104,"&lt;"&amp;$P68,$U$5:$U$104,"OK")+COUNTIFS($A$5:$A68,"Sim",$P$5:$P68,$P68,$U$5:$U68,"OK"))</f>
        <v/>
      </c>
      <c r="U68" s="24">
        <f>IF(COUNTA($A68:$J68)=0,"",IF(OR($A68="",$B68="",$C68="",$D68="",$E68="",$F68="",$G68="",$H68=""),"PREENCHER OBRIGATÓRIOS",IF(AND($A68="Sim",COUNTIFS($K$5:$K$104,$K68,$A$5:$A$104,"Sim")&gt;1),"ID ITEM DUPLICADO",IF(OR($M68="",$M68&lt;1,$M68&gt;365),"FREQUÊNCIA INVÁLIDA",IF(AND($I68&lt;&gt;"",$I68&gt;'Parâmetros e instruções'!$B$3),"ÚLTIMA CONTAGEM FUTURA","OK")))))</f>
        <v/>
      </c>
    </row>
    <row r="69">
      <c r="A69" s="26" t="n"/>
      <c r="B69" s="26" t="n"/>
      <c r="C69" s="27" t="n"/>
      <c r="D69" s="26" t="n"/>
      <c r="E69" s="26" t="n"/>
      <c r="F69" s="26" t="n"/>
      <c r="G69" s="27" t="n"/>
      <c r="H69" s="54" t="n"/>
      <c r="I69" s="54" t="n"/>
      <c r="J69" s="29" t="n"/>
      <c r="K69" s="21">
        <f>IF(OR($B69="",$D69=""),"",UPPER(TRIM($B69))&amp;"|"&amp;UPPER(TRIM($D69)))</f>
        <v/>
      </c>
      <c r="L69" s="23">
        <f>IF(OR($E69="",$F69=""),"",SUMIFS('Parâmetros e instruções'!$C$13:$C$21,'Parâmetros e instruções'!$A$13:$A$21,$E69,'Parâmetros e instruções'!$B$13:$B$21,$F69))</f>
        <v/>
      </c>
      <c r="M69" s="23">
        <f>IF($K69="","",IF($J69&lt;&gt;"",$J69,$L69))</f>
        <v/>
      </c>
      <c r="N69" s="53">
        <f>IF($K69="","",IFERROR(IF(MAXIFS(Contagens!$D$5:$D$104,Contagens!$G$5:$G$104,$K69,Contagens!$R$5:$R$104,"Concluída",Contagens!$U$5:$U$104,"OK")=0,"",MAXIFS(Contagens!$D$5:$D$104,Contagens!$G$5:$G$104,$K69,Contagens!$R$5:$R$104,"Concluída",Contagens!$U$5:$U$104,"OK")),""))</f>
        <v/>
      </c>
      <c r="O69" s="53">
        <f>IF(MAX(IF($I69="",0,$I69),IF($N69="",0,$N69))=0,"",MAX(IF($I69="",0,$I69),IF($N69="",0,$N69)))</f>
        <v/>
      </c>
      <c r="P69" s="53">
        <f>IF(COUNTA($A69:$J69)=0,"",IF($A69&lt;&gt;"Sim","",IF(OR($H69="",$M69=""),"",IF($O69="",$H69,$O69+$M69))))</f>
        <v/>
      </c>
      <c r="Q69" s="23">
        <f>IF($P69="","",$P69-'Parâmetros e instruções'!$B$3)</f>
        <v/>
      </c>
      <c r="R69" s="24">
        <f>IF(COUNTA($A69:$J69)=0,"",IF($A69&lt;&gt;"Sim","Inativo",IF($P69="","Cadastro incompleto",IF($P69&lt;'Parâmetros e instruções'!$B$3,"Vencido",IF($P69='Parâmetros e instruções'!$B$3,"Vence hoje",IF($P69&lt;='Parâmetros e instruções'!$B$3+'Parâmetros e instruções'!$B$6,"A vencer","Em dia"))))))</f>
        <v/>
      </c>
      <c r="S69" s="21">
        <f>IF(COUNTA($A69:$J69)=0,"",IF(OR($A69&lt;&gt;"Sim",$U69&lt;&gt;"OK"),"",IF(AND($O69&lt;&gt;"",$P69&gt;='Parâmetros e instruções'!$B$3),"Sim","Não")))</f>
        <v/>
      </c>
      <c r="T69" s="23">
        <f>IF(OR($A69&lt;&gt;"Sim",$P69="",$U69&lt;&gt;"OK"),"",COUNTIFS($A$5:$A$104,"Sim",$P$5:$P$104,"&gt;0",$P$5:$P$104,"&lt;"&amp;$P69,$U$5:$U$104,"OK")+COUNTIFS($A$5:$A69,"Sim",$P$5:$P69,$P69,$U$5:$U69,"OK"))</f>
        <v/>
      </c>
      <c r="U69" s="24">
        <f>IF(COUNTA($A69:$J69)=0,"",IF(OR($A69="",$B69="",$C69="",$D69="",$E69="",$F69="",$G69="",$H69=""),"PREENCHER OBRIGATÓRIOS",IF(AND($A69="Sim",COUNTIFS($K$5:$K$104,$K69,$A$5:$A$104,"Sim")&gt;1),"ID ITEM DUPLICADO",IF(OR($M69="",$M69&lt;1,$M69&gt;365),"FREQUÊNCIA INVÁLIDA",IF(AND($I69&lt;&gt;"",$I69&gt;'Parâmetros e instruções'!$B$3),"ÚLTIMA CONTAGEM FUTURA","OK")))))</f>
        <v/>
      </c>
    </row>
    <row r="70">
      <c r="A70" s="26" t="n"/>
      <c r="B70" s="26" t="n"/>
      <c r="C70" s="27" t="n"/>
      <c r="D70" s="26" t="n"/>
      <c r="E70" s="26" t="n"/>
      <c r="F70" s="26" t="n"/>
      <c r="G70" s="27" t="n"/>
      <c r="H70" s="54" t="n"/>
      <c r="I70" s="54" t="n"/>
      <c r="J70" s="29" t="n"/>
      <c r="K70" s="21">
        <f>IF(OR($B70="",$D70=""),"",UPPER(TRIM($B70))&amp;"|"&amp;UPPER(TRIM($D70)))</f>
        <v/>
      </c>
      <c r="L70" s="23">
        <f>IF(OR($E70="",$F70=""),"",SUMIFS('Parâmetros e instruções'!$C$13:$C$21,'Parâmetros e instruções'!$A$13:$A$21,$E70,'Parâmetros e instruções'!$B$13:$B$21,$F70))</f>
        <v/>
      </c>
      <c r="M70" s="23">
        <f>IF($K70="","",IF($J70&lt;&gt;"",$J70,$L70))</f>
        <v/>
      </c>
      <c r="N70" s="53">
        <f>IF($K70="","",IFERROR(IF(MAXIFS(Contagens!$D$5:$D$104,Contagens!$G$5:$G$104,$K70,Contagens!$R$5:$R$104,"Concluída",Contagens!$U$5:$U$104,"OK")=0,"",MAXIFS(Contagens!$D$5:$D$104,Contagens!$G$5:$G$104,$K70,Contagens!$R$5:$R$104,"Concluída",Contagens!$U$5:$U$104,"OK")),""))</f>
        <v/>
      </c>
      <c r="O70" s="53">
        <f>IF(MAX(IF($I70="",0,$I70),IF($N70="",0,$N70))=0,"",MAX(IF($I70="",0,$I70),IF($N70="",0,$N70)))</f>
        <v/>
      </c>
      <c r="P70" s="53">
        <f>IF(COUNTA($A70:$J70)=0,"",IF($A70&lt;&gt;"Sim","",IF(OR($H70="",$M70=""),"",IF($O70="",$H70,$O70+$M70))))</f>
        <v/>
      </c>
      <c r="Q70" s="23">
        <f>IF($P70="","",$P70-'Parâmetros e instruções'!$B$3)</f>
        <v/>
      </c>
      <c r="R70" s="24">
        <f>IF(COUNTA($A70:$J70)=0,"",IF($A70&lt;&gt;"Sim","Inativo",IF($P70="","Cadastro incompleto",IF($P70&lt;'Parâmetros e instruções'!$B$3,"Vencido",IF($P70='Parâmetros e instruções'!$B$3,"Vence hoje",IF($P70&lt;='Parâmetros e instruções'!$B$3+'Parâmetros e instruções'!$B$6,"A vencer","Em dia"))))))</f>
        <v/>
      </c>
      <c r="S70" s="21">
        <f>IF(COUNTA($A70:$J70)=0,"",IF(OR($A70&lt;&gt;"Sim",$U70&lt;&gt;"OK"),"",IF(AND($O70&lt;&gt;"",$P70&gt;='Parâmetros e instruções'!$B$3),"Sim","Não")))</f>
        <v/>
      </c>
      <c r="T70" s="23">
        <f>IF(OR($A70&lt;&gt;"Sim",$P70="",$U70&lt;&gt;"OK"),"",COUNTIFS($A$5:$A$104,"Sim",$P$5:$P$104,"&gt;0",$P$5:$P$104,"&lt;"&amp;$P70,$U$5:$U$104,"OK")+COUNTIFS($A$5:$A70,"Sim",$P$5:$P70,$P70,$U$5:$U70,"OK"))</f>
        <v/>
      </c>
      <c r="U70" s="24">
        <f>IF(COUNTA($A70:$J70)=0,"",IF(OR($A70="",$B70="",$C70="",$D70="",$E70="",$F70="",$G70="",$H70=""),"PREENCHER OBRIGATÓRIOS",IF(AND($A70="Sim",COUNTIFS($K$5:$K$104,$K70,$A$5:$A$104,"Sim")&gt;1),"ID ITEM DUPLICADO",IF(OR($M70="",$M70&lt;1,$M70&gt;365),"FREQUÊNCIA INVÁLIDA",IF(AND($I70&lt;&gt;"",$I70&gt;'Parâmetros e instruções'!$B$3),"ÚLTIMA CONTAGEM FUTURA","OK")))))</f>
        <v/>
      </c>
    </row>
    <row r="71">
      <c r="A71" s="26" t="n"/>
      <c r="B71" s="26" t="n"/>
      <c r="C71" s="27" t="n"/>
      <c r="D71" s="26" t="n"/>
      <c r="E71" s="26" t="n"/>
      <c r="F71" s="26" t="n"/>
      <c r="G71" s="27" t="n"/>
      <c r="H71" s="54" t="n"/>
      <c r="I71" s="54" t="n"/>
      <c r="J71" s="29" t="n"/>
      <c r="K71" s="21">
        <f>IF(OR($B71="",$D71=""),"",UPPER(TRIM($B71))&amp;"|"&amp;UPPER(TRIM($D71)))</f>
        <v/>
      </c>
      <c r="L71" s="23">
        <f>IF(OR($E71="",$F71=""),"",SUMIFS('Parâmetros e instruções'!$C$13:$C$21,'Parâmetros e instruções'!$A$13:$A$21,$E71,'Parâmetros e instruções'!$B$13:$B$21,$F71))</f>
        <v/>
      </c>
      <c r="M71" s="23">
        <f>IF($K71="","",IF($J71&lt;&gt;"",$J71,$L71))</f>
        <v/>
      </c>
      <c r="N71" s="53">
        <f>IF($K71="","",IFERROR(IF(MAXIFS(Contagens!$D$5:$D$104,Contagens!$G$5:$G$104,$K71,Contagens!$R$5:$R$104,"Concluída",Contagens!$U$5:$U$104,"OK")=0,"",MAXIFS(Contagens!$D$5:$D$104,Contagens!$G$5:$G$104,$K71,Contagens!$R$5:$R$104,"Concluída",Contagens!$U$5:$U$104,"OK")),""))</f>
        <v/>
      </c>
      <c r="O71" s="53">
        <f>IF(MAX(IF($I71="",0,$I71),IF($N71="",0,$N71))=0,"",MAX(IF($I71="",0,$I71),IF($N71="",0,$N71)))</f>
        <v/>
      </c>
      <c r="P71" s="53">
        <f>IF(COUNTA($A71:$J71)=0,"",IF($A71&lt;&gt;"Sim","",IF(OR($H71="",$M71=""),"",IF($O71="",$H71,$O71+$M71))))</f>
        <v/>
      </c>
      <c r="Q71" s="23">
        <f>IF($P71="","",$P71-'Parâmetros e instruções'!$B$3)</f>
        <v/>
      </c>
      <c r="R71" s="24">
        <f>IF(COUNTA($A71:$J71)=0,"",IF($A71&lt;&gt;"Sim","Inativo",IF($P71="","Cadastro incompleto",IF($P71&lt;'Parâmetros e instruções'!$B$3,"Vencido",IF($P71='Parâmetros e instruções'!$B$3,"Vence hoje",IF($P71&lt;='Parâmetros e instruções'!$B$3+'Parâmetros e instruções'!$B$6,"A vencer","Em dia"))))))</f>
        <v/>
      </c>
      <c r="S71" s="21">
        <f>IF(COUNTA($A71:$J71)=0,"",IF(OR($A71&lt;&gt;"Sim",$U71&lt;&gt;"OK"),"",IF(AND($O71&lt;&gt;"",$P71&gt;='Parâmetros e instruções'!$B$3),"Sim","Não")))</f>
        <v/>
      </c>
      <c r="T71" s="23">
        <f>IF(OR($A71&lt;&gt;"Sim",$P71="",$U71&lt;&gt;"OK"),"",COUNTIFS($A$5:$A$104,"Sim",$P$5:$P$104,"&gt;0",$P$5:$P$104,"&lt;"&amp;$P71,$U$5:$U$104,"OK")+COUNTIFS($A$5:$A71,"Sim",$P$5:$P71,$P71,$U$5:$U71,"OK"))</f>
        <v/>
      </c>
      <c r="U71" s="24">
        <f>IF(COUNTA($A71:$J71)=0,"",IF(OR($A71="",$B71="",$C71="",$D71="",$E71="",$F71="",$G71="",$H71=""),"PREENCHER OBRIGATÓRIOS",IF(AND($A71="Sim",COUNTIFS($K$5:$K$104,$K71,$A$5:$A$104,"Sim")&gt;1),"ID ITEM DUPLICADO",IF(OR($M71="",$M71&lt;1,$M71&gt;365),"FREQUÊNCIA INVÁLIDA",IF(AND($I71&lt;&gt;"",$I71&gt;'Parâmetros e instruções'!$B$3),"ÚLTIMA CONTAGEM FUTURA","OK")))))</f>
        <v/>
      </c>
    </row>
    <row r="72">
      <c r="A72" s="26" t="n"/>
      <c r="B72" s="26" t="n"/>
      <c r="C72" s="27" t="n"/>
      <c r="D72" s="26" t="n"/>
      <c r="E72" s="26" t="n"/>
      <c r="F72" s="26" t="n"/>
      <c r="G72" s="27" t="n"/>
      <c r="H72" s="54" t="n"/>
      <c r="I72" s="54" t="n"/>
      <c r="J72" s="29" t="n"/>
      <c r="K72" s="21">
        <f>IF(OR($B72="",$D72=""),"",UPPER(TRIM($B72))&amp;"|"&amp;UPPER(TRIM($D72)))</f>
        <v/>
      </c>
      <c r="L72" s="23">
        <f>IF(OR($E72="",$F72=""),"",SUMIFS('Parâmetros e instruções'!$C$13:$C$21,'Parâmetros e instruções'!$A$13:$A$21,$E72,'Parâmetros e instruções'!$B$13:$B$21,$F72))</f>
        <v/>
      </c>
      <c r="M72" s="23">
        <f>IF($K72="","",IF($J72&lt;&gt;"",$J72,$L72))</f>
        <v/>
      </c>
      <c r="N72" s="53">
        <f>IF($K72="","",IFERROR(IF(MAXIFS(Contagens!$D$5:$D$104,Contagens!$G$5:$G$104,$K72,Contagens!$R$5:$R$104,"Concluída",Contagens!$U$5:$U$104,"OK")=0,"",MAXIFS(Contagens!$D$5:$D$104,Contagens!$G$5:$G$104,$K72,Contagens!$R$5:$R$104,"Concluída",Contagens!$U$5:$U$104,"OK")),""))</f>
        <v/>
      </c>
      <c r="O72" s="53">
        <f>IF(MAX(IF($I72="",0,$I72),IF($N72="",0,$N72))=0,"",MAX(IF($I72="",0,$I72),IF($N72="",0,$N72)))</f>
        <v/>
      </c>
      <c r="P72" s="53">
        <f>IF(COUNTA($A72:$J72)=0,"",IF($A72&lt;&gt;"Sim","",IF(OR($H72="",$M72=""),"",IF($O72="",$H72,$O72+$M72))))</f>
        <v/>
      </c>
      <c r="Q72" s="23">
        <f>IF($P72="","",$P72-'Parâmetros e instruções'!$B$3)</f>
        <v/>
      </c>
      <c r="R72" s="24">
        <f>IF(COUNTA($A72:$J72)=0,"",IF($A72&lt;&gt;"Sim","Inativo",IF($P72="","Cadastro incompleto",IF($P72&lt;'Parâmetros e instruções'!$B$3,"Vencido",IF($P72='Parâmetros e instruções'!$B$3,"Vence hoje",IF($P72&lt;='Parâmetros e instruções'!$B$3+'Parâmetros e instruções'!$B$6,"A vencer","Em dia"))))))</f>
        <v/>
      </c>
      <c r="S72" s="21">
        <f>IF(COUNTA($A72:$J72)=0,"",IF(OR($A72&lt;&gt;"Sim",$U72&lt;&gt;"OK"),"",IF(AND($O72&lt;&gt;"",$P72&gt;='Parâmetros e instruções'!$B$3),"Sim","Não")))</f>
        <v/>
      </c>
      <c r="T72" s="23">
        <f>IF(OR($A72&lt;&gt;"Sim",$P72="",$U72&lt;&gt;"OK"),"",COUNTIFS($A$5:$A$104,"Sim",$P$5:$P$104,"&gt;0",$P$5:$P$104,"&lt;"&amp;$P72,$U$5:$U$104,"OK")+COUNTIFS($A$5:$A72,"Sim",$P$5:$P72,$P72,$U$5:$U72,"OK"))</f>
        <v/>
      </c>
      <c r="U72" s="24">
        <f>IF(COUNTA($A72:$J72)=0,"",IF(OR($A72="",$B72="",$C72="",$D72="",$E72="",$F72="",$G72="",$H72=""),"PREENCHER OBRIGATÓRIOS",IF(AND($A72="Sim",COUNTIFS($K$5:$K$104,$K72,$A$5:$A$104,"Sim")&gt;1),"ID ITEM DUPLICADO",IF(OR($M72="",$M72&lt;1,$M72&gt;365),"FREQUÊNCIA INVÁLIDA",IF(AND($I72&lt;&gt;"",$I72&gt;'Parâmetros e instruções'!$B$3),"ÚLTIMA CONTAGEM FUTURA","OK")))))</f>
        <v/>
      </c>
    </row>
    <row r="73">
      <c r="A73" s="26" t="n"/>
      <c r="B73" s="26" t="n"/>
      <c r="C73" s="27" t="n"/>
      <c r="D73" s="26" t="n"/>
      <c r="E73" s="26" t="n"/>
      <c r="F73" s="26" t="n"/>
      <c r="G73" s="27" t="n"/>
      <c r="H73" s="54" t="n"/>
      <c r="I73" s="54" t="n"/>
      <c r="J73" s="29" t="n"/>
      <c r="K73" s="21">
        <f>IF(OR($B73="",$D73=""),"",UPPER(TRIM($B73))&amp;"|"&amp;UPPER(TRIM($D73)))</f>
        <v/>
      </c>
      <c r="L73" s="23">
        <f>IF(OR($E73="",$F73=""),"",SUMIFS('Parâmetros e instruções'!$C$13:$C$21,'Parâmetros e instruções'!$A$13:$A$21,$E73,'Parâmetros e instruções'!$B$13:$B$21,$F73))</f>
        <v/>
      </c>
      <c r="M73" s="23">
        <f>IF($K73="","",IF($J73&lt;&gt;"",$J73,$L73))</f>
        <v/>
      </c>
      <c r="N73" s="53">
        <f>IF($K73="","",IFERROR(IF(MAXIFS(Contagens!$D$5:$D$104,Contagens!$G$5:$G$104,$K73,Contagens!$R$5:$R$104,"Concluída",Contagens!$U$5:$U$104,"OK")=0,"",MAXIFS(Contagens!$D$5:$D$104,Contagens!$G$5:$G$104,$K73,Contagens!$R$5:$R$104,"Concluída",Contagens!$U$5:$U$104,"OK")),""))</f>
        <v/>
      </c>
      <c r="O73" s="53">
        <f>IF(MAX(IF($I73="",0,$I73),IF($N73="",0,$N73))=0,"",MAX(IF($I73="",0,$I73),IF($N73="",0,$N73)))</f>
        <v/>
      </c>
      <c r="P73" s="53">
        <f>IF(COUNTA($A73:$J73)=0,"",IF($A73&lt;&gt;"Sim","",IF(OR($H73="",$M73=""),"",IF($O73="",$H73,$O73+$M73))))</f>
        <v/>
      </c>
      <c r="Q73" s="23">
        <f>IF($P73="","",$P73-'Parâmetros e instruções'!$B$3)</f>
        <v/>
      </c>
      <c r="R73" s="24">
        <f>IF(COUNTA($A73:$J73)=0,"",IF($A73&lt;&gt;"Sim","Inativo",IF($P73="","Cadastro incompleto",IF($P73&lt;'Parâmetros e instruções'!$B$3,"Vencido",IF($P73='Parâmetros e instruções'!$B$3,"Vence hoje",IF($P73&lt;='Parâmetros e instruções'!$B$3+'Parâmetros e instruções'!$B$6,"A vencer","Em dia"))))))</f>
        <v/>
      </c>
      <c r="S73" s="21">
        <f>IF(COUNTA($A73:$J73)=0,"",IF(OR($A73&lt;&gt;"Sim",$U73&lt;&gt;"OK"),"",IF(AND($O73&lt;&gt;"",$P73&gt;='Parâmetros e instruções'!$B$3),"Sim","Não")))</f>
        <v/>
      </c>
      <c r="T73" s="23">
        <f>IF(OR($A73&lt;&gt;"Sim",$P73="",$U73&lt;&gt;"OK"),"",COUNTIFS($A$5:$A$104,"Sim",$P$5:$P$104,"&gt;0",$P$5:$P$104,"&lt;"&amp;$P73,$U$5:$U$104,"OK")+COUNTIFS($A$5:$A73,"Sim",$P$5:$P73,$P73,$U$5:$U73,"OK"))</f>
        <v/>
      </c>
      <c r="U73" s="24">
        <f>IF(COUNTA($A73:$J73)=0,"",IF(OR($A73="",$B73="",$C73="",$D73="",$E73="",$F73="",$G73="",$H73=""),"PREENCHER OBRIGATÓRIOS",IF(AND($A73="Sim",COUNTIFS($K$5:$K$104,$K73,$A$5:$A$104,"Sim")&gt;1),"ID ITEM DUPLICADO",IF(OR($M73="",$M73&lt;1,$M73&gt;365),"FREQUÊNCIA INVÁLIDA",IF(AND($I73&lt;&gt;"",$I73&gt;'Parâmetros e instruções'!$B$3),"ÚLTIMA CONTAGEM FUTURA","OK")))))</f>
        <v/>
      </c>
    </row>
    <row r="74">
      <c r="A74" s="26" t="n"/>
      <c r="B74" s="26" t="n"/>
      <c r="C74" s="27" t="n"/>
      <c r="D74" s="26" t="n"/>
      <c r="E74" s="26" t="n"/>
      <c r="F74" s="26" t="n"/>
      <c r="G74" s="27" t="n"/>
      <c r="H74" s="54" t="n"/>
      <c r="I74" s="54" t="n"/>
      <c r="J74" s="29" t="n"/>
      <c r="K74" s="21">
        <f>IF(OR($B74="",$D74=""),"",UPPER(TRIM($B74))&amp;"|"&amp;UPPER(TRIM($D74)))</f>
        <v/>
      </c>
      <c r="L74" s="23">
        <f>IF(OR($E74="",$F74=""),"",SUMIFS('Parâmetros e instruções'!$C$13:$C$21,'Parâmetros e instruções'!$A$13:$A$21,$E74,'Parâmetros e instruções'!$B$13:$B$21,$F74))</f>
        <v/>
      </c>
      <c r="M74" s="23">
        <f>IF($K74="","",IF($J74&lt;&gt;"",$J74,$L74))</f>
        <v/>
      </c>
      <c r="N74" s="53">
        <f>IF($K74="","",IFERROR(IF(MAXIFS(Contagens!$D$5:$D$104,Contagens!$G$5:$G$104,$K74,Contagens!$R$5:$R$104,"Concluída",Contagens!$U$5:$U$104,"OK")=0,"",MAXIFS(Contagens!$D$5:$D$104,Contagens!$G$5:$G$104,$K74,Contagens!$R$5:$R$104,"Concluída",Contagens!$U$5:$U$104,"OK")),""))</f>
        <v/>
      </c>
      <c r="O74" s="53">
        <f>IF(MAX(IF($I74="",0,$I74),IF($N74="",0,$N74))=0,"",MAX(IF($I74="",0,$I74),IF($N74="",0,$N74)))</f>
        <v/>
      </c>
      <c r="P74" s="53">
        <f>IF(COUNTA($A74:$J74)=0,"",IF($A74&lt;&gt;"Sim","",IF(OR($H74="",$M74=""),"",IF($O74="",$H74,$O74+$M74))))</f>
        <v/>
      </c>
      <c r="Q74" s="23">
        <f>IF($P74="","",$P74-'Parâmetros e instruções'!$B$3)</f>
        <v/>
      </c>
      <c r="R74" s="24">
        <f>IF(COUNTA($A74:$J74)=0,"",IF($A74&lt;&gt;"Sim","Inativo",IF($P74="","Cadastro incompleto",IF($P74&lt;'Parâmetros e instruções'!$B$3,"Vencido",IF($P74='Parâmetros e instruções'!$B$3,"Vence hoje",IF($P74&lt;='Parâmetros e instruções'!$B$3+'Parâmetros e instruções'!$B$6,"A vencer","Em dia"))))))</f>
        <v/>
      </c>
      <c r="S74" s="21">
        <f>IF(COUNTA($A74:$J74)=0,"",IF(OR($A74&lt;&gt;"Sim",$U74&lt;&gt;"OK"),"",IF(AND($O74&lt;&gt;"",$P74&gt;='Parâmetros e instruções'!$B$3),"Sim","Não")))</f>
        <v/>
      </c>
      <c r="T74" s="23">
        <f>IF(OR($A74&lt;&gt;"Sim",$P74="",$U74&lt;&gt;"OK"),"",COUNTIFS($A$5:$A$104,"Sim",$P$5:$P$104,"&gt;0",$P$5:$P$104,"&lt;"&amp;$P74,$U$5:$U$104,"OK")+COUNTIFS($A$5:$A74,"Sim",$P$5:$P74,$P74,$U$5:$U74,"OK"))</f>
        <v/>
      </c>
      <c r="U74" s="24">
        <f>IF(COUNTA($A74:$J74)=0,"",IF(OR($A74="",$B74="",$C74="",$D74="",$E74="",$F74="",$G74="",$H74=""),"PREENCHER OBRIGATÓRIOS",IF(AND($A74="Sim",COUNTIFS($K$5:$K$104,$K74,$A$5:$A$104,"Sim")&gt;1),"ID ITEM DUPLICADO",IF(OR($M74="",$M74&lt;1,$M74&gt;365),"FREQUÊNCIA INVÁLIDA",IF(AND($I74&lt;&gt;"",$I74&gt;'Parâmetros e instruções'!$B$3),"ÚLTIMA CONTAGEM FUTURA","OK")))))</f>
        <v/>
      </c>
    </row>
    <row r="75">
      <c r="A75" s="26" t="n"/>
      <c r="B75" s="26" t="n"/>
      <c r="C75" s="27" t="n"/>
      <c r="D75" s="26" t="n"/>
      <c r="E75" s="26" t="n"/>
      <c r="F75" s="26" t="n"/>
      <c r="G75" s="27" t="n"/>
      <c r="H75" s="54" t="n"/>
      <c r="I75" s="54" t="n"/>
      <c r="J75" s="29" t="n"/>
      <c r="K75" s="21">
        <f>IF(OR($B75="",$D75=""),"",UPPER(TRIM($B75))&amp;"|"&amp;UPPER(TRIM($D75)))</f>
        <v/>
      </c>
      <c r="L75" s="23">
        <f>IF(OR($E75="",$F75=""),"",SUMIFS('Parâmetros e instruções'!$C$13:$C$21,'Parâmetros e instruções'!$A$13:$A$21,$E75,'Parâmetros e instruções'!$B$13:$B$21,$F75))</f>
        <v/>
      </c>
      <c r="M75" s="23">
        <f>IF($K75="","",IF($J75&lt;&gt;"",$J75,$L75))</f>
        <v/>
      </c>
      <c r="N75" s="53">
        <f>IF($K75="","",IFERROR(IF(MAXIFS(Contagens!$D$5:$D$104,Contagens!$G$5:$G$104,$K75,Contagens!$R$5:$R$104,"Concluída",Contagens!$U$5:$U$104,"OK")=0,"",MAXIFS(Contagens!$D$5:$D$104,Contagens!$G$5:$G$104,$K75,Contagens!$R$5:$R$104,"Concluída",Contagens!$U$5:$U$104,"OK")),""))</f>
        <v/>
      </c>
      <c r="O75" s="53">
        <f>IF(MAX(IF($I75="",0,$I75),IF($N75="",0,$N75))=0,"",MAX(IF($I75="",0,$I75),IF($N75="",0,$N75)))</f>
        <v/>
      </c>
      <c r="P75" s="53">
        <f>IF(COUNTA($A75:$J75)=0,"",IF($A75&lt;&gt;"Sim","",IF(OR($H75="",$M75=""),"",IF($O75="",$H75,$O75+$M75))))</f>
        <v/>
      </c>
      <c r="Q75" s="23">
        <f>IF($P75="","",$P75-'Parâmetros e instruções'!$B$3)</f>
        <v/>
      </c>
      <c r="R75" s="24">
        <f>IF(COUNTA($A75:$J75)=0,"",IF($A75&lt;&gt;"Sim","Inativo",IF($P75="","Cadastro incompleto",IF($P75&lt;'Parâmetros e instruções'!$B$3,"Vencido",IF($P75='Parâmetros e instruções'!$B$3,"Vence hoje",IF($P75&lt;='Parâmetros e instruções'!$B$3+'Parâmetros e instruções'!$B$6,"A vencer","Em dia"))))))</f>
        <v/>
      </c>
      <c r="S75" s="21">
        <f>IF(COUNTA($A75:$J75)=0,"",IF(OR($A75&lt;&gt;"Sim",$U75&lt;&gt;"OK"),"",IF(AND($O75&lt;&gt;"",$P75&gt;='Parâmetros e instruções'!$B$3),"Sim","Não")))</f>
        <v/>
      </c>
      <c r="T75" s="23">
        <f>IF(OR($A75&lt;&gt;"Sim",$P75="",$U75&lt;&gt;"OK"),"",COUNTIFS($A$5:$A$104,"Sim",$P$5:$P$104,"&gt;0",$P$5:$P$104,"&lt;"&amp;$P75,$U$5:$U$104,"OK")+COUNTIFS($A$5:$A75,"Sim",$P$5:$P75,$P75,$U$5:$U75,"OK"))</f>
        <v/>
      </c>
      <c r="U75" s="24">
        <f>IF(COUNTA($A75:$J75)=0,"",IF(OR($A75="",$B75="",$C75="",$D75="",$E75="",$F75="",$G75="",$H75=""),"PREENCHER OBRIGATÓRIOS",IF(AND($A75="Sim",COUNTIFS($K$5:$K$104,$K75,$A$5:$A$104,"Sim")&gt;1),"ID ITEM DUPLICADO",IF(OR($M75="",$M75&lt;1,$M75&gt;365),"FREQUÊNCIA INVÁLIDA",IF(AND($I75&lt;&gt;"",$I75&gt;'Parâmetros e instruções'!$B$3),"ÚLTIMA CONTAGEM FUTURA","OK")))))</f>
        <v/>
      </c>
    </row>
    <row r="76">
      <c r="A76" s="26" t="n"/>
      <c r="B76" s="26" t="n"/>
      <c r="C76" s="27" t="n"/>
      <c r="D76" s="26" t="n"/>
      <c r="E76" s="26" t="n"/>
      <c r="F76" s="26" t="n"/>
      <c r="G76" s="27" t="n"/>
      <c r="H76" s="54" t="n"/>
      <c r="I76" s="54" t="n"/>
      <c r="J76" s="29" t="n"/>
      <c r="K76" s="21">
        <f>IF(OR($B76="",$D76=""),"",UPPER(TRIM($B76))&amp;"|"&amp;UPPER(TRIM($D76)))</f>
        <v/>
      </c>
      <c r="L76" s="23">
        <f>IF(OR($E76="",$F76=""),"",SUMIFS('Parâmetros e instruções'!$C$13:$C$21,'Parâmetros e instruções'!$A$13:$A$21,$E76,'Parâmetros e instruções'!$B$13:$B$21,$F76))</f>
        <v/>
      </c>
      <c r="M76" s="23">
        <f>IF($K76="","",IF($J76&lt;&gt;"",$J76,$L76))</f>
        <v/>
      </c>
      <c r="N76" s="53">
        <f>IF($K76="","",IFERROR(IF(MAXIFS(Contagens!$D$5:$D$104,Contagens!$G$5:$G$104,$K76,Contagens!$R$5:$R$104,"Concluída",Contagens!$U$5:$U$104,"OK")=0,"",MAXIFS(Contagens!$D$5:$D$104,Contagens!$G$5:$G$104,$K76,Contagens!$R$5:$R$104,"Concluída",Contagens!$U$5:$U$104,"OK")),""))</f>
        <v/>
      </c>
      <c r="O76" s="53">
        <f>IF(MAX(IF($I76="",0,$I76),IF($N76="",0,$N76))=0,"",MAX(IF($I76="",0,$I76),IF($N76="",0,$N76)))</f>
        <v/>
      </c>
      <c r="P76" s="53">
        <f>IF(COUNTA($A76:$J76)=0,"",IF($A76&lt;&gt;"Sim","",IF(OR($H76="",$M76=""),"",IF($O76="",$H76,$O76+$M76))))</f>
        <v/>
      </c>
      <c r="Q76" s="23">
        <f>IF($P76="","",$P76-'Parâmetros e instruções'!$B$3)</f>
        <v/>
      </c>
      <c r="R76" s="24">
        <f>IF(COUNTA($A76:$J76)=0,"",IF($A76&lt;&gt;"Sim","Inativo",IF($P76="","Cadastro incompleto",IF($P76&lt;'Parâmetros e instruções'!$B$3,"Vencido",IF($P76='Parâmetros e instruções'!$B$3,"Vence hoje",IF($P76&lt;='Parâmetros e instruções'!$B$3+'Parâmetros e instruções'!$B$6,"A vencer","Em dia"))))))</f>
        <v/>
      </c>
      <c r="S76" s="21">
        <f>IF(COUNTA($A76:$J76)=0,"",IF(OR($A76&lt;&gt;"Sim",$U76&lt;&gt;"OK"),"",IF(AND($O76&lt;&gt;"",$P76&gt;='Parâmetros e instruções'!$B$3),"Sim","Não")))</f>
        <v/>
      </c>
      <c r="T76" s="23">
        <f>IF(OR($A76&lt;&gt;"Sim",$P76="",$U76&lt;&gt;"OK"),"",COUNTIFS($A$5:$A$104,"Sim",$P$5:$P$104,"&gt;0",$P$5:$P$104,"&lt;"&amp;$P76,$U$5:$U$104,"OK")+COUNTIFS($A$5:$A76,"Sim",$P$5:$P76,$P76,$U$5:$U76,"OK"))</f>
        <v/>
      </c>
      <c r="U76" s="24">
        <f>IF(COUNTA($A76:$J76)=0,"",IF(OR($A76="",$B76="",$C76="",$D76="",$E76="",$F76="",$G76="",$H76=""),"PREENCHER OBRIGATÓRIOS",IF(AND($A76="Sim",COUNTIFS($K$5:$K$104,$K76,$A$5:$A$104,"Sim")&gt;1),"ID ITEM DUPLICADO",IF(OR($M76="",$M76&lt;1,$M76&gt;365),"FREQUÊNCIA INVÁLIDA",IF(AND($I76&lt;&gt;"",$I76&gt;'Parâmetros e instruções'!$B$3),"ÚLTIMA CONTAGEM FUTURA","OK")))))</f>
        <v/>
      </c>
    </row>
    <row r="77">
      <c r="A77" s="26" t="n"/>
      <c r="B77" s="26" t="n"/>
      <c r="C77" s="27" t="n"/>
      <c r="D77" s="26" t="n"/>
      <c r="E77" s="26" t="n"/>
      <c r="F77" s="26" t="n"/>
      <c r="G77" s="27" t="n"/>
      <c r="H77" s="54" t="n"/>
      <c r="I77" s="54" t="n"/>
      <c r="J77" s="29" t="n"/>
      <c r="K77" s="21">
        <f>IF(OR($B77="",$D77=""),"",UPPER(TRIM($B77))&amp;"|"&amp;UPPER(TRIM($D77)))</f>
        <v/>
      </c>
      <c r="L77" s="23">
        <f>IF(OR($E77="",$F77=""),"",SUMIFS('Parâmetros e instruções'!$C$13:$C$21,'Parâmetros e instruções'!$A$13:$A$21,$E77,'Parâmetros e instruções'!$B$13:$B$21,$F77))</f>
        <v/>
      </c>
      <c r="M77" s="23">
        <f>IF($K77="","",IF($J77&lt;&gt;"",$J77,$L77))</f>
        <v/>
      </c>
      <c r="N77" s="53">
        <f>IF($K77="","",IFERROR(IF(MAXIFS(Contagens!$D$5:$D$104,Contagens!$G$5:$G$104,$K77,Contagens!$R$5:$R$104,"Concluída",Contagens!$U$5:$U$104,"OK")=0,"",MAXIFS(Contagens!$D$5:$D$104,Contagens!$G$5:$G$104,$K77,Contagens!$R$5:$R$104,"Concluída",Contagens!$U$5:$U$104,"OK")),""))</f>
        <v/>
      </c>
      <c r="O77" s="53">
        <f>IF(MAX(IF($I77="",0,$I77),IF($N77="",0,$N77))=0,"",MAX(IF($I77="",0,$I77),IF($N77="",0,$N77)))</f>
        <v/>
      </c>
      <c r="P77" s="53">
        <f>IF(COUNTA($A77:$J77)=0,"",IF($A77&lt;&gt;"Sim","",IF(OR($H77="",$M77=""),"",IF($O77="",$H77,$O77+$M77))))</f>
        <v/>
      </c>
      <c r="Q77" s="23">
        <f>IF($P77="","",$P77-'Parâmetros e instruções'!$B$3)</f>
        <v/>
      </c>
      <c r="R77" s="24">
        <f>IF(COUNTA($A77:$J77)=0,"",IF($A77&lt;&gt;"Sim","Inativo",IF($P77="","Cadastro incompleto",IF($P77&lt;'Parâmetros e instruções'!$B$3,"Vencido",IF($P77='Parâmetros e instruções'!$B$3,"Vence hoje",IF($P77&lt;='Parâmetros e instruções'!$B$3+'Parâmetros e instruções'!$B$6,"A vencer","Em dia"))))))</f>
        <v/>
      </c>
      <c r="S77" s="21">
        <f>IF(COUNTA($A77:$J77)=0,"",IF(OR($A77&lt;&gt;"Sim",$U77&lt;&gt;"OK"),"",IF(AND($O77&lt;&gt;"",$P77&gt;='Parâmetros e instruções'!$B$3),"Sim","Não")))</f>
        <v/>
      </c>
      <c r="T77" s="23">
        <f>IF(OR($A77&lt;&gt;"Sim",$P77="",$U77&lt;&gt;"OK"),"",COUNTIFS($A$5:$A$104,"Sim",$P$5:$P$104,"&gt;0",$P$5:$P$104,"&lt;"&amp;$P77,$U$5:$U$104,"OK")+COUNTIFS($A$5:$A77,"Sim",$P$5:$P77,$P77,$U$5:$U77,"OK"))</f>
        <v/>
      </c>
      <c r="U77" s="24">
        <f>IF(COUNTA($A77:$J77)=0,"",IF(OR($A77="",$B77="",$C77="",$D77="",$E77="",$F77="",$G77="",$H77=""),"PREENCHER OBRIGATÓRIOS",IF(AND($A77="Sim",COUNTIFS($K$5:$K$104,$K77,$A$5:$A$104,"Sim")&gt;1),"ID ITEM DUPLICADO",IF(OR($M77="",$M77&lt;1,$M77&gt;365),"FREQUÊNCIA INVÁLIDA",IF(AND($I77&lt;&gt;"",$I77&gt;'Parâmetros e instruções'!$B$3),"ÚLTIMA CONTAGEM FUTURA","OK")))))</f>
        <v/>
      </c>
    </row>
    <row r="78">
      <c r="A78" s="26" t="n"/>
      <c r="B78" s="26" t="n"/>
      <c r="C78" s="27" t="n"/>
      <c r="D78" s="26" t="n"/>
      <c r="E78" s="26" t="n"/>
      <c r="F78" s="26" t="n"/>
      <c r="G78" s="27" t="n"/>
      <c r="H78" s="54" t="n"/>
      <c r="I78" s="54" t="n"/>
      <c r="J78" s="29" t="n"/>
      <c r="K78" s="21">
        <f>IF(OR($B78="",$D78=""),"",UPPER(TRIM($B78))&amp;"|"&amp;UPPER(TRIM($D78)))</f>
        <v/>
      </c>
      <c r="L78" s="23">
        <f>IF(OR($E78="",$F78=""),"",SUMIFS('Parâmetros e instruções'!$C$13:$C$21,'Parâmetros e instruções'!$A$13:$A$21,$E78,'Parâmetros e instruções'!$B$13:$B$21,$F78))</f>
        <v/>
      </c>
      <c r="M78" s="23">
        <f>IF($K78="","",IF($J78&lt;&gt;"",$J78,$L78))</f>
        <v/>
      </c>
      <c r="N78" s="53">
        <f>IF($K78="","",IFERROR(IF(MAXIFS(Contagens!$D$5:$D$104,Contagens!$G$5:$G$104,$K78,Contagens!$R$5:$R$104,"Concluída",Contagens!$U$5:$U$104,"OK")=0,"",MAXIFS(Contagens!$D$5:$D$104,Contagens!$G$5:$G$104,$K78,Contagens!$R$5:$R$104,"Concluída",Contagens!$U$5:$U$104,"OK")),""))</f>
        <v/>
      </c>
      <c r="O78" s="53">
        <f>IF(MAX(IF($I78="",0,$I78),IF($N78="",0,$N78))=0,"",MAX(IF($I78="",0,$I78),IF($N78="",0,$N78)))</f>
        <v/>
      </c>
      <c r="P78" s="53">
        <f>IF(COUNTA($A78:$J78)=0,"",IF($A78&lt;&gt;"Sim","",IF(OR($H78="",$M78=""),"",IF($O78="",$H78,$O78+$M78))))</f>
        <v/>
      </c>
      <c r="Q78" s="23">
        <f>IF($P78="","",$P78-'Parâmetros e instruções'!$B$3)</f>
        <v/>
      </c>
      <c r="R78" s="24">
        <f>IF(COUNTA($A78:$J78)=0,"",IF($A78&lt;&gt;"Sim","Inativo",IF($P78="","Cadastro incompleto",IF($P78&lt;'Parâmetros e instruções'!$B$3,"Vencido",IF($P78='Parâmetros e instruções'!$B$3,"Vence hoje",IF($P78&lt;='Parâmetros e instruções'!$B$3+'Parâmetros e instruções'!$B$6,"A vencer","Em dia"))))))</f>
        <v/>
      </c>
      <c r="S78" s="21">
        <f>IF(COUNTA($A78:$J78)=0,"",IF(OR($A78&lt;&gt;"Sim",$U78&lt;&gt;"OK"),"",IF(AND($O78&lt;&gt;"",$P78&gt;='Parâmetros e instruções'!$B$3),"Sim","Não")))</f>
        <v/>
      </c>
      <c r="T78" s="23">
        <f>IF(OR($A78&lt;&gt;"Sim",$P78="",$U78&lt;&gt;"OK"),"",COUNTIFS($A$5:$A$104,"Sim",$P$5:$P$104,"&gt;0",$P$5:$P$104,"&lt;"&amp;$P78,$U$5:$U$104,"OK")+COUNTIFS($A$5:$A78,"Sim",$P$5:$P78,$P78,$U$5:$U78,"OK"))</f>
        <v/>
      </c>
      <c r="U78" s="24">
        <f>IF(COUNTA($A78:$J78)=0,"",IF(OR($A78="",$B78="",$C78="",$D78="",$E78="",$F78="",$G78="",$H78=""),"PREENCHER OBRIGATÓRIOS",IF(AND($A78="Sim",COUNTIFS($K$5:$K$104,$K78,$A$5:$A$104,"Sim")&gt;1),"ID ITEM DUPLICADO",IF(OR($M78="",$M78&lt;1,$M78&gt;365),"FREQUÊNCIA INVÁLIDA",IF(AND($I78&lt;&gt;"",$I78&gt;'Parâmetros e instruções'!$B$3),"ÚLTIMA CONTAGEM FUTURA","OK")))))</f>
        <v/>
      </c>
    </row>
    <row r="79">
      <c r="A79" s="26" t="n"/>
      <c r="B79" s="26" t="n"/>
      <c r="C79" s="27" t="n"/>
      <c r="D79" s="26" t="n"/>
      <c r="E79" s="26" t="n"/>
      <c r="F79" s="26" t="n"/>
      <c r="G79" s="27" t="n"/>
      <c r="H79" s="54" t="n"/>
      <c r="I79" s="54" t="n"/>
      <c r="J79" s="29" t="n"/>
      <c r="K79" s="21">
        <f>IF(OR($B79="",$D79=""),"",UPPER(TRIM($B79))&amp;"|"&amp;UPPER(TRIM($D79)))</f>
        <v/>
      </c>
      <c r="L79" s="23">
        <f>IF(OR($E79="",$F79=""),"",SUMIFS('Parâmetros e instruções'!$C$13:$C$21,'Parâmetros e instruções'!$A$13:$A$21,$E79,'Parâmetros e instruções'!$B$13:$B$21,$F79))</f>
        <v/>
      </c>
      <c r="M79" s="23">
        <f>IF($K79="","",IF($J79&lt;&gt;"",$J79,$L79))</f>
        <v/>
      </c>
      <c r="N79" s="53">
        <f>IF($K79="","",IFERROR(IF(MAXIFS(Contagens!$D$5:$D$104,Contagens!$G$5:$G$104,$K79,Contagens!$R$5:$R$104,"Concluída",Contagens!$U$5:$U$104,"OK")=0,"",MAXIFS(Contagens!$D$5:$D$104,Contagens!$G$5:$G$104,$K79,Contagens!$R$5:$R$104,"Concluída",Contagens!$U$5:$U$104,"OK")),""))</f>
        <v/>
      </c>
      <c r="O79" s="53">
        <f>IF(MAX(IF($I79="",0,$I79),IF($N79="",0,$N79))=0,"",MAX(IF($I79="",0,$I79),IF($N79="",0,$N79)))</f>
        <v/>
      </c>
      <c r="P79" s="53">
        <f>IF(COUNTA($A79:$J79)=0,"",IF($A79&lt;&gt;"Sim","",IF(OR($H79="",$M79=""),"",IF($O79="",$H79,$O79+$M79))))</f>
        <v/>
      </c>
      <c r="Q79" s="23">
        <f>IF($P79="","",$P79-'Parâmetros e instruções'!$B$3)</f>
        <v/>
      </c>
      <c r="R79" s="24">
        <f>IF(COUNTA($A79:$J79)=0,"",IF($A79&lt;&gt;"Sim","Inativo",IF($P79="","Cadastro incompleto",IF($P79&lt;'Parâmetros e instruções'!$B$3,"Vencido",IF($P79='Parâmetros e instruções'!$B$3,"Vence hoje",IF($P79&lt;='Parâmetros e instruções'!$B$3+'Parâmetros e instruções'!$B$6,"A vencer","Em dia"))))))</f>
        <v/>
      </c>
      <c r="S79" s="21">
        <f>IF(COUNTA($A79:$J79)=0,"",IF(OR($A79&lt;&gt;"Sim",$U79&lt;&gt;"OK"),"",IF(AND($O79&lt;&gt;"",$P79&gt;='Parâmetros e instruções'!$B$3),"Sim","Não")))</f>
        <v/>
      </c>
      <c r="T79" s="23">
        <f>IF(OR($A79&lt;&gt;"Sim",$P79="",$U79&lt;&gt;"OK"),"",COUNTIFS($A$5:$A$104,"Sim",$P$5:$P$104,"&gt;0",$P$5:$P$104,"&lt;"&amp;$P79,$U$5:$U$104,"OK")+COUNTIFS($A$5:$A79,"Sim",$P$5:$P79,$P79,$U$5:$U79,"OK"))</f>
        <v/>
      </c>
      <c r="U79" s="24">
        <f>IF(COUNTA($A79:$J79)=0,"",IF(OR($A79="",$B79="",$C79="",$D79="",$E79="",$F79="",$G79="",$H79=""),"PREENCHER OBRIGATÓRIOS",IF(AND($A79="Sim",COUNTIFS($K$5:$K$104,$K79,$A$5:$A$104,"Sim")&gt;1),"ID ITEM DUPLICADO",IF(OR($M79="",$M79&lt;1,$M79&gt;365),"FREQUÊNCIA INVÁLIDA",IF(AND($I79&lt;&gt;"",$I79&gt;'Parâmetros e instruções'!$B$3),"ÚLTIMA CONTAGEM FUTURA","OK")))))</f>
        <v/>
      </c>
    </row>
    <row r="80">
      <c r="A80" s="26" t="n"/>
      <c r="B80" s="26" t="n"/>
      <c r="C80" s="27" t="n"/>
      <c r="D80" s="26" t="n"/>
      <c r="E80" s="26" t="n"/>
      <c r="F80" s="26" t="n"/>
      <c r="G80" s="27" t="n"/>
      <c r="H80" s="54" t="n"/>
      <c r="I80" s="54" t="n"/>
      <c r="J80" s="29" t="n"/>
      <c r="K80" s="21">
        <f>IF(OR($B80="",$D80=""),"",UPPER(TRIM($B80))&amp;"|"&amp;UPPER(TRIM($D80)))</f>
        <v/>
      </c>
      <c r="L80" s="23">
        <f>IF(OR($E80="",$F80=""),"",SUMIFS('Parâmetros e instruções'!$C$13:$C$21,'Parâmetros e instruções'!$A$13:$A$21,$E80,'Parâmetros e instruções'!$B$13:$B$21,$F80))</f>
        <v/>
      </c>
      <c r="M80" s="23">
        <f>IF($K80="","",IF($J80&lt;&gt;"",$J80,$L80))</f>
        <v/>
      </c>
      <c r="N80" s="53">
        <f>IF($K80="","",IFERROR(IF(MAXIFS(Contagens!$D$5:$D$104,Contagens!$G$5:$G$104,$K80,Contagens!$R$5:$R$104,"Concluída",Contagens!$U$5:$U$104,"OK")=0,"",MAXIFS(Contagens!$D$5:$D$104,Contagens!$G$5:$G$104,$K80,Contagens!$R$5:$R$104,"Concluída",Contagens!$U$5:$U$104,"OK")),""))</f>
        <v/>
      </c>
      <c r="O80" s="53">
        <f>IF(MAX(IF($I80="",0,$I80),IF($N80="",0,$N80))=0,"",MAX(IF($I80="",0,$I80),IF($N80="",0,$N80)))</f>
        <v/>
      </c>
      <c r="P80" s="53">
        <f>IF(COUNTA($A80:$J80)=0,"",IF($A80&lt;&gt;"Sim","",IF(OR($H80="",$M80=""),"",IF($O80="",$H80,$O80+$M80))))</f>
        <v/>
      </c>
      <c r="Q80" s="23">
        <f>IF($P80="","",$P80-'Parâmetros e instruções'!$B$3)</f>
        <v/>
      </c>
      <c r="R80" s="24">
        <f>IF(COUNTA($A80:$J80)=0,"",IF($A80&lt;&gt;"Sim","Inativo",IF($P80="","Cadastro incompleto",IF($P80&lt;'Parâmetros e instruções'!$B$3,"Vencido",IF($P80='Parâmetros e instruções'!$B$3,"Vence hoje",IF($P80&lt;='Parâmetros e instruções'!$B$3+'Parâmetros e instruções'!$B$6,"A vencer","Em dia"))))))</f>
        <v/>
      </c>
      <c r="S80" s="21">
        <f>IF(COUNTA($A80:$J80)=0,"",IF(OR($A80&lt;&gt;"Sim",$U80&lt;&gt;"OK"),"",IF(AND($O80&lt;&gt;"",$P80&gt;='Parâmetros e instruções'!$B$3),"Sim","Não")))</f>
        <v/>
      </c>
      <c r="T80" s="23">
        <f>IF(OR($A80&lt;&gt;"Sim",$P80="",$U80&lt;&gt;"OK"),"",COUNTIFS($A$5:$A$104,"Sim",$P$5:$P$104,"&gt;0",$P$5:$P$104,"&lt;"&amp;$P80,$U$5:$U$104,"OK")+COUNTIFS($A$5:$A80,"Sim",$P$5:$P80,$P80,$U$5:$U80,"OK"))</f>
        <v/>
      </c>
      <c r="U80" s="24">
        <f>IF(COUNTA($A80:$J80)=0,"",IF(OR($A80="",$B80="",$C80="",$D80="",$E80="",$F80="",$G80="",$H80=""),"PREENCHER OBRIGATÓRIOS",IF(AND($A80="Sim",COUNTIFS($K$5:$K$104,$K80,$A$5:$A$104,"Sim")&gt;1),"ID ITEM DUPLICADO",IF(OR($M80="",$M80&lt;1,$M80&gt;365),"FREQUÊNCIA INVÁLIDA",IF(AND($I80&lt;&gt;"",$I80&gt;'Parâmetros e instruções'!$B$3),"ÚLTIMA CONTAGEM FUTURA","OK")))))</f>
        <v/>
      </c>
    </row>
    <row r="81">
      <c r="A81" s="26" t="n"/>
      <c r="B81" s="26" t="n"/>
      <c r="C81" s="27" t="n"/>
      <c r="D81" s="26" t="n"/>
      <c r="E81" s="26" t="n"/>
      <c r="F81" s="26" t="n"/>
      <c r="G81" s="27" t="n"/>
      <c r="H81" s="54" t="n"/>
      <c r="I81" s="54" t="n"/>
      <c r="J81" s="29" t="n"/>
      <c r="K81" s="21">
        <f>IF(OR($B81="",$D81=""),"",UPPER(TRIM($B81))&amp;"|"&amp;UPPER(TRIM($D81)))</f>
        <v/>
      </c>
      <c r="L81" s="23">
        <f>IF(OR($E81="",$F81=""),"",SUMIFS('Parâmetros e instruções'!$C$13:$C$21,'Parâmetros e instruções'!$A$13:$A$21,$E81,'Parâmetros e instruções'!$B$13:$B$21,$F81))</f>
        <v/>
      </c>
      <c r="M81" s="23">
        <f>IF($K81="","",IF($J81&lt;&gt;"",$J81,$L81))</f>
        <v/>
      </c>
      <c r="N81" s="53">
        <f>IF($K81="","",IFERROR(IF(MAXIFS(Contagens!$D$5:$D$104,Contagens!$G$5:$G$104,$K81,Contagens!$R$5:$R$104,"Concluída",Contagens!$U$5:$U$104,"OK")=0,"",MAXIFS(Contagens!$D$5:$D$104,Contagens!$G$5:$G$104,$K81,Contagens!$R$5:$R$104,"Concluída",Contagens!$U$5:$U$104,"OK")),""))</f>
        <v/>
      </c>
      <c r="O81" s="53">
        <f>IF(MAX(IF($I81="",0,$I81),IF($N81="",0,$N81))=0,"",MAX(IF($I81="",0,$I81),IF($N81="",0,$N81)))</f>
        <v/>
      </c>
      <c r="P81" s="53">
        <f>IF(COUNTA($A81:$J81)=0,"",IF($A81&lt;&gt;"Sim","",IF(OR($H81="",$M81=""),"",IF($O81="",$H81,$O81+$M81))))</f>
        <v/>
      </c>
      <c r="Q81" s="23">
        <f>IF($P81="","",$P81-'Parâmetros e instruções'!$B$3)</f>
        <v/>
      </c>
      <c r="R81" s="24">
        <f>IF(COUNTA($A81:$J81)=0,"",IF($A81&lt;&gt;"Sim","Inativo",IF($P81="","Cadastro incompleto",IF($P81&lt;'Parâmetros e instruções'!$B$3,"Vencido",IF($P81='Parâmetros e instruções'!$B$3,"Vence hoje",IF($P81&lt;='Parâmetros e instruções'!$B$3+'Parâmetros e instruções'!$B$6,"A vencer","Em dia"))))))</f>
        <v/>
      </c>
      <c r="S81" s="21">
        <f>IF(COUNTA($A81:$J81)=0,"",IF(OR($A81&lt;&gt;"Sim",$U81&lt;&gt;"OK"),"",IF(AND($O81&lt;&gt;"",$P81&gt;='Parâmetros e instruções'!$B$3),"Sim","Não")))</f>
        <v/>
      </c>
      <c r="T81" s="23">
        <f>IF(OR($A81&lt;&gt;"Sim",$P81="",$U81&lt;&gt;"OK"),"",COUNTIFS($A$5:$A$104,"Sim",$P$5:$P$104,"&gt;0",$P$5:$P$104,"&lt;"&amp;$P81,$U$5:$U$104,"OK")+COUNTIFS($A$5:$A81,"Sim",$P$5:$P81,$P81,$U$5:$U81,"OK"))</f>
        <v/>
      </c>
      <c r="U81" s="24">
        <f>IF(COUNTA($A81:$J81)=0,"",IF(OR($A81="",$B81="",$C81="",$D81="",$E81="",$F81="",$G81="",$H81=""),"PREENCHER OBRIGATÓRIOS",IF(AND($A81="Sim",COUNTIFS($K$5:$K$104,$K81,$A$5:$A$104,"Sim")&gt;1),"ID ITEM DUPLICADO",IF(OR($M81="",$M81&lt;1,$M81&gt;365),"FREQUÊNCIA INVÁLIDA",IF(AND($I81&lt;&gt;"",$I81&gt;'Parâmetros e instruções'!$B$3),"ÚLTIMA CONTAGEM FUTURA","OK")))))</f>
        <v/>
      </c>
    </row>
    <row r="82">
      <c r="A82" s="26" t="n"/>
      <c r="B82" s="26" t="n"/>
      <c r="C82" s="27" t="n"/>
      <c r="D82" s="26" t="n"/>
      <c r="E82" s="26" t="n"/>
      <c r="F82" s="26" t="n"/>
      <c r="G82" s="27" t="n"/>
      <c r="H82" s="54" t="n"/>
      <c r="I82" s="54" t="n"/>
      <c r="J82" s="29" t="n"/>
      <c r="K82" s="21">
        <f>IF(OR($B82="",$D82=""),"",UPPER(TRIM($B82))&amp;"|"&amp;UPPER(TRIM($D82)))</f>
        <v/>
      </c>
      <c r="L82" s="23">
        <f>IF(OR($E82="",$F82=""),"",SUMIFS('Parâmetros e instruções'!$C$13:$C$21,'Parâmetros e instruções'!$A$13:$A$21,$E82,'Parâmetros e instruções'!$B$13:$B$21,$F82))</f>
        <v/>
      </c>
      <c r="M82" s="23">
        <f>IF($K82="","",IF($J82&lt;&gt;"",$J82,$L82))</f>
        <v/>
      </c>
      <c r="N82" s="53">
        <f>IF($K82="","",IFERROR(IF(MAXIFS(Contagens!$D$5:$D$104,Contagens!$G$5:$G$104,$K82,Contagens!$R$5:$R$104,"Concluída",Contagens!$U$5:$U$104,"OK")=0,"",MAXIFS(Contagens!$D$5:$D$104,Contagens!$G$5:$G$104,$K82,Contagens!$R$5:$R$104,"Concluída",Contagens!$U$5:$U$104,"OK")),""))</f>
        <v/>
      </c>
      <c r="O82" s="53">
        <f>IF(MAX(IF($I82="",0,$I82),IF($N82="",0,$N82))=0,"",MAX(IF($I82="",0,$I82),IF($N82="",0,$N82)))</f>
        <v/>
      </c>
      <c r="P82" s="53">
        <f>IF(COUNTA($A82:$J82)=0,"",IF($A82&lt;&gt;"Sim","",IF(OR($H82="",$M82=""),"",IF($O82="",$H82,$O82+$M82))))</f>
        <v/>
      </c>
      <c r="Q82" s="23">
        <f>IF($P82="","",$P82-'Parâmetros e instruções'!$B$3)</f>
        <v/>
      </c>
      <c r="R82" s="24">
        <f>IF(COUNTA($A82:$J82)=0,"",IF($A82&lt;&gt;"Sim","Inativo",IF($P82="","Cadastro incompleto",IF($P82&lt;'Parâmetros e instruções'!$B$3,"Vencido",IF($P82='Parâmetros e instruções'!$B$3,"Vence hoje",IF($P82&lt;='Parâmetros e instruções'!$B$3+'Parâmetros e instruções'!$B$6,"A vencer","Em dia"))))))</f>
        <v/>
      </c>
      <c r="S82" s="21">
        <f>IF(COUNTA($A82:$J82)=0,"",IF(OR($A82&lt;&gt;"Sim",$U82&lt;&gt;"OK"),"",IF(AND($O82&lt;&gt;"",$P82&gt;='Parâmetros e instruções'!$B$3),"Sim","Não")))</f>
        <v/>
      </c>
      <c r="T82" s="23">
        <f>IF(OR($A82&lt;&gt;"Sim",$P82="",$U82&lt;&gt;"OK"),"",COUNTIFS($A$5:$A$104,"Sim",$P$5:$P$104,"&gt;0",$P$5:$P$104,"&lt;"&amp;$P82,$U$5:$U$104,"OK")+COUNTIFS($A$5:$A82,"Sim",$P$5:$P82,$P82,$U$5:$U82,"OK"))</f>
        <v/>
      </c>
      <c r="U82" s="24">
        <f>IF(COUNTA($A82:$J82)=0,"",IF(OR($A82="",$B82="",$C82="",$D82="",$E82="",$F82="",$G82="",$H82=""),"PREENCHER OBRIGATÓRIOS",IF(AND($A82="Sim",COUNTIFS($K$5:$K$104,$K82,$A$5:$A$104,"Sim")&gt;1),"ID ITEM DUPLICADO",IF(OR($M82="",$M82&lt;1,$M82&gt;365),"FREQUÊNCIA INVÁLIDA",IF(AND($I82&lt;&gt;"",$I82&gt;'Parâmetros e instruções'!$B$3),"ÚLTIMA CONTAGEM FUTURA","OK")))))</f>
        <v/>
      </c>
    </row>
    <row r="83">
      <c r="A83" s="26" t="n"/>
      <c r="B83" s="26" t="n"/>
      <c r="C83" s="27" t="n"/>
      <c r="D83" s="26" t="n"/>
      <c r="E83" s="26" t="n"/>
      <c r="F83" s="26" t="n"/>
      <c r="G83" s="27" t="n"/>
      <c r="H83" s="54" t="n"/>
      <c r="I83" s="54" t="n"/>
      <c r="J83" s="29" t="n"/>
      <c r="K83" s="21">
        <f>IF(OR($B83="",$D83=""),"",UPPER(TRIM($B83))&amp;"|"&amp;UPPER(TRIM($D83)))</f>
        <v/>
      </c>
      <c r="L83" s="23">
        <f>IF(OR($E83="",$F83=""),"",SUMIFS('Parâmetros e instruções'!$C$13:$C$21,'Parâmetros e instruções'!$A$13:$A$21,$E83,'Parâmetros e instruções'!$B$13:$B$21,$F83))</f>
        <v/>
      </c>
      <c r="M83" s="23">
        <f>IF($K83="","",IF($J83&lt;&gt;"",$J83,$L83))</f>
        <v/>
      </c>
      <c r="N83" s="53">
        <f>IF($K83="","",IFERROR(IF(MAXIFS(Contagens!$D$5:$D$104,Contagens!$G$5:$G$104,$K83,Contagens!$R$5:$R$104,"Concluída",Contagens!$U$5:$U$104,"OK")=0,"",MAXIFS(Contagens!$D$5:$D$104,Contagens!$G$5:$G$104,$K83,Contagens!$R$5:$R$104,"Concluída",Contagens!$U$5:$U$104,"OK")),""))</f>
        <v/>
      </c>
      <c r="O83" s="53">
        <f>IF(MAX(IF($I83="",0,$I83),IF($N83="",0,$N83))=0,"",MAX(IF($I83="",0,$I83),IF($N83="",0,$N83)))</f>
        <v/>
      </c>
      <c r="P83" s="53">
        <f>IF(COUNTA($A83:$J83)=0,"",IF($A83&lt;&gt;"Sim","",IF(OR($H83="",$M83=""),"",IF($O83="",$H83,$O83+$M83))))</f>
        <v/>
      </c>
      <c r="Q83" s="23">
        <f>IF($P83="","",$P83-'Parâmetros e instruções'!$B$3)</f>
        <v/>
      </c>
      <c r="R83" s="24">
        <f>IF(COUNTA($A83:$J83)=0,"",IF($A83&lt;&gt;"Sim","Inativo",IF($P83="","Cadastro incompleto",IF($P83&lt;'Parâmetros e instruções'!$B$3,"Vencido",IF($P83='Parâmetros e instruções'!$B$3,"Vence hoje",IF($P83&lt;='Parâmetros e instruções'!$B$3+'Parâmetros e instruções'!$B$6,"A vencer","Em dia"))))))</f>
        <v/>
      </c>
      <c r="S83" s="21">
        <f>IF(COUNTA($A83:$J83)=0,"",IF(OR($A83&lt;&gt;"Sim",$U83&lt;&gt;"OK"),"",IF(AND($O83&lt;&gt;"",$P83&gt;='Parâmetros e instruções'!$B$3),"Sim","Não")))</f>
        <v/>
      </c>
      <c r="T83" s="23">
        <f>IF(OR($A83&lt;&gt;"Sim",$P83="",$U83&lt;&gt;"OK"),"",COUNTIFS($A$5:$A$104,"Sim",$P$5:$P$104,"&gt;0",$P$5:$P$104,"&lt;"&amp;$P83,$U$5:$U$104,"OK")+COUNTIFS($A$5:$A83,"Sim",$P$5:$P83,$P83,$U$5:$U83,"OK"))</f>
        <v/>
      </c>
      <c r="U83" s="24">
        <f>IF(COUNTA($A83:$J83)=0,"",IF(OR($A83="",$B83="",$C83="",$D83="",$E83="",$F83="",$G83="",$H83=""),"PREENCHER OBRIGATÓRIOS",IF(AND($A83="Sim",COUNTIFS($K$5:$K$104,$K83,$A$5:$A$104,"Sim")&gt;1),"ID ITEM DUPLICADO",IF(OR($M83="",$M83&lt;1,$M83&gt;365),"FREQUÊNCIA INVÁLIDA",IF(AND($I83&lt;&gt;"",$I83&gt;'Parâmetros e instruções'!$B$3),"ÚLTIMA CONTAGEM FUTURA","OK")))))</f>
        <v/>
      </c>
    </row>
    <row r="84">
      <c r="A84" s="26" t="n"/>
      <c r="B84" s="26" t="n"/>
      <c r="C84" s="27" t="n"/>
      <c r="D84" s="26" t="n"/>
      <c r="E84" s="26" t="n"/>
      <c r="F84" s="26" t="n"/>
      <c r="G84" s="27" t="n"/>
      <c r="H84" s="54" t="n"/>
      <c r="I84" s="54" t="n"/>
      <c r="J84" s="29" t="n"/>
      <c r="K84" s="21">
        <f>IF(OR($B84="",$D84=""),"",UPPER(TRIM($B84))&amp;"|"&amp;UPPER(TRIM($D84)))</f>
        <v/>
      </c>
      <c r="L84" s="23">
        <f>IF(OR($E84="",$F84=""),"",SUMIFS('Parâmetros e instruções'!$C$13:$C$21,'Parâmetros e instruções'!$A$13:$A$21,$E84,'Parâmetros e instruções'!$B$13:$B$21,$F84))</f>
        <v/>
      </c>
      <c r="M84" s="23">
        <f>IF($K84="","",IF($J84&lt;&gt;"",$J84,$L84))</f>
        <v/>
      </c>
      <c r="N84" s="53">
        <f>IF($K84="","",IFERROR(IF(MAXIFS(Contagens!$D$5:$D$104,Contagens!$G$5:$G$104,$K84,Contagens!$R$5:$R$104,"Concluída",Contagens!$U$5:$U$104,"OK")=0,"",MAXIFS(Contagens!$D$5:$D$104,Contagens!$G$5:$G$104,$K84,Contagens!$R$5:$R$104,"Concluída",Contagens!$U$5:$U$104,"OK")),""))</f>
        <v/>
      </c>
      <c r="O84" s="53">
        <f>IF(MAX(IF($I84="",0,$I84),IF($N84="",0,$N84))=0,"",MAX(IF($I84="",0,$I84),IF($N84="",0,$N84)))</f>
        <v/>
      </c>
      <c r="P84" s="53">
        <f>IF(COUNTA($A84:$J84)=0,"",IF($A84&lt;&gt;"Sim","",IF(OR($H84="",$M84=""),"",IF($O84="",$H84,$O84+$M84))))</f>
        <v/>
      </c>
      <c r="Q84" s="23">
        <f>IF($P84="","",$P84-'Parâmetros e instruções'!$B$3)</f>
        <v/>
      </c>
      <c r="R84" s="24">
        <f>IF(COUNTA($A84:$J84)=0,"",IF($A84&lt;&gt;"Sim","Inativo",IF($P84="","Cadastro incompleto",IF($P84&lt;'Parâmetros e instruções'!$B$3,"Vencido",IF($P84='Parâmetros e instruções'!$B$3,"Vence hoje",IF($P84&lt;='Parâmetros e instruções'!$B$3+'Parâmetros e instruções'!$B$6,"A vencer","Em dia"))))))</f>
        <v/>
      </c>
      <c r="S84" s="21">
        <f>IF(COUNTA($A84:$J84)=0,"",IF(OR($A84&lt;&gt;"Sim",$U84&lt;&gt;"OK"),"",IF(AND($O84&lt;&gt;"",$P84&gt;='Parâmetros e instruções'!$B$3),"Sim","Não")))</f>
        <v/>
      </c>
      <c r="T84" s="23">
        <f>IF(OR($A84&lt;&gt;"Sim",$P84="",$U84&lt;&gt;"OK"),"",COUNTIFS($A$5:$A$104,"Sim",$P$5:$P$104,"&gt;0",$P$5:$P$104,"&lt;"&amp;$P84,$U$5:$U$104,"OK")+COUNTIFS($A$5:$A84,"Sim",$P$5:$P84,$P84,$U$5:$U84,"OK"))</f>
        <v/>
      </c>
      <c r="U84" s="24">
        <f>IF(COUNTA($A84:$J84)=0,"",IF(OR($A84="",$B84="",$C84="",$D84="",$E84="",$F84="",$G84="",$H84=""),"PREENCHER OBRIGATÓRIOS",IF(AND($A84="Sim",COUNTIFS($K$5:$K$104,$K84,$A$5:$A$104,"Sim")&gt;1),"ID ITEM DUPLICADO",IF(OR($M84="",$M84&lt;1,$M84&gt;365),"FREQUÊNCIA INVÁLIDA",IF(AND($I84&lt;&gt;"",$I84&gt;'Parâmetros e instruções'!$B$3),"ÚLTIMA CONTAGEM FUTURA","OK")))))</f>
        <v/>
      </c>
    </row>
    <row r="85">
      <c r="A85" s="26" t="n"/>
      <c r="B85" s="26" t="n"/>
      <c r="C85" s="27" t="n"/>
      <c r="D85" s="26" t="n"/>
      <c r="E85" s="26" t="n"/>
      <c r="F85" s="26" t="n"/>
      <c r="G85" s="27" t="n"/>
      <c r="H85" s="54" t="n"/>
      <c r="I85" s="54" t="n"/>
      <c r="J85" s="29" t="n"/>
      <c r="K85" s="21">
        <f>IF(OR($B85="",$D85=""),"",UPPER(TRIM($B85))&amp;"|"&amp;UPPER(TRIM($D85)))</f>
        <v/>
      </c>
      <c r="L85" s="23">
        <f>IF(OR($E85="",$F85=""),"",SUMIFS('Parâmetros e instruções'!$C$13:$C$21,'Parâmetros e instruções'!$A$13:$A$21,$E85,'Parâmetros e instruções'!$B$13:$B$21,$F85))</f>
        <v/>
      </c>
      <c r="M85" s="23">
        <f>IF($K85="","",IF($J85&lt;&gt;"",$J85,$L85))</f>
        <v/>
      </c>
      <c r="N85" s="53">
        <f>IF($K85="","",IFERROR(IF(MAXIFS(Contagens!$D$5:$D$104,Contagens!$G$5:$G$104,$K85,Contagens!$R$5:$R$104,"Concluída",Contagens!$U$5:$U$104,"OK")=0,"",MAXIFS(Contagens!$D$5:$D$104,Contagens!$G$5:$G$104,$K85,Contagens!$R$5:$R$104,"Concluída",Contagens!$U$5:$U$104,"OK")),""))</f>
        <v/>
      </c>
      <c r="O85" s="53">
        <f>IF(MAX(IF($I85="",0,$I85),IF($N85="",0,$N85))=0,"",MAX(IF($I85="",0,$I85),IF($N85="",0,$N85)))</f>
        <v/>
      </c>
      <c r="P85" s="53">
        <f>IF(COUNTA($A85:$J85)=0,"",IF($A85&lt;&gt;"Sim","",IF(OR($H85="",$M85=""),"",IF($O85="",$H85,$O85+$M85))))</f>
        <v/>
      </c>
      <c r="Q85" s="23">
        <f>IF($P85="","",$P85-'Parâmetros e instruções'!$B$3)</f>
        <v/>
      </c>
      <c r="R85" s="24">
        <f>IF(COUNTA($A85:$J85)=0,"",IF($A85&lt;&gt;"Sim","Inativo",IF($P85="","Cadastro incompleto",IF($P85&lt;'Parâmetros e instruções'!$B$3,"Vencido",IF($P85='Parâmetros e instruções'!$B$3,"Vence hoje",IF($P85&lt;='Parâmetros e instruções'!$B$3+'Parâmetros e instruções'!$B$6,"A vencer","Em dia"))))))</f>
        <v/>
      </c>
      <c r="S85" s="21">
        <f>IF(COUNTA($A85:$J85)=0,"",IF(OR($A85&lt;&gt;"Sim",$U85&lt;&gt;"OK"),"",IF(AND($O85&lt;&gt;"",$P85&gt;='Parâmetros e instruções'!$B$3),"Sim","Não")))</f>
        <v/>
      </c>
      <c r="T85" s="23">
        <f>IF(OR($A85&lt;&gt;"Sim",$P85="",$U85&lt;&gt;"OK"),"",COUNTIFS($A$5:$A$104,"Sim",$P$5:$P$104,"&gt;0",$P$5:$P$104,"&lt;"&amp;$P85,$U$5:$U$104,"OK")+COUNTIFS($A$5:$A85,"Sim",$P$5:$P85,$P85,$U$5:$U85,"OK"))</f>
        <v/>
      </c>
      <c r="U85" s="24">
        <f>IF(COUNTA($A85:$J85)=0,"",IF(OR($A85="",$B85="",$C85="",$D85="",$E85="",$F85="",$G85="",$H85=""),"PREENCHER OBRIGATÓRIOS",IF(AND($A85="Sim",COUNTIFS($K$5:$K$104,$K85,$A$5:$A$104,"Sim")&gt;1),"ID ITEM DUPLICADO",IF(OR($M85="",$M85&lt;1,$M85&gt;365),"FREQUÊNCIA INVÁLIDA",IF(AND($I85&lt;&gt;"",$I85&gt;'Parâmetros e instruções'!$B$3),"ÚLTIMA CONTAGEM FUTURA","OK")))))</f>
        <v/>
      </c>
    </row>
    <row r="86">
      <c r="A86" s="26" t="n"/>
      <c r="B86" s="26" t="n"/>
      <c r="C86" s="27" t="n"/>
      <c r="D86" s="26" t="n"/>
      <c r="E86" s="26" t="n"/>
      <c r="F86" s="26" t="n"/>
      <c r="G86" s="27" t="n"/>
      <c r="H86" s="54" t="n"/>
      <c r="I86" s="54" t="n"/>
      <c r="J86" s="29" t="n"/>
      <c r="K86" s="21">
        <f>IF(OR($B86="",$D86=""),"",UPPER(TRIM($B86))&amp;"|"&amp;UPPER(TRIM($D86)))</f>
        <v/>
      </c>
      <c r="L86" s="23">
        <f>IF(OR($E86="",$F86=""),"",SUMIFS('Parâmetros e instruções'!$C$13:$C$21,'Parâmetros e instruções'!$A$13:$A$21,$E86,'Parâmetros e instruções'!$B$13:$B$21,$F86))</f>
        <v/>
      </c>
      <c r="M86" s="23">
        <f>IF($K86="","",IF($J86&lt;&gt;"",$J86,$L86))</f>
        <v/>
      </c>
      <c r="N86" s="53">
        <f>IF($K86="","",IFERROR(IF(MAXIFS(Contagens!$D$5:$D$104,Contagens!$G$5:$G$104,$K86,Contagens!$R$5:$R$104,"Concluída",Contagens!$U$5:$U$104,"OK")=0,"",MAXIFS(Contagens!$D$5:$D$104,Contagens!$G$5:$G$104,$K86,Contagens!$R$5:$R$104,"Concluída",Contagens!$U$5:$U$104,"OK")),""))</f>
        <v/>
      </c>
      <c r="O86" s="53">
        <f>IF(MAX(IF($I86="",0,$I86),IF($N86="",0,$N86))=0,"",MAX(IF($I86="",0,$I86),IF($N86="",0,$N86)))</f>
        <v/>
      </c>
      <c r="P86" s="53">
        <f>IF(COUNTA($A86:$J86)=0,"",IF($A86&lt;&gt;"Sim","",IF(OR($H86="",$M86=""),"",IF($O86="",$H86,$O86+$M86))))</f>
        <v/>
      </c>
      <c r="Q86" s="23">
        <f>IF($P86="","",$P86-'Parâmetros e instruções'!$B$3)</f>
        <v/>
      </c>
      <c r="R86" s="24">
        <f>IF(COUNTA($A86:$J86)=0,"",IF($A86&lt;&gt;"Sim","Inativo",IF($P86="","Cadastro incompleto",IF($P86&lt;'Parâmetros e instruções'!$B$3,"Vencido",IF($P86='Parâmetros e instruções'!$B$3,"Vence hoje",IF($P86&lt;='Parâmetros e instruções'!$B$3+'Parâmetros e instruções'!$B$6,"A vencer","Em dia"))))))</f>
        <v/>
      </c>
      <c r="S86" s="21">
        <f>IF(COUNTA($A86:$J86)=0,"",IF(OR($A86&lt;&gt;"Sim",$U86&lt;&gt;"OK"),"",IF(AND($O86&lt;&gt;"",$P86&gt;='Parâmetros e instruções'!$B$3),"Sim","Não")))</f>
        <v/>
      </c>
      <c r="T86" s="23">
        <f>IF(OR($A86&lt;&gt;"Sim",$P86="",$U86&lt;&gt;"OK"),"",COUNTIFS($A$5:$A$104,"Sim",$P$5:$P$104,"&gt;0",$P$5:$P$104,"&lt;"&amp;$P86,$U$5:$U$104,"OK")+COUNTIFS($A$5:$A86,"Sim",$P$5:$P86,$P86,$U$5:$U86,"OK"))</f>
        <v/>
      </c>
      <c r="U86" s="24">
        <f>IF(COUNTA($A86:$J86)=0,"",IF(OR($A86="",$B86="",$C86="",$D86="",$E86="",$F86="",$G86="",$H86=""),"PREENCHER OBRIGATÓRIOS",IF(AND($A86="Sim",COUNTIFS($K$5:$K$104,$K86,$A$5:$A$104,"Sim")&gt;1),"ID ITEM DUPLICADO",IF(OR($M86="",$M86&lt;1,$M86&gt;365),"FREQUÊNCIA INVÁLIDA",IF(AND($I86&lt;&gt;"",$I86&gt;'Parâmetros e instruções'!$B$3),"ÚLTIMA CONTAGEM FUTURA","OK")))))</f>
        <v/>
      </c>
    </row>
    <row r="87">
      <c r="A87" s="26" t="n"/>
      <c r="B87" s="26" t="n"/>
      <c r="C87" s="27" t="n"/>
      <c r="D87" s="26" t="n"/>
      <c r="E87" s="26" t="n"/>
      <c r="F87" s="26" t="n"/>
      <c r="G87" s="27" t="n"/>
      <c r="H87" s="54" t="n"/>
      <c r="I87" s="54" t="n"/>
      <c r="J87" s="29" t="n"/>
      <c r="K87" s="21">
        <f>IF(OR($B87="",$D87=""),"",UPPER(TRIM($B87))&amp;"|"&amp;UPPER(TRIM($D87)))</f>
        <v/>
      </c>
      <c r="L87" s="23">
        <f>IF(OR($E87="",$F87=""),"",SUMIFS('Parâmetros e instruções'!$C$13:$C$21,'Parâmetros e instruções'!$A$13:$A$21,$E87,'Parâmetros e instruções'!$B$13:$B$21,$F87))</f>
        <v/>
      </c>
      <c r="M87" s="23">
        <f>IF($K87="","",IF($J87&lt;&gt;"",$J87,$L87))</f>
        <v/>
      </c>
      <c r="N87" s="53">
        <f>IF($K87="","",IFERROR(IF(MAXIFS(Contagens!$D$5:$D$104,Contagens!$G$5:$G$104,$K87,Contagens!$R$5:$R$104,"Concluída",Contagens!$U$5:$U$104,"OK")=0,"",MAXIFS(Contagens!$D$5:$D$104,Contagens!$G$5:$G$104,$K87,Contagens!$R$5:$R$104,"Concluída",Contagens!$U$5:$U$104,"OK")),""))</f>
        <v/>
      </c>
      <c r="O87" s="53">
        <f>IF(MAX(IF($I87="",0,$I87),IF($N87="",0,$N87))=0,"",MAX(IF($I87="",0,$I87),IF($N87="",0,$N87)))</f>
        <v/>
      </c>
      <c r="P87" s="53">
        <f>IF(COUNTA($A87:$J87)=0,"",IF($A87&lt;&gt;"Sim","",IF(OR($H87="",$M87=""),"",IF($O87="",$H87,$O87+$M87))))</f>
        <v/>
      </c>
      <c r="Q87" s="23">
        <f>IF($P87="","",$P87-'Parâmetros e instruções'!$B$3)</f>
        <v/>
      </c>
      <c r="R87" s="24">
        <f>IF(COUNTA($A87:$J87)=0,"",IF($A87&lt;&gt;"Sim","Inativo",IF($P87="","Cadastro incompleto",IF($P87&lt;'Parâmetros e instruções'!$B$3,"Vencido",IF($P87='Parâmetros e instruções'!$B$3,"Vence hoje",IF($P87&lt;='Parâmetros e instruções'!$B$3+'Parâmetros e instruções'!$B$6,"A vencer","Em dia"))))))</f>
        <v/>
      </c>
      <c r="S87" s="21">
        <f>IF(COUNTA($A87:$J87)=0,"",IF(OR($A87&lt;&gt;"Sim",$U87&lt;&gt;"OK"),"",IF(AND($O87&lt;&gt;"",$P87&gt;='Parâmetros e instruções'!$B$3),"Sim","Não")))</f>
        <v/>
      </c>
      <c r="T87" s="23">
        <f>IF(OR($A87&lt;&gt;"Sim",$P87="",$U87&lt;&gt;"OK"),"",COUNTIFS($A$5:$A$104,"Sim",$P$5:$P$104,"&gt;0",$P$5:$P$104,"&lt;"&amp;$P87,$U$5:$U$104,"OK")+COUNTIFS($A$5:$A87,"Sim",$P$5:$P87,$P87,$U$5:$U87,"OK"))</f>
        <v/>
      </c>
      <c r="U87" s="24">
        <f>IF(COUNTA($A87:$J87)=0,"",IF(OR($A87="",$B87="",$C87="",$D87="",$E87="",$F87="",$G87="",$H87=""),"PREENCHER OBRIGATÓRIOS",IF(AND($A87="Sim",COUNTIFS($K$5:$K$104,$K87,$A$5:$A$104,"Sim")&gt;1),"ID ITEM DUPLICADO",IF(OR($M87="",$M87&lt;1,$M87&gt;365),"FREQUÊNCIA INVÁLIDA",IF(AND($I87&lt;&gt;"",$I87&gt;'Parâmetros e instruções'!$B$3),"ÚLTIMA CONTAGEM FUTURA","OK")))))</f>
        <v/>
      </c>
    </row>
    <row r="88">
      <c r="A88" s="26" t="n"/>
      <c r="B88" s="26" t="n"/>
      <c r="C88" s="27" t="n"/>
      <c r="D88" s="26" t="n"/>
      <c r="E88" s="26" t="n"/>
      <c r="F88" s="26" t="n"/>
      <c r="G88" s="27" t="n"/>
      <c r="H88" s="54" t="n"/>
      <c r="I88" s="54" t="n"/>
      <c r="J88" s="29" t="n"/>
      <c r="K88" s="21">
        <f>IF(OR($B88="",$D88=""),"",UPPER(TRIM($B88))&amp;"|"&amp;UPPER(TRIM($D88)))</f>
        <v/>
      </c>
      <c r="L88" s="23">
        <f>IF(OR($E88="",$F88=""),"",SUMIFS('Parâmetros e instruções'!$C$13:$C$21,'Parâmetros e instruções'!$A$13:$A$21,$E88,'Parâmetros e instruções'!$B$13:$B$21,$F88))</f>
        <v/>
      </c>
      <c r="M88" s="23">
        <f>IF($K88="","",IF($J88&lt;&gt;"",$J88,$L88))</f>
        <v/>
      </c>
      <c r="N88" s="53">
        <f>IF($K88="","",IFERROR(IF(MAXIFS(Contagens!$D$5:$D$104,Contagens!$G$5:$G$104,$K88,Contagens!$R$5:$R$104,"Concluída",Contagens!$U$5:$U$104,"OK")=0,"",MAXIFS(Contagens!$D$5:$D$104,Contagens!$G$5:$G$104,$K88,Contagens!$R$5:$R$104,"Concluída",Contagens!$U$5:$U$104,"OK")),""))</f>
        <v/>
      </c>
      <c r="O88" s="53">
        <f>IF(MAX(IF($I88="",0,$I88),IF($N88="",0,$N88))=0,"",MAX(IF($I88="",0,$I88),IF($N88="",0,$N88)))</f>
        <v/>
      </c>
      <c r="P88" s="53">
        <f>IF(COUNTA($A88:$J88)=0,"",IF($A88&lt;&gt;"Sim","",IF(OR($H88="",$M88=""),"",IF($O88="",$H88,$O88+$M88))))</f>
        <v/>
      </c>
      <c r="Q88" s="23">
        <f>IF($P88="","",$P88-'Parâmetros e instruções'!$B$3)</f>
        <v/>
      </c>
      <c r="R88" s="24">
        <f>IF(COUNTA($A88:$J88)=0,"",IF($A88&lt;&gt;"Sim","Inativo",IF($P88="","Cadastro incompleto",IF($P88&lt;'Parâmetros e instruções'!$B$3,"Vencido",IF($P88='Parâmetros e instruções'!$B$3,"Vence hoje",IF($P88&lt;='Parâmetros e instruções'!$B$3+'Parâmetros e instruções'!$B$6,"A vencer","Em dia"))))))</f>
        <v/>
      </c>
      <c r="S88" s="21">
        <f>IF(COUNTA($A88:$J88)=0,"",IF(OR($A88&lt;&gt;"Sim",$U88&lt;&gt;"OK"),"",IF(AND($O88&lt;&gt;"",$P88&gt;='Parâmetros e instruções'!$B$3),"Sim","Não")))</f>
        <v/>
      </c>
      <c r="T88" s="23">
        <f>IF(OR($A88&lt;&gt;"Sim",$P88="",$U88&lt;&gt;"OK"),"",COUNTIFS($A$5:$A$104,"Sim",$P$5:$P$104,"&gt;0",$P$5:$P$104,"&lt;"&amp;$P88,$U$5:$U$104,"OK")+COUNTIFS($A$5:$A88,"Sim",$P$5:$P88,$P88,$U$5:$U88,"OK"))</f>
        <v/>
      </c>
      <c r="U88" s="24">
        <f>IF(COUNTA($A88:$J88)=0,"",IF(OR($A88="",$B88="",$C88="",$D88="",$E88="",$F88="",$G88="",$H88=""),"PREENCHER OBRIGATÓRIOS",IF(AND($A88="Sim",COUNTIFS($K$5:$K$104,$K88,$A$5:$A$104,"Sim")&gt;1),"ID ITEM DUPLICADO",IF(OR($M88="",$M88&lt;1,$M88&gt;365),"FREQUÊNCIA INVÁLIDA",IF(AND($I88&lt;&gt;"",$I88&gt;'Parâmetros e instruções'!$B$3),"ÚLTIMA CONTAGEM FUTURA","OK")))))</f>
        <v/>
      </c>
    </row>
    <row r="89">
      <c r="A89" s="26" t="n"/>
      <c r="B89" s="26" t="n"/>
      <c r="C89" s="27" t="n"/>
      <c r="D89" s="26" t="n"/>
      <c r="E89" s="26" t="n"/>
      <c r="F89" s="26" t="n"/>
      <c r="G89" s="27" t="n"/>
      <c r="H89" s="54" t="n"/>
      <c r="I89" s="54" t="n"/>
      <c r="J89" s="29" t="n"/>
      <c r="K89" s="21">
        <f>IF(OR($B89="",$D89=""),"",UPPER(TRIM($B89))&amp;"|"&amp;UPPER(TRIM($D89)))</f>
        <v/>
      </c>
      <c r="L89" s="23">
        <f>IF(OR($E89="",$F89=""),"",SUMIFS('Parâmetros e instruções'!$C$13:$C$21,'Parâmetros e instruções'!$A$13:$A$21,$E89,'Parâmetros e instruções'!$B$13:$B$21,$F89))</f>
        <v/>
      </c>
      <c r="M89" s="23">
        <f>IF($K89="","",IF($J89&lt;&gt;"",$J89,$L89))</f>
        <v/>
      </c>
      <c r="N89" s="53">
        <f>IF($K89="","",IFERROR(IF(MAXIFS(Contagens!$D$5:$D$104,Contagens!$G$5:$G$104,$K89,Contagens!$R$5:$R$104,"Concluída",Contagens!$U$5:$U$104,"OK")=0,"",MAXIFS(Contagens!$D$5:$D$104,Contagens!$G$5:$G$104,$K89,Contagens!$R$5:$R$104,"Concluída",Contagens!$U$5:$U$104,"OK")),""))</f>
        <v/>
      </c>
      <c r="O89" s="53">
        <f>IF(MAX(IF($I89="",0,$I89),IF($N89="",0,$N89))=0,"",MAX(IF($I89="",0,$I89),IF($N89="",0,$N89)))</f>
        <v/>
      </c>
      <c r="P89" s="53">
        <f>IF(COUNTA($A89:$J89)=0,"",IF($A89&lt;&gt;"Sim","",IF(OR($H89="",$M89=""),"",IF($O89="",$H89,$O89+$M89))))</f>
        <v/>
      </c>
      <c r="Q89" s="23">
        <f>IF($P89="","",$P89-'Parâmetros e instruções'!$B$3)</f>
        <v/>
      </c>
      <c r="R89" s="24">
        <f>IF(COUNTA($A89:$J89)=0,"",IF($A89&lt;&gt;"Sim","Inativo",IF($P89="","Cadastro incompleto",IF($P89&lt;'Parâmetros e instruções'!$B$3,"Vencido",IF($P89='Parâmetros e instruções'!$B$3,"Vence hoje",IF($P89&lt;='Parâmetros e instruções'!$B$3+'Parâmetros e instruções'!$B$6,"A vencer","Em dia"))))))</f>
        <v/>
      </c>
      <c r="S89" s="21">
        <f>IF(COUNTA($A89:$J89)=0,"",IF(OR($A89&lt;&gt;"Sim",$U89&lt;&gt;"OK"),"",IF(AND($O89&lt;&gt;"",$P89&gt;='Parâmetros e instruções'!$B$3),"Sim","Não")))</f>
        <v/>
      </c>
      <c r="T89" s="23">
        <f>IF(OR($A89&lt;&gt;"Sim",$P89="",$U89&lt;&gt;"OK"),"",COUNTIFS($A$5:$A$104,"Sim",$P$5:$P$104,"&gt;0",$P$5:$P$104,"&lt;"&amp;$P89,$U$5:$U$104,"OK")+COUNTIFS($A$5:$A89,"Sim",$P$5:$P89,$P89,$U$5:$U89,"OK"))</f>
        <v/>
      </c>
      <c r="U89" s="24">
        <f>IF(COUNTA($A89:$J89)=0,"",IF(OR($A89="",$B89="",$C89="",$D89="",$E89="",$F89="",$G89="",$H89=""),"PREENCHER OBRIGATÓRIOS",IF(AND($A89="Sim",COUNTIFS($K$5:$K$104,$K89,$A$5:$A$104,"Sim")&gt;1),"ID ITEM DUPLICADO",IF(OR($M89="",$M89&lt;1,$M89&gt;365),"FREQUÊNCIA INVÁLIDA",IF(AND($I89&lt;&gt;"",$I89&gt;'Parâmetros e instruções'!$B$3),"ÚLTIMA CONTAGEM FUTURA","OK")))))</f>
        <v/>
      </c>
    </row>
    <row r="90">
      <c r="A90" s="26" t="n"/>
      <c r="B90" s="26" t="n"/>
      <c r="C90" s="27" t="n"/>
      <c r="D90" s="26" t="n"/>
      <c r="E90" s="26" t="n"/>
      <c r="F90" s="26" t="n"/>
      <c r="G90" s="27" t="n"/>
      <c r="H90" s="54" t="n"/>
      <c r="I90" s="54" t="n"/>
      <c r="J90" s="29" t="n"/>
      <c r="K90" s="21">
        <f>IF(OR($B90="",$D90=""),"",UPPER(TRIM($B90))&amp;"|"&amp;UPPER(TRIM($D90)))</f>
        <v/>
      </c>
      <c r="L90" s="23">
        <f>IF(OR($E90="",$F90=""),"",SUMIFS('Parâmetros e instruções'!$C$13:$C$21,'Parâmetros e instruções'!$A$13:$A$21,$E90,'Parâmetros e instruções'!$B$13:$B$21,$F90))</f>
        <v/>
      </c>
      <c r="M90" s="23">
        <f>IF($K90="","",IF($J90&lt;&gt;"",$J90,$L90))</f>
        <v/>
      </c>
      <c r="N90" s="53">
        <f>IF($K90="","",IFERROR(IF(MAXIFS(Contagens!$D$5:$D$104,Contagens!$G$5:$G$104,$K90,Contagens!$R$5:$R$104,"Concluída",Contagens!$U$5:$U$104,"OK")=0,"",MAXIFS(Contagens!$D$5:$D$104,Contagens!$G$5:$G$104,$K90,Contagens!$R$5:$R$104,"Concluída",Contagens!$U$5:$U$104,"OK")),""))</f>
        <v/>
      </c>
      <c r="O90" s="53">
        <f>IF(MAX(IF($I90="",0,$I90),IF($N90="",0,$N90))=0,"",MAX(IF($I90="",0,$I90),IF($N90="",0,$N90)))</f>
        <v/>
      </c>
      <c r="P90" s="53">
        <f>IF(COUNTA($A90:$J90)=0,"",IF($A90&lt;&gt;"Sim","",IF(OR($H90="",$M90=""),"",IF($O90="",$H90,$O90+$M90))))</f>
        <v/>
      </c>
      <c r="Q90" s="23">
        <f>IF($P90="","",$P90-'Parâmetros e instruções'!$B$3)</f>
        <v/>
      </c>
      <c r="R90" s="24">
        <f>IF(COUNTA($A90:$J90)=0,"",IF($A90&lt;&gt;"Sim","Inativo",IF($P90="","Cadastro incompleto",IF($P90&lt;'Parâmetros e instruções'!$B$3,"Vencido",IF($P90='Parâmetros e instruções'!$B$3,"Vence hoje",IF($P90&lt;='Parâmetros e instruções'!$B$3+'Parâmetros e instruções'!$B$6,"A vencer","Em dia"))))))</f>
        <v/>
      </c>
      <c r="S90" s="21">
        <f>IF(COUNTA($A90:$J90)=0,"",IF(OR($A90&lt;&gt;"Sim",$U90&lt;&gt;"OK"),"",IF(AND($O90&lt;&gt;"",$P90&gt;='Parâmetros e instruções'!$B$3),"Sim","Não")))</f>
        <v/>
      </c>
      <c r="T90" s="23">
        <f>IF(OR($A90&lt;&gt;"Sim",$P90="",$U90&lt;&gt;"OK"),"",COUNTIFS($A$5:$A$104,"Sim",$P$5:$P$104,"&gt;0",$P$5:$P$104,"&lt;"&amp;$P90,$U$5:$U$104,"OK")+COUNTIFS($A$5:$A90,"Sim",$P$5:$P90,$P90,$U$5:$U90,"OK"))</f>
        <v/>
      </c>
      <c r="U90" s="24">
        <f>IF(COUNTA($A90:$J90)=0,"",IF(OR($A90="",$B90="",$C90="",$D90="",$E90="",$F90="",$G90="",$H90=""),"PREENCHER OBRIGATÓRIOS",IF(AND($A90="Sim",COUNTIFS($K$5:$K$104,$K90,$A$5:$A$104,"Sim")&gt;1),"ID ITEM DUPLICADO",IF(OR($M90="",$M90&lt;1,$M90&gt;365),"FREQUÊNCIA INVÁLIDA",IF(AND($I90&lt;&gt;"",$I90&gt;'Parâmetros e instruções'!$B$3),"ÚLTIMA CONTAGEM FUTURA","OK")))))</f>
        <v/>
      </c>
    </row>
    <row r="91">
      <c r="A91" s="26" t="n"/>
      <c r="B91" s="26" t="n"/>
      <c r="C91" s="27" t="n"/>
      <c r="D91" s="26" t="n"/>
      <c r="E91" s="26" t="n"/>
      <c r="F91" s="26" t="n"/>
      <c r="G91" s="27" t="n"/>
      <c r="H91" s="54" t="n"/>
      <c r="I91" s="54" t="n"/>
      <c r="J91" s="29" t="n"/>
      <c r="K91" s="21">
        <f>IF(OR($B91="",$D91=""),"",UPPER(TRIM($B91))&amp;"|"&amp;UPPER(TRIM($D91)))</f>
        <v/>
      </c>
      <c r="L91" s="23">
        <f>IF(OR($E91="",$F91=""),"",SUMIFS('Parâmetros e instruções'!$C$13:$C$21,'Parâmetros e instruções'!$A$13:$A$21,$E91,'Parâmetros e instruções'!$B$13:$B$21,$F91))</f>
        <v/>
      </c>
      <c r="M91" s="23">
        <f>IF($K91="","",IF($J91&lt;&gt;"",$J91,$L91))</f>
        <v/>
      </c>
      <c r="N91" s="53">
        <f>IF($K91="","",IFERROR(IF(MAXIFS(Contagens!$D$5:$D$104,Contagens!$G$5:$G$104,$K91,Contagens!$R$5:$R$104,"Concluída",Contagens!$U$5:$U$104,"OK")=0,"",MAXIFS(Contagens!$D$5:$D$104,Contagens!$G$5:$G$104,$K91,Contagens!$R$5:$R$104,"Concluída",Contagens!$U$5:$U$104,"OK")),""))</f>
        <v/>
      </c>
      <c r="O91" s="53">
        <f>IF(MAX(IF($I91="",0,$I91),IF($N91="",0,$N91))=0,"",MAX(IF($I91="",0,$I91),IF($N91="",0,$N91)))</f>
        <v/>
      </c>
      <c r="P91" s="53">
        <f>IF(COUNTA($A91:$J91)=0,"",IF($A91&lt;&gt;"Sim","",IF(OR($H91="",$M91=""),"",IF($O91="",$H91,$O91+$M91))))</f>
        <v/>
      </c>
      <c r="Q91" s="23">
        <f>IF($P91="","",$P91-'Parâmetros e instruções'!$B$3)</f>
        <v/>
      </c>
      <c r="R91" s="24">
        <f>IF(COUNTA($A91:$J91)=0,"",IF($A91&lt;&gt;"Sim","Inativo",IF($P91="","Cadastro incompleto",IF($P91&lt;'Parâmetros e instruções'!$B$3,"Vencido",IF($P91='Parâmetros e instruções'!$B$3,"Vence hoje",IF($P91&lt;='Parâmetros e instruções'!$B$3+'Parâmetros e instruções'!$B$6,"A vencer","Em dia"))))))</f>
        <v/>
      </c>
      <c r="S91" s="21">
        <f>IF(COUNTA($A91:$J91)=0,"",IF(OR($A91&lt;&gt;"Sim",$U91&lt;&gt;"OK"),"",IF(AND($O91&lt;&gt;"",$P91&gt;='Parâmetros e instruções'!$B$3),"Sim","Não")))</f>
        <v/>
      </c>
      <c r="T91" s="23">
        <f>IF(OR($A91&lt;&gt;"Sim",$P91="",$U91&lt;&gt;"OK"),"",COUNTIFS($A$5:$A$104,"Sim",$P$5:$P$104,"&gt;0",$P$5:$P$104,"&lt;"&amp;$P91,$U$5:$U$104,"OK")+COUNTIFS($A$5:$A91,"Sim",$P$5:$P91,$P91,$U$5:$U91,"OK"))</f>
        <v/>
      </c>
      <c r="U91" s="24">
        <f>IF(COUNTA($A91:$J91)=0,"",IF(OR($A91="",$B91="",$C91="",$D91="",$E91="",$F91="",$G91="",$H91=""),"PREENCHER OBRIGATÓRIOS",IF(AND($A91="Sim",COUNTIFS($K$5:$K$104,$K91,$A$5:$A$104,"Sim")&gt;1),"ID ITEM DUPLICADO",IF(OR($M91="",$M91&lt;1,$M91&gt;365),"FREQUÊNCIA INVÁLIDA",IF(AND($I91&lt;&gt;"",$I91&gt;'Parâmetros e instruções'!$B$3),"ÚLTIMA CONTAGEM FUTURA","OK")))))</f>
        <v/>
      </c>
    </row>
    <row r="92">
      <c r="A92" s="26" t="n"/>
      <c r="B92" s="26" t="n"/>
      <c r="C92" s="27" t="n"/>
      <c r="D92" s="26" t="n"/>
      <c r="E92" s="26" t="n"/>
      <c r="F92" s="26" t="n"/>
      <c r="G92" s="27" t="n"/>
      <c r="H92" s="54" t="n"/>
      <c r="I92" s="54" t="n"/>
      <c r="J92" s="29" t="n"/>
      <c r="K92" s="21">
        <f>IF(OR($B92="",$D92=""),"",UPPER(TRIM($B92))&amp;"|"&amp;UPPER(TRIM($D92)))</f>
        <v/>
      </c>
      <c r="L92" s="23">
        <f>IF(OR($E92="",$F92=""),"",SUMIFS('Parâmetros e instruções'!$C$13:$C$21,'Parâmetros e instruções'!$A$13:$A$21,$E92,'Parâmetros e instruções'!$B$13:$B$21,$F92))</f>
        <v/>
      </c>
      <c r="M92" s="23">
        <f>IF($K92="","",IF($J92&lt;&gt;"",$J92,$L92))</f>
        <v/>
      </c>
      <c r="N92" s="53">
        <f>IF($K92="","",IFERROR(IF(MAXIFS(Contagens!$D$5:$D$104,Contagens!$G$5:$G$104,$K92,Contagens!$R$5:$R$104,"Concluída",Contagens!$U$5:$U$104,"OK")=0,"",MAXIFS(Contagens!$D$5:$D$104,Contagens!$G$5:$G$104,$K92,Contagens!$R$5:$R$104,"Concluída",Contagens!$U$5:$U$104,"OK")),""))</f>
        <v/>
      </c>
      <c r="O92" s="53">
        <f>IF(MAX(IF($I92="",0,$I92),IF($N92="",0,$N92))=0,"",MAX(IF($I92="",0,$I92),IF($N92="",0,$N92)))</f>
        <v/>
      </c>
      <c r="P92" s="53">
        <f>IF(COUNTA($A92:$J92)=0,"",IF($A92&lt;&gt;"Sim","",IF(OR($H92="",$M92=""),"",IF($O92="",$H92,$O92+$M92))))</f>
        <v/>
      </c>
      <c r="Q92" s="23">
        <f>IF($P92="","",$P92-'Parâmetros e instruções'!$B$3)</f>
        <v/>
      </c>
      <c r="R92" s="24">
        <f>IF(COUNTA($A92:$J92)=0,"",IF($A92&lt;&gt;"Sim","Inativo",IF($P92="","Cadastro incompleto",IF($P92&lt;'Parâmetros e instruções'!$B$3,"Vencido",IF($P92='Parâmetros e instruções'!$B$3,"Vence hoje",IF($P92&lt;='Parâmetros e instruções'!$B$3+'Parâmetros e instruções'!$B$6,"A vencer","Em dia"))))))</f>
        <v/>
      </c>
      <c r="S92" s="21">
        <f>IF(COUNTA($A92:$J92)=0,"",IF(OR($A92&lt;&gt;"Sim",$U92&lt;&gt;"OK"),"",IF(AND($O92&lt;&gt;"",$P92&gt;='Parâmetros e instruções'!$B$3),"Sim","Não")))</f>
        <v/>
      </c>
      <c r="T92" s="23">
        <f>IF(OR($A92&lt;&gt;"Sim",$P92="",$U92&lt;&gt;"OK"),"",COUNTIFS($A$5:$A$104,"Sim",$P$5:$P$104,"&gt;0",$P$5:$P$104,"&lt;"&amp;$P92,$U$5:$U$104,"OK")+COUNTIFS($A$5:$A92,"Sim",$P$5:$P92,$P92,$U$5:$U92,"OK"))</f>
        <v/>
      </c>
      <c r="U92" s="24">
        <f>IF(COUNTA($A92:$J92)=0,"",IF(OR($A92="",$B92="",$C92="",$D92="",$E92="",$F92="",$G92="",$H92=""),"PREENCHER OBRIGATÓRIOS",IF(AND($A92="Sim",COUNTIFS($K$5:$K$104,$K92,$A$5:$A$104,"Sim")&gt;1),"ID ITEM DUPLICADO",IF(OR($M92="",$M92&lt;1,$M92&gt;365),"FREQUÊNCIA INVÁLIDA",IF(AND($I92&lt;&gt;"",$I92&gt;'Parâmetros e instruções'!$B$3),"ÚLTIMA CONTAGEM FUTURA","OK")))))</f>
        <v/>
      </c>
    </row>
    <row r="93">
      <c r="A93" s="26" t="n"/>
      <c r="B93" s="26" t="n"/>
      <c r="C93" s="27" t="n"/>
      <c r="D93" s="26" t="n"/>
      <c r="E93" s="26" t="n"/>
      <c r="F93" s="26" t="n"/>
      <c r="G93" s="27" t="n"/>
      <c r="H93" s="54" t="n"/>
      <c r="I93" s="54" t="n"/>
      <c r="J93" s="29" t="n"/>
      <c r="K93" s="21">
        <f>IF(OR($B93="",$D93=""),"",UPPER(TRIM($B93))&amp;"|"&amp;UPPER(TRIM($D93)))</f>
        <v/>
      </c>
      <c r="L93" s="23">
        <f>IF(OR($E93="",$F93=""),"",SUMIFS('Parâmetros e instruções'!$C$13:$C$21,'Parâmetros e instruções'!$A$13:$A$21,$E93,'Parâmetros e instruções'!$B$13:$B$21,$F93))</f>
        <v/>
      </c>
      <c r="M93" s="23">
        <f>IF($K93="","",IF($J93&lt;&gt;"",$J93,$L93))</f>
        <v/>
      </c>
      <c r="N93" s="53">
        <f>IF($K93="","",IFERROR(IF(MAXIFS(Contagens!$D$5:$D$104,Contagens!$G$5:$G$104,$K93,Contagens!$R$5:$R$104,"Concluída",Contagens!$U$5:$U$104,"OK")=0,"",MAXIFS(Contagens!$D$5:$D$104,Contagens!$G$5:$G$104,$K93,Contagens!$R$5:$R$104,"Concluída",Contagens!$U$5:$U$104,"OK")),""))</f>
        <v/>
      </c>
      <c r="O93" s="53">
        <f>IF(MAX(IF($I93="",0,$I93),IF($N93="",0,$N93))=0,"",MAX(IF($I93="",0,$I93),IF($N93="",0,$N93)))</f>
        <v/>
      </c>
      <c r="P93" s="53">
        <f>IF(COUNTA($A93:$J93)=0,"",IF($A93&lt;&gt;"Sim","",IF(OR($H93="",$M93=""),"",IF($O93="",$H93,$O93+$M93))))</f>
        <v/>
      </c>
      <c r="Q93" s="23">
        <f>IF($P93="","",$P93-'Parâmetros e instruções'!$B$3)</f>
        <v/>
      </c>
      <c r="R93" s="24">
        <f>IF(COUNTA($A93:$J93)=0,"",IF($A93&lt;&gt;"Sim","Inativo",IF($P93="","Cadastro incompleto",IF($P93&lt;'Parâmetros e instruções'!$B$3,"Vencido",IF($P93='Parâmetros e instruções'!$B$3,"Vence hoje",IF($P93&lt;='Parâmetros e instruções'!$B$3+'Parâmetros e instruções'!$B$6,"A vencer","Em dia"))))))</f>
        <v/>
      </c>
      <c r="S93" s="21">
        <f>IF(COUNTA($A93:$J93)=0,"",IF(OR($A93&lt;&gt;"Sim",$U93&lt;&gt;"OK"),"",IF(AND($O93&lt;&gt;"",$P93&gt;='Parâmetros e instruções'!$B$3),"Sim","Não")))</f>
        <v/>
      </c>
      <c r="T93" s="23">
        <f>IF(OR($A93&lt;&gt;"Sim",$P93="",$U93&lt;&gt;"OK"),"",COUNTIFS($A$5:$A$104,"Sim",$P$5:$P$104,"&gt;0",$P$5:$P$104,"&lt;"&amp;$P93,$U$5:$U$104,"OK")+COUNTIFS($A$5:$A93,"Sim",$P$5:$P93,$P93,$U$5:$U93,"OK"))</f>
        <v/>
      </c>
      <c r="U93" s="24">
        <f>IF(COUNTA($A93:$J93)=0,"",IF(OR($A93="",$B93="",$C93="",$D93="",$E93="",$F93="",$G93="",$H93=""),"PREENCHER OBRIGATÓRIOS",IF(AND($A93="Sim",COUNTIFS($K$5:$K$104,$K93,$A$5:$A$104,"Sim")&gt;1),"ID ITEM DUPLICADO",IF(OR($M93="",$M93&lt;1,$M93&gt;365),"FREQUÊNCIA INVÁLIDA",IF(AND($I93&lt;&gt;"",$I93&gt;'Parâmetros e instruções'!$B$3),"ÚLTIMA CONTAGEM FUTURA","OK")))))</f>
        <v/>
      </c>
    </row>
    <row r="94">
      <c r="A94" s="26" t="n"/>
      <c r="B94" s="26" t="n"/>
      <c r="C94" s="27" t="n"/>
      <c r="D94" s="26" t="n"/>
      <c r="E94" s="26" t="n"/>
      <c r="F94" s="26" t="n"/>
      <c r="G94" s="27" t="n"/>
      <c r="H94" s="54" t="n"/>
      <c r="I94" s="54" t="n"/>
      <c r="J94" s="29" t="n"/>
      <c r="K94" s="21">
        <f>IF(OR($B94="",$D94=""),"",UPPER(TRIM($B94))&amp;"|"&amp;UPPER(TRIM($D94)))</f>
        <v/>
      </c>
      <c r="L94" s="23">
        <f>IF(OR($E94="",$F94=""),"",SUMIFS('Parâmetros e instruções'!$C$13:$C$21,'Parâmetros e instruções'!$A$13:$A$21,$E94,'Parâmetros e instruções'!$B$13:$B$21,$F94))</f>
        <v/>
      </c>
      <c r="M94" s="23">
        <f>IF($K94="","",IF($J94&lt;&gt;"",$J94,$L94))</f>
        <v/>
      </c>
      <c r="N94" s="53">
        <f>IF($K94="","",IFERROR(IF(MAXIFS(Contagens!$D$5:$D$104,Contagens!$G$5:$G$104,$K94,Contagens!$R$5:$R$104,"Concluída",Contagens!$U$5:$U$104,"OK")=0,"",MAXIFS(Contagens!$D$5:$D$104,Contagens!$G$5:$G$104,$K94,Contagens!$R$5:$R$104,"Concluída",Contagens!$U$5:$U$104,"OK")),""))</f>
        <v/>
      </c>
      <c r="O94" s="53">
        <f>IF(MAX(IF($I94="",0,$I94),IF($N94="",0,$N94))=0,"",MAX(IF($I94="",0,$I94),IF($N94="",0,$N94)))</f>
        <v/>
      </c>
      <c r="P94" s="53">
        <f>IF(COUNTA($A94:$J94)=0,"",IF($A94&lt;&gt;"Sim","",IF(OR($H94="",$M94=""),"",IF($O94="",$H94,$O94+$M94))))</f>
        <v/>
      </c>
      <c r="Q94" s="23">
        <f>IF($P94="","",$P94-'Parâmetros e instruções'!$B$3)</f>
        <v/>
      </c>
      <c r="R94" s="24">
        <f>IF(COUNTA($A94:$J94)=0,"",IF($A94&lt;&gt;"Sim","Inativo",IF($P94="","Cadastro incompleto",IF($P94&lt;'Parâmetros e instruções'!$B$3,"Vencido",IF($P94='Parâmetros e instruções'!$B$3,"Vence hoje",IF($P94&lt;='Parâmetros e instruções'!$B$3+'Parâmetros e instruções'!$B$6,"A vencer","Em dia"))))))</f>
        <v/>
      </c>
      <c r="S94" s="21">
        <f>IF(COUNTA($A94:$J94)=0,"",IF(OR($A94&lt;&gt;"Sim",$U94&lt;&gt;"OK"),"",IF(AND($O94&lt;&gt;"",$P94&gt;='Parâmetros e instruções'!$B$3),"Sim","Não")))</f>
        <v/>
      </c>
      <c r="T94" s="23">
        <f>IF(OR($A94&lt;&gt;"Sim",$P94="",$U94&lt;&gt;"OK"),"",COUNTIFS($A$5:$A$104,"Sim",$P$5:$P$104,"&gt;0",$P$5:$P$104,"&lt;"&amp;$P94,$U$5:$U$104,"OK")+COUNTIFS($A$5:$A94,"Sim",$P$5:$P94,$P94,$U$5:$U94,"OK"))</f>
        <v/>
      </c>
      <c r="U94" s="24">
        <f>IF(COUNTA($A94:$J94)=0,"",IF(OR($A94="",$B94="",$C94="",$D94="",$E94="",$F94="",$G94="",$H94=""),"PREENCHER OBRIGATÓRIOS",IF(AND($A94="Sim",COUNTIFS($K$5:$K$104,$K94,$A$5:$A$104,"Sim")&gt;1),"ID ITEM DUPLICADO",IF(OR($M94="",$M94&lt;1,$M94&gt;365),"FREQUÊNCIA INVÁLIDA",IF(AND($I94&lt;&gt;"",$I94&gt;'Parâmetros e instruções'!$B$3),"ÚLTIMA CONTAGEM FUTURA","OK")))))</f>
        <v/>
      </c>
    </row>
    <row r="95">
      <c r="A95" s="26" t="n"/>
      <c r="B95" s="26" t="n"/>
      <c r="C95" s="27" t="n"/>
      <c r="D95" s="26" t="n"/>
      <c r="E95" s="26" t="n"/>
      <c r="F95" s="26" t="n"/>
      <c r="G95" s="27" t="n"/>
      <c r="H95" s="54" t="n"/>
      <c r="I95" s="54" t="n"/>
      <c r="J95" s="29" t="n"/>
      <c r="K95" s="21">
        <f>IF(OR($B95="",$D95=""),"",UPPER(TRIM($B95))&amp;"|"&amp;UPPER(TRIM($D95)))</f>
        <v/>
      </c>
      <c r="L95" s="23">
        <f>IF(OR($E95="",$F95=""),"",SUMIFS('Parâmetros e instruções'!$C$13:$C$21,'Parâmetros e instruções'!$A$13:$A$21,$E95,'Parâmetros e instruções'!$B$13:$B$21,$F95))</f>
        <v/>
      </c>
      <c r="M95" s="23">
        <f>IF($K95="","",IF($J95&lt;&gt;"",$J95,$L95))</f>
        <v/>
      </c>
      <c r="N95" s="53">
        <f>IF($K95="","",IFERROR(IF(MAXIFS(Contagens!$D$5:$D$104,Contagens!$G$5:$G$104,$K95,Contagens!$R$5:$R$104,"Concluída",Contagens!$U$5:$U$104,"OK")=0,"",MAXIFS(Contagens!$D$5:$D$104,Contagens!$G$5:$G$104,$K95,Contagens!$R$5:$R$104,"Concluída",Contagens!$U$5:$U$104,"OK")),""))</f>
        <v/>
      </c>
      <c r="O95" s="53">
        <f>IF(MAX(IF($I95="",0,$I95),IF($N95="",0,$N95))=0,"",MAX(IF($I95="",0,$I95),IF($N95="",0,$N95)))</f>
        <v/>
      </c>
      <c r="P95" s="53">
        <f>IF(COUNTA($A95:$J95)=0,"",IF($A95&lt;&gt;"Sim","",IF(OR($H95="",$M95=""),"",IF($O95="",$H95,$O95+$M95))))</f>
        <v/>
      </c>
      <c r="Q95" s="23">
        <f>IF($P95="","",$P95-'Parâmetros e instruções'!$B$3)</f>
        <v/>
      </c>
      <c r="R95" s="24">
        <f>IF(COUNTA($A95:$J95)=0,"",IF($A95&lt;&gt;"Sim","Inativo",IF($P95="","Cadastro incompleto",IF($P95&lt;'Parâmetros e instruções'!$B$3,"Vencido",IF($P95='Parâmetros e instruções'!$B$3,"Vence hoje",IF($P95&lt;='Parâmetros e instruções'!$B$3+'Parâmetros e instruções'!$B$6,"A vencer","Em dia"))))))</f>
        <v/>
      </c>
      <c r="S95" s="21">
        <f>IF(COUNTA($A95:$J95)=0,"",IF(OR($A95&lt;&gt;"Sim",$U95&lt;&gt;"OK"),"",IF(AND($O95&lt;&gt;"",$P95&gt;='Parâmetros e instruções'!$B$3),"Sim","Não")))</f>
        <v/>
      </c>
      <c r="T95" s="23">
        <f>IF(OR($A95&lt;&gt;"Sim",$P95="",$U95&lt;&gt;"OK"),"",COUNTIFS($A$5:$A$104,"Sim",$P$5:$P$104,"&gt;0",$P$5:$P$104,"&lt;"&amp;$P95,$U$5:$U$104,"OK")+COUNTIFS($A$5:$A95,"Sim",$P$5:$P95,$P95,$U$5:$U95,"OK"))</f>
        <v/>
      </c>
      <c r="U95" s="24">
        <f>IF(COUNTA($A95:$J95)=0,"",IF(OR($A95="",$B95="",$C95="",$D95="",$E95="",$F95="",$G95="",$H95=""),"PREENCHER OBRIGATÓRIOS",IF(AND($A95="Sim",COUNTIFS($K$5:$K$104,$K95,$A$5:$A$104,"Sim")&gt;1),"ID ITEM DUPLICADO",IF(OR($M95="",$M95&lt;1,$M95&gt;365),"FREQUÊNCIA INVÁLIDA",IF(AND($I95&lt;&gt;"",$I95&gt;'Parâmetros e instruções'!$B$3),"ÚLTIMA CONTAGEM FUTURA","OK")))))</f>
        <v/>
      </c>
    </row>
    <row r="96">
      <c r="A96" s="26" t="n"/>
      <c r="B96" s="26" t="n"/>
      <c r="C96" s="27" t="n"/>
      <c r="D96" s="26" t="n"/>
      <c r="E96" s="26" t="n"/>
      <c r="F96" s="26" t="n"/>
      <c r="G96" s="27" t="n"/>
      <c r="H96" s="54" t="n"/>
      <c r="I96" s="54" t="n"/>
      <c r="J96" s="29" t="n"/>
      <c r="K96" s="21">
        <f>IF(OR($B96="",$D96=""),"",UPPER(TRIM($B96))&amp;"|"&amp;UPPER(TRIM($D96)))</f>
        <v/>
      </c>
      <c r="L96" s="23">
        <f>IF(OR($E96="",$F96=""),"",SUMIFS('Parâmetros e instruções'!$C$13:$C$21,'Parâmetros e instruções'!$A$13:$A$21,$E96,'Parâmetros e instruções'!$B$13:$B$21,$F96))</f>
        <v/>
      </c>
      <c r="M96" s="23">
        <f>IF($K96="","",IF($J96&lt;&gt;"",$J96,$L96))</f>
        <v/>
      </c>
      <c r="N96" s="53">
        <f>IF($K96="","",IFERROR(IF(MAXIFS(Contagens!$D$5:$D$104,Contagens!$G$5:$G$104,$K96,Contagens!$R$5:$R$104,"Concluída",Contagens!$U$5:$U$104,"OK")=0,"",MAXIFS(Contagens!$D$5:$D$104,Contagens!$G$5:$G$104,$K96,Contagens!$R$5:$R$104,"Concluída",Contagens!$U$5:$U$104,"OK")),""))</f>
        <v/>
      </c>
      <c r="O96" s="53">
        <f>IF(MAX(IF($I96="",0,$I96),IF($N96="",0,$N96))=0,"",MAX(IF($I96="",0,$I96),IF($N96="",0,$N96)))</f>
        <v/>
      </c>
      <c r="P96" s="53">
        <f>IF(COUNTA($A96:$J96)=0,"",IF($A96&lt;&gt;"Sim","",IF(OR($H96="",$M96=""),"",IF($O96="",$H96,$O96+$M96))))</f>
        <v/>
      </c>
      <c r="Q96" s="23">
        <f>IF($P96="","",$P96-'Parâmetros e instruções'!$B$3)</f>
        <v/>
      </c>
      <c r="R96" s="24">
        <f>IF(COUNTA($A96:$J96)=0,"",IF($A96&lt;&gt;"Sim","Inativo",IF($P96="","Cadastro incompleto",IF($P96&lt;'Parâmetros e instruções'!$B$3,"Vencido",IF($P96='Parâmetros e instruções'!$B$3,"Vence hoje",IF($P96&lt;='Parâmetros e instruções'!$B$3+'Parâmetros e instruções'!$B$6,"A vencer","Em dia"))))))</f>
        <v/>
      </c>
      <c r="S96" s="21">
        <f>IF(COUNTA($A96:$J96)=0,"",IF(OR($A96&lt;&gt;"Sim",$U96&lt;&gt;"OK"),"",IF(AND($O96&lt;&gt;"",$P96&gt;='Parâmetros e instruções'!$B$3),"Sim","Não")))</f>
        <v/>
      </c>
      <c r="T96" s="23">
        <f>IF(OR($A96&lt;&gt;"Sim",$P96="",$U96&lt;&gt;"OK"),"",COUNTIFS($A$5:$A$104,"Sim",$P$5:$P$104,"&gt;0",$P$5:$P$104,"&lt;"&amp;$P96,$U$5:$U$104,"OK")+COUNTIFS($A$5:$A96,"Sim",$P$5:$P96,$P96,$U$5:$U96,"OK"))</f>
        <v/>
      </c>
      <c r="U96" s="24">
        <f>IF(COUNTA($A96:$J96)=0,"",IF(OR($A96="",$B96="",$C96="",$D96="",$E96="",$F96="",$G96="",$H96=""),"PREENCHER OBRIGATÓRIOS",IF(AND($A96="Sim",COUNTIFS($K$5:$K$104,$K96,$A$5:$A$104,"Sim")&gt;1),"ID ITEM DUPLICADO",IF(OR($M96="",$M96&lt;1,$M96&gt;365),"FREQUÊNCIA INVÁLIDA",IF(AND($I96&lt;&gt;"",$I96&gt;'Parâmetros e instruções'!$B$3),"ÚLTIMA CONTAGEM FUTURA","OK")))))</f>
        <v/>
      </c>
    </row>
    <row r="97">
      <c r="A97" s="26" t="n"/>
      <c r="B97" s="26" t="n"/>
      <c r="C97" s="27" t="n"/>
      <c r="D97" s="26" t="n"/>
      <c r="E97" s="26" t="n"/>
      <c r="F97" s="26" t="n"/>
      <c r="G97" s="27" t="n"/>
      <c r="H97" s="54" t="n"/>
      <c r="I97" s="54" t="n"/>
      <c r="J97" s="29" t="n"/>
      <c r="K97" s="21">
        <f>IF(OR($B97="",$D97=""),"",UPPER(TRIM($B97))&amp;"|"&amp;UPPER(TRIM($D97)))</f>
        <v/>
      </c>
      <c r="L97" s="23">
        <f>IF(OR($E97="",$F97=""),"",SUMIFS('Parâmetros e instruções'!$C$13:$C$21,'Parâmetros e instruções'!$A$13:$A$21,$E97,'Parâmetros e instruções'!$B$13:$B$21,$F97))</f>
        <v/>
      </c>
      <c r="M97" s="23">
        <f>IF($K97="","",IF($J97&lt;&gt;"",$J97,$L97))</f>
        <v/>
      </c>
      <c r="N97" s="53">
        <f>IF($K97="","",IFERROR(IF(MAXIFS(Contagens!$D$5:$D$104,Contagens!$G$5:$G$104,$K97,Contagens!$R$5:$R$104,"Concluída",Contagens!$U$5:$U$104,"OK")=0,"",MAXIFS(Contagens!$D$5:$D$104,Contagens!$G$5:$G$104,$K97,Contagens!$R$5:$R$104,"Concluída",Contagens!$U$5:$U$104,"OK")),""))</f>
        <v/>
      </c>
      <c r="O97" s="53">
        <f>IF(MAX(IF($I97="",0,$I97),IF($N97="",0,$N97))=0,"",MAX(IF($I97="",0,$I97),IF($N97="",0,$N97)))</f>
        <v/>
      </c>
      <c r="P97" s="53">
        <f>IF(COUNTA($A97:$J97)=0,"",IF($A97&lt;&gt;"Sim","",IF(OR($H97="",$M97=""),"",IF($O97="",$H97,$O97+$M97))))</f>
        <v/>
      </c>
      <c r="Q97" s="23">
        <f>IF($P97="","",$P97-'Parâmetros e instruções'!$B$3)</f>
        <v/>
      </c>
      <c r="R97" s="24">
        <f>IF(COUNTA($A97:$J97)=0,"",IF($A97&lt;&gt;"Sim","Inativo",IF($P97="","Cadastro incompleto",IF($P97&lt;'Parâmetros e instruções'!$B$3,"Vencido",IF($P97='Parâmetros e instruções'!$B$3,"Vence hoje",IF($P97&lt;='Parâmetros e instruções'!$B$3+'Parâmetros e instruções'!$B$6,"A vencer","Em dia"))))))</f>
        <v/>
      </c>
      <c r="S97" s="21">
        <f>IF(COUNTA($A97:$J97)=0,"",IF(OR($A97&lt;&gt;"Sim",$U97&lt;&gt;"OK"),"",IF(AND($O97&lt;&gt;"",$P97&gt;='Parâmetros e instruções'!$B$3),"Sim","Não")))</f>
        <v/>
      </c>
      <c r="T97" s="23">
        <f>IF(OR($A97&lt;&gt;"Sim",$P97="",$U97&lt;&gt;"OK"),"",COUNTIFS($A$5:$A$104,"Sim",$P$5:$P$104,"&gt;0",$P$5:$P$104,"&lt;"&amp;$P97,$U$5:$U$104,"OK")+COUNTIFS($A$5:$A97,"Sim",$P$5:$P97,$P97,$U$5:$U97,"OK"))</f>
        <v/>
      </c>
      <c r="U97" s="24">
        <f>IF(COUNTA($A97:$J97)=0,"",IF(OR($A97="",$B97="",$C97="",$D97="",$E97="",$F97="",$G97="",$H97=""),"PREENCHER OBRIGATÓRIOS",IF(AND($A97="Sim",COUNTIFS($K$5:$K$104,$K97,$A$5:$A$104,"Sim")&gt;1),"ID ITEM DUPLICADO",IF(OR($M97="",$M97&lt;1,$M97&gt;365),"FREQUÊNCIA INVÁLIDA",IF(AND($I97&lt;&gt;"",$I97&gt;'Parâmetros e instruções'!$B$3),"ÚLTIMA CONTAGEM FUTURA","OK")))))</f>
        <v/>
      </c>
    </row>
    <row r="98">
      <c r="A98" s="26" t="n"/>
      <c r="B98" s="26" t="n"/>
      <c r="C98" s="27" t="n"/>
      <c r="D98" s="26" t="n"/>
      <c r="E98" s="26" t="n"/>
      <c r="F98" s="26" t="n"/>
      <c r="G98" s="27" t="n"/>
      <c r="H98" s="54" t="n"/>
      <c r="I98" s="54" t="n"/>
      <c r="J98" s="29" t="n"/>
      <c r="K98" s="21">
        <f>IF(OR($B98="",$D98=""),"",UPPER(TRIM($B98))&amp;"|"&amp;UPPER(TRIM($D98)))</f>
        <v/>
      </c>
      <c r="L98" s="23">
        <f>IF(OR($E98="",$F98=""),"",SUMIFS('Parâmetros e instruções'!$C$13:$C$21,'Parâmetros e instruções'!$A$13:$A$21,$E98,'Parâmetros e instruções'!$B$13:$B$21,$F98))</f>
        <v/>
      </c>
      <c r="M98" s="23">
        <f>IF($K98="","",IF($J98&lt;&gt;"",$J98,$L98))</f>
        <v/>
      </c>
      <c r="N98" s="53">
        <f>IF($K98="","",IFERROR(IF(MAXIFS(Contagens!$D$5:$D$104,Contagens!$G$5:$G$104,$K98,Contagens!$R$5:$R$104,"Concluída",Contagens!$U$5:$U$104,"OK")=0,"",MAXIFS(Contagens!$D$5:$D$104,Contagens!$G$5:$G$104,$K98,Contagens!$R$5:$R$104,"Concluída",Contagens!$U$5:$U$104,"OK")),""))</f>
        <v/>
      </c>
      <c r="O98" s="53">
        <f>IF(MAX(IF($I98="",0,$I98),IF($N98="",0,$N98))=0,"",MAX(IF($I98="",0,$I98),IF($N98="",0,$N98)))</f>
        <v/>
      </c>
      <c r="P98" s="53">
        <f>IF(COUNTA($A98:$J98)=0,"",IF($A98&lt;&gt;"Sim","",IF(OR($H98="",$M98=""),"",IF($O98="",$H98,$O98+$M98))))</f>
        <v/>
      </c>
      <c r="Q98" s="23">
        <f>IF($P98="","",$P98-'Parâmetros e instruções'!$B$3)</f>
        <v/>
      </c>
      <c r="R98" s="24">
        <f>IF(COUNTA($A98:$J98)=0,"",IF($A98&lt;&gt;"Sim","Inativo",IF($P98="","Cadastro incompleto",IF($P98&lt;'Parâmetros e instruções'!$B$3,"Vencido",IF($P98='Parâmetros e instruções'!$B$3,"Vence hoje",IF($P98&lt;='Parâmetros e instruções'!$B$3+'Parâmetros e instruções'!$B$6,"A vencer","Em dia"))))))</f>
        <v/>
      </c>
      <c r="S98" s="21">
        <f>IF(COUNTA($A98:$J98)=0,"",IF(OR($A98&lt;&gt;"Sim",$U98&lt;&gt;"OK"),"",IF(AND($O98&lt;&gt;"",$P98&gt;='Parâmetros e instruções'!$B$3),"Sim","Não")))</f>
        <v/>
      </c>
      <c r="T98" s="23">
        <f>IF(OR($A98&lt;&gt;"Sim",$P98="",$U98&lt;&gt;"OK"),"",COUNTIFS($A$5:$A$104,"Sim",$P$5:$P$104,"&gt;0",$P$5:$P$104,"&lt;"&amp;$P98,$U$5:$U$104,"OK")+COUNTIFS($A$5:$A98,"Sim",$P$5:$P98,$P98,$U$5:$U98,"OK"))</f>
        <v/>
      </c>
      <c r="U98" s="24">
        <f>IF(COUNTA($A98:$J98)=0,"",IF(OR($A98="",$B98="",$C98="",$D98="",$E98="",$F98="",$G98="",$H98=""),"PREENCHER OBRIGATÓRIOS",IF(AND($A98="Sim",COUNTIFS($K$5:$K$104,$K98,$A$5:$A$104,"Sim")&gt;1),"ID ITEM DUPLICADO",IF(OR($M98="",$M98&lt;1,$M98&gt;365),"FREQUÊNCIA INVÁLIDA",IF(AND($I98&lt;&gt;"",$I98&gt;'Parâmetros e instruções'!$B$3),"ÚLTIMA CONTAGEM FUTURA","OK")))))</f>
        <v/>
      </c>
    </row>
    <row r="99">
      <c r="A99" s="26" t="n"/>
      <c r="B99" s="26" t="n"/>
      <c r="C99" s="27" t="n"/>
      <c r="D99" s="26" t="n"/>
      <c r="E99" s="26" t="n"/>
      <c r="F99" s="26" t="n"/>
      <c r="G99" s="27" t="n"/>
      <c r="H99" s="54" t="n"/>
      <c r="I99" s="54" t="n"/>
      <c r="J99" s="29" t="n"/>
      <c r="K99" s="21">
        <f>IF(OR($B99="",$D99=""),"",UPPER(TRIM($B99))&amp;"|"&amp;UPPER(TRIM($D99)))</f>
        <v/>
      </c>
      <c r="L99" s="23">
        <f>IF(OR($E99="",$F99=""),"",SUMIFS('Parâmetros e instruções'!$C$13:$C$21,'Parâmetros e instruções'!$A$13:$A$21,$E99,'Parâmetros e instruções'!$B$13:$B$21,$F99))</f>
        <v/>
      </c>
      <c r="M99" s="23">
        <f>IF($K99="","",IF($J99&lt;&gt;"",$J99,$L99))</f>
        <v/>
      </c>
      <c r="N99" s="53">
        <f>IF($K99="","",IFERROR(IF(MAXIFS(Contagens!$D$5:$D$104,Contagens!$G$5:$G$104,$K99,Contagens!$R$5:$R$104,"Concluída",Contagens!$U$5:$U$104,"OK")=0,"",MAXIFS(Contagens!$D$5:$D$104,Contagens!$G$5:$G$104,$K99,Contagens!$R$5:$R$104,"Concluída",Contagens!$U$5:$U$104,"OK")),""))</f>
        <v/>
      </c>
      <c r="O99" s="53">
        <f>IF(MAX(IF($I99="",0,$I99),IF($N99="",0,$N99))=0,"",MAX(IF($I99="",0,$I99),IF($N99="",0,$N99)))</f>
        <v/>
      </c>
      <c r="P99" s="53">
        <f>IF(COUNTA($A99:$J99)=0,"",IF($A99&lt;&gt;"Sim","",IF(OR($H99="",$M99=""),"",IF($O99="",$H99,$O99+$M99))))</f>
        <v/>
      </c>
      <c r="Q99" s="23">
        <f>IF($P99="","",$P99-'Parâmetros e instruções'!$B$3)</f>
        <v/>
      </c>
      <c r="R99" s="24">
        <f>IF(COUNTA($A99:$J99)=0,"",IF($A99&lt;&gt;"Sim","Inativo",IF($P99="","Cadastro incompleto",IF($P99&lt;'Parâmetros e instruções'!$B$3,"Vencido",IF($P99='Parâmetros e instruções'!$B$3,"Vence hoje",IF($P99&lt;='Parâmetros e instruções'!$B$3+'Parâmetros e instruções'!$B$6,"A vencer","Em dia"))))))</f>
        <v/>
      </c>
      <c r="S99" s="21">
        <f>IF(COUNTA($A99:$J99)=0,"",IF(OR($A99&lt;&gt;"Sim",$U99&lt;&gt;"OK"),"",IF(AND($O99&lt;&gt;"",$P99&gt;='Parâmetros e instruções'!$B$3),"Sim","Não")))</f>
        <v/>
      </c>
      <c r="T99" s="23">
        <f>IF(OR($A99&lt;&gt;"Sim",$P99="",$U99&lt;&gt;"OK"),"",COUNTIFS($A$5:$A$104,"Sim",$P$5:$P$104,"&gt;0",$P$5:$P$104,"&lt;"&amp;$P99,$U$5:$U$104,"OK")+COUNTIFS($A$5:$A99,"Sim",$P$5:$P99,$P99,$U$5:$U99,"OK"))</f>
        <v/>
      </c>
      <c r="U99" s="24">
        <f>IF(COUNTA($A99:$J99)=0,"",IF(OR($A99="",$B99="",$C99="",$D99="",$E99="",$F99="",$G99="",$H99=""),"PREENCHER OBRIGATÓRIOS",IF(AND($A99="Sim",COUNTIFS($K$5:$K$104,$K99,$A$5:$A$104,"Sim")&gt;1),"ID ITEM DUPLICADO",IF(OR($M99="",$M99&lt;1,$M99&gt;365),"FREQUÊNCIA INVÁLIDA",IF(AND($I99&lt;&gt;"",$I99&gt;'Parâmetros e instruções'!$B$3),"ÚLTIMA CONTAGEM FUTURA","OK")))))</f>
        <v/>
      </c>
    </row>
    <row r="100">
      <c r="A100" s="26" t="n"/>
      <c r="B100" s="26" t="n"/>
      <c r="C100" s="27" t="n"/>
      <c r="D100" s="26" t="n"/>
      <c r="E100" s="26" t="n"/>
      <c r="F100" s="26" t="n"/>
      <c r="G100" s="27" t="n"/>
      <c r="H100" s="54" t="n"/>
      <c r="I100" s="54" t="n"/>
      <c r="J100" s="29" t="n"/>
      <c r="K100" s="21">
        <f>IF(OR($B100="",$D100=""),"",UPPER(TRIM($B100))&amp;"|"&amp;UPPER(TRIM($D100)))</f>
        <v/>
      </c>
      <c r="L100" s="23">
        <f>IF(OR($E100="",$F100=""),"",SUMIFS('Parâmetros e instruções'!$C$13:$C$21,'Parâmetros e instruções'!$A$13:$A$21,$E100,'Parâmetros e instruções'!$B$13:$B$21,$F100))</f>
        <v/>
      </c>
      <c r="M100" s="23">
        <f>IF($K100="","",IF($J100&lt;&gt;"",$J100,$L100))</f>
        <v/>
      </c>
      <c r="N100" s="53">
        <f>IF($K100="","",IFERROR(IF(MAXIFS(Contagens!$D$5:$D$104,Contagens!$G$5:$G$104,$K100,Contagens!$R$5:$R$104,"Concluída",Contagens!$U$5:$U$104,"OK")=0,"",MAXIFS(Contagens!$D$5:$D$104,Contagens!$G$5:$G$104,$K100,Contagens!$R$5:$R$104,"Concluída",Contagens!$U$5:$U$104,"OK")),""))</f>
        <v/>
      </c>
      <c r="O100" s="53">
        <f>IF(MAX(IF($I100="",0,$I100),IF($N100="",0,$N100))=0,"",MAX(IF($I100="",0,$I100),IF($N100="",0,$N100)))</f>
        <v/>
      </c>
      <c r="P100" s="53">
        <f>IF(COUNTA($A100:$J100)=0,"",IF($A100&lt;&gt;"Sim","",IF(OR($H100="",$M100=""),"",IF($O100="",$H100,$O100+$M100))))</f>
        <v/>
      </c>
      <c r="Q100" s="23">
        <f>IF($P100="","",$P100-'Parâmetros e instruções'!$B$3)</f>
        <v/>
      </c>
      <c r="R100" s="24">
        <f>IF(COUNTA($A100:$J100)=0,"",IF($A100&lt;&gt;"Sim","Inativo",IF($P100="","Cadastro incompleto",IF($P100&lt;'Parâmetros e instruções'!$B$3,"Vencido",IF($P100='Parâmetros e instruções'!$B$3,"Vence hoje",IF($P100&lt;='Parâmetros e instruções'!$B$3+'Parâmetros e instruções'!$B$6,"A vencer","Em dia"))))))</f>
        <v/>
      </c>
      <c r="S100" s="21">
        <f>IF(COUNTA($A100:$J100)=0,"",IF(OR($A100&lt;&gt;"Sim",$U100&lt;&gt;"OK"),"",IF(AND($O100&lt;&gt;"",$P100&gt;='Parâmetros e instruções'!$B$3),"Sim","Não")))</f>
        <v/>
      </c>
      <c r="T100" s="23">
        <f>IF(OR($A100&lt;&gt;"Sim",$P100="",$U100&lt;&gt;"OK"),"",COUNTIFS($A$5:$A$104,"Sim",$P$5:$P$104,"&gt;0",$P$5:$P$104,"&lt;"&amp;$P100,$U$5:$U$104,"OK")+COUNTIFS($A$5:$A100,"Sim",$P$5:$P100,$P100,$U$5:$U100,"OK"))</f>
        <v/>
      </c>
      <c r="U100" s="24">
        <f>IF(COUNTA($A100:$J100)=0,"",IF(OR($A100="",$B100="",$C100="",$D100="",$E100="",$F100="",$G100="",$H100=""),"PREENCHER OBRIGATÓRIOS",IF(AND($A100="Sim",COUNTIFS($K$5:$K$104,$K100,$A$5:$A$104,"Sim")&gt;1),"ID ITEM DUPLICADO",IF(OR($M100="",$M100&lt;1,$M100&gt;365),"FREQUÊNCIA INVÁLIDA",IF(AND($I100&lt;&gt;"",$I100&gt;'Parâmetros e instruções'!$B$3),"ÚLTIMA CONTAGEM FUTURA","OK")))))</f>
        <v/>
      </c>
    </row>
    <row r="101">
      <c r="A101" s="26" t="n"/>
      <c r="B101" s="26" t="n"/>
      <c r="C101" s="27" t="n"/>
      <c r="D101" s="26" t="n"/>
      <c r="E101" s="26" t="n"/>
      <c r="F101" s="26" t="n"/>
      <c r="G101" s="27" t="n"/>
      <c r="H101" s="54" t="n"/>
      <c r="I101" s="54" t="n"/>
      <c r="J101" s="29" t="n"/>
      <c r="K101" s="21">
        <f>IF(OR($B101="",$D101=""),"",UPPER(TRIM($B101))&amp;"|"&amp;UPPER(TRIM($D101)))</f>
        <v/>
      </c>
      <c r="L101" s="23">
        <f>IF(OR($E101="",$F101=""),"",SUMIFS('Parâmetros e instruções'!$C$13:$C$21,'Parâmetros e instruções'!$A$13:$A$21,$E101,'Parâmetros e instruções'!$B$13:$B$21,$F101))</f>
        <v/>
      </c>
      <c r="M101" s="23">
        <f>IF($K101="","",IF($J101&lt;&gt;"",$J101,$L101))</f>
        <v/>
      </c>
      <c r="N101" s="53">
        <f>IF($K101="","",IFERROR(IF(MAXIFS(Contagens!$D$5:$D$104,Contagens!$G$5:$G$104,$K101,Contagens!$R$5:$R$104,"Concluída",Contagens!$U$5:$U$104,"OK")=0,"",MAXIFS(Contagens!$D$5:$D$104,Contagens!$G$5:$G$104,$K101,Contagens!$R$5:$R$104,"Concluída",Contagens!$U$5:$U$104,"OK")),""))</f>
        <v/>
      </c>
      <c r="O101" s="53">
        <f>IF(MAX(IF($I101="",0,$I101),IF($N101="",0,$N101))=0,"",MAX(IF($I101="",0,$I101),IF($N101="",0,$N101)))</f>
        <v/>
      </c>
      <c r="P101" s="53">
        <f>IF(COUNTA($A101:$J101)=0,"",IF($A101&lt;&gt;"Sim","",IF(OR($H101="",$M101=""),"",IF($O101="",$H101,$O101+$M101))))</f>
        <v/>
      </c>
      <c r="Q101" s="23">
        <f>IF($P101="","",$P101-'Parâmetros e instruções'!$B$3)</f>
        <v/>
      </c>
      <c r="R101" s="24">
        <f>IF(COUNTA($A101:$J101)=0,"",IF($A101&lt;&gt;"Sim","Inativo",IF($P101="","Cadastro incompleto",IF($P101&lt;'Parâmetros e instruções'!$B$3,"Vencido",IF($P101='Parâmetros e instruções'!$B$3,"Vence hoje",IF($P101&lt;='Parâmetros e instruções'!$B$3+'Parâmetros e instruções'!$B$6,"A vencer","Em dia"))))))</f>
        <v/>
      </c>
      <c r="S101" s="21">
        <f>IF(COUNTA($A101:$J101)=0,"",IF(OR($A101&lt;&gt;"Sim",$U101&lt;&gt;"OK"),"",IF(AND($O101&lt;&gt;"",$P101&gt;='Parâmetros e instruções'!$B$3),"Sim","Não")))</f>
        <v/>
      </c>
      <c r="T101" s="23">
        <f>IF(OR($A101&lt;&gt;"Sim",$P101="",$U101&lt;&gt;"OK"),"",COUNTIFS($A$5:$A$104,"Sim",$P$5:$P$104,"&gt;0",$P$5:$P$104,"&lt;"&amp;$P101,$U$5:$U$104,"OK")+COUNTIFS($A$5:$A101,"Sim",$P$5:$P101,$P101,$U$5:$U101,"OK"))</f>
        <v/>
      </c>
      <c r="U101" s="24">
        <f>IF(COUNTA($A101:$J101)=0,"",IF(OR($A101="",$B101="",$C101="",$D101="",$E101="",$F101="",$G101="",$H101=""),"PREENCHER OBRIGATÓRIOS",IF(AND($A101="Sim",COUNTIFS($K$5:$K$104,$K101,$A$5:$A$104,"Sim")&gt;1),"ID ITEM DUPLICADO",IF(OR($M101="",$M101&lt;1,$M101&gt;365),"FREQUÊNCIA INVÁLIDA",IF(AND($I101&lt;&gt;"",$I101&gt;'Parâmetros e instruções'!$B$3),"ÚLTIMA CONTAGEM FUTURA","OK")))))</f>
        <v/>
      </c>
    </row>
    <row r="102">
      <c r="A102" s="26" t="n"/>
      <c r="B102" s="26" t="n"/>
      <c r="C102" s="27" t="n"/>
      <c r="D102" s="26" t="n"/>
      <c r="E102" s="26" t="n"/>
      <c r="F102" s="26" t="n"/>
      <c r="G102" s="27" t="n"/>
      <c r="H102" s="54" t="n"/>
      <c r="I102" s="54" t="n"/>
      <c r="J102" s="29" t="n"/>
      <c r="K102" s="21">
        <f>IF(OR($B102="",$D102=""),"",UPPER(TRIM($B102))&amp;"|"&amp;UPPER(TRIM($D102)))</f>
        <v/>
      </c>
      <c r="L102" s="23">
        <f>IF(OR($E102="",$F102=""),"",SUMIFS('Parâmetros e instruções'!$C$13:$C$21,'Parâmetros e instruções'!$A$13:$A$21,$E102,'Parâmetros e instruções'!$B$13:$B$21,$F102))</f>
        <v/>
      </c>
      <c r="M102" s="23">
        <f>IF($K102="","",IF($J102&lt;&gt;"",$J102,$L102))</f>
        <v/>
      </c>
      <c r="N102" s="53">
        <f>IF($K102="","",IFERROR(IF(MAXIFS(Contagens!$D$5:$D$104,Contagens!$G$5:$G$104,$K102,Contagens!$R$5:$R$104,"Concluída",Contagens!$U$5:$U$104,"OK")=0,"",MAXIFS(Contagens!$D$5:$D$104,Contagens!$G$5:$G$104,$K102,Contagens!$R$5:$R$104,"Concluída",Contagens!$U$5:$U$104,"OK")),""))</f>
        <v/>
      </c>
      <c r="O102" s="53">
        <f>IF(MAX(IF($I102="",0,$I102),IF($N102="",0,$N102))=0,"",MAX(IF($I102="",0,$I102),IF($N102="",0,$N102)))</f>
        <v/>
      </c>
      <c r="P102" s="53">
        <f>IF(COUNTA($A102:$J102)=0,"",IF($A102&lt;&gt;"Sim","",IF(OR($H102="",$M102=""),"",IF($O102="",$H102,$O102+$M102))))</f>
        <v/>
      </c>
      <c r="Q102" s="23">
        <f>IF($P102="","",$P102-'Parâmetros e instruções'!$B$3)</f>
        <v/>
      </c>
      <c r="R102" s="24">
        <f>IF(COUNTA($A102:$J102)=0,"",IF($A102&lt;&gt;"Sim","Inativo",IF($P102="","Cadastro incompleto",IF($P102&lt;'Parâmetros e instruções'!$B$3,"Vencido",IF($P102='Parâmetros e instruções'!$B$3,"Vence hoje",IF($P102&lt;='Parâmetros e instruções'!$B$3+'Parâmetros e instruções'!$B$6,"A vencer","Em dia"))))))</f>
        <v/>
      </c>
      <c r="S102" s="21">
        <f>IF(COUNTA($A102:$J102)=0,"",IF(OR($A102&lt;&gt;"Sim",$U102&lt;&gt;"OK"),"",IF(AND($O102&lt;&gt;"",$P102&gt;='Parâmetros e instruções'!$B$3),"Sim","Não")))</f>
        <v/>
      </c>
      <c r="T102" s="23">
        <f>IF(OR($A102&lt;&gt;"Sim",$P102="",$U102&lt;&gt;"OK"),"",COUNTIFS($A$5:$A$104,"Sim",$P$5:$P$104,"&gt;0",$P$5:$P$104,"&lt;"&amp;$P102,$U$5:$U$104,"OK")+COUNTIFS($A$5:$A102,"Sim",$P$5:$P102,$P102,$U$5:$U102,"OK"))</f>
        <v/>
      </c>
      <c r="U102" s="24">
        <f>IF(COUNTA($A102:$J102)=0,"",IF(OR($A102="",$B102="",$C102="",$D102="",$E102="",$F102="",$G102="",$H102=""),"PREENCHER OBRIGATÓRIOS",IF(AND($A102="Sim",COUNTIFS($K$5:$K$104,$K102,$A$5:$A$104,"Sim")&gt;1),"ID ITEM DUPLICADO",IF(OR($M102="",$M102&lt;1,$M102&gt;365),"FREQUÊNCIA INVÁLIDA",IF(AND($I102&lt;&gt;"",$I102&gt;'Parâmetros e instruções'!$B$3),"ÚLTIMA CONTAGEM FUTURA","OK")))))</f>
        <v/>
      </c>
    </row>
    <row r="103">
      <c r="A103" s="26" t="n"/>
      <c r="B103" s="26" t="n"/>
      <c r="C103" s="27" t="n"/>
      <c r="D103" s="26" t="n"/>
      <c r="E103" s="26" t="n"/>
      <c r="F103" s="26" t="n"/>
      <c r="G103" s="27" t="n"/>
      <c r="H103" s="54" t="n"/>
      <c r="I103" s="54" t="n"/>
      <c r="J103" s="29" t="n"/>
      <c r="K103" s="21">
        <f>IF(OR($B103="",$D103=""),"",UPPER(TRIM($B103))&amp;"|"&amp;UPPER(TRIM($D103)))</f>
        <v/>
      </c>
      <c r="L103" s="23">
        <f>IF(OR($E103="",$F103=""),"",SUMIFS('Parâmetros e instruções'!$C$13:$C$21,'Parâmetros e instruções'!$A$13:$A$21,$E103,'Parâmetros e instruções'!$B$13:$B$21,$F103))</f>
        <v/>
      </c>
      <c r="M103" s="23">
        <f>IF($K103="","",IF($J103&lt;&gt;"",$J103,$L103))</f>
        <v/>
      </c>
      <c r="N103" s="53">
        <f>IF($K103="","",IFERROR(IF(MAXIFS(Contagens!$D$5:$D$104,Contagens!$G$5:$G$104,$K103,Contagens!$R$5:$R$104,"Concluída",Contagens!$U$5:$U$104,"OK")=0,"",MAXIFS(Contagens!$D$5:$D$104,Contagens!$G$5:$G$104,$K103,Contagens!$R$5:$R$104,"Concluída",Contagens!$U$5:$U$104,"OK")),""))</f>
        <v/>
      </c>
      <c r="O103" s="53">
        <f>IF(MAX(IF($I103="",0,$I103),IF($N103="",0,$N103))=0,"",MAX(IF($I103="",0,$I103),IF($N103="",0,$N103)))</f>
        <v/>
      </c>
      <c r="P103" s="53">
        <f>IF(COUNTA($A103:$J103)=0,"",IF($A103&lt;&gt;"Sim","",IF(OR($H103="",$M103=""),"",IF($O103="",$H103,$O103+$M103))))</f>
        <v/>
      </c>
      <c r="Q103" s="23">
        <f>IF($P103="","",$P103-'Parâmetros e instruções'!$B$3)</f>
        <v/>
      </c>
      <c r="R103" s="24">
        <f>IF(COUNTA($A103:$J103)=0,"",IF($A103&lt;&gt;"Sim","Inativo",IF($P103="","Cadastro incompleto",IF($P103&lt;'Parâmetros e instruções'!$B$3,"Vencido",IF($P103='Parâmetros e instruções'!$B$3,"Vence hoje",IF($P103&lt;='Parâmetros e instruções'!$B$3+'Parâmetros e instruções'!$B$6,"A vencer","Em dia"))))))</f>
        <v/>
      </c>
      <c r="S103" s="21">
        <f>IF(COUNTA($A103:$J103)=0,"",IF(OR($A103&lt;&gt;"Sim",$U103&lt;&gt;"OK"),"",IF(AND($O103&lt;&gt;"",$P103&gt;='Parâmetros e instruções'!$B$3),"Sim","Não")))</f>
        <v/>
      </c>
      <c r="T103" s="23">
        <f>IF(OR($A103&lt;&gt;"Sim",$P103="",$U103&lt;&gt;"OK"),"",COUNTIFS($A$5:$A$104,"Sim",$P$5:$P$104,"&gt;0",$P$5:$P$104,"&lt;"&amp;$P103,$U$5:$U$104,"OK")+COUNTIFS($A$5:$A103,"Sim",$P$5:$P103,$P103,$U$5:$U103,"OK"))</f>
        <v/>
      </c>
      <c r="U103" s="24">
        <f>IF(COUNTA($A103:$J103)=0,"",IF(OR($A103="",$B103="",$C103="",$D103="",$E103="",$F103="",$G103="",$H103=""),"PREENCHER OBRIGATÓRIOS",IF(AND($A103="Sim",COUNTIFS($K$5:$K$104,$K103,$A$5:$A$104,"Sim")&gt;1),"ID ITEM DUPLICADO",IF(OR($M103="",$M103&lt;1,$M103&gt;365),"FREQUÊNCIA INVÁLIDA",IF(AND($I103&lt;&gt;"",$I103&gt;'Parâmetros e instruções'!$B$3),"ÚLTIMA CONTAGEM FUTURA","OK")))))</f>
        <v/>
      </c>
    </row>
    <row r="104">
      <c r="A104" s="26" t="n"/>
      <c r="B104" s="26" t="n"/>
      <c r="C104" s="27" t="n"/>
      <c r="D104" s="26" t="n"/>
      <c r="E104" s="26" t="n"/>
      <c r="F104" s="26" t="n"/>
      <c r="G104" s="27" t="n"/>
      <c r="H104" s="54" t="n"/>
      <c r="I104" s="54" t="n"/>
      <c r="J104" s="29" t="n"/>
      <c r="K104" s="21">
        <f>IF(OR($B104="",$D104=""),"",UPPER(TRIM($B104))&amp;"|"&amp;UPPER(TRIM($D104)))</f>
        <v/>
      </c>
      <c r="L104" s="23">
        <f>IF(OR($E104="",$F104=""),"",SUMIFS('Parâmetros e instruções'!$C$13:$C$21,'Parâmetros e instruções'!$A$13:$A$21,$E104,'Parâmetros e instruções'!$B$13:$B$21,$F104))</f>
        <v/>
      </c>
      <c r="M104" s="23">
        <f>IF($K104="","",IF($J104&lt;&gt;"",$J104,$L104))</f>
        <v/>
      </c>
      <c r="N104" s="53">
        <f>IF($K104="","",IFERROR(IF(MAXIFS(Contagens!$D$5:$D$104,Contagens!$G$5:$G$104,$K104,Contagens!$R$5:$R$104,"Concluída",Contagens!$U$5:$U$104,"OK")=0,"",MAXIFS(Contagens!$D$5:$D$104,Contagens!$G$5:$G$104,$K104,Contagens!$R$5:$R$104,"Concluída",Contagens!$U$5:$U$104,"OK")),""))</f>
        <v/>
      </c>
      <c r="O104" s="53">
        <f>IF(MAX(IF($I104="",0,$I104),IF($N104="",0,$N104))=0,"",MAX(IF($I104="",0,$I104),IF($N104="",0,$N104)))</f>
        <v/>
      </c>
      <c r="P104" s="53">
        <f>IF(COUNTA($A104:$J104)=0,"",IF($A104&lt;&gt;"Sim","",IF(OR($H104="",$M104=""),"",IF($O104="",$H104,$O104+$M104))))</f>
        <v/>
      </c>
      <c r="Q104" s="23">
        <f>IF($P104="","",$P104-'Parâmetros e instruções'!$B$3)</f>
        <v/>
      </c>
      <c r="R104" s="24">
        <f>IF(COUNTA($A104:$J104)=0,"",IF($A104&lt;&gt;"Sim","Inativo",IF($P104="","Cadastro incompleto",IF($P104&lt;'Parâmetros e instruções'!$B$3,"Vencido",IF($P104='Parâmetros e instruções'!$B$3,"Vence hoje",IF($P104&lt;='Parâmetros e instruções'!$B$3+'Parâmetros e instruções'!$B$6,"A vencer","Em dia"))))))</f>
        <v/>
      </c>
      <c r="S104" s="21">
        <f>IF(COUNTA($A104:$J104)=0,"",IF(OR($A104&lt;&gt;"Sim",$U104&lt;&gt;"OK"),"",IF(AND($O104&lt;&gt;"",$P104&gt;='Parâmetros e instruções'!$B$3),"Sim","Não")))</f>
        <v/>
      </c>
      <c r="T104" s="23">
        <f>IF(OR($A104&lt;&gt;"Sim",$P104="",$U104&lt;&gt;"OK"),"",COUNTIFS($A$5:$A$104,"Sim",$P$5:$P$104,"&gt;0",$P$5:$P$104,"&lt;"&amp;$P104,$U$5:$U$104,"OK")+COUNTIFS($A$5:$A104,"Sim",$P$5:$P104,$P104,$U$5:$U104,"OK"))</f>
        <v/>
      </c>
      <c r="U104" s="24">
        <f>IF(COUNTA($A104:$J104)=0,"",IF(OR($A104="",$B104="",$C104="",$D104="",$E104="",$F104="",$G104="",$H104=""),"PREENCHER OBRIGATÓRIOS",IF(AND($A104="Sim",COUNTIFS($K$5:$K$104,$K104,$A$5:$A$104,"Sim")&gt;1),"ID ITEM DUPLICADO",IF(OR($M104="",$M104&lt;1,$M104&gt;365),"FREQUÊNCIA INVÁLIDA",IF(AND($I104&lt;&gt;"",$I104&gt;'Parâmetros e instruções'!$B$3),"ÚLTIMA CONTAGEM FUTURA","OK")))))</f>
        <v/>
      </c>
    </row>
  </sheetData>
  <mergeCells count="1">
    <mergeCell ref="A1:U1"/>
  </mergeCells>
  <conditionalFormatting sqref="R5:R104">
    <cfRule type="cellIs" priority="1" operator="equal" dxfId="0">
      <formula>"Vencido"</formula>
    </cfRule>
    <cfRule type="cellIs" priority="2" operator="equal" dxfId="2">
      <formula>"Vence hoje"</formula>
    </cfRule>
    <cfRule type="cellIs" priority="3" operator="equal" dxfId="3">
      <formula>"A vencer"</formula>
    </cfRule>
    <cfRule type="cellIs" priority="4" operator="equal" dxfId="1">
      <formula>"Em dia"</formula>
    </cfRule>
    <cfRule type="cellIs" priority="5" operator="equal" dxfId="4">
      <formula>"Inativo"</formula>
    </cfRule>
  </conditionalFormatting>
  <conditionalFormatting sqref="S5:S104">
    <cfRule type="cellIs" priority="6" operator="equal" dxfId="0">
      <formula>"Não"</formula>
    </cfRule>
  </conditionalFormatting>
  <conditionalFormatting sqref="Q5:Q104">
    <cfRule type="cellIs" priority="7" operator="lessThan" dxfId="5">
      <formula>0</formula>
    </cfRule>
  </conditionalFormatting>
  <conditionalFormatting sqref="U5:U104">
    <cfRule type="expression" priority="8" dxfId="0">
      <formula>AND($U5&lt;&gt;"",$U5&lt;&gt;"OK")</formula>
    </cfRule>
  </conditionalFormatting>
  <dataValidations count="10">
    <dataValidation sqref="A5:A104" showDropDown="0" showInputMessage="1" showErrorMessage="1" allowBlank="0" errorTitle="Valor inválido" error="Selecione Sim ou Não." promptTitle="Orientação de preenchimento" prompt="Selecione Sim ou Não." type="list" errorStyle="stop">
      <formula1>$X$5:$X$6</formula1>
    </dataValidation>
    <dataValidation sqref="E5:E104" showDropDown="0" showInputMessage="1" showErrorMessage="1" allowBlank="0" errorTitle="Valor inválido" error="Selecione a classe ABC." promptTitle="Orientação de preenchimento" prompt="Selecione a classe ABC." type="list" errorStyle="stop">
      <formula1>$Y$5:$Y$7</formula1>
    </dataValidation>
    <dataValidation sqref="F5:F104" showDropDown="0" showInputMessage="1" showErrorMessage="1" allowBlank="0" errorTitle="Valor inválido" error="Selecione o nível de risco." promptTitle="Orientação de preenchimento" prompt="Selecione o nível de risco." type="list" errorStyle="stop">
      <formula1>$Z$5:$Z$7</formula1>
    </dataValidation>
    <dataValidation sqref="G5:G104" showDropDown="0" showInputMessage="1" showErrorMessage="1" allowBlank="0" errorTitle="Valor inválido" error="Selecione um responsável cadastrado." promptTitle="Orientação de preenchimento" prompt="Selecione um responsável cadastrado." type="list" errorStyle="stop">
      <formula1>$AA$5:$AA$14</formula1>
    </dataValidation>
    <dataValidation sqref="H5:H104" showDropDown="0" showInputMessage="1" showErrorMessage="1" allowBlank="0" errorTitle="Valor inválido" error="Informe uma data entre 01/01/2020 e 31/12/2100." promptTitle="Orientação de preenchimento" prompt="Informe uma data entre 01/01/2020 e 31/12/2100." type="date" errorStyle="stop" operator="between">
      <formula1>DATE(2020,1,1)</formula1>
      <formula2>DATE(2100,12,31)</formula2>
    </dataValidation>
    <dataValidation sqref="I5:I104" showDropDown="0" showInputMessage="1" showErrorMessage="1" allowBlank="0" errorTitle="Valor inválido" error="Informe uma data igual ou anterior à data de referência." promptTitle="Orientação de preenchimento" prompt="Informe uma data igual ou anterior à data de referência." type="custom" errorStyle="stop">
      <formula1>=OR(I5="",AND(ISNUMBER(I5),I5&lt;='Parâmetros e instruções'!$B$3))</formula1>
    </dataValidation>
    <dataValidation sqref="J5:J104" showDropDown="0" showInputMessage="1" showErrorMessage="1" allowBlank="0" errorTitle="Valor inválido" error="Informe um número inteiro entre 1 e 365." promptTitle="Orientação de preenchimento" prompt="Informe um número inteiro entre 1 e 365." type="whole" errorStyle="stop" operator="between">
      <formula1>1</formula1>
      <formula2>365</formula2>
    </dataValidation>
    <dataValidation sqref="B5:B104" showDropDown="0" showInputMessage="1" showErrorMessage="1" allowBlank="0" errorTitle="Valor inválido" error="Use no máximo 80 caracteres." promptTitle="Orientação de preenchimento" prompt="Use no máximo 80 caracteres." type="textLength" errorStyle="stop" operator="lessThanOrEqual">
      <formula1>80</formula1>
    </dataValidation>
    <dataValidation sqref="C5:C104" showDropDown="0" showInputMessage="1" showErrorMessage="1" allowBlank="0" errorTitle="Valor inválido" error="Use no máximo 80 caracteres." promptTitle="Orientação de preenchimento" prompt="Use no máximo 80 caracteres." type="textLength" errorStyle="stop" operator="lessThanOrEqual">
      <formula1>80</formula1>
    </dataValidation>
    <dataValidation sqref="D5:D104" showDropDown="0" showInputMessage="1" showErrorMessage="1" allowBlank="0" errorTitle="Valor inválido" error="Use no máximo 80 caracteres." promptTitle="Orientação de preenchimento" prompt="Use no máximo 80 caracteres." type="textLength" errorStyle="stop" operator="lessThanOrEqual">
      <formula1>80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104"/>
  <sheetViews>
    <sheetView showGridLines="1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5" customWidth="1" min="3" max="3"/>
    <col width="16" customWidth="1" min="4" max="4"/>
    <col width="16" customWidth="1" min="5" max="5"/>
    <col width="18" customWidth="1" min="6" max="6"/>
    <col width="30" customWidth="1" min="7" max="7"/>
    <col width="27" customWidth="1" min="8" max="8"/>
    <col width="19" customWidth="1" min="9" max="9"/>
    <col width="14" customWidth="1" min="10" max="10"/>
    <col width="14" customWidth="1" min="11" max="11"/>
    <col width="17" customWidth="1" min="12" max="12"/>
    <col width="22" customWidth="1" min="13" max="13"/>
    <col width="16" customWidth="1" min="14" max="14"/>
    <col width="18" customWidth="1" min="15" max="15"/>
    <col width="25" customWidth="1" min="16" max="16"/>
    <col width="12" customWidth="1" min="17" max="17"/>
    <col width="16" customWidth="1" min="18" max="18"/>
    <col width="34" customWidth="1" min="19" max="19"/>
    <col width="35" customWidth="1" min="20" max="20"/>
    <col width="30" customWidth="1" min="21" max="21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</cols>
  <sheetData>
    <row r="1" ht="32" customHeight="1">
      <c r="A1" s="1" t="inlineStr">
        <is>
          <t>Registro de contagens do inventário rotativo</t>
        </is>
      </c>
    </row>
    <row r="2" ht="28" customHeight="1">
      <c r="A2" s="25" t="inlineStr">
        <is>
          <t>Registre uma linha por atividade. A segunda contagem, quando preenchida, passa a ser a quantidade final.</t>
        </is>
      </c>
    </row>
    <row r="3"/>
    <row r="4" ht="38" customHeight="1">
      <c r="A4" s="13" t="inlineStr">
        <is>
          <t>ID contagem</t>
        </is>
      </c>
      <c r="B4" s="13" t="inlineStr">
        <is>
          <t>Rodada</t>
        </is>
      </c>
      <c r="C4" s="13" t="inlineStr">
        <is>
          <t>Data planejada</t>
        </is>
      </c>
      <c r="D4" s="13" t="inlineStr">
        <is>
          <t>Data da contagem</t>
        </is>
      </c>
      <c r="E4" s="13" t="inlineStr">
        <is>
          <t>SKU</t>
        </is>
      </c>
      <c r="F4" s="13" t="inlineStr">
        <is>
          <t>Localização</t>
        </is>
      </c>
      <c r="G4" s="13" t="inlineStr">
        <is>
          <t>ID item</t>
        </is>
      </c>
      <c r="H4" s="13" t="inlineStr">
        <is>
          <t>Responsável</t>
        </is>
      </c>
      <c r="I4" s="13" t="inlineStr">
        <is>
          <t>Quantidade no sistema</t>
        </is>
      </c>
      <c r="J4" s="13" t="inlineStr">
        <is>
          <t>1ª contagem</t>
        </is>
      </c>
      <c r="K4" s="13" t="inlineStr">
        <is>
          <t>2ª contagem</t>
        </is>
      </c>
      <c r="L4" s="13" t="inlineStr">
        <is>
          <t>Quantidade final</t>
        </is>
      </c>
      <c r="M4" s="13" t="inlineStr">
        <is>
          <t>Divergência em quantidade</t>
        </is>
      </c>
      <c r="N4" s="13" t="inlineStr">
        <is>
          <t>Custo unitário</t>
        </is>
      </c>
      <c r="O4" s="13" t="inlineStr">
        <is>
          <t>Divergência em R$</t>
        </is>
      </c>
      <c r="P4" s="13" t="inlineStr">
        <is>
          <t>Divergência absoluta em R$</t>
        </is>
      </c>
      <c r="Q4" s="13" t="inlineStr">
        <is>
          <t>Acurado?</t>
        </is>
      </c>
      <c r="R4" s="13" t="inlineStr">
        <is>
          <t>Status</t>
        </is>
      </c>
      <c r="S4" s="13" t="inlineStr">
        <is>
          <t>Motivo da divergência</t>
        </is>
      </c>
      <c r="T4" s="13" t="inlineStr">
        <is>
          <t>Ação de tratamento</t>
        </is>
      </c>
      <c r="U4" s="13" t="inlineStr">
        <is>
          <t>Checagem</t>
        </is>
      </c>
    </row>
    <row r="5">
      <c r="A5" s="26" t="inlineStr">
        <is>
          <t>CONT-FIC-0001</t>
        </is>
      </c>
      <c r="B5" s="26" t="inlineStr">
        <is>
          <t>FIC-2026-36</t>
        </is>
      </c>
      <c r="C5" s="54" t="n">
        <v>46270</v>
      </c>
      <c r="D5" s="54" t="n">
        <v>46270</v>
      </c>
      <c r="E5" s="26" t="inlineStr">
        <is>
          <t>SKU-FIC-001</t>
        </is>
      </c>
      <c r="F5" s="26" t="inlineStr">
        <is>
          <t>CD-FIC-A01-01</t>
        </is>
      </c>
      <c r="G5" s="24">
        <f>IF(OR($E5="",$F5=""),"",UPPER(TRIM($E5))&amp;"|"&amp;UPPER(TRIM($F5)))</f>
        <v/>
      </c>
      <c r="H5" s="27" t="inlineStr">
        <is>
          <t>Equipe Inventário Alfa</t>
        </is>
      </c>
      <c r="I5" s="30" t="n">
        <v>20</v>
      </c>
      <c r="J5" s="30" t="n">
        <v>20</v>
      </c>
      <c r="K5" s="30" t="n"/>
      <c r="L5" s="31">
        <f>IF(AND($J5="",$K5=""),"",IF($K5&lt;&gt;"",$K5,$J5))</f>
        <v/>
      </c>
      <c r="M5" s="31">
        <f>IF(OR($L5="",$I5=""),"",$L5-$I5)</f>
        <v/>
      </c>
      <c r="N5" s="55" t="n">
        <v>189.9</v>
      </c>
      <c r="O5" s="56">
        <f>IF(OR($M5="",$N5=""),"",$M5*$N5)</f>
        <v/>
      </c>
      <c r="P5" s="56">
        <f>IF($O5="","",ABS($O5))</f>
        <v/>
      </c>
      <c r="Q5" s="21">
        <f>IF($M5="","",IF(ABS($M5)&lt;='Parâmetros e instruções'!$B$7,"Sim","Não"))</f>
        <v/>
      </c>
      <c r="R5" s="26" t="inlineStr">
        <is>
          <t>Concluída</t>
        </is>
      </c>
      <c r="S5" s="27" t="n"/>
      <c r="T5" s="27" t="n"/>
      <c r="U5" s="24">
        <f>IF(COUNTA($A5:$F5,$H5:$K5,$N5,$R5:$T5)=0,"",IF(OR($A5="",$B5="",$C5="",$E5="",$F5="",$H5="",$R5=""),"PREENCHER OBRIGATÓRIOS",IF(COUNTIF($A$5:$A$104,$A5)&gt;1,"ID CONTAGEM DUPLICADO",IF(COUNTIF(Programa!$K$5:$K$104,$G5)=0,"ITEM NÃO CADASTRADO",IF(AND(OR($R5="Planejada",$R5="Em contagem"),COUNTIFS(Programa!$K$5:$K$104,$G5,Programa!$A$5:$A$104,"Sim")=0),"ITEM INATIVO",IF(AND($R5="Concluída",OR($D5="",$I5="",$J5="")),"CONCLUSÃO INCOMPLETA",IF(AND($D5&lt;&gt;"",$D5&gt;'Parâmetros e instruções'!$B$3),"DATA FUTURA",IF(AND($R5="Concluída",$M5&lt;&gt;0,$N5=""),"CUSTO AUSENTE",IF(AND($R5="Concluída",IFERROR(ABS($M5),0)&gt;'Parâmetros e instruções'!$B$7,OR($S5="",$T5="")),"DIVERGÊNCIA SEM TRATATIVA","OK")))))))))</f>
        <v/>
      </c>
      <c r="W5">
        <f>'Parâmetros e instruções'!$G$13</f>
        <v/>
      </c>
      <c r="X5">
        <f>Programa!$B$5</f>
        <v/>
      </c>
      <c r="Y5">
        <f>Programa!$D$5</f>
        <v/>
      </c>
      <c r="Z5">
        <f>'Parâmetros e instruções'!$E$13</f>
        <v/>
      </c>
      <c r="AA5">
        <f>'Parâmetros e instruções'!$M$13</f>
        <v/>
      </c>
    </row>
    <row r="6">
      <c r="A6" s="26" t="inlineStr">
        <is>
          <t>CONT-FIC-0002</t>
        </is>
      </c>
      <c r="B6" s="26" t="inlineStr">
        <is>
          <t>FIC-2026-34</t>
        </is>
      </c>
      <c r="C6" s="54" t="n">
        <v>46254</v>
      </c>
      <c r="D6" s="54" t="n">
        <v>46254</v>
      </c>
      <c r="E6" s="26" t="inlineStr">
        <is>
          <t>SKU-FIC-002</t>
        </is>
      </c>
      <c r="F6" s="26" t="inlineStr">
        <is>
          <t>CD-FIC-A01-02</t>
        </is>
      </c>
      <c r="G6" s="24">
        <f>IF(OR($E6="",$F6=""),"",UPPER(TRIM($E6))&amp;"|"&amp;UPPER(TRIM($F6)))</f>
        <v/>
      </c>
      <c r="H6" s="27" t="inlineStr">
        <is>
          <t>Equipe Inventário Beta</t>
        </is>
      </c>
      <c r="I6" s="30" t="n">
        <v>50</v>
      </c>
      <c r="J6" s="30" t="n">
        <v>49</v>
      </c>
      <c r="K6" s="30" t="n">
        <v>49</v>
      </c>
      <c r="L6" s="31">
        <f>IF(AND($J6="",$K6=""),"",IF($K6&lt;&gt;"",$K6,$J6))</f>
        <v/>
      </c>
      <c r="M6" s="31">
        <f>IF(OR($L6="",$I6=""),"",$L6-$I6)</f>
        <v/>
      </c>
      <c r="N6" s="55" t="n">
        <v>79.90000000000001</v>
      </c>
      <c r="O6" s="56">
        <f>IF(OR($M6="",$N6=""),"",$M6*$N6)</f>
        <v/>
      </c>
      <c r="P6" s="56">
        <f>IF($O6="","",ABS($O6))</f>
        <v/>
      </c>
      <c r="Q6" s="21">
        <f>IF($M6="","",IF(ABS($M6)&lt;='Parâmetros e instruções'!$B$7,"Sim","Não"))</f>
        <v/>
      </c>
      <c r="R6" s="26" t="inlineStr">
        <is>
          <t>Concluída</t>
        </is>
      </c>
      <c r="S6" s="27" t="inlineStr">
        <is>
          <t>Diferença fictícia de separação</t>
        </is>
      </c>
      <c r="T6" s="27" t="inlineStr">
        <is>
          <t>Recontar e revisar o endereço</t>
        </is>
      </c>
      <c r="U6" s="24">
        <f>IF(COUNTA($A6:$F6,$H6:$K6,$N6,$R6:$T6)=0,"",IF(OR($A6="",$B6="",$C6="",$E6="",$F6="",$H6="",$R6=""),"PREENCHER OBRIGATÓRIOS",IF(COUNTIF($A$5:$A$104,$A6)&gt;1,"ID CONTAGEM DUPLICADO",IF(COUNTIF(Programa!$K$5:$K$104,$G6)=0,"ITEM NÃO CADASTRADO",IF(AND(OR($R6="Planejada",$R6="Em contagem"),COUNTIFS(Programa!$K$5:$K$104,$G6,Programa!$A$5:$A$104,"Sim")=0),"ITEM INATIVO",IF(AND($R6="Concluída",OR($D6="",$I6="",$J6="")),"CONCLUSÃO INCOMPLETA",IF(AND($D6&lt;&gt;"",$D6&gt;'Parâmetros e instruções'!$B$3),"DATA FUTURA",IF(AND($R6="Concluída",$M6&lt;&gt;0,$N6=""),"CUSTO AUSENTE",IF(AND($R6="Concluída",IFERROR(ABS($M6),0)&gt;'Parâmetros e instruções'!$B$7,OR($S6="",$T6="")),"DIVERGÊNCIA SEM TRATATIVA","OK")))))))))</f>
        <v/>
      </c>
      <c r="W6">
        <f>'Parâmetros e instruções'!$G$14</f>
        <v/>
      </c>
      <c r="X6">
        <f>Programa!$B$6</f>
        <v/>
      </c>
      <c r="Y6">
        <f>Programa!$D$6</f>
        <v/>
      </c>
      <c r="Z6">
        <f>'Parâmetros e instruções'!$E$14</f>
        <v/>
      </c>
      <c r="AA6">
        <f>'Parâmetros e instruções'!$M$14</f>
        <v/>
      </c>
    </row>
    <row r="7">
      <c r="A7" s="26" t="inlineStr">
        <is>
          <t>CONT-FIC-0003</t>
        </is>
      </c>
      <c r="B7" s="26" t="inlineStr">
        <is>
          <t>FIC-2026-33</t>
        </is>
      </c>
      <c r="C7" s="54" t="n">
        <v>46249</v>
      </c>
      <c r="D7" s="54" t="n">
        <v>46249</v>
      </c>
      <c r="E7" s="26" t="inlineStr">
        <is>
          <t>SKU-FIC-003</t>
        </is>
      </c>
      <c r="F7" s="26" t="inlineStr">
        <is>
          <t>CD-FIC-B02-01</t>
        </is>
      </c>
      <c r="G7" s="24">
        <f>IF(OR($E7="",$F7=""),"",UPPER(TRIM($E7))&amp;"|"&amp;UPPER(TRIM($F7)))</f>
        <v/>
      </c>
      <c r="H7" s="27" t="inlineStr">
        <is>
          <t>Equipe Inventário Alfa</t>
        </is>
      </c>
      <c r="I7" s="30" t="n">
        <v>30</v>
      </c>
      <c r="J7" s="30" t="n">
        <v>30</v>
      </c>
      <c r="K7" s="30" t="n"/>
      <c r="L7" s="31">
        <f>IF(AND($J7="",$K7=""),"",IF($K7&lt;&gt;"",$K7,$J7))</f>
        <v/>
      </c>
      <c r="M7" s="31">
        <f>IF(OR($L7="",$I7=""),"",$L7-$I7)</f>
        <v/>
      </c>
      <c r="N7" s="55" t="n">
        <v>129.5</v>
      </c>
      <c r="O7" s="56">
        <f>IF(OR($M7="",$N7=""),"",$M7*$N7)</f>
        <v/>
      </c>
      <c r="P7" s="56">
        <f>IF($O7="","",ABS($O7))</f>
        <v/>
      </c>
      <c r="Q7" s="21">
        <f>IF($M7="","",IF(ABS($M7)&lt;='Parâmetros e instruções'!$B$7,"Sim","Não"))</f>
        <v/>
      </c>
      <c r="R7" s="26" t="inlineStr">
        <is>
          <t>Concluída</t>
        </is>
      </c>
      <c r="S7" s="27" t="n"/>
      <c r="T7" s="27" t="n"/>
      <c r="U7" s="24">
        <f>IF(COUNTA($A7:$F7,$H7:$K7,$N7,$R7:$T7)=0,"",IF(OR($A7="",$B7="",$C7="",$E7="",$F7="",$H7="",$R7=""),"PREENCHER OBRIGATÓRIOS",IF(COUNTIF($A$5:$A$104,$A7)&gt;1,"ID CONTAGEM DUPLICADO",IF(COUNTIF(Programa!$K$5:$K$104,$G7)=0,"ITEM NÃO CADASTRADO",IF(AND(OR($R7="Planejada",$R7="Em contagem"),COUNTIFS(Programa!$K$5:$K$104,$G7,Programa!$A$5:$A$104,"Sim")=0),"ITEM INATIVO",IF(AND($R7="Concluída",OR($D7="",$I7="",$J7="")),"CONCLUSÃO INCOMPLETA",IF(AND($D7&lt;&gt;"",$D7&gt;'Parâmetros e instruções'!$B$3),"DATA FUTURA",IF(AND($R7="Concluída",$M7&lt;&gt;0,$N7=""),"CUSTO AUSENTE",IF(AND($R7="Concluída",IFERROR(ABS($M7),0)&gt;'Parâmetros e instruções'!$B$7,OR($S7="",$T7="")),"DIVERGÊNCIA SEM TRATATIVA","OK")))))))))</f>
        <v/>
      </c>
      <c r="W7">
        <f>'Parâmetros e instruções'!$G$15</f>
        <v/>
      </c>
      <c r="X7">
        <f>Programa!$B$7</f>
        <v/>
      </c>
      <c r="Y7">
        <f>Programa!$D$7</f>
        <v/>
      </c>
      <c r="Z7">
        <f>'Parâmetros e instruções'!$E$15</f>
        <v/>
      </c>
      <c r="AA7">
        <f>'Parâmetros e instruções'!$M$15</f>
        <v/>
      </c>
    </row>
    <row r="8">
      <c r="A8" s="26" t="inlineStr">
        <is>
          <t>CONT-FIC-0004</t>
        </is>
      </c>
      <c r="B8" s="26" t="inlineStr">
        <is>
          <t>FIC-2026-27</t>
        </is>
      </c>
      <c r="C8" s="54" t="n">
        <v>46204</v>
      </c>
      <c r="D8" s="54" t="n">
        <v>46204</v>
      </c>
      <c r="E8" s="26" t="inlineStr">
        <is>
          <t>SKU-FIC-004</t>
        </is>
      </c>
      <c r="F8" s="26" t="inlineStr">
        <is>
          <t>CD-FIC-B02-02</t>
        </is>
      </c>
      <c r="G8" s="24">
        <f>IF(OR($E8="",$F8=""),"",UPPER(TRIM($E8))&amp;"|"&amp;UPPER(TRIM($F8)))</f>
        <v/>
      </c>
      <c r="H8" s="27" t="inlineStr">
        <is>
          <t>Equipe Inventário Gama</t>
        </is>
      </c>
      <c r="I8" s="30" t="n">
        <v>80</v>
      </c>
      <c r="J8" s="30" t="n">
        <v>82</v>
      </c>
      <c r="K8" s="30" t="n">
        <v>82</v>
      </c>
      <c r="L8" s="31">
        <f>IF(AND($J8="",$K8=""),"",IF($K8&lt;&gt;"",$K8,$J8))</f>
        <v/>
      </c>
      <c r="M8" s="31">
        <f>IF(OR($L8="",$I8=""),"",$L8-$I8)</f>
        <v/>
      </c>
      <c r="N8" s="55" t="n">
        <v>24.9</v>
      </c>
      <c r="O8" s="56">
        <f>IF(OR($M8="",$N8=""),"",$M8*$N8)</f>
        <v/>
      </c>
      <c r="P8" s="56">
        <f>IF($O8="","",ABS($O8))</f>
        <v/>
      </c>
      <c r="Q8" s="21">
        <f>IF($M8="","",IF(ABS($M8)&lt;='Parâmetros e instruções'!$B$7,"Sim","Não"))</f>
        <v/>
      </c>
      <c r="R8" s="26" t="inlineStr">
        <is>
          <t>Concluída</t>
        </is>
      </c>
      <c r="S8" s="27" t="inlineStr">
        <is>
          <t>Unidade fictícia em endereço vizinho</t>
        </is>
      </c>
      <c r="T8" s="27" t="inlineStr">
        <is>
          <t>Regularizar a posição após revisão</t>
        </is>
      </c>
      <c r="U8" s="24">
        <f>IF(COUNTA($A8:$F8,$H8:$K8,$N8,$R8:$T8)=0,"",IF(OR($A8="",$B8="",$C8="",$E8="",$F8="",$H8="",$R8=""),"PREENCHER OBRIGATÓRIOS",IF(COUNTIF($A$5:$A$104,$A8)&gt;1,"ID CONTAGEM DUPLICADO",IF(COUNTIF(Programa!$K$5:$K$104,$G8)=0,"ITEM NÃO CADASTRADO",IF(AND(OR($R8="Planejada",$R8="Em contagem"),COUNTIFS(Programa!$K$5:$K$104,$G8,Programa!$A$5:$A$104,"Sim")=0),"ITEM INATIVO",IF(AND($R8="Concluída",OR($D8="",$I8="",$J8="")),"CONCLUSÃO INCOMPLETA",IF(AND($D8&lt;&gt;"",$D8&gt;'Parâmetros e instruções'!$B$3),"DATA FUTURA",IF(AND($R8="Concluída",$M8&lt;&gt;0,$N8=""),"CUSTO AUSENTE",IF(AND($R8="Concluída",IFERROR(ABS($M8),0)&gt;'Parâmetros e instruções'!$B$7,OR($S8="",$T8="")),"DIVERGÊNCIA SEM TRATATIVA","OK")))))))))</f>
        <v/>
      </c>
      <c r="W8">
        <f>'Parâmetros e instruções'!$G$16</f>
        <v/>
      </c>
      <c r="X8">
        <f>Programa!$B$8</f>
        <v/>
      </c>
      <c r="Y8">
        <f>Programa!$D$8</f>
        <v/>
      </c>
      <c r="Z8">
        <f>'Parâmetros e instruções'!$E$16</f>
        <v/>
      </c>
      <c r="AA8">
        <f>'Parâmetros e instruções'!$M$16</f>
        <v/>
      </c>
    </row>
    <row r="9">
      <c r="A9" s="26" t="inlineStr">
        <is>
          <t>CONT-FIC-0005</t>
        </is>
      </c>
      <c r="B9" s="26" t="inlineStr">
        <is>
          <t>FIC-2026-11</t>
        </is>
      </c>
      <c r="C9" s="54" t="n">
        <v>46096</v>
      </c>
      <c r="D9" s="54" t="n">
        <v>46096</v>
      </c>
      <c r="E9" s="26" t="inlineStr">
        <is>
          <t>SKU-FIC-005</t>
        </is>
      </c>
      <c r="F9" s="26" t="inlineStr">
        <is>
          <t>CD-FIC-C03-01</t>
        </is>
      </c>
      <c r="G9" s="24">
        <f>IF(OR($E9="",$F9=""),"",UPPER(TRIM($E9))&amp;"|"&amp;UPPER(TRIM($F9)))</f>
        <v/>
      </c>
      <c r="H9" s="27" t="inlineStr">
        <is>
          <t>Equipe Inventário Beta</t>
        </is>
      </c>
      <c r="I9" s="30" t="n">
        <v>200</v>
      </c>
      <c r="J9" s="30" t="n">
        <v>200</v>
      </c>
      <c r="K9" s="30" t="n"/>
      <c r="L9" s="31">
        <f>IF(AND($J9="",$K9=""),"",IF($K9&lt;&gt;"",$K9,$J9))</f>
        <v/>
      </c>
      <c r="M9" s="31">
        <f>IF(OR($L9="",$I9=""),"",$L9-$I9)</f>
        <v/>
      </c>
      <c r="N9" s="55" t="n">
        <v>19.9</v>
      </c>
      <c r="O9" s="56">
        <f>IF(OR($M9="",$N9=""),"",$M9*$N9)</f>
        <v/>
      </c>
      <c r="P9" s="56">
        <f>IF($O9="","",ABS($O9))</f>
        <v/>
      </c>
      <c r="Q9" s="21">
        <f>IF($M9="","",IF(ABS($M9)&lt;='Parâmetros e instruções'!$B$7,"Sim","Não"))</f>
        <v/>
      </c>
      <c r="R9" s="26" t="inlineStr">
        <is>
          <t>Concluída</t>
        </is>
      </c>
      <c r="S9" s="27" t="n"/>
      <c r="T9" s="27" t="n"/>
      <c r="U9" s="24">
        <f>IF(COUNTA($A9:$F9,$H9:$K9,$N9,$R9:$T9)=0,"",IF(OR($A9="",$B9="",$C9="",$E9="",$F9="",$H9="",$R9=""),"PREENCHER OBRIGATÓRIOS",IF(COUNTIF($A$5:$A$104,$A9)&gt;1,"ID CONTAGEM DUPLICADO",IF(COUNTIF(Programa!$K$5:$K$104,$G9)=0,"ITEM NÃO CADASTRADO",IF(AND(OR($R9="Planejada",$R9="Em contagem"),COUNTIFS(Programa!$K$5:$K$104,$G9,Programa!$A$5:$A$104,"Sim")=0),"ITEM INATIVO",IF(AND($R9="Concluída",OR($D9="",$I9="",$J9="")),"CONCLUSÃO INCOMPLETA",IF(AND($D9&lt;&gt;"",$D9&gt;'Parâmetros e instruções'!$B$3),"DATA FUTURA",IF(AND($R9="Concluída",$M9&lt;&gt;0,$N9=""),"CUSTO AUSENTE",IF(AND($R9="Concluída",IFERROR(ABS($M9),0)&gt;'Parâmetros e instruções'!$B$7,OR($S9="",$T9="")),"DIVERGÊNCIA SEM TRATATIVA","OK")))))))))</f>
        <v/>
      </c>
      <c r="W9">
        <f>'Parâmetros e instruções'!$G$17</f>
        <v/>
      </c>
      <c r="X9">
        <f>Programa!$B$9</f>
        <v/>
      </c>
      <c r="Y9">
        <f>Programa!$D$9</f>
        <v/>
      </c>
      <c r="Z9">
        <f>'Parâmetros e instruções'!$E$17</f>
        <v/>
      </c>
    </row>
    <row r="10">
      <c r="A10" s="26" t="inlineStr">
        <is>
          <t>CONT-FIC-0006</t>
        </is>
      </c>
      <c r="B10" s="26" t="inlineStr">
        <is>
          <t>FIC-2026-36</t>
        </is>
      </c>
      <c r="C10" s="54" t="n">
        <v>46271</v>
      </c>
      <c r="D10" s="54" t="n"/>
      <c r="E10" s="26" t="inlineStr">
        <is>
          <t>SKU-FIC-006</t>
        </is>
      </c>
      <c r="F10" s="26" t="inlineStr">
        <is>
          <t>CD-FIC-A03-02</t>
        </is>
      </c>
      <c r="G10" s="24">
        <f>IF(OR($E10="",$F10=""),"",UPPER(TRIM($E10))&amp;"|"&amp;UPPER(TRIM($F10)))</f>
        <v/>
      </c>
      <c r="H10" s="27" t="inlineStr">
        <is>
          <t>Equipe Inventário Delta</t>
        </is>
      </c>
      <c r="I10" s="30" t="n"/>
      <c r="J10" s="30" t="n"/>
      <c r="K10" s="30" t="n"/>
      <c r="L10" s="31">
        <f>IF(AND($J10="",$K10=""),"",IF($K10&lt;&gt;"",$K10,$J10))</f>
        <v/>
      </c>
      <c r="M10" s="31">
        <f>IF(OR($L10="",$I10=""),"",$L10-$I10)</f>
        <v/>
      </c>
      <c r="N10" s="55" t="n"/>
      <c r="O10" s="56">
        <f>IF(OR($M10="",$N10=""),"",$M10*$N10)</f>
        <v/>
      </c>
      <c r="P10" s="56">
        <f>IF($O10="","",ABS($O10))</f>
        <v/>
      </c>
      <c r="Q10" s="21">
        <f>IF($M10="","",IF(ABS($M10)&lt;='Parâmetros e instruções'!$B$7,"Sim","Não"))</f>
        <v/>
      </c>
      <c r="R10" s="26" t="inlineStr">
        <is>
          <t>Planejada</t>
        </is>
      </c>
      <c r="S10" s="27" t="n"/>
      <c r="T10" s="27" t="n"/>
      <c r="U10" s="24">
        <f>IF(COUNTA($A10:$F10,$H10:$K10,$N10,$R10:$T10)=0,"",IF(OR($A10="",$B10="",$C10="",$E10="",$F10="",$H10="",$R10=""),"PREENCHER OBRIGATÓRIOS",IF(COUNTIF($A$5:$A$104,$A10)&gt;1,"ID CONTAGEM DUPLICADO",IF(COUNTIF(Programa!$K$5:$K$104,$G10)=0,"ITEM NÃO CADASTRADO",IF(AND(OR($R10="Planejada",$R10="Em contagem"),COUNTIFS(Programa!$K$5:$K$104,$G10,Programa!$A$5:$A$104,"Sim")=0),"ITEM INATIVO",IF(AND($R10="Concluída",OR($D10="",$I10="",$J10="")),"CONCLUSÃO INCOMPLETA",IF(AND($D10&lt;&gt;"",$D10&gt;'Parâmetros e instruções'!$B$3),"DATA FUTURA",IF(AND($R10="Concluída",$M10&lt;&gt;0,$N10=""),"CUSTO AUSENTE",IF(AND($R10="Concluída",IFERROR(ABS($M10),0)&gt;'Parâmetros e instruções'!$B$7,OR($S10="",$T10="")),"DIVERGÊNCIA SEM TRATATIVA","OK")))))))))</f>
        <v/>
      </c>
      <c r="W10">
        <f>'Parâmetros e instruções'!$G$18</f>
        <v/>
      </c>
      <c r="X10">
        <f>Programa!$B$10</f>
        <v/>
      </c>
      <c r="Y10">
        <f>Programa!$D$10</f>
        <v/>
      </c>
      <c r="Z10">
        <f>'Parâmetros e instruções'!$E$18</f>
        <v/>
      </c>
    </row>
    <row r="11">
      <c r="A11" s="26" t="inlineStr">
        <is>
          <t>CONT-FIC-0007</t>
        </is>
      </c>
      <c r="B11" s="26" t="inlineStr">
        <is>
          <t>FIC-2026-36</t>
        </is>
      </c>
      <c r="C11" s="54" t="n">
        <v>46271</v>
      </c>
      <c r="D11" s="54" t="n"/>
      <c r="E11" s="26" t="inlineStr">
        <is>
          <t>SKU-FIC-007</t>
        </is>
      </c>
      <c r="F11" s="26" t="inlineStr">
        <is>
          <t>CD-FIC-C04-01</t>
        </is>
      </c>
      <c r="G11" s="24">
        <f>IF(OR($E11="",$F11=""),"",UPPER(TRIM($E11))&amp;"|"&amp;UPPER(TRIM($F11)))</f>
        <v/>
      </c>
      <c r="H11" s="27" t="inlineStr">
        <is>
          <t>Equipe Inventário Gama</t>
        </is>
      </c>
      <c r="I11" s="30" t="n"/>
      <c r="J11" s="30" t="n"/>
      <c r="K11" s="30" t="n"/>
      <c r="L11" s="31">
        <f>IF(AND($J11="",$K11=""),"",IF($K11&lt;&gt;"",$K11,$J11))</f>
        <v/>
      </c>
      <c r="M11" s="31">
        <f>IF(OR($L11="",$I11=""),"",$L11-$I11)</f>
        <v/>
      </c>
      <c r="N11" s="55" t="n"/>
      <c r="O11" s="56">
        <f>IF(OR($M11="",$N11=""),"",$M11*$N11)</f>
        <v/>
      </c>
      <c r="P11" s="56">
        <f>IF($O11="","",ABS($O11))</f>
        <v/>
      </c>
      <c r="Q11" s="21">
        <f>IF($M11="","",IF(ABS($M11)&lt;='Parâmetros e instruções'!$B$7,"Sim","Não"))</f>
        <v/>
      </c>
      <c r="R11" s="26" t="inlineStr">
        <is>
          <t>Em contagem</t>
        </is>
      </c>
      <c r="S11" s="27" t="n"/>
      <c r="T11" s="27" t="n"/>
      <c r="U11" s="24">
        <f>IF(COUNTA($A11:$F11,$H11:$K11,$N11,$R11:$T11)=0,"",IF(OR($A11="",$B11="",$C11="",$E11="",$F11="",$H11="",$R11=""),"PREENCHER OBRIGATÓRIOS",IF(COUNTIF($A$5:$A$104,$A11)&gt;1,"ID CONTAGEM DUPLICADO",IF(COUNTIF(Programa!$K$5:$K$104,$G11)=0,"ITEM NÃO CADASTRADO",IF(AND(OR($R11="Planejada",$R11="Em contagem"),COUNTIFS(Programa!$K$5:$K$104,$G11,Programa!$A$5:$A$104,"Sim")=0),"ITEM INATIVO",IF(AND($R11="Concluída",OR($D11="",$I11="",$J11="")),"CONCLUSÃO INCOMPLETA",IF(AND($D11&lt;&gt;"",$D11&gt;'Parâmetros e instruções'!$B$3),"DATA FUTURA",IF(AND($R11="Concluída",$M11&lt;&gt;0,$N11=""),"CUSTO AUSENTE",IF(AND($R11="Concluída",IFERROR(ABS($M11),0)&gt;'Parâmetros e instruções'!$B$7,OR($S11="",$T11="")),"DIVERGÊNCIA SEM TRATATIVA","OK")))))))))</f>
        <v/>
      </c>
      <c r="W11">
        <f>'Parâmetros e instruções'!$G$19</f>
        <v/>
      </c>
      <c r="X11">
        <f>Programa!$B$11</f>
        <v/>
      </c>
      <c r="Y11">
        <f>Programa!$D$11</f>
        <v/>
      </c>
      <c r="Z11">
        <f>'Parâmetros e instruções'!$E$19</f>
        <v/>
      </c>
    </row>
    <row r="12">
      <c r="A12" s="26" t="inlineStr">
        <is>
          <t>CONT-FIC-0008</t>
        </is>
      </c>
      <c r="B12" s="26" t="inlineStr">
        <is>
          <t>FIC-2026-31</t>
        </is>
      </c>
      <c r="C12" s="54" t="n">
        <v>46235</v>
      </c>
      <c r="D12" s="54" t="n">
        <v>46235</v>
      </c>
      <c r="E12" s="26" t="inlineStr">
        <is>
          <t>SKU-FIC-008</t>
        </is>
      </c>
      <c r="F12" s="26" t="inlineStr">
        <is>
          <t>CD-FIC-B04-02</t>
        </is>
      </c>
      <c r="G12" s="24">
        <f>IF(OR($E12="",$F12=""),"",UPPER(TRIM($E12))&amp;"|"&amp;UPPER(TRIM($F12)))</f>
        <v/>
      </c>
      <c r="H12" s="27" t="inlineStr">
        <is>
          <t>Equipe Inventário Delta</t>
        </is>
      </c>
      <c r="I12" s="30" t="n">
        <v>40</v>
      </c>
      <c r="J12" s="30" t="n">
        <v>40</v>
      </c>
      <c r="K12" s="30" t="n"/>
      <c r="L12" s="31">
        <f>IF(AND($J12="",$K12=""),"",IF($K12&lt;&gt;"",$K12,$J12))</f>
        <v/>
      </c>
      <c r="M12" s="31">
        <f>IF(OR($L12="",$I12=""),"",$L12-$I12)</f>
        <v/>
      </c>
      <c r="N12" s="55" t="n">
        <v>44.9</v>
      </c>
      <c r="O12" s="56">
        <f>IF(OR($M12="",$N12=""),"",$M12*$N12)</f>
        <v/>
      </c>
      <c r="P12" s="56">
        <f>IF($O12="","",ABS($O12))</f>
        <v/>
      </c>
      <c r="Q12" s="21">
        <f>IF($M12="","",IF(ABS($M12)&lt;='Parâmetros e instruções'!$B$7,"Sim","Não"))</f>
        <v/>
      </c>
      <c r="R12" s="26" t="inlineStr">
        <is>
          <t>Concluída</t>
        </is>
      </c>
      <c r="S12" s="27" t="n"/>
      <c r="T12" s="27" t="n"/>
      <c r="U12" s="24">
        <f>IF(COUNTA($A12:$F12,$H12:$K12,$N12,$R12:$T12)=0,"",IF(OR($A12="",$B12="",$C12="",$E12="",$F12="",$H12="",$R12=""),"PREENCHER OBRIGATÓRIOS",IF(COUNTIF($A$5:$A$104,$A12)&gt;1,"ID CONTAGEM DUPLICADO",IF(COUNTIF(Programa!$K$5:$K$104,$G12)=0,"ITEM NÃO CADASTRADO",IF(AND(OR($R12="Planejada",$R12="Em contagem"),COUNTIFS(Programa!$K$5:$K$104,$G12,Programa!$A$5:$A$104,"Sim")=0),"ITEM INATIVO",IF(AND($R12="Concluída",OR($D12="",$I12="",$J12="")),"CONCLUSÃO INCOMPLETA",IF(AND($D12&lt;&gt;"",$D12&gt;'Parâmetros e instruções'!$B$3),"DATA FUTURA",IF(AND($R12="Concluída",$M12&lt;&gt;0,$N12=""),"CUSTO AUSENTE",IF(AND($R12="Concluída",IFERROR(ABS($M12),0)&gt;'Parâmetros e instruções'!$B$7,OR($S12="",$T12="")),"DIVERGÊNCIA SEM TRATATIVA","OK")))))))))</f>
        <v/>
      </c>
      <c r="W12">
        <f>'Parâmetros e instruções'!$G$20</f>
        <v/>
      </c>
      <c r="X12">
        <f>Programa!$B$12</f>
        <v/>
      </c>
      <c r="Y12">
        <f>Programa!$D$12</f>
        <v/>
      </c>
      <c r="Z12">
        <f>'Parâmetros e instruções'!$E$20</f>
        <v/>
      </c>
    </row>
    <row r="13">
      <c r="A13" s="26" t="inlineStr">
        <is>
          <t>CONT-FIC-0009</t>
        </is>
      </c>
      <c r="B13" s="26" t="inlineStr">
        <is>
          <t>FIC-2026-23</t>
        </is>
      </c>
      <c r="C13" s="54" t="n">
        <v>46174</v>
      </c>
      <c r="D13" s="54" t="n">
        <v>46174</v>
      </c>
      <c r="E13" s="26" t="inlineStr">
        <is>
          <t>SKU-FIC-009</t>
        </is>
      </c>
      <c r="F13" s="26" t="inlineStr">
        <is>
          <t>CD-FIC-C05-01</t>
        </is>
      </c>
      <c r="G13" s="24">
        <f>IF(OR($E13="",$F13=""),"",UPPER(TRIM($E13))&amp;"|"&amp;UPPER(TRIM($F13)))</f>
        <v/>
      </c>
      <c r="H13" s="27" t="inlineStr">
        <is>
          <t>Equipe Inventário Alfa</t>
        </is>
      </c>
      <c r="I13" s="30" t="n">
        <v>100</v>
      </c>
      <c r="J13" s="30" t="n">
        <v>97</v>
      </c>
      <c r="K13" s="30" t="n">
        <v>97</v>
      </c>
      <c r="L13" s="31">
        <f>IF(AND($J13="",$K13=""),"",IF($K13&lt;&gt;"",$K13,$J13))</f>
        <v/>
      </c>
      <c r="M13" s="31">
        <f>IF(OR($L13="",$I13=""),"",$L13-$I13)</f>
        <v/>
      </c>
      <c r="N13" s="55" t="n">
        <v>16.9</v>
      </c>
      <c r="O13" s="56">
        <f>IF(OR($M13="",$N13=""),"",$M13*$N13)</f>
        <v/>
      </c>
      <c r="P13" s="56">
        <f>IF($O13="","",ABS($O13))</f>
        <v/>
      </c>
      <c r="Q13" s="21">
        <f>IF($M13="","",IF(ABS($M13)&lt;='Parâmetros e instruções'!$B$7,"Sim","Não"))</f>
        <v/>
      </c>
      <c r="R13" s="26" t="inlineStr">
        <is>
          <t>Concluída</t>
        </is>
      </c>
      <c r="S13" s="27" t="inlineStr">
        <is>
          <t>Avaria fictícia não baixada</t>
        </is>
      </c>
      <c r="T13" s="27" t="inlineStr">
        <is>
          <t>Segregar e encaminhar ajuste interno</t>
        </is>
      </c>
      <c r="U13" s="24">
        <f>IF(COUNTA($A13:$F13,$H13:$K13,$N13,$R13:$T13)=0,"",IF(OR($A13="",$B13="",$C13="",$E13="",$F13="",$H13="",$R13=""),"PREENCHER OBRIGATÓRIOS",IF(COUNTIF($A$5:$A$104,$A13)&gt;1,"ID CONTAGEM DUPLICADO",IF(COUNTIF(Programa!$K$5:$K$104,$G13)=0,"ITEM NÃO CADASTRADO",IF(AND(OR($R13="Planejada",$R13="Em contagem"),COUNTIFS(Programa!$K$5:$K$104,$G13,Programa!$A$5:$A$104,"Sim")=0),"ITEM INATIVO",IF(AND($R13="Concluída",OR($D13="",$I13="",$J13="")),"CONCLUSÃO INCOMPLETA",IF(AND($D13&lt;&gt;"",$D13&gt;'Parâmetros e instruções'!$B$3),"DATA FUTURA",IF(AND($R13="Concluída",$M13&lt;&gt;0,$N13=""),"CUSTO AUSENTE",IF(AND($R13="Concluída",IFERROR(ABS($M13),0)&gt;'Parâmetros e instruções'!$B$7,OR($S13="",$T13="")),"DIVERGÊNCIA SEM TRATATIVA","OK")))))))))</f>
        <v/>
      </c>
      <c r="W13">
        <f>'Parâmetros e instruções'!$G$21</f>
        <v/>
      </c>
      <c r="X13">
        <f>Programa!$B$13</f>
        <v/>
      </c>
      <c r="Y13">
        <f>Programa!$D$13</f>
        <v/>
      </c>
      <c r="Z13">
        <f>'Parâmetros e instruções'!$E$21</f>
        <v/>
      </c>
    </row>
    <row r="14">
      <c r="A14" s="26" t="inlineStr">
        <is>
          <t>CONT-FIC-0010</t>
        </is>
      </c>
      <c r="B14" s="26" t="inlineStr">
        <is>
          <t>FIC-2026-36</t>
        </is>
      </c>
      <c r="C14" s="54" t="n">
        <v>46270</v>
      </c>
      <c r="D14" s="54" t="n"/>
      <c r="E14" s="26" t="inlineStr">
        <is>
          <t>SKU-FIC-010</t>
        </is>
      </c>
      <c r="F14" s="26" t="inlineStr">
        <is>
          <t>CD-FIC-A05-02</t>
        </is>
      </c>
      <c r="G14" s="24">
        <f>IF(OR($E14="",$F14=""),"",UPPER(TRIM($E14))&amp;"|"&amp;UPPER(TRIM($F14)))</f>
        <v/>
      </c>
      <c r="H14" s="27" t="inlineStr">
        <is>
          <t>Equipe Inventário Beta</t>
        </is>
      </c>
      <c r="I14" s="30" t="n"/>
      <c r="J14" s="30" t="n"/>
      <c r="K14" s="30" t="n"/>
      <c r="L14" s="31">
        <f>IF(AND($J14="",$K14=""),"",IF($K14&lt;&gt;"",$K14,$J14))</f>
        <v/>
      </c>
      <c r="M14" s="31">
        <f>IF(OR($L14="",$I14=""),"",$L14-$I14)</f>
        <v/>
      </c>
      <c r="N14" s="55" t="n"/>
      <c r="O14" s="56">
        <f>IF(OR($M14="",$N14=""),"",$M14*$N14)</f>
        <v/>
      </c>
      <c r="P14" s="56">
        <f>IF($O14="","",ABS($O14))</f>
        <v/>
      </c>
      <c r="Q14" s="21">
        <f>IF($M14="","",IF(ABS($M14)&lt;='Parâmetros e instruções'!$B$7,"Sim","Não"))</f>
        <v/>
      </c>
      <c r="R14" s="26" t="inlineStr">
        <is>
          <t>Cancelada</t>
        </is>
      </c>
      <c r="S14" s="27" t="inlineStr">
        <is>
          <t>Atividade fictícia cancelada</t>
        </is>
      </c>
      <c r="T14" s="27" t="n"/>
      <c r="U14" s="24">
        <f>IF(COUNTA($A14:$F14,$H14:$K14,$N14,$R14:$T14)=0,"",IF(OR($A14="",$B14="",$C14="",$E14="",$F14="",$H14="",$R14=""),"PREENCHER OBRIGATÓRIOS",IF(COUNTIF($A$5:$A$104,$A14)&gt;1,"ID CONTAGEM DUPLICADO",IF(COUNTIF(Programa!$K$5:$K$104,$G14)=0,"ITEM NÃO CADASTRADO",IF(AND(OR($R14="Planejada",$R14="Em contagem"),COUNTIFS(Programa!$K$5:$K$104,$G14,Programa!$A$5:$A$104,"Sim")=0),"ITEM INATIVO",IF(AND($R14="Concluída",OR($D14="",$I14="",$J14="")),"CONCLUSÃO INCOMPLETA",IF(AND($D14&lt;&gt;"",$D14&gt;'Parâmetros e instruções'!$B$3),"DATA FUTURA",IF(AND($R14="Concluída",$M14&lt;&gt;0,$N14=""),"CUSTO AUSENTE",IF(AND($R14="Concluída",IFERROR(ABS($M14),0)&gt;'Parâmetros e instruções'!$B$7,OR($S14="",$T14="")),"DIVERGÊNCIA SEM TRATATIVA","OK")))))))))</f>
        <v/>
      </c>
      <c r="W14">
        <f>'Parâmetros e instruções'!$G$22</f>
        <v/>
      </c>
      <c r="X14">
        <f>Programa!$B$14</f>
        <v/>
      </c>
      <c r="Y14">
        <f>Programa!$D$14</f>
        <v/>
      </c>
      <c r="Z14">
        <f>'Parâmetros e instruções'!$E$22</f>
        <v/>
      </c>
    </row>
    <row r="15">
      <c r="A15" s="26" t="n"/>
      <c r="B15" s="26" t="n"/>
      <c r="C15" s="54" t="n"/>
      <c r="D15" s="54" t="n"/>
      <c r="E15" s="26" t="n"/>
      <c r="F15" s="26" t="n"/>
      <c r="G15" s="24">
        <f>IF(OR($E15="",$F15=""),"",UPPER(TRIM($E15))&amp;"|"&amp;UPPER(TRIM($F15)))</f>
        <v/>
      </c>
      <c r="H15" s="27" t="n"/>
      <c r="I15" s="30" t="n"/>
      <c r="J15" s="30" t="n"/>
      <c r="K15" s="30" t="n"/>
      <c r="L15" s="31">
        <f>IF(AND($J15="",$K15=""),"",IF($K15&lt;&gt;"",$K15,$J15))</f>
        <v/>
      </c>
      <c r="M15" s="31">
        <f>IF(OR($L15="",$I15=""),"",$L15-$I15)</f>
        <v/>
      </c>
      <c r="N15" s="55" t="n"/>
      <c r="O15" s="56">
        <f>IF(OR($M15="",$N15=""),"",$M15*$N15)</f>
        <v/>
      </c>
      <c r="P15" s="56">
        <f>IF($O15="","",ABS($O15))</f>
        <v/>
      </c>
      <c r="Q15" s="21">
        <f>IF($M15="","",IF(ABS($M15)&lt;='Parâmetros e instruções'!$B$7,"Sim","Não"))</f>
        <v/>
      </c>
      <c r="R15" s="26" t="n"/>
      <c r="S15" s="27" t="n"/>
      <c r="T15" s="27" t="n"/>
      <c r="U15" s="24">
        <f>IF(COUNTA($A15:$F15,$H15:$K15,$N15,$R15:$T15)=0,"",IF(OR($A15="",$B15="",$C15="",$E15="",$F15="",$H15="",$R15=""),"PREENCHER OBRIGATÓRIOS",IF(COUNTIF($A$5:$A$104,$A15)&gt;1,"ID CONTAGEM DUPLICADO",IF(COUNTIF(Programa!$K$5:$K$104,$G15)=0,"ITEM NÃO CADASTRADO",IF(AND(OR($R15="Planejada",$R15="Em contagem"),COUNTIFS(Programa!$K$5:$K$104,$G15,Programa!$A$5:$A$104,"Sim")=0),"ITEM INATIVO",IF(AND($R15="Concluída",OR($D15="",$I15="",$J15="")),"CONCLUSÃO INCOMPLETA",IF(AND($D15&lt;&gt;"",$D15&gt;'Parâmetros e instruções'!$B$3),"DATA FUTURA",IF(AND($R15="Concluída",$M15&lt;&gt;0,$N15=""),"CUSTO AUSENTE",IF(AND($R15="Concluída",IFERROR(ABS($M15),0)&gt;'Parâmetros e instruções'!$B$7,OR($S15="",$T15="")),"DIVERGÊNCIA SEM TRATATIVA","OK")))))))))</f>
        <v/>
      </c>
      <c r="W15">
        <f>'Parâmetros e instruções'!$G$23</f>
        <v/>
      </c>
      <c r="X15">
        <f>Programa!$B$15</f>
        <v/>
      </c>
      <c r="Y15">
        <f>Programa!$D$15</f>
        <v/>
      </c>
    </row>
    <row r="16">
      <c r="A16" s="26" t="n"/>
      <c r="B16" s="26" t="n"/>
      <c r="C16" s="54" t="n"/>
      <c r="D16" s="54" t="n"/>
      <c r="E16" s="26" t="n"/>
      <c r="F16" s="26" t="n"/>
      <c r="G16" s="24">
        <f>IF(OR($E16="",$F16=""),"",UPPER(TRIM($E16))&amp;"|"&amp;UPPER(TRIM($F16)))</f>
        <v/>
      </c>
      <c r="H16" s="27" t="n"/>
      <c r="I16" s="30" t="n"/>
      <c r="J16" s="30" t="n"/>
      <c r="K16" s="30" t="n"/>
      <c r="L16" s="31">
        <f>IF(AND($J16="",$K16=""),"",IF($K16&lt;&gt;"",$K16,$J16))</f>
        <v/>
      </c>
      <c r="M16" s="31">
        <f>IF(OR($L16="",$I16=""),"",$L16-$I16)</f>
        <v/>
      </c>
      <c r="N16" s="55" t="n"/>
      <c r="O16" s="56">
        <f>IF(OR($M16="",$N16=""),"",$M16*$N16)</f>
        <v/>
      </c>
      <c r="P16" s="56">
        <f>IF($O16="","",ABS($O16))</f>
        <v/>
      </c>
      <c r="Q16" s="21">
        <f>IF($M16="","",IF(ABS($M16)&lt;='Parâmetros e instruções'!$B$7,"Sim","Não"))</f>
        <v/>
      </c>
      <c r="R16" s="26" t="n"/>
      <c r="S16" s="27" t="n"/>
      <c r="T16" s="27" t="n"/>
      <c r="U16" s="24">
        <f>IF(COUNTA($A16:$F16,$H16:$K16,$N16,$R16:$T16)=0,"",IF(OR($A16="",$B16="",$C16="",$E16="",$F16="",$H16="",$R16=""),"PREENCHER OBRIGATÓRIOS",IF(COUNTIF($A$5:$A$104,$A16)&gt;1,"ID CONTAGEM DUPLICADO",IF(COUNTIF(Programa!$K$5:$K$104,$G16)=0,"ITEM NÃO CADASTRADO",IF(AND(OR($R16="Planejada",$R16="Em contagem"),COUNTIFS(Programa!$K$5:$K$104,$G16,Programa!$A$5:$A$104,"Sim")=0),"ITEM INATIVO",IF(AND($R16="Concluída",OR($D16="",$I16="",$J16="")),"CONCLUSÃO INCOMPLETA",IF(AND($D16&lt;&gt;"",$D16&gt;'Parâmetros e instruções'!$B$3),"DATA FUTURA",IF(AND($R16="Concluída",$M16&lt;&gt;0,$N16=""),"CUSTO AUSENTE",IF(AND($R16="Concluída",IFERROR(ABS($M16),0)&gt;'Parâmetros e instruções'!$B$7,OR($S16="",$T16="")),"DIVERGÊNCIA SEM TRATATIVA","OK")))))))))</f>
        <v/>
      </c>
      <c r="W16">
        <f>'Parâmetros e instruções'!$G$24</f>
        <v/>
      </c>
      <c r="X16">
        <f>Programa!$B$16</f>
        <v/>
      </c>
      <c r="Y16">
        <f>Programa!$D$16</f>
        <v/>
      </c>
    </row>
    <row r="17">
      <c r="A17" s="26" t="n"/>
      <c r="B17" s="26" t="n"/>
      <c r="C17" s="54" t="n"/>
      <c r="D17" s="54" t="n"/>
      <c r="E17" s="26" t="n"/>
      <c r="F17" s="26" t="n"/>
      <c r="G17" s="24">
        <f>IF(OR($E17="",$F17=""),"",UPPER(TRIM($E17))&amp;"|"&amp;UPPER(TRIM($F17)))</f>
        <v/>
      </c>
      <c r="H17" s="27" t="n"/>
      <c r="I17" s="30" t="n"/>
      <c r="J17" s="30" t="n"/>
      <c r="K17" s="30" t="n"/>
      <c r="L17" s="31">
        <f>IF(AND($J17="",$K17=""),"",IF($K17&lt;&gt;"",$K17,$J17))</f>
        <v/>
      </c>
      <c r="M17" s="31">
        <f>IF(OR($L17="",$I17=""),"",$L17-$I17)</f>
        <v/>
      </c>
      <c r="N17" s="55" t="n"/>
      <c r="O17" s="56">
        <f>IF(OR($M17="",$N17=""),"",$M17*$N17)</f>
        <v/>
      </c>
      <c r="P17" s="56">
        <f>IF($O17="","",ABS($O17))</f>
        <v/>
      </c>
      <c r="Q17" s="21">
        <f>IF($M17="","",IF(ABS($M17)&lt;='Parâmetros e instruções'!$B$7,"Sim","Não"))</f>
        <v/>
      </c>
      <c r="R17" s="26" t="n"/>
      <c r="S17" s="27" t="n"/>
      <c r="T17" s="27" t="n"/>
      <c r="U17" s="24">
        <f>IF(COUNTA($A17:$F17,$H17:$K17,$N17,$R17:$T17)=0,"",IF(OR($A17="",$B17="",$C17="",$E17="",$F17="",$H17="",$R17=""),"PREENCHER OBRIGATÓRIOS",IF(COUNTIF($A$5:$A$104,$A17)&gt;1,"ID CONTAGEM DUPLICADO",IF(COUNTIF(Programa!$K$5:$K$104,$G17)=0,"ITEM NÃO CADASTRADO",IF(AND(OR($R17="Planejada",$R17="Em contagem"),COUNTIFS(Programa!$K$5:$K$104,$G17,Programa!$A$5:$A$104,"Sim")=0),"ITEM INATIVO",IF(AND($R17="Concluída",OR($D17="",$I17="",$J17="")),"CONCLUSÃO INCOMPLETA",IF(AND($D17&lt;&gt;"",$D17&gt;'Parâmetros e instruções'!$B$3),"DATA FUTURA",IF(AND($R17="Concluída",$M17&lt;&gt;0,$N17=""),"CUSTO AUSENTE",IF(AND($R17="Concluída",IFERROR(ABS($M17),0)&gt;'Parâmetros e instruções'!$B$7,OR($S17="",$T17="")),"DIVERGÊNCIA SEM TRATATIVA","OK")))))))))</f>
        <v/>
      </c>
      <c r="X17">
        <f>Programa!$B$17</f>
        <v/>
      </c>
      <c r="Y17">
        <f>Programa!$D$17</f>
        <v/>
      </c>
    </row>
    <row r="18">
      <c r="A18" s="26" t="n"/>
      <c r="B18" s="26" t="n"/>
      <c r="C18" s="54" t="n"/>
      <c r="D18" s="54" t="n"/>
      <c r="E18" s="26" t="n"/>
      <c r="F18" s="26" t="n"/>
      <c r="G18" s="24">
        <f>IF(OR($E18="",$F18=""),"",UPPER(TRIM($E18))&amp;"|"&amp;UPPER(TRIM($F18)))</f>
        <v/>
      </c>
      <c r="H18" s="27" t="n"/>
      <c r="I18" s="30" t="n"/>
      <c r="J18" s="30" t="n"/>
      <c r="K18" s="30" t="n"/>
      <c r="L18" s="31">
        <f>IF(AND($J18="",$K18=""),"",IF($K18&lt;&gt;"",$K18,$J18))</f>
        <v/>
      </c>
      <c r="M18" s="31">
        <f>IF(OR($L18="",$I18=""),"",$L18-$I18)</f>
        <v/>
      </c>
      <c r="N18" s="55" t="n"/>
      <c r="O18" s="56">
        <f>IF(OR($M18="",$N18=""),"",$M18*$N18)</f>
        <v/>
      </c>
      <c r="P18" s="56">
        <f>IF($O18="","",ABS($O18))</f>
        <v/>
      </c>
      <c r="Q18" s="21">
        <f>IF($M18="","",IF(ABS($M18)&lt;='Parâmetros e instruções'!$B$7,"Sim","Não"))</f>
        <v/>
      </c>
      <c r="R18" s="26" t="n"/>
      <c r="S18" s="27" t="n"/>
      <c r="T18" s="27" t="n"/>
      <c r="U18" s="24">
        <f>IF(COUNTA($A18:$F18,$H18:$K18,$N18,$R18:$T18)=0,"",IF(OR($A18="",$B18="",$C18="",$E18="",$F18="",$H18="",$R18=""),"PREENCHER OBRIGATÓRIOS",IF(COUNTIF($A$5:$A$104,$A18)&gt;1,"ID CONTAGEM DUPLICADO",IF(COUNTIF(Programa!$K$5:$K$104,$G18)=0,"ITEM NÃO CADASTRADO",IF(AND(OR($R18="Planejada",$R18="Em contagem"),COUNTIFS(Programa!$K$5:$K$104,$G18,Programa!$A$5:$A$104,"Sim")=0),"ITEM INATIVO",IF(AND($R18="Concluída",OR($D18="",$I18="",$J18="")),"CONCLUSÃO INCOMPLETA",IF(AND($D18&lt;&gt;"",$D18&gt;'Parâmetros e instruções'!$B$3),"DATA FUTURA",IF(AND($R18="Concluída",$M18&lt;&gt;0,$N18=""),"CUSTO AUSENTE",IF(AND($R18="Concluída",IFERROR(ABS($M18),0)&gt;'Parâmetros e instruções'!$B$7,OR($S18="",$T18="")),"DIVERGÊNCIA SEM TRATATIVA","OK")))))))))</f>
        <v/>
      </c>
      <c r="X18">
        <f>Programa!$B$18</f>
        <v/>
      </c>
      <c r="Y18">
        <f>Programa!$D$18</f>
        <v/>
      </c>
    </row>
    <row r="19">
      <c r="A19" s="26" t="n"/>
      <c r="B19" s="26" t="n"/>
      <c r="C19" s="54" t="n"/>
      <c r="D19" s="54" t="n"/>
      <c r="E19" s="26" t="n"/>
      <c r="F19" s="26" t="n"/>
      <c r="G19" s="24">
        <f>IF(OR($E19="",$F19=""),"",UPPER(TRIM($E19))&amp;"|"&amp;UPPER(TRIM($F19)))</f>
        <v/>
      </c>
      <c r="H19" s="27" t="n"/>
      <c r="I19" s="30" t="n"/>
      <c r="J19" s="30" t="n"/>
      <c r="K19" s="30" t="n"/>
      <c r="L19" s="31">
        <f>IF(AND($J19="",$K19=""),"",IF($K19&lt;&gt;"",$K19,$J19))</f>
        <v/>
      </c>
      <c r="M19" s="31">
        <f>IF(OR($L19="",$I19=""),"",$L19-$I19)</f>
        <v/>
      </c>
      <c r="N19" s="55" t="n"/>
      <c r="O19" s="56">
        <f>IF(OR($M19="",$N19=""),"",$M19*$N19)</f>
        <v/>
      </c>
      <c r="P19" s="56">
        <f>IF($O19="","",ABS($O19))</f>
        <v/>
      </c>
      <c r="Q19" s="21">
        <f>IF($M19="","",IF(ABS($M19)&lt;='Parâmetros e instruções'!$B$7,"Sim","Não"))</f>
        <v/>
      </c>
      <c r="R19" s="26" t="n"/>
      <c r="S19" s="27" t="n"/>
      <c r="T19" s="27" t="n"/>
      <c r="U19" s="24">
        <f>IF(COUNTA($A19:$F19,$H19:$K19,$N19,$R19:$T19)=0,"",IF(OR($A19="",$B19="",$C19="",$E19="",$F19="",$H19="",$R19=""),"PREENCHER OBRIGATÓRIOS",IF(COUNTIF($A$5:$A$104,$A19)&gt;1,"ID CONTAGEM DUPLICADO",IF(COUNTIF(Programa!$K$5:$K$104,$G19)=0,"ITEM NÃO CADASTRADO",IF(AND(OR($R19="Planejada",$R19="Em contagem"),COUNTIFS(Programa!$K$5:$K$104,$G19,Programa!$A$5:$A$104,"Sim")=0),"ITEM INATIVO",IF(AND($R19="Concluída",OR($D19="",$I19="",$J19="")),"CONCLUSÃO INCOMPLETA",IF(AND($D19&lt;&gt;"",$D19&gt;'Parâmetros e instruções'!$B$3),"DATA FUTURA",IF(AND($R19="Concluída",$M19&lt;&gt;0,$N19=""),"CUSTO AUSENTE",IF(AND($R19="Concluída",IFERROR(ABS($M19),0)&gt;'Parâmetros e instruções'!$B$7,OR($S19="",$T19="")),"DIVERGÊNCIA SEM TRATATIVA","OK")))))))))</f>
        <v/>
      </c>
      <c r="X19">
        <f>Programa!$B$19</f>
        <v/>
      </c>
      <c r="Y19">
        <f>Programa!$D$19</f>
        <v/>
      </c>
    </row>
    <row r="20">
      <c r="A20" s="26" t="n"/>
      <c r="B20" s="26" t="n"/>
      <c r="C20" s="54" t="n"/>
      <c r="D20" s="54" t="n"/>
      <c r="E20" s="26" t="n"/>
      <c r="F20" s="26" t="n"/>
      <c r="G20" s="24">
        <f>IF(OR($E20="",$F20=""),"",UPPER(TRIM($E20))&amp;"|"&amp;UPPER(TRIM($F20)))</f>
        <v/>
      </c>
      <c r="H20" s="27" t="n"/>
      <c r="I20" s="30" t="n"/>
      <c r="J20" s="30" t="n"/>
      <c r="K20" s="30" t="n"/>
      <c r="L20" s="31">
        <f>IF(AND($J20="",$K20=""),"",IF($K20&lt;&gt;"",$K20,$J20))</f>
        <v/>
      </c>
      <c r="M20" s="31">
        <f>IF(OR($L20="",$I20=""),"",$L20-$I20)</f>
        <v/>
      </c>
      <c r="N20" s="55" t="n"/>
      <c r="O20" s="56">
        <f>IF(OR($M20="",$N20=""),"",$M20*$N20)</f>
        <v/>
      </c>
      <c r="P20" s="56">
        <f>IF($O20="","",ABS($O20))</f>
        <v/>
      </c>
      <c r="Q20" s="21">
        <f>IF($M20="","",IF(ABS($M20)&lt;='Parâmetros e instruções'!$B$7,"Sim","Não"))</f>
        <v/>
      </c>
      <c r="R20" s="26" t="n"/>
      <c r="S20" s="27" t="n"/>
      <c r="T20" s="27" t="n"/>
      <c r="U20" s="24">
        <f>IF(COUNTA($A20:$F20,$H20:$K20,$N20,$R20:$T20)=0,"",IF(OR($A20="",$B20="",$C20="",$E20="",$F20="",$H20="",$R20=""),"PREENCHER OBRIGATÓRIOS",IF(COUNTIF($A$5:$A$104,$A20)&gt;1,"ID CONTAGEM DUPLICADO",IF(COUNTIF(Programa!$K$5:$K$104,$G20)=0,"ITEM NÃO CADASTRADO",IF(AND(OR($R20="Planejada",$R20="Em contagem"),COUNTIFS(Programa!$K$5:$K$104,$G20,Programa!$A$5:$A$104,"Sim")=0),"ITEM INATIVO",IF(AND($R20="Concluída",OR($D20="",$I20="",$J20="")),"CONCLUSÃO INCOMPLETA",IF(AND($D20&lt;&gt;"",$D20&gt;'Parâmetros e instruções'!$B$3),"DATA FUTURA",IF(AND($R20="Concluída",$M20&lt;&gt;0,$N20=""),"CUSTO AUSENTE",IF(AND($R20="Concluída",IFERROR(ABS($M20),0)&gt;'Parâmetros e instruções'!$B$7,OR($S20="",$T20="")),"DIVERGÊNCIA SEM TRATATIVA","OK")))))))))</f>
        <v/>
      </c>
      <c r="X20">
        <f>Programa!$B$20</f>
        <v/>
      </c>
      <c r="Y20">
        <f>Programa!$D$20</f>
        <v/>
      </c>
    </row>
    <row r="21">
      <c r="A21" s="26" t="n"/>
      <c r="B21" s="26" t="n"/>
      <c r="C21" s="54" t="n"/>
      <c r="D21" s="54" t="n"/>
      <c r="E21" s="26" t="n"/>
      <c r="F21" s="26" t="n"/>
      <c r="G21" s="24">
        <f>IF(OR($E21="",$F21=""),"",UPPER(TRIM($E21))&amp;"|"&amp;UPPER(TRIM($F21)))</f>
        <v/>
      </c>
      <c r="H21" s="27" t="n"/>
      <c r="I21" s="30" t="n"/>
      <c r="J21" s="30" t="n"/>
      <c r="K21" s="30" t="n"/>
      <c r="L21" s="31">
        <f>IF(AND($J21="",$K21=""),"",IF($K21&lt;&gt;"",$K21,$J21))</f>
        <v/>
      </c>
      <c r="M21" s="31">
        <f>IF(OR($L21="",$I21=""),"",$L21-$I21)</f>
        <v/>
      </c>
      <c r="N21" s="55" t="n"/>
      <c r="O21" s="56">
        <f>IF(OR($M21="",$N21=""),"",$M21*$N21)</f>
        <v/>
      </c>
      <c r="P21" s="56">
        <f>IF($O21="","",ABS($O21))</f>
        <v/>
      </c>
      <c r="Q21" s="21">
        <f>IF($M21="","",IF(ABS($M21)&lt;='Parâmetros e instruções'!$B$7,"Sim","Não"))</f>
        <v/>
      </c>
      <c r="R21" s="26" t="n"/>
      <c r="S21" s="27" t="n"/>
      <c r="T21" s="27" t="n"/>
      <c r="U21" s="24">
        <f>IF(COUNTA($A21:$F21,$H21:$K21,$N21,$R21:$T21)=0,"",IF(OR($A21="",$B21="",$C21="",$E21="",$F21="",$H21="",$R21=""),"PREENCHER OBRIGATÓRIOS",IF(COUNTIF($A$5:$A$104,$A21)&gt;1,"ID CONTAGEM DUPLICADO",IF(COUNTIF(Programa!$K$5:$K$104,$G21)=0,"ITEM NÃO CADASTRADO",IF(AND(OR($R21="Planejada",$R21="Em contagem"),COUNTIFS(Programa!$K$5:$K$104,$G21,Programa!$A$5:$A$104,"Sim")=0),"ITEM INATIVO",IF(AND($R21="Concluída",OR($D21="",$I21="",$J21="")),"CONCLUSÃO INCOMPLETA",IF(AND($D21&lt;&gt;"",$D21&gt;'Parâmetros e instruções'!$B$3),"DATA FUTURA",IF(AND($R21="Concluída",$M21&lt;&gt;0,$N21=""),"CUSTO AUSENTE",IF(AND($R21="Concluída",IFERROR(ABS($M21),0)&gt;'Parâmetros e instruções'!$B$7,OR($S21="",$T21="")),"DIVERGÊNCIA SEM TRATATIVA","OK")))))))))</f>
        <v/>
      </c>
      <c r="X21">
        <f>Programa!$B$21</f>
        <v/>
      </c>
      <c r="Y21">
        <f>Programa!$D$21</f>
        <v/>
      </c>
    </row>
    <row r="22">
      <c r="A22" s="26" t="n"/>
      <c r="B22" s="26" t="n"/>
      <c r="C22" s="54" t="n"/>
      <c r="D22" s="54" t="n"/>
      <c r="E22" s="26" t="n"/>
      <c r="F22" s="26" t="n"/>
      <c r="G22" s="24">
        <f>IF(OR($E22="",$F22=""),"",UPPER(TRIM($E22))&amp;"|"&amp;UPPER(TRIM($F22)))</f>
        <v/>
      </c>
      <c r="H22" s="27" t="n"/>
      <c r="I22" s="30" t="n"/>
      <c r="J22" s="30" t="n"/>
      <c r="K22" s="30" t="n"/>
      <c r="L22" s="31">
        <f>IF(AND($J22="",$K22=""),"",IF($K22&lt;&gt;"",$K22,$J22))</f>
        <v/>
      </c>
      <c r="M22" s="31">
        <f>IF(OR($L22="",$I22=""),"",$L22-$I22)</f>
        <v/>
      </c>
      <c r="N22" s="55" t="n"/>
      <c r="O22" s="56">
        <f>IF(OR($M22="",$N22=""),"",$M22*$N22)</f>
        <v/>
      </c>
      <c r="P22" s="56">
        <f>IF($O22="","",ABS($O22))</f>
        <v/>
      </c>
      <c r="Q22" s="21">
        <f>IF($M22="","",IF(ABS($M22)&lt;='Parâmetros e instruções'!$B$7,"Sim","Não"))</f>
        <v/>
      </c>
      <c r="R22" s="26" t="n"/>
      <c r="S22" s="27" t="n"/>
      <c r="T22" s="27" t="n"/>
      <c r="U22" s="24">
        <f>IF(COUNTA($A22:$F22,$H22:$K22,$N22,$R22:$T22)=0,"",IF(OR($A22="",$B22="",$C22="",$E22="",$F22="",$H22="",$R22=""),"PREENCHER OBRIGATÓRIOS",IF(COUNTIF($A$5:$A$104,$A22)&gt;1,"ID CONTAGEM DUPLICADO",IF(COUNTIF(Programa!$K$5:$K$104,$G22)=0,"ITEM NÃO CADASTRADO",IF(AND(OR($R22="Planejada",$R22="Em contagem"),COUNTIFS(Programa!$K$5:$K$104,$G22,Programa!$A$5:$A$104,"Sim")=0),"ITEM INATIVO",IF(AND($R22="Concluída",OR($D22="",$I22="",$J22="")),"CONCLUSÃO INCOMPLETA",IF(AND($D22&lt;&gt;"",$D22&gt;'Parâmetros e instruções'!$B$3),"DATA FUTURA",IF(AND($R22="Concluída",$M22&lt;&gt;0,$N22=""),"CUSTO AUSENTE",IF(AND($R22="Concluída",IFERROR(ABS($M22),0)&gt;'Parâmetros e instruções'!$B$7,OR($S22="",$T22="")),"DIVERGÊNCIA SEM TRATATIVA","OK")))))))))</f>
        <v/>
      </c>
      <c r="X22">
        <f>Programa!$B$22</f>
        <v/>
      </c>
      <c r="Y22">
        <f>Programa!$D$22</f>
        <v/>
      </c>
    </row>
    <row r="23">
      <c r="A23" s="26" t="n"/>
      <c r="B23" s="26" t="n"/>
      <c r="C23" s="54" t="n"/>
      <c r="D23" s="54" t="n"/>
      <c r="E23" s="26" t="n"/>
      <c r="F23" s="26" t="n"/>
      <c r="G23" s="24">
        <f>IF(OR($E23="",$F23=""),"",UPPER(TRIM($E23))&amp;"|"&amp;UPPER(TRIM($F23)))</f>
        <v/>
      </c>
      <c r="H23" s="27" t="n"/>
      <c r="I23" s="30" t="n"/>
      <c r="J23" s="30" t="n"/>
      <c r="K23" s="30" t="n"/>
      <c r="L23" s="31">
        <f>IF(AND($J23="",$K23=""),"",IF($K23&lt;&gt;"",$K23,$J23))</f>
        <v/>
      </c>
      <c r="M23" s="31">
        <f>IF(OR($L23="",$I23=""),"",$L23-$I23)</f>
        <v/>
      </c>
      <c r="N23" s="55" t="n"/>
      <c r="O23" s="56">
        <f>IF(OR($M23="",$N23=""),"",$M23*$N23)</f>
        <v/>
      </c>
      <c r="P23" s="56">
        <f>IF($O23="","",ABS($O23))</f>
        <v/>
      </c>
      <c r="Q23" s="21">
        <f>IF($M23="","",IF(ABS($M23)&lt;='Parâmetros e instruções'!$B$7,"Sim","Não"))</f>
        <v/>
      </c>
      <c r="R23" s="26" t="n"/>
      <c r="S23" s="27" t="n"/>
      <c r="T23" s="27" t="n"/>
      <c r="U23" s="24">
        <f>IF(COUNTA($A23:$F23,$H23:$K23,$N23,$R23:$T23)=0,"",IF(OR($A23="",$B23="",$C23="",$E23="",$F23="",$H23="",$R23=""),"PREENCHER OBRIGATÓRIOS",IF(COUNTIF($A$5:$A$104,$A23)&gt;1,"ID CONTAGEM DUPLICADO",IF(COUNTIF(Programa!$K$5:$K$104,$G23)=0,"ITEM NÃO CADASTRADO",IF(AND(OR($R23="Planejada",$R23="Em contagem"),COUNTIFS(Programa!$K$5:$K$104,$G23,Programa!$A$5:$A$104,"Sim")=0),"ITEM INATIVO",IF(AND($R23="Concluída",OR($D23="",$I23="",$J23="")),"CONCLUSÃO INCOMPLETA",IF(AND($D23&lt;&gt;"",$D23&gt;'Parâmetros e instruções'!$B$3),"DATA FUTURA",IF(AND($R23="Concluída",$M23&lt;&gt;0,$N23=""),"CUSTO AUSENTE",IF(AND($R23="Concluída",IFERROR(ABS($M23),0)&gt;'Parâmetros e instruções'!$B$7,OR($S23="",$T23="")),"DIVERGÊNCIA SEM TRATATIVA","OK")))))))))</f>
        <v/>
      </c>
      <c r="X23">
        <f>Programa!$B$23</f>
        <v/>
      </c>
      <c r="Y23">
        <f>Programa!$D$23</f>
        <v/>
      </c>
    </row>
    <row r="24">
      <c r="A24" s="26" t="n"/>
      <c r="B24" s="26" t="n"/>
      <c r="C24" s="54" t="n"/>
      <c r="D24" s="54" t="n"/>
      <c r="E24" s="26" t="n"/>
      <c r="F24" s="26" t="n"/>
      <c r="G24" s="24">
        <f>IF(OR($E24="",$F24=""),"",UPPER(TRIM($E24))&amp;"|"&amp;UPPER(TRIM($F24)))</f>
        <v/>
      </c>
      <c r="H24" s="27" t="n"/>
      <c r="I24" s="30" t="n"/>
      <c r="J24" s="30" t="n"/>
      <c r="K24" s="30" t="n"/>
      <c r="L24" s="31">
        <f>IF(AND($J24="",$K24=""),"",IF($K24&lt;&gt;"",$K24,$J24))</f>
        <v/>
      </c>
      <c r="M24" s="31">
        <f>IF(OR($L24="",$I24=""),"",$L24-$I24)</f>
        <v/>
      </c>
      <c r="N24" s="55" t="n"/>
      <c r="O24" s="56">
        <f>IF(OR($M24="",$N24=""),"",$M24*$N24)</f>
        <v/>
      </c>
      <c r="P24" s="56">
        <f>IF($O24="","",ABS($O24))</f>
        <v/>
      </c>
      <c r="Q24" s="21">
        <f>IF($M24="","",IF(ABS($M24)&lt;='Parâmetros e instruções'!$B$7,"Sim","Não"))</f>
        <v/>
      </c>
      <c r="R24" s="26" t="n"/>
      <c r="S24" s="27" t="n"/>
      <c r="T24" s="27" t="n"/>
      <c r="U24" s="24">
        <f>IF(COUNTA($A24:$F24,$H24:$K24,$N24,$R24:$T24)=0,"",IF(OR($A24="",$B24="",$C24="",$E24="",$F24="",$H24="",$R24=""),"PREENCHER OBRIGATÓRIOS",IF(COUNTIF($A$5:$A$104,$A24)&gt;1,"ID CONTAGEM DUPLICADO",IF(COUNTIF(Programa!$K$5:$K$104,$G24)=0,"ITEM NÃO CADASTRADO",IF(AND(OR($R24="Planejada",$R24="Em contagem"),COUNTIFS(Programa!$K$5:$K$104,$G24,Programa!$A$5:$A$104,"Sim")=0),"ITEM INATIVO",IF(AND($R24="Concluída",OR($D24="",$I24="",$J24="")),"CONCLUSÃO INCOMPLETA",IF(AND($D24&lt;&gt;"",$D24&gt;'Parâmetros e instruções'!$B$3),"DATA FUTURA",IF(AND($R24="Concluída",$M24&lt;&gt;0,$N24=""),"CUSTO AUSENTE",IF(AND($R24="Concluída",IFERROR(ABS($M24),0)&gt;'Parâmetros e instruções'!$B$7,OR($S24="",$T24="")),"DIVERGÊNCIA SEM TRATATIVA","OK")))))))))</f>
        <v/>
      </c>
      <c r="X24">
        <f>Programa!$B$24</f>
        <v/>
      </c>
      <c r="Y24">
        <f>Programa!$D$24</f>
        <v/>
      </c>
    </row>
    <row r="25">
      <c r="A25" s="26" t="n"/>
      <c r="B25" s="26" t="n"/>
      <c r="C25" s="54" t="n"/>
      <c r="D25" s="54" t="n"/>
      <c r="E25" s="26" t="n"/>
      <c r="F25" s="26" t="n"/>
      <c r="G25" s="24">
        <f>IF(OR($E25="",$F25=""),"",UPPER(TRIM($E25))&amp;"|"&amp;UPPER(TRIM($F25)))</f>
        <v/>
      </c>
      <c r="H25" s="27" t="n"/>
      <c r="I25" s="30" t="n"/>
      <c r="J25" s="30" t="n"/>
      <c r="K25" s="30" t="n"/>
      <c r="L25" s="31">
        <f>IF(AND($J25="",$K25=""),"",IF($K25&lt;&gt;"",$K25,$J25))</f>
        <v/>
      </c>
      <c r="M25" s="31">
        <f>IF(OR($L25="",$I25=""),"",$L25-$I25)</f>
        <v/>
      </c>
      <c r="N25" s="55" t="n"/>
      <c r="O25" s="56">
        <f>IF(OR($M25="",$N25=""),"",$M25*$N25)</f>
        <v/>
      </c>
      <c r="P25" s="56">
        <f>IF($O25="","",ABS($O25))</f>
        <v/>
      </c>
      <c r="Q25" s="21">
        <f>IF($M25="","",IF(ABS($M25)&lt;='Parâmetros e instruções'!$B$7,"Sim","Não"))</f>
        <v/>
      </c>
      <c r="R25" s="26" t="n"/>
      <c r="S25" s="27" t="n"/>
      <c r="T25" s="27" t="n"/>
      <c r="U25" s="24">
        <f>IF(COUNTA($A25:$F25,$H25:$K25,$N25,$R25:$T25)=0,"",IF(OR($A25="",$B25="",$C25="",$E25="",$F25="",$H25="",$R25=""),"PREENCHER OBRIGATÓRIOS",IF(COUNTIF($A$5:$A$104,$A25)&gt;1,"ID CONTAGEM DUPLICADO",IF(COUNTIF(Programa!$K$5:$K$104,$G25)=0,"ITEM NÃO CADASTRADO",IF(AND(OR($R25="Planejada",$R25="Em contagem"),COUNTIFS(Programa!$K$5:$K$104,$G25,Programa!$A$5:$A$104,"Sim")=0),"ITEM INATIVO",IF(AND($R25="Concluída",OR($D25="",$I25="",$J25="")),"CONCLUSÃO INCOMPLETA",IF(AND($D25&lt;&gt;"",$D25&gt;'Parâmetros e instruções'!$B$3),"DATA FUTURA",IF(AND($R25="Concluída",$M25&lt;&gt;0,$N25=""),"CUSTO AUSENTE",IF(AND($R25="Concluída",IFERROR(ABS($M25),0)&gt;'Parâmetros e instruções'!$B$7,OR($S25="",$T25="")),"DIVERGÊNCIA SEM TRATATIVA","OK")))))))))</f>
        <v/>
      </c>
      <c r="X25">
        <f>Programa!$B$25</f>
        <v/>
      </c>
      <c r="Y25">
        <f>Programa!$D$25</f>
        <v/>
      </c>
    </row>
    <row r="26">
      <c r="A26" s="26" t="n"/>
      <c r="B26" s="26" t="n"/>
      <c r="C26" s="54" t="n"/>
      <c r="D26" s="54" t="n"/>
      <c r="E26" s="26" t="n"/>
      <c r="F26" s="26" t="n"/>
      <c r="G26" s="24">
        <f>IF(OR($E26="",$F26=""),"",UPPER(TRIM($E26))&amp;"|"&amp;UPPER(TRIM($F26)))</f>
        <v/>
      </c>
      <c r="H26" s="27" t="n"/>
      <c r="I26" s="30" t="n"/>
      <c r="J26" s="30" t="n"/>
      <c r="K26" s="30" t="n"/>
      <c r="L26" s="31">
        <f>IF(AND($J26="",$K26=""),"",IF($K26&lt;&gt;"",$K26,$J26))</f>
        <v/>
      </c>
      <c r="M26" s="31">
        <f>IF(OR($L26="",$I26=""),"",$L26-$I26)</f>
        <v/>
      </c>
      <c r="N26" s="55" t="n"/>
      <c r="O26" s="56">
        <f>IF(OR($M26="",$N26=""),"",$M26*$N26)</f>
        <v/>
      </c>
      <c r="P26" s="56">
        <f>IF($O26="","",ABS($O26))</f>
        <v/>
      </c>
      <c r="Q26" s="21">
        <f>IF($M26="","",IF(ABS($M26)&lt;='Parâmetros e instruções'!$B$7,"Sim","Não"))</f>
        <v/>
      </c>
      <c r="R26" s="26" t="n"/>
      <c r="S26" s="27" t="n"/>
      <c r="T26" s="27" t="n"/>
      <c r="U26" s="24">
        <f>IF(COUNTA($A26:$F26,$H26:$K26,$N26,$R26:$T26)=0,"",IF(OR($A26="",$B26="",$C26="",$E26="",$F26="",$H26="",$R26=""),"PREENCHER OBRIGATÓRIOS",IF(COUNTIF($A$5:$A$104,$A26)&gt;1,"ID CONTAGEM DUPLICADO",IF(COUNTIF(Programa!$K$5:$K$104,$G26)=0,"ITEM NÃO CADASTRADO",IF(AND(OR($R26="Planejada",$R26="Em contagem"),COUNTIFS(Programa!$K$5:$K$104,$G26,Programa!$A$5:$A$104,"Sim")=0),"ITEM INATIVO",IF(AND($R26="Concluída",OR($D26="",$I26="",$J26="")),"CONCLUSÃO INCOMPLETA",IF(AND($D26&lt;&gt;"",$D26&gt;'Parâmetros e instruções'!$B$3),"DATA FUTURA",IF(AND($R26="Concluída",$M26&lt;&gt;0,$N26=""),"CUSTO AUSENTE",IF(AND($R26="Concluída",IFERROR(ABS($M26),0)&gt;'Parâmetros e instruções'!$B$7,OR($S26="",$T26="")),"DIVERGÊNCIA SEM TRATATIVA","OK")))))))))</f>
        <v/>
      </c>
      <c r="X26">
        <f>Programa!$B$26</f>
        <v/>
      </c>
      <c r="Y26">
        <f>Programa!$D$26</f>
        <v/>
      </c>
    </row>
    <row r="27">
      <c r="A27" s="26" t="n"/>
      <c r="B27" s="26" t="n"/>
      <c r="C27" s="54" t="n"/>
      <c r="D27" s="54" t="n"/>
      <c r="E27" s="26" t="n"/>
      <c r="F27" s="26" t="n"/>
      <c r="G27" s="24">
        <f>IF(OR($E27="",$F27=""),"",UPPER(TRIM($E27))&amp;"|"&amp;UPPER(TRIM($F27)))</f>
        <v/>
      </c>
      <c r="H27" s="27" t="n"/>
      <c r="I27" s="30" t="n"/>
      <c r="J27" s="30" t="n"/>
      <c r="K27" s="30" t="n"/>
      <c r="L27" s="31">
        <f>IF(AND($J27="",$K27=""),"",IF($K27&lt;&gt;"",$K27,$J27))</f>
        <v/>
      </c>
      <c r="M27" s="31">
        <f>IF(OR($L27="",$I27=""),"",$L27-$I27)</f>
        <v/>
      </c>
      <c r="N27" s="55" t="n"/>
      <c r="O27" s="56">
        <f>IF(OR($M27="",$N27=""),"",$M27*$N27)</f>
        <v/>
      </c>
      <c r="P27" s="56">
        <f>IF($O27="","",ABS($O27))</f>
        <v/>
      </c>
      <c r="Q27" s="21">
        <f>IF($M27="","",IF(ABS($M27)&lt;='Parâmetros e instruções'!$B$7,"Sim","Não"))</f>
        <v/>
      </c>
      <c r="R27" s="26" t="n"/>
      <c r="S27" s="27" t="n"/>
      <c r="T27" s="27" t="n"/>
      <c r="U27" s="24">
        <f>IF(COUNTA($A27:$F27,$H27:$K27,$N27,$R27:$T27)=0,"",IF(OR($A27="",$B27="",$C27="",$E27="",$F27="",$H27="",$R27=""),"PREENCHER OBRIGATÓRIOS",IF(COUNTIF($A$5:$A$104,$A27)&gt;1,"ID CONTAGEM DUPLICADO",IF(COUNTIF(Programa!$K$5:$K$104,$G27)=0,"ITEM NÃO CADASTRADO",IF(AND(OR($R27="Planejada",$R27="Em contagem"),COUNTIFS(Programa!$K$5:$K$104,$G27,Programa!$A$5:$A$104,"Sim")=0),"ITEM INATIVO",IF(AND($R27="Concluída",OR($D27="",$I27="",$J27="")),"CONCLUSÃO INCOMPLETA",IF(AND($D27&lt;&gt;"",$D27&gt;'Parâmetros e instruções'!$B$3),"DATA FUTURA",IF(AND($R27="Concluída",$M27&lt;&gt;0,$N27=""),"CUSTO AUSENTE",IF(AND($R27="Concluída",IFERROR(ABS($M27),0)&gt;'Parâmetros e instruções'!$B$7,OR($S27="",$T27="")),"DIVERGÊNCIA SEM TRATATIVA","OK")))))))))</f>
        <v/>
      </c>
      <c r="X27">
        <f>Programa!$B$27</f>
        <v/>
      </c>
      <c r="Y27">
        <f>Programa!$D$27</f>
        <v/>
      </c>
    </row>
    <row r="28">
      <c r="A28" s="26" t="n"/>
      <c r="B28" s="26" t="n"/>
      <c r="C28" s="54" t="n"/>
      <c r="D28" s="54" t="n"/>
      <c r="E28" s="26" t="n"/>
      <c r="F28" s="26" t="n"/>
      <c r="G28" s="24">
        <f>IF(OR($E28="",$F28=""),"",UPPER(TRIM($E28))&amp;"|"&amp;UPPER(TRIM($F28)))</f>
        <v/>
      </c>
      <c r="H28" s="27" t="n"/>
      <c r="I28" s="30" t="n"/>
      <c r="J28" s="30" t="n"/>
      <c r="K28" s="30" t="n"/>
      <c r="L28" s="31">
        <f>IF(AND($J28="",$K28=""),"",IF($K28&lt;&gt;"",$K28,$J28))</f>
        <v/>
      </c>
      <c r="M28" s="31">
        <f>IF(OR($L28="",$I28=""),"",$L28-$I28)</f>
        <v/>
      </c>
      <c r="N28" s="55" t="n"/>
      <c r="O28" s="56">
        <f>IF(OR($M28="",$N28=""),"",$M28*$N28)</f>
        <v/>
      </c>
      <c r="P28" s="56">
        <f>IF($O28="","",ABS($O28))</f>
        <v/>
      </c>
      <c r="Q28" s="21">
        <f>IF($M28="","",IF(ABS($M28)&lt;='Parâmetros e instruções'!$B$7,"Sim","Não"))</f>
        <v/>
      </c>
      <c r="R28" s="26" t="n"/>
      <c r="S28" s="27" t="n"/>
      <c r="T28" s="27" t="n"/>
      <c r="U28" s="24">
        <f>IF(COUNTA($A28:$F28,$H28:$K28,$N28,$R28:$T28)=0,"",IF(OR($A28="",$B28="",$C28="",$E28="",$F28="",$H28="",$R28=""),"PREENCHER OBRIGATÓRIOS",IF(COUNTIF($A$5:$A$104,$A28)&gt;1,"ID CONTAGEM DUPLICADO",IF(COUNTIF(Programa!$K$5:$K$104,$G28)=0,"ITEM NÃO CADASTRADO",IF(AND(OR($R28="Planejada",$R28="Em contagem"),COUNTIFS(Programa!$K$5:$K$104,$G28,Programa!$A$5:$A$104,"Sim")=0),"ITEM INATIVO",IF(AND($R28="Concluída",OR($D28="",$I28="",$J28="")),"CONCLUSÃO INCOMPLETA",IF(AND($D28&lt;&gt;"",$D28&gt;'Parâmetros e instruções'!$B$3),"DATA FUTURA",IF(AND($R28="Concluída",$M28&lt;&gt;0,$N28=""),"CUSTO AUSENTE",IF(AND($R28="Concluída",IFERROR(ABS($M28),0)&gt;'Parâmetros e instruções'!$B$7,OR($S28="",$T28="")),"DIVERGÊNCIA SEM TRATATIVA","OK")))))))))</f>
        <v/>
      </c>
      <c r="X28">
        <f>Programa!$B$28</f>
        <v/>
      </c>
      <c r="Y28">
        <f>Programa!$D$28</f>
        <v/>
      </c>
    </row>
    <row r="29">
      <c r="A29" s="26" t="n"/>
      <c r="B29" s="26" t="n"/>
      <c r="C29" s="54" t="n"/>
      <c r="D29" s="54" t="n"/>
      <c r="E29" s="26" t="n"/>
      <c r="F29" s="26" t="n"/>
      <c r="G29" s="24">
        <f>IF(OR($E29="",$F29=""),"",UPPER(TRIM($E29))&amp;"|"&amp;UPPER(TRIM($F29)))</f>
        <v/>
      </c>
      <c r="H29" s="27" t="n"/>
      <c r="I29" s="30" t="n"/>
      <c r="J29" s="30" t="n"/>
      <c r="K29" s="30" t="n"/>
      <c r="L29" s="31">
        <f>IF(AND($J29="",$K29=""),"",IF($K29&lt;&gt;"",$K29,$J29))</f>
        <v/>
      </c>
      <c r="M29" s="31">
        <f>IF(OR($L29="",$I29=""),"",$L29-$I29)</f>
        <v/>
      </c>
      <c r="N29" s="55" t="n"/>
      <c r="O29" s="56">
        <f>IF(OR($M29="",$N29=""),"",$M29*$N29)</f>
        <v/>
      </c>
      <c r="P29" s="56">
        <f>IF($O29="","",ABS($O29))</f>
        <v/>
      </c>
      <c r="Q29" s="21">
        <f>IF($M29="","",IF(ABS($M29)&lt;='Parâmetros e instruções'!$B$7,"Sim","Não"))</f>
        <v/>
      </c>
      <c r="R29" s="26" t="n"/>
      <c r="S29" s="27" t="n"/>
      <c r="T29" s="27" t="n"/>
      <c r="U29" s="24">
        <f>IF(COUNTA($A29:$F29,$H29:$K29,$N29,$R29:$T29)=0,"",IF(OR($A29="",$B29="",$C29="",$E29="",$F29="",$H29="",$R29=""),"PREENCHER OBRIGATÓRIOS",IF(COUNTIF($A$5:$A$104,$A29)&gt;1,"ID CONTAGEM DUPLICADO",IF(COUNTIF(Programa!$K$5:$K$104,$G29)=0,"ITEM NÃO CADASTRADO",IF(AND(OR($R29="Planejada",$R29="Em contagem"),COUNTIFS(Programa!$K$5:$K$104,$G29,Programa!$A$5:$A$104,"Sim")=0),"ITEM INATIVO",IF(AND($R29="Concluída",OR($D29="",$I29="",$J29="")),"CONCLUSÃO INCOMPLETA",IF(AND($D29&lt;&gt;"",$D29&gt;'Parâmetros e instruções'!$B$3),"DATA FUTURA",IF(AND($R29="Concluída",$M29&lt;&gt;0,$N29=""),"CUSTO AUSENTE",IF(AND($R29="Concluída",IFERROR(ABS($M29),0)&gt;'Parâmetros e instruções'!$B$7,OR($S29="",$T29="")),"DIVERGÊNCIA SEM TRATATIVA","OK")))))))))</f>
        <v/>
      </c>
      <c r="X29">
        <f>Programa!$B$29</f>
        <v/>
      </c>
      <c r="Y29">
        <f>Programa!$D$29</f>
        <v/>
      </c>
    </row>
    <row r="30">
      <c r="A30" s="26" t="n"/>
      <c r="B30" s="26" t="n"/>
      <c r="C30" s="54" t="n"/>
      <c r="D30" s="54" t="n"/>
      <c r="E30" s="26" t="n"/>
      <c r="F30" s="26" t="n"/>
      <c r="G30" s="24">
        <f>IF(OR($E30="",$F30=""),"",UPPER(TRIM($E30))&amp;"|"&amp;UPPER(TRIM($F30)))</f>
        <v/>
      </c>
      <c r="H30" s="27" t="n"/>
      <c r="I30" s="30" t="n"/>
      <c r="J30" s="30" t="n"/>
      <c r="K30" s="30" t="n"/>
      <c r="L30" s="31">
        <f>IF(AND($J30="",$K30=""),"",IF($K30&lt;&gt;"",$K30,$J30))</f>
        <v/>
      </c>
      <c r="M30" s="31">
        <f>IF(OR($L30="",$I30=""),"",$L30-$I30)</f>
        <v/>
      </c>
      <c r="N30" s="55" t="n"/>
      <c r="O30" s="56">
        <f>IF(OR($M30="",$N30=""),"",$M30*$N30)</f>
        <v/>
      </c>
      <c r="P30" s="56">
        <f>IF($O30="","",ABS($O30))</f>
        <v/>
      </c>
      <c r="Q30" s="21">
        <f>IF($M30="","",IF(ABS($M30)&lt;='Parâmetros e instruções'!$B$7,"Sim","Não"))</f>
        <v/>
      </c>
      <c r="R30" s="26" t="n"/>
      <c r="S30" s="27" t="n"/>
      <c r="T30" s="27" t="n"/>
      <c r="U30" s="24">
        <f>IF(COUNTA($A30:$F30,$H30:$K30,$N30,$R30:$T30)=0,"",IF(OR($A30="",$B30="",$C30="",$E30="",$F30="",$H30="",$R30=""),"PREENCHER OBRIGATÓRIOS",IF(COUNTIF($A$5:$A$104,$A30)&gt;1,"ID CONTAGEM DUPLICADO",IF(COUNTIF(Programa!$K$5:$K$104,$G30)=0,"ITEM NÃO CADASTRADO",IF(AND(OR($R30="Planejada",$R30="Em contagem"),COUNTIFS(Programa!$K$5:$K$104,$G30,Programa!$A$5:$A$104,"Sim")=0),"ITEM INATIVO",IF(AND($R30="Concluída",OR($D30="",$I30="",$J30="")),"CONCLUSÃO INCOMPLETA",IF(AND($D30&lt;&gt;"",$D30&gt;'Parâmetros e instruções'!$B$3),"DATA FUTURA",IF(AND($R30="Concluída",$M30&lt;&gt;0,$N30=""),"CUSTO AUSENTE",IF(AND($R30="Concluída",IFERROR(ABS($M30),0)&gt;'Parâmetros e instruções'!$B$7,OR($S30="",$T30="")),"DIVERGÊNCIA SEM TRATATIVA","OK")))))))))</f>
        <v/>
      </c>
      <c r="X30">
        <f>Programa!$B$30</f>
        <v/>
      </c>
      <c r="Y30">
        <f>Programa!$D$30</f>
        <v/>
      </c>
    </row>
    <row r="31">
      <c r="A31" s="26" t="n"/>
      <c r="B31" s="26" t="n"/>
      <c r="C31" s="54" t="n"/>
      <c r="D31" s="54" t="n"/>
      <c r="E31" s="26" t="n"/>
      <c r="F31" s="26" t="n"/>
      <c r="G31" s="24">
        <f>IF(OR($E31="",$F31=""),"",UPPER(TRIM($E31))&amp;"|"&amp;UPPER(TRIM($F31)))</f>
        <v/>
      </c>
      <c r="H31" s="27" t="n"/>
      <c r="I31" s="30" t="n"/>
      <c r="J31" s="30" t="n"/>
      <c r="K31" s="30" t="n"/>
      <c r="L31" s="31">
        <f>IF(AND($J31="",$K31=""),"",IF($K31&lt;&gt;"",$K31,$J31))</f>
        <v/>
      </c>
      <c r="M31" s="31">
        <f>IF(OR($L31="",$I31=""),"",$L31-$I31)</f>
        <v/>
      </c>
      <c r="N31" s="55" t="n"/>
      <c r="O31" s="56">
        <f>IF(OR($M31="",$N31=""),"",$M31*$N31)</f>
        <v/>
      </c>
      <c r="P31" s="56">
        <f>IF($O31="","",ABS($O31))</f>
        <v/>
      </c>
      <c r="Q31" s="21">
        <f>IF($M31="","",IF(ABS($M31)&lt;='Parâmetros e instruções'!$B$7,"Sim","Não"))</f>
        <v/>
      </c>
      <c r="R31" s="26" t="n"/>
      <c r="S31" s="27" t="n"/>
      <c r="T31" s="27" t="n"/>
      <c r="U31" s="24">
        <f>IF(COUNTA($A31:$F31,$H31:$K31,$N31,$R31:$T31)=0,"",IF(OR($A31="",$B31="",$C31="",$E31="",$F31="",$H31="",$R31=""),"PREENCHER OBRIGATÓRIOS",IF(COUNTIF($A$5:$A$104,$A31)&gt;1,"ID CONTAGEM DUPLICADO",IF(COUNTIF(Programa!$K$5:$K$104,$G31)=0,"ITEM NÃO CADASTRADO",IF(AND(OR($R31="Planejada",$R31="Em contagem"),COUNTIFS(Programa!$K$5:$K$104,$G31,Programa!$A$5:$A$104,"Sim")=0),"ITEM INATIVO",IF(AND($R31="Concluída",OR($D31="",$I31="",$J31="")),"CONCLUSÃO INCOMPLETA",IF(AND($D31&lt;&gt;"",$D31&gt;'Parâmetros e instruções'!$B$3),"DATA FUTURA",IF(AND($R31="Concluída",$M31&lt;&gt;0,$N31=""),"CUSTO AUSENTE",IF(AND($R31="Concluída",IFERROR(ABS($M31),0)&gt;'Parâmetros e instruções'!$B$7,OR($S31="",$T31="")),"DIVERGÊNCIA SEM TRATATIVA","OK")))))))))</f>
        <v/>
      </c>
      <c r="X31">
        <f>Programa!$B$31</f>
        <v/>
      </c>
      <c r="Y31">
        <f>Programa!$D$31</f>
        <v/>
      </c>
    </row>
    <row r="32">
      <c r="A32" s="26" t="n"/>
      <c r="B32" s="26" t="n"/>
      <c r="C32" s="54" t="n"/>
      <c r="D32" s="54" t="n"/>
      <c r="E32" s="26" t="n"/>
      <c r="F32" s="26" t="n"/>
      <c r="G32" s="24">
        <f>IF(OR($E32="",$F32=""),"",UPPER(TRIM($E32))&amp;"|"&amp;UPPER(TRIM($F32)))</f>
        <v/>
      </c>
      <c r="H32" s="27" t="n"/>
      <c r="I32" s="30" t="n"/>
      <c r="J32" s="30" t="n"/>
      <c r="K32" s="30" t="n"/>
      <c r="L32" s="31">
        <f>IF(AND($J32="",$K32=""),"",IF($K32&lt;&gt;"",$K32,$J32))</f>
        <v/>
      </c>
      <c r="M32" s="31">
        <f>IF(OR($L32="",$I32=""),"",$L32-$I32)</f>
        <v/>
      </c>
      <c r="N32" s="55" t="n"/>
      <c r="O32" s="56">
        <f>IF(OR($M32="",$N32=""),"",$M32*$N32)</f>
        <v/>
      </c>
      <c r="P32" s="56">
        <f>IF($O32="","",ABS($O32))</f>
        <v/>
      </c>
      <c r="Q32" s="21">
        <f>IF($M32="","",IF(ABS($M32)&lt;='Parâmetros e instruções'!$B$7,"Sim","Não"))</f>
        <v/>
      </c>
      <c r="R32" s="26" t="n"/>
      <c r="S32" s="27" t="n"/>
      <c r="T32" s="27" t="n"/>
      <c r="U32" s="24">
        <f>IF(COUNTA($A32:$F32,$H32:$K32,$N32,$R32:$T32)=0,"",IF(OR($A32="",$B32="",$C32="",$E32="",$F32="",$H32="",$R32=""),"PREENCHER OBRIGATÓRIOS",IF(COUNTIF($A$5:$A$104,$A32)&gt;1,"ID CONTAGEM DUPLICADO",IF(COUNTIF(Programa!$K$5:$K$104,$G32)=0,"ITEM NÃO CADASTRADO",IF(AND(OR($R32="Planejada",$R32="Em contagem"),COUNTIFS(Programa!$K$5:$K$104,$G32,Programa!$A$5:$A$104,"Sim")=0),"ITEM INATIVO",IF(AND($R32="Concluída",OR($D32="",$I32="",$J32="")),"CONCLUSÃO INCOMPLETA",IF(AND($D32&lt;&gt;"",$D32&gt;'Parâmetros e instruções'!$B$3),"DATA FUTURA",IF(AND($R32="Concluída",$M32&lt;&gt;0,$N32=""),"CUSTO AUSENTE",IF(AND($R32="Concluída",IFERROR(ABS($M32),0)&gt;'Parâmetros e instruções'!$B$7,OR($S32="",$T32="")),"DIVERGÊNCIA SEM TRATATIVA","OK")))))))))</f>
        <v/>
      </c>
      <c r="X32">
        <f>Programa!$B$32</f>
        <v/>
      </c>
      <c r="Y32">
        <f>Programa!$D$32</f>
        <v/>
      </c>
    </row>
    <row r="33">
      <c r="A33" s="26" t="n"/>
      <c r="B33" s="26" t="n"/>
      <c r="C33" s="54" t="n"/>
      <c r="D33" s="54" t="n"/>
      <c r="E33" s="26" t="n"/>
      <c r="F33" s="26" t="n"/>
      <c r="G33" s="24">
        <f>IF(OR($E33="",$F33=""),"",UPPER(TRIM($E33))&amp;"|"&amp;UPPER(TRIM($F33)))</f>
        <v/>
      </c>
      <c r="H33" s="27" t="n"/>
      <c r="I33" s="30" t="n"/>
      <c r="J33" s="30" t="n"/>
      <c r="K33" s="30" t="n"/>
      <c r="L33" s="31">
        <f>IF(AND($J33="",$K33=""),"",IF($K33&lt;&gt;"",$K33,$J33))</f>
        <v/>
      </c>
      <c r="M33" s="31">
        <f>IF(OR($L33="",$I33=""),"",$L33-$I33)</f>
        <v/>
      </c>
      <c r="N33" s="55" t="n"/>
      <c r="O33" s="56">
        <f>IF(OR($M33="",$N33=""),"",$M33*$N33)</f>
        <v/>
      </c>
      <c r="P33" s="56">
        <f>IF($O33="","",ABS($O33))</f>
        <v/>
      </c>
      <c r="Q33" s="21">
        <f>IF($M33="","",IF(ABS($M33)&lt;='Parâmetros e instruções'!$B$7,"Sim","Não"))</f>
        <v/>
      </c>
      <c r="R33" s="26" t="n"/>
      <c r="S33" s="27" t="n"/>
      <c r="T33" s="27" t="n"/>
      <c r="U33" s="24">
        <f>IF(COUNTA($A33:$F33,$H33:$K33,$N33,$R33:$T33)=0,"",IF(OR($A33="",$B33="",$C33="",$E33="",$F33="",$H33="",$R33=""),"PREENCHER OBRIGATÓRIOS",IF(COUNTIF($A$5:$A$104,$A33)&gt;1,"ID CONTAGEM DUPLICADO",IF(COUNTIF(Programa!$K$5:$K$104,$G33)=0,"ITEM NÃO CADASTRADO",IF(AND(OR($R33="Planejada",$R33="Em contagem"),COUNTIFS(Programa!$K$5:$K$104,$G33,Programa!$A$5:$A$104,"Sim")=0),"ITEM INATIVO",IF(AND($R33="Concluída",OR($D33="",$I33="",$J33="")),"CONCLUSÃO INCOMPLETA",IF(AND($D33&lt;&gt;"",$D33&gt;'Parâmetros e instruções'!$B$3),"DATA FUTURA",IF(AND($R33="Concluída",$M33&lt;&gt;0,$N33=""),"CUSTO AUSENTE",IF(AND($R33="Concluída",IFERROR(ABS($M33),0)&gt;'Parâmetros e instruções'!$B$7,OR($S33="",$T33="")),"DIVERGÊNCIA SEM TRATATIVA","OK")))))))))</f>
        <v/>
      </c>
      <c r="X33">
        <f>Programa!$B$33</f>
        <v/>
      </c>
      <c r="Y33">
        <f>Programa!$D$33</f>
        <v/>
      </c>
    </row>
    <row r="34">
      <c r="A34" s="26" t="n"/>
      <c r="B34" s="26" t="n"/>
      <c r="C34" s="54" t="n"/>
      <c r="D34" s="54" t="n"/>
      <c r="E34" s="26" t="n"/>
      <c r="F34" s="26" t="n"/>
      <c r="G34" s="24">
        <f>IF(OR($E34="",$F34=""),"",UPPER(TRIM($E34))&amp;"|"&amp;UPPER(TRIM($F34)))</f>
        <v/>
      </c>
      <c r="H34" s="27" t="n"/>
      <c r="I34" s="30" t="n"/>
      <c r="J34" s="30" t="n"/>
      <c r="K34" s="30" t="n"/>
      <c r="L34" s="31">
        <f>IF(AND($J34="",$K34=""),"",IF($K34&lt;&gt;"",$K34,$J34))</f>
        <v/>
      </c>
      <c r="M34" s="31">
        <f>IF(OR($L34="",$I34=""),"",$L34-$I34)</f>
        <v/>
      </c>
      <c r="N34" s="55" t="n"/>
      <c r="O34" s="56">
        <f>IF(OR($M34="",$N34=""),"",$M34*$N34)</f>
        <v/>
      </c>
      <c r="P34" s="56">
        <f>IF($O34="","",ABS($O34))</f>
        <v/>
      </c>
      <c r="Q34" s="21">
        <f>IF($M34="","",IF(ABS($M34)&lt;='Parâmetros e instruções'!$B$7,"Sim","Não"))</f>
        <v/>
      </c>
      <c r="R34" s="26" t="n"/>
      <c r="S34" s="27" t="n"/>
      <c r="T34" s="27" t="n"/>
      <c r="U34" s="24">
        <f>IF(COUNTA($A34:$F34,$H34:$K34,$N34,$R34:$T34)=0,"",IF(OR($A34="",$B34="",$C34="",$E34="",$F34="",$H34="",$R34=""),"PREENCHER OBRIGATÓRIOS",IF(COUNTIF($A$5:$A$104,$A34)&gt;1,"ID CONTAGEM DUPLICADO",IF(COUNTIF(Programa!$K$5:$K$104,$G34)=0,"ITEM NÃO CADASTRADO",IF(AND(OR($R34="Planejada",$R34="Em contagem"),COUNTIFS(Programa!$K$5:$K$104,$G34,Programa!$A$5:$A$104,"Sim")=0),"ITEM INATIVO",IF(AND($R34="Concluída",OR($D34="",$I34="",$J34="")),"CONCLUSÃO INCOMPLETA",IF(AND($D34&lt;&gt;"",$D34&gt;'Parâmetros e instruções'!$B$3),"DATA FUTURA",IF(AND($R34="Concluída",$M34&lt;&gt;0,$N34=""),"CUSTO AUSENTE",IF(AND($R34="Concluída",IFERROR(ABS($M34),0)&gt;'Parâmetros e instruções'!$B$7,OR($S34="",$T34="")),"DIVERGÊNCIA SEM TRATATIVA","OK")))))))))</f>
        <v/>
      </c>
      <c r="X34">
        <f>Programa!$B$34</f>
        <v/>
      </c>
      <c r="Y34">
        <f>Programa!$D$34</f>
        <v/>
      </c>
    </row>
    <row r="35">
      <c r="A35" s="26" t="n"/>
      <c r="B35" s="26" t="n"/>
      <c r="C35" s="54" t="n"/>
      <c r="D35" s="54" t="n"/>
      <c r="E35" s="26" t="n"/>
      <c r="F35" s="26" t="n"/>
      <c r="G35" s="24">
        <f>IF(OR($E35="",$F35=""),"",UPPER(TRIM($E35))&amp;"|"&amp;UPPER(TRIM($F35)))</f>
        <v/>
      </c>
      <c r="H35" s="27" t="n"/>
      <c r="I35" s="30" t="n"/>
      <c r="J35" s="30" t="n"/>
      <c r="K35" s="30" t="n"/>
      <c r="L35" s="31">
        <f>IF(AND($J35="",$K35=""),"",IF($K35&lt;&gt;"",$K35,$J35))</f>
        <v/>
      </c>
      <c r="M35" s="31">
        <f>IF(OR($L35="",$I35=""),"",$L35-$I35)</f>
        <v/>
      </c>
      <c r="N35" s="55" t="n"/>
      <c r="O35" s="56">
        <f>IF(OR($M35="",$N35=""),"",$M35*$N35)</f>
        <v/>
      </c>
      <c r="P35" s="56">
        <f>IF($O35="","",ABS($O35))</f>
        <v/>
      </c>
      <c r="Q35" s="21">
        <f>IF($M35="","",IF(ABS($M35)&lt;='Parâmetros e instruções'!$B$7,"Sim","Não"))</f>
        <v/>
      </c>
      <c r="R35" s="26" t="n"/>
      <c r="S35" s="27" t="n"/>
      <c r="T35" s="27" t="n"/>
      <c r="U35" s="24">
        <f>IF(COUNTA($A35:$F35,$H35:$K35,$N35,$R35:$T35)=0,"",IF(OR($A35="",$B35="",$C35="",$E35="",$F35="",$H35="",$R35=""),"PREENCHER OBRIGATÓRIOS",IF(COUNTIF($A$5:$A$104,$A35)&gt;1,"ID CONTAGEM DUPLICADO",IF(COUNTIF(Programa!$K$5:$K$104,$G35)=0,"ITEM NÃO CADASTRADO",IF(AND(OR($R35="Planejada",$R35="Em contagem"),COUNTIFS(Programa!$K$5:$K$104,$G35,Programa!$A$5:$A$104,"Sim")=0),"ITEM INATIVO",IF(AND($R35="Concluída",OR($D35="",$I35="",$J35="")),"CONCLUSÃO INCOMPLETA",IF(AND($D35&lt;&gt;"",$D35&gt;'Parâmetros e instruções'!$B$3),"DATA FUTURA",IF(AND($R35="Concluída",$M35&lt;&gt;0,$N35=""),"CUSTO AUSENTE",IF(AND($R35="Concluída",IFERROR(ABS($M35),0)&gt;'Parâmetros e instruções'!$B$7,OR($S35="",$T35="")),"DIVERGÊNCIA SEM TRATATIVA","OK")))))))))</f>
        <v/>
      </c>
      <c r="X35">
        <f>Programa!$B$35</f>
        <v/>
      </c>
      <c r="Y35">
        <f>Programa!$D$35</f>
        <v/>
      </c>
    </row>
    <row r="36">
      <c r="A36" s="26" t="n"/>
      <c r="B36" s="26" t="n"/>
      <c r="C36" s="54" t="n"/>
      <c r="D36" s="54" t="n"/>
      <c r="E36" s="26" t="n"/>
      <c r="F36" s="26" t="n"/>
      <c r="G36" s="24">
        <f>IF(OR($E36="",$F36=""),"",UPPER(TRIM($E36))&amp;"|"&amp;UPPER(TRIM($F36)))</f>
        <v/>
      </c>
      <c r="H36" s="27" t="n"/>
      <c r="I36" s="30" t="n"/>
      <c r="J36" s="30" t="n"/>
      <c r="K36" s="30" t="n"/>
      <c r="L36" s="31">
        <f>IF(AND($J36="",$K36=""),"",IF($K36&lt;&gt;"",$K36,$J36))</f>
        <v/>
      </c>
      <c r="M36" s="31">
        <f>IF(OR($L36="",$I36=""),"",$L36-$I36)</f>
        <v/>
      </c>
      <c r="N36" s="55" t="n"/>
      <c r="O36" s="56">
        <f>IF(OR($M36="",$N36=""),"",$M36*$N36)</f>
        <v/>
      </c>
      <c r="P36" s="56">
        <f>IF($O36="","",ABS($O36))</f>
        <v/>
      </c>
      <c r="Q36" s="21">
        <f>IF($M36="","",IF(ABS($M36)&lt;='Parâmetros e instruções'!$B$7,"Sim","Não"))</f>
        <v/>
      </c>
      <c r="R36" s="26" t="n"/>
      <c r="S36" s="27" t="n"/>
      <c r="T36" s="27" t="n"/>
      <c r="U36" s="24">
        <f>IF(COUNTA($A36:$F36,$H36:$K36,$N36,$R36:$T36)=0,"",IF(OR($A36="",$B36="",$C36="",$E36="",$F36="",$H36="",$R36=""),"PREENCHER OBRIGATÓRIOS",IF(COUNTIF($A$5:$A$104,$A36)&gt;1,"ID CONTAGEM DUPLICADO",IF(COUNTIF(Programa!$K$5:$K$104,$G36)=0,"ITEM NÃO CADASTRADO",IF(AND(OR($R36="Planejada",$R36="Em contagem"),COUNTIFS(Programa!$K$5:$K$104,$G36,Programa!$A$5:$A$104,"Sim")=0),"ITEM INATIVO",IF(AND($R36="Concluída",OR($D36="",$I36="",$J36="")),"CONCLUSÃO INCOMPLETA",IF(AND($D36&lt;&gt;"",$D36&gt;'Parâmetros e instruções'!$B$3),"DATA FUTURA",IF(AND($R36="Concluída",$M36&lt;&gt;0,$N36=""),"CUSTO AUSENTE",IF(AND($R36="Concluída",IFERROR(ABS($M36),0)&gt;'Parâmetros e instruções'!$B$7,OR($S36="",$T36="")),"DIVERGÊNCIA SEM TRATATIVA","OK")))))))))</f>
        <v/>
      </c>
      <c r="X36">
        <f>Programa!$B$36</f>
        <v/>
      </c>
      <c r="Y36">
        <f>Programa!$D$36</f>
        <v/>
      </c>
    </row>
    <row r="37">
      <c r="A37" s="26" t="n"/>
      <c r="B37" s="26" t="n"/>
      <c r="C37" s="54" t="n"/>
      <c r="D37" s="54" t="n"/>
      <c r="E37" s="26" t="n"/>
      <c r="F37" s="26" t="n"/>
      <c r="G37" s="24">
        <f>IF(OR($E37="",$F37=""),"",UPPER(TRIM($E37))&amp;"|"&amp;UPPER(TRIM($F37)))</f>
        <v/>
      </c>
      <c r="H37" s="27" t="n"/>
      <c r="I37" s="30" t="n"/>
      <c r="J37" s="30" t="n"/>
      <c r="K37" s="30" t="n"/>
      <c r="L37" s="31">
        <f>IF(AND($J37="",$K37=""),"",IF($K37&lt;&gt;"",$K37,$J37))</f>
        <v/>
      </c>
      <c r="M37" s="31">
        <f>IF(OR($L37="",$I37=""),"",$L37-$I37)</f>
        <v/>
      </c>
      <c r="N37" s="55" t="n"/>
      <c r="O37" s="56">
        <f>IF(OR($M37="",$N37=""),"",$M37*$N37)</f>
        <v/>
      </c>
      <c r="P37" s="56">
        <f>IF($O37="","",ABS($O37))</f>
        <v/>
      </c>
      <c r="Q37" s="21">
        <f>IF($M37="","",IF(ABS($M37)&lt;='Parâmetros e instruções'!$B$7,"Sim","Não"))</f>
        <v/>
      </c>
      <c r="R37" s="26" t="n"/>
      <c r="S37" s="27" t="n"/>
      <c r="T37" s="27" t="n"/>
      <c r="U37" s="24">
        <f>IF(COUNTA($A37:$F37,$H37:$K37,$N37,$R37:$T37)=0,"",IF(OR($A37="",$B37="",$C37="",$E37="",$F37="",$H37="",$R37=""),"PREENCHER OBRIGATÓRIOS",IF(COUNTIF($A$5:$A$104,$A37)&gt;1,"ID CONTAGEM DUPLICADO",IF(COUNTIF(Programa!$K$5:$K$104,$G37)=0,"ITEM NÃO CADASTRADO",IF(AND(OR($R37="Planejada",$R37="Em contagem"),COUNTIFS(Programa!$K$5:$K$104,$G37,Programa!$A$5:$A$104,"Sim")=0),"ITEM INATIVO",IF(AND($R37="Concluída",OR($D37="",$I37="",$J37="")),"CONCLUSÃO INCOMPLETA",IF(AND($D37&lt;&gt;"",$D37&gt;'Parâmetros e instruções'!$B$3),"DATA FUTURA",IF(AND($R37="Concluída",$M37&lt;&gt;0,$N37=""),"CUSTO AUSENTE",IF(AND($R37="Concluída",IFERROR(ABS($M37),0)&gt;'Parâmetros e instruções'!$B$7,OR($S37="",$T37="")),"DIVERGÊNCIA SEM TRATATIVA","OK")))))))))</f>
        <v/>
      </c>
      <c r="X37">
        <f>Programa!$B$37</f>
        <v/>
      </c>
      <c r="Y37">
        <f>Programa!$D$37</f>
        <v/>
      </c>
    </row>
    <row r="38">
      <c r="A38" s="26" t="n"/>
      <c r="B38" s="26" t="n"/>
      <c r="C38" s="54" t="n"/>
      <c r="D38" s="54" t="n"/>
      <c r="E38" s="26" t="n"/>
      <c r="F38" s="26" t="n"/>
      <c r="G38" s="24">
        <f>IF(OR($E38="",$F38=""),"",UPPER(TRIM($E38))&amp;"|"&amp;UPPER(TRIM($F38)))</f>
        <v/>
      </c>
      <c r="H38" s="27" t="n"/>
      <c r="I38" s="30" t="n"/>
      <c r="J38" s="30" t="n"/>
      <c r="K38" s="30" t="n"/>
      <c r="L38" s="31">
        <f>IF(AND($J38="",$K38=""),"",IF($K38&lt;&gt;"",$K38,$J38))</f>
        <v/>
      </c>
      <c r="M38" s="31">
        <f>IF(OR($L38="",$I38=""),"",$L38-$I38)</f>
        <v/>
      </c>
      <c r="N38" s="55" t="n"/>
      <c r="O38" s="56">
        <f>IF(OR($M38="",$N38=""),"",$M38*$N38)</f>
        <v/>
      </c>
      <c r="P38" s="56">
        <f>IF($O38="","",ABS($O38))</f>
        <v/>
      </c>
      <c r="Q38" s="21">
        <f>IF($M38="","",IF(ABS($M38)&lt;='Parâmetros e instruções'!$B$7,"Sim","Não"))</f>
        <v/>
      </c>
      <c r="R38" s="26" t="n"/>
      <c r="S38" s="27" t="n"/>
      <c r="T38" s="27" t="n"/>
      <c r="U38" s="24">
        <f>IF(COUNTA($A38:$F38,$H38:$K38,$N38,$R38:$T38)=0,"",IF(OR($A38="",$B38="",$C38="",$E38="",$F38="",$H38="",$R38=""),"PREENCHER OBRIGATÓRIOS",IF(COUNTIF($A$5:$A$104,$A38)&gt;1,"ID CONTAGEM DUPLICADO",IF(COUNTIF(Programa!$K$5:$K$104,$G38)=0,"ITEM NÃO CADASTRADO",IF(AND(OR($R38="Planejada",$R38="Em contagem"),COUNTIFS(Programa!$K$5:$K$104,$G38,Programa!$A$5:$A$104,"Sim")=0),"ITEM INATIVO",IF(AND($R38="Concluída",OR($D38="",$I38="",$J38="")),"CONCLUSÃO INCOMPLETA",IF(AND($D38&lt;&gt;"",$D38&gt;'Parâmetros e instruções'!$B$3),"DATA FUTURA",IF(AND($R38="Concluída",$M38&lt;&gt;0,$N38=""),"CUSTO AUSENTE",IF(AND($R38="Concluída",IFERROR(ABS($M38),0)&gt;'Parâmetros e instruções'!$B$7,OR($S38="",$T38="")),"DIVERGÊNCIA SEM TRATATIVA","OK")))))))))</f>
        <v/>
      </c>
      <c r="X38">
        <f>Programa!$B$38</f>
        <v/>
      </c>
      <c r="Y38">
        <f>Programa!$D$38</f>
        <v/>
      </c>
    </row>
    <row r="39">
      <c r="A39" s="26" t="n"/>
      <c r="B39" s="26" t="n"/>
      <c r="C39" s="54" t="n"/>
      <c r="D39" s="54" t="n"/>
      <c r="E39" s="26" t="n"/>
      <c r="F39" s="26" t="n"/>
      <c r="G39" s="24">
        <f>IF(OR($E39="",$F39=""),"",UPPER(TRIM($E39))&amp;"|"&amp;UPPER(TRIM($F39)))</f>
        <v/>
      </c>
      <c r="H39" s="27" t="n"/>
      <c r="I39" s="30" t="n"/>
      <c r="J39" s="30" t="n"/>
      <c r="K39" s="30" t="n"/>
      <c r="L39" s="31">
        <f>IF(AND($J39="",$K39=""),"",IF($K39&lt;&gt;"",$K39,$J39))</f>
        <v/>
      </c>
      <c r="M39" s="31">
        <f>IF(OR($L39="",$I39=""),"",$L39-$I39)</f>
        <v/>
      </c>
      <c r="N39" s="55" t="n"/>
      <c r="O39" s="56">
        <f>IF(OR($M39="",$N39=""),"",$M39*$N39)</f>
        <v/>
      </c>
      <c r="P39" s="56">
        <f>IF($O39="","",ABS($O39))</f>
        <v/>
      </c>
      <c r="Q39" s="21">
        <f>IF($M39="","",IF(ABS($M39)&lt;='Parâmetros e instruções'!$B$7,"Sim","Não"))</f>
        <v/>
      </c>
      <c r="R39" s="26" t="n"/>
      <c r="S39" s="27" t="n"/>
      <c r="T39" s="27" t="n"/>
      <c r="U39" s="24">
        <f>IF(COUNTA($A39:$F39,$H39:$K39,$N39,$R39:$T39)=0,"",IF(OR($A39="",$B39="",$C39="",$E39="",$F39="",$H39="",$R39=""),"PREENCHER OBRIGATÓRIOS",IF(COUNTIF($A$5:$A$104,$A39)&gt;1,"ID CONTAGEM DUPLICADO",IF(COUNTIF(Programa!$K$5:$K$104,$G39)=0,"ITEM NÃO CADASTRADO",IF(AND(OR($R39="Planejada",$R39="Em contagem"),COUNTIFS(Programa!$K$5:$K$104,$G39,Programa!$A$5:$A$104,"Sim")=0),"ITEM INATIVO",IF(AND($R39="Concluída",OR($D39="",$I39="",$J39="")),"CONCLUSÃO INCOMPLETA",IF(AND($D39&lt;&gt;"",$D39&gt;'Parâmetros e instruções'!$B$3),"DATA FUTURA",IF(AND($R39="Concluída",$M39&lt;&gt;0,$N39=""),"CUSTO AUSENTE",IF(AND($R39="Concluída",IFERROR(ABS($M39),0)&gt;'Parâmetros e instruções'!$B$7,OR($S39="",$T39="")),"DIVERGÊNCIA SEM TRATATIVA","OK")))))))))</f>
        <v/>
      </c>
      <c r="X39">
        <f>Programa!$B$39</f>
        <v/>
      </c>
      <c r="Y39">
        <f>Programa!$D$39</f>
        <v/>
      </c>
    </row>
    <row r="40">
      <c r="A40" s="26" t="n"/>
      <c r="B40" s="26" t="n"/>
      <c r="C40" s="54" t="n"/>
      <c r="D40" s="54" t="n"/>
      <c r="E40" s="26" t="n"/>
      <c r="F40" s="26" t="n"/>
      <c r="G40" s="24">
        <f>IF(OR($E40="",$F40=""),"",UPPER(TRIM($E40))&amp;"|"&amp;UPPER(TRIM($F40)))</f>
        <v/>
      </c>
      <c r="H40" s="27" t="n"/>
      <c r="I40" s="30" t="n"/>
      <c r="J40" s="30" t="n"/>
      <c r="K40" s="30" t="n"/>
      <c r="L40" s="31">
        <f>IF(AND($J40="",$K40=""),"",IF($K40&lt;&gt;"",$K40,$J40))</f>
        <v/>
      </c>
      <c r="M40" s="31">
        <f>IF(OR($L40="",$I40=""),"",$L40-$I40)</f>
        <v/>
      </c>
      <c r="N40" s="55" t="n"/>
      <c r="O40" s="56">
        <f>IF(OR($M40="",$N40=""),"",$M40*$N40)</f>
        <v/>
      </c>
      <c r="P40" s="56">
        <f>IF($O40="","",ABS($O40))</f>
        <v/>
      </c>
      <c r="Q40" s="21">
        <f>IF($M40="","",IF(ABS($M40)&lt;='Parâmetros e instruções'!$B$7,"Sim","Não"))</f>
        <v/>
      </c>
      <c r="R40" s="26" t="n"/>
      <c r="S40" s="27" t="n"/>
      <c r="T40" s="27" t="n"/>
      <c r="U40" s="24">
        <f>IF(COUNTA($A40:$F40,$H40:$K40,$N40,$R40:$T40)=0,"",IF(OR($A40="",$B40="",$C40="",$E40="",$F40="",$H40="",$R40=""),"PREENCHER OBRIGATÓRIOS",IF(COUNTIF($A$5:$A$104,$A40)&gt;1,"ID CONTAGEM DUPLICADO",IF(COUNTIF(Programa!$K$5:$K$104,$G40)=0,"ITEM NÃO CADASTRADO",IF(AND(OR($R40="Planejada",$R40="Em contagem"),COUNTIFS(Programa!$K$5:$K$104,$G40,Programa!$A$5:$A$104,"Sim")=0),"ITEM INATIVO",IF(AND($R40="Concluída",OR($D40="",$I40="",$J40="")),"CONCLUSÃO INCOMPLETA",IF(AND($D40&lt;&gt;"",$D40&gt;'Parâmetros e instruções'!$B$3),"DATA FUTURA",IF(AND($R40="Concluída",$M40&lt;&gt;0,$N40=""),"CUSTO AUSENTE",IF(AND($R40="Concluída",IFERROR(ABS($M40),0)&gt;'Parâmetros e instruções'!$B$7,OR($S40="",$T40="")),"DIVERGÊNCIA SEM TRATATIVA","OK")))))))))</f>
        <v/>
      </c>
      <c r="X40">
        <f>Programa!$B$40</f>
        <v/>
      </c>
      <c r="Y40">
        <f>Programa!$D$40</f>
        <v/>
      </c>
    </row>
    <row r="41">
      <c r="A41" s="26" t="n"/>
      <c r="B41" s="26" t="n"/>
      <c r="C41" s="54" t="n"/>
      <c r="D41" s="54" t="n"/>
      <c r="E41" s="26" t="n"/>
      <c r="F41" s="26" t="n"/>
      <c r="G41" s="24">
        <f>IF(OR($E41="",$F41=""),"",UPPER(TRIM($E41))&amp;"|"&amp;UPPER(TRIM($F41)))</f>
        <v/>
      </c>
      <c r="H41" s="27" t="n"/>
      <c r="I41" s="30" t="n"/>
      <c r="J41" s="30" t="n"/>
      <c r="K41" s="30" t="n"/>
      <c r="L41" s="31">
        <f>IF(AND($J41="",$K41=""),"",IF($K41&lt;&gt;"",$K41,$J41))</f>
        <v/>
      </c>
      <c r="M41" s="31">
        <f>IF(OR($L41="",$I41=""),"",$L41-$I41)</f>
        <v/>
      </c>
      <c r="N41" s="55" t="n"/>
      <c r="O41" s="56">
        <f>IF(OR($M41="",$N41=""),"",$M41*$N41)</f>
        <v/>
      </c>
      <c r="P41" s="56">
        <f>IF($O41="","",ABS($O41))</f>
        <v/>
      </c>
      <c r="Q41" s="21">
        <f>IF($M41="","",IF(ABS($M41)&lt;='Parâmetros e instruções'!$B$7,"Sim","Não"))</f>
        <v/>
      </c>
      <c r="R41" s="26" t="n"/>
      <c r="S41" s="27" t="n"/>
      <c r="T41" s="27" t="n"/>
      <c r="U41" s="24">
        <f>IF(COUNTA($A41:$F41,$H41:$K41,$N41,$R41:$T41)=0,"",IF(OR($A41="",$B41="",$C41="",$E41="",$F41="",$H41="",$R41=""),"PREENCHER OBRIGATÓRIOS",IF(COUNTIF($A$5:$A$104,$A41)&gt;1,"ID CONTAGEM DUPLICADO",IF(COUNTIF(Programa!$K$5:$K$104,$G41)=0,"ITEM NÃO CADASTRADO",IF(AND(OR($R41="Planejada",$R41="Em contagem"),COUNTIFS(Programa!$K$5:$K$104,$G41,Programa!$A$5:$A$104,"Sim")=0),"ITEM INATIVO",IF(AND($R41="Concluída",OR($D41="",$I41="",$J41="")),"CONCLUSÃO INCOMPLETA",IF(AND($D41&lt;&gt;"",$D41&gt;'Parâmetros e instruções'!$B$3),"DATA FUTURA",IF(AND($R41="Concluída",$M41&lt;&gt;0,$N41=""),"CUSTO AUSENTE",IF(AND($R41="Concluída",IFERROR(ABS($M41),0)&gt;'Parâmetros e instruções'!$B$7,OR($S41="",$T41="")),"DIVERGÊNCIA SEM TRATATIVA","OK")))))))))</f>
        <v/>
      </c>
      <c r="X41">
        <f>Programa!$B$41</f>
        <v/>
      </c>
      <c r="Y41">
        <f>Programa!$D$41</f>
        <v/>
      </c>
    </row>
    <row r="42">
      <c r="A42" s="26" t="n"/>
      <c r="B42" s="26" t="n"/>
      <c r="C42" s="54" t="n"/>
      <c r="D42" s="54" t="n"/>
      <c r="E42" s="26" t="n"/>
      <c r="F42" s="26" t="n"/>
      <c r="G42" s="24">
        <f>IF(OR($E42="",$F42=""),"",UPPER(TRIM($E42))&amp;"|"&amp;UPPER(TRIM($F42)))</f>
        <v/>
      </c>
      <c r="H42" s="27" t="n"/>
      <c r="I42" s="30" t="n"/>
      <c r="J42" s="30" t="n"/>
      <c r="K42" s="30" t="n"/>
      <c r="L42" s="31">
        <f>IF(AND($J42="",$K42=""),"",IF($K42&lt;&gt;"",$K42,$J42))</f>
        <v/>
      </c>
      <c r="M42" s="31">
        <f>IF(OR($L42="",$I42=""),"",$L42-$I42)</f>
        <v/>
      </c>
      <c r="N42" s="55" t="n"/>
      <c r="O42" s="56">
        <f>IF(OR($M42="",$N42=""),"",$M42*$N42)</f>
        <v/>
      </c>
      <c r="P42" s="56">
        <f>IF($O42="","",ABS($O42))</f>
        <v/>
      </c>
      <c r="Q42" s="21">
        <f>IF($M42="","",IF(ABS($M42)&lt;='Parâmetros e instruções'!$B$7,"Sim","Não"))</f>
        <v/>
      </c>
      <c r="R42" s="26" t="n"/>
      <c r="S42" s="27" t="n"/>
      <c r="T42" s="27" t="n"/>
      <c r="U42" s="24">
        <f>IF(COUNTA($A42:$F42,$H42:$K42,$N42,$R42:$T42)=0,"",IF(OR($A42="",$B42="",$C42="",$E42="",$F42="",$H42="",$R42=""),"PREENCHER OBRIGATÓRIOS",IF(COUNTIF($A$5:$A$104,$A42)&gt;1,"ID CONTAGEM DUPLICADO",IF(COUNTIF(Programa!$K$5:$K$104,$G42)=0,"ITEM NÃO CADASTRADO",IF(AND(OR($R42="Planejada",$R42="Em contagem"),COUNTIFS(Programa!$K$5:$K$104,$G42,Programa!$A$5:$A$104,"Sim")=0),"ITEM INATIVO",IF(AND($R42="Concluída",OR($D42="",$I42="",$J42="")),"CONCLUSÃO INCOMPLETA",IF(AND($D42&lt;&gt;"",$D42&gt;'Parâmetros e instruções'!$B$3),"DATA FUTURA",IF(AND($R42="Concluída",$M42&lt;&gt;0,$N42=""),"CUSTO AUSENTE",IF(AND($R42="Concluída",IFERROR(ABS($M42),0)&gt;'Parâmetros e instruções'!$B$7,OR($S42="",$T42="")),"DIVERGÊNCIA SEM TRATATIVA","OK")))))))))</f>
        <v/>
      </c>
      <c r="X42">
        <f>Programa!$B$42</f>
        <v/>
      </c>
      <c r="Y42">
        <f>Programa!$D$42</f>
        <v/>
      </c>
    </row>
    <row r="43">
      <c r="A43" s="26" t="n"/>
      <c r="B43" s="26" t="n"/>
      <c r="C43" s="54" t="n"/>
      <c r="D43" s="54" t="n"/>
      <c r="E43" s="26" t="n"/>
      <c r="F43" s="26" t="n"/>
      <c r="G43" s="24">
        <f>IF(OR($E43="",$F43=""),"",UPPER(TRIM($E43))&amp;"|"&amp;UPPER(TRIM($F43)))</f>
        <v/>
      </c>
      <c r="H43" s="27" t="n"/>
      <c r="I43" s="30" t="n"/>
      <c r="J43" s="30" t="n"/>
      <c r="K43" s="30" t="n"/>
      <c r="L43" s="31">
        <f>IF(AND($J43="",$K43=""),"",IF($K43&lt;&gt;"",$K43,$J43))</f>
        <v/>
      </c>
      <c r="M43" s="31">
        <f>IF(OR($L43="",$I43=""),"",$L43-$I43)</f>
        <v/>
      </c>
      <c r="N43" s="55" t="n"/>
      <c r="O43" s="56">
        <f>IF(OR($M43="",$N43=""),"",$M43*$N43)</f>
        <v/>
      </c>
      <c r="P43" s="56">
        <f>IF($O43="","",ABS($O43))</f>
        <v/>
      </c>
      <c r="Q43" s="21">
        <f>IF($M43="","",IF(ABS($M43)&lt;='Parâmetros e instruções'!$B$7,"Sim","Não"))</f>
        <v/>
      </c>
      <c r="R43" s="26" t="n"/>
      <c r="S43" s="27" t="n"/>
      <c r="T43" s="27" t="n"/>
      <c r="U43" s="24">
        <f>IF(COUNTA($A43:$F43,$H43:$K43,$N43,$R43:$T43)=0,"",IF(OR($A43="",$B43="",$C43="",$E43="",$F43="",$H43="",$R43=""),"PREENCHER OBRIGATÓRIOS",IF(COUNTIF($A$5:$A$104,$A43)&gt;1,"ID CONTAGEM DUPLICADO",IF(COUNTIF(Programa!$K$5:$K$104,$G43)=0,"ITEM NÃO CADASTRADO",IF(AND(OR($R43="Planejada",$R43="Em contagem"),COUNTIFS(Programa!$K$5:$K$104,$G43,Programa!$A$5:$A$104,"Sim")=0),"ITEM INATIVO",IF(AND($R43="Concluída",OR($D43="",$I43="",$J43="")),"CONCLUSÃO INCOMPLETA",IF(AND($D43&lt;&gt;"",$D43&gt;'Parâmetros e instruções'!$B$3),"DATA FUTURA",IF(AND($R43="Concluída",$M43&lt;&gt;0,$N43=""),"CUSTO AUSENTE",IF(AND($R43="Concluída",IFERROR(ABS($M43),0)&gt;'Parâmetros e instruções'!$B$7,OR($S43="",$T43="")),"DIVERGÊNCIA SEM TRATATIVA","OK")))))))))</f>
        <v/>
      </c>
      <c r="X43">
        <f>Programa!$B$43</f>
        <v/>
      </c>
      <c r="Y43">
        <f>Programa!$D$43</f>
        <v/>
      </c>
    </row>
    <row r="44">
      <c r="A44" s="26" t="n"/>
      <c r="B44" s="26" t="n"/>
      <c r="C44" s="54" t="n"/>
      <c r="D44" s="54" t="n"/>
      <c r="E44" s="26" t="n"/>
      <c r="F44" s="26" t="n"/>
      <c r="G44" s="24">
        <f>IF(OR($E44="",$F44=""),"",UPPER(TRIM($E44))&amp;"|"&amp;UPPER(TRIM($F44)))</f>
        <v/>
      </c>
      <c r="H44" s="27" t="n"/>
      <c r="I44" s="30" t="n"/>
      <c r="J44" s="30" t="n"/>
      <c r="K44" s="30" t="n"/>
      <c r="L44" s="31">
        <f>IF(AND($J44="",$K44=""),"",IF($K44&lt;&gt;"",$K44,$J44))</f>
        <v/>
      </c>
      <c r="M44" s="31">
        <f>IF(OR($L44="",$I44=""),"",$L44-$I44)</f>
        <v/>
      </c>
      <c r="N44" s="55" t="n"/>
      <c r="O44" s="56">
        <f>IF(OR($M44="",$N44=""),"",$M44*$N44)</f>
        <v/>
      </c>
      <c r="P44" s="56">
        <f>IF($O44="","",ABS($O44))</f>
        <v/>
      </c>
      <c r="Q44" s="21">
        <f>IF($M44="","",IF(ABS($M44)&lt;='Parâmetros e instruções'!$B$7,"Sim","Não"))</f>
        <v/>
      </c>
      <c r="R44" s="26" t="n"/>
      <c r="S44" s="27" t="n"/>
      <c r="T44" s="27" t="n"/>
      <c r="U44" s="24">
        <f>IF(COUNTA($A44:$F44,$H44:$K44,$N44,$R44:$T44)=0,"",IF(OR($A44="",$B44="",$C44="",$E44="",$F44="",$H44="",$R44=""),"PREENCHER OBRIGATÓRIOS",IF(COUNTIF($A$5:$A$104,$A44)&gt;1,"ID CONTAGEM DUPLICADO",IF(COUNTIF(Programa!$K$5:$K$104,$G44)=0,"ITEM NÃO CADASTRADO",IF(AND(OR($R44="Planejada",$R44="Em contagem"),COUNTIFS(Programa!$K$5:$K$104,$G44,Programa!$A$5:$A$104,"Sim")=0),"ITEM INATIVO",IF(AND($R44="Concluída",OR($D44="",$I44="",$J44="")),"CONCLUSÃO INCOMPLETA",IF(AND($D44&lt;&gt;"",$D44&gt;'Parâmetros e instruções'!$B$3),"DATA FUTURA",IF(AND($R44="Concluída",$M44&lt;&gt;0,$N44=""),"CUSTO AUSENTE",IF(AND($R44="Concluída",IFERROR(ABS($M44),0)&gt;'Parâmetros e instruções'!$B$7,OR($S44="",$T44="")),"DIVERGÊNCIA SEM TRATATIVA","OK")))))))))</f>
        <v/>
      </c>
      <c r="X44">
        <f>Programa!$B$44</f>
        <v/>
      </c>
      <c r="Y44">
        <f>Programa!$D$44</f>
        <v/>
      </c>
    </row>
    <row r="45">
      <c r="A45" s="26" t="n"/>
      <c r="B45" s="26" t="n"/>
      <c r="C45" s="54" t="n"/>
      <c r="D45" s="54" t="n"/>
      <c r="E45" s="26" t="n"/>
      <c r="F45" s="26" t="n"/>
      <c r="G45" s="24">
        <f>IF(OR($E45="",$F45=""),"",UPPER(TRIM($E45))&amp;"|"&amp;UPPER(TRIM($F45)))</f>
        <v/>
      </c>
      <c r="H45" s="27" t="n"/>
      <c r="I45" s="30" t="n"/>
      <c r="J45" s="30" t="n"/>
      <c r="K45" s="30" t="n"/>
      <c r="L45" s="31">
        <f>IF(AND($J45="",$K45=""),"",IF($K45&lt;&gt;"",$K45,$J45))</f>
        <v/>
      </c>
      <c r="M45" s="31">
        <f>IF(OR($L45="",$I45=""),"",$L45-$I45)</f>
        <v/>
      </c>
      <c r="N45" s="55" t="n"/>
      <c r="O45" s="56">
        <f>IF(OR($M45="",$N45=""),"",$M45*$N45)</f>
        <v/>
      </c>
      <c r="P45" s="56">
        <f>IF($O45="","",ABS($O45))</f>
        <v/>
      </c>
      <c r="Q45" s="21">
        <f>IF($M45="","",IF(ABS($M45)&lt;='Parâmetros e instruções'!$B$7,"Sim","Não"))</f>
        <v/>
      </c>
      <c r="R45" s="26" t="n"/>
      <c r="S45" s="27" t="n"/>
      <c r="T45" s="27" t="n"/>
      <c r="U45" s="24">
        <f>IF(COUNTA($A45:$F45,$H45:$K45,$N45,$R45:$T45)=0,"",IF(OR($A45="",$B45="",$C45="",$E45="",$F45="",$H45="",$R45=""),"PREENCHER OBRIGATÓRIOS",IF(COUNTIF($A$5:$A$104,$A45)&gt;1,"ID CONTAGEM DUPLICADO",IF(COUNTIF(Programa!$K$5:$K$104,$G45)=0,"ITEM NÃO CADASTRADO",IF(AND(OR($R45="Planejada",$R45="Em contagem"),COUNTIFS(Programa!$K$5:$K$104,$G45,Programa!$A$5:$A$104,"Sim")=0),"ITEM INATIVO",IF(AND($R45="Concluída",OR($D45="",$I45="",$J45="")),"CONCLUSÃO INCOMPLETA",IF(AND($D45&lt;&gt;"",$D45&gt;'Parâmetros e instruções'!$B$3),"DATA FUTURA",IF(AND($R45="Concluída",$M45&lt;&gt;0,$N45=""),"CUSTO AUSENTE",IF(AND($R45="Concluída",IFERROR(ABS($M45),0)&gt;'Parâmetros e instruções'!$B$7,OR($S45="",$T45="")),"DIVERGÊNCIA SEM TRATATIVA","OK")))))))))</f>
        <v/>
      </c>
      <c r="X45">
        <f>Programa!$B$45</f>
        <v/>
      </c>
      <c r="Y45">
        <f>Programa!$D$45</f>
        <v/>
      </c>
    </row>
    <row r="46">
      <c r="A46" s="26" t="n"/>
      <c r="B46" s="26" t="n"/>
      <c r="C46" s="54" t="n"/>
      <c r="D46" s="54" t="n"/>
      <c r="E46" s="26" t="n"/>
      <c r="F46" s="26" t="n"/>
      <c r="G46" s="24">
        <f>IF(OR($E46="",$F46=""),"",UPPER(TRIM($E46))&amp;"|"&amp;UPPER(TRIM($F46)))</f>
        <v/>
      </c>
      <c r="H46" s="27" t="n"/>
      <c r="I46" s="30" t="n"/>
      <c r="J46" s="30" t="n"/>
      <c r="K46" s="30" t="n"/>
      <c r="L46" s="31">
        <f>IF(AND($J46="",$K46=""),"",IF($K46&lt;&gt;"",$K46,$J46))</f>
        <v/>
      </c>
      <c r="M46" s="31">
        <f>IF(OR($L46="",$I46=""),"",$L46-$I46)</f>
        <v/>
      </c>
      <c r="N46" s="55" t="n"/>
      <c r="O46" s="56">
        <f>IF(OR($M46="",$N46=""),"",$M46*$N46)</f>
        <v/>
      </c>
      <c r="P46" s="56">
        <f>IF($O46="","",ABS($O46))</f>
        <v/>
      </c>
      <c r="Q46" s="21">
        <f>IF($M46="","",IF(ABS($M46)&lt;='Parâmetros e instruções'!$B$7,"Sim","Não"))</f>
        <v/>
      </c>
      <c r="R46" s="26" t="n"/>
      <c r="S46" s="27" t="n"/>
      <c r="T46" s="27" t="n"/>
      <c r="U46" s="24">
        <f>IF(COUNTA($A46:$F46,$H46:$K46,$N46,$R46:$T46)=0,"",IF(OR($A46="",$B46="",$C46="",$E46="",$F46="",$H46="",$R46=""),"PREENCHER OBRIGATÓRIOS",IF(COUNTIF($A$5:$A$104,$A46)&gt;1,"ID CONTAGEM DUPLICADO",IF(COUNTIF(Programa!$K$5:$K$104,$G46)=0,"ITEM NÃO CADASTRADO",IF(AND(OR($R46="Planejada",$R46="Em contagem"),COUNTIFS(Programa!$K$5:$K$104,$G46,Programa!$A$5:$A$104,"Sim")=0),"ITEM INATIVO",IF(AND($R46="Concluída",OR($D46="",$I46="",$J46="")),"CONCLUSÃO INCOMPLETA",IF(AND($D46&lt;&gt;"",$D46&gt;'Parâmetros e instruções'!$B$3),"DATA FUTURA",IF(AND($R46="Concluída",$M46&lt;&gt;0,$N46=""),"CUSTO AUSENTE",IF(AND($R46="Concluída",IFERROR(ABS($M46),0)&gt;'Parâmetros e instruções'!$B$7,OR($S46="",$T46="")),"DIVERGÊNCIA SEM TRATATIVA","OK")))))))))</f>
        <v/>
      </c>
      <c r="X46">
        <f>Programa!$B$46</f>
        <v/>
      </c>
      <c r="Y46">
        <f>Programa!$D$46</f>
        <v/>
      </c>
    </row>
    <row r="47">
      <c r="A47" s="26" t="n"/>
      <c r="B47" s="26" t="n"/>
      <c r="C47" s="54" t="n"/>
      <c r="D47" s="54" t="n"/>
      <c r="E47" s="26" t="n"/>
      <c r="F47" s="26" t="n"/>
      <c r="G47" s="24">
        <f>IF(OR($E47="",$F47=""),"",UPPER(TRIM($E47))&amp;"|"&amp;UPPER(TRIM($F47)))</f>
        <v/>
      </c>
      <c r="H47" s="27" t="n"/>
      <c r="I47" s="30" t="n"/>
      <c r="J47" s="30" t="n"/>
      <c r="K47" s="30" t="n"/>
      <c r="L47" s="31">
        <f>IF(AND($J47="",$K47=""),"",IF($K47&lt;&gt;"",$K47,$J47))</f>
        <v/>
      </c>
      <c r="M47" s="31">
        <f>IF(OR($L47="",$I47=""),"",$L47-$I47)</f>
        <v/>
      </c>
      <c r="N47" s="55" t="n"/>
      <c r="O47" s="56">
        <f>IF(OR($M47="",$N47=""),"",$M47*$N47)</f>
        <v/>
      </c>
      <c r="P47" s="56">
        <f>IF($O47="","",ABS($O47))</f>
        <v/>
      </c>
      <c r="Q47" s="21">
        <f>IF($M47="","",IF(ABS($M47)&lt;='Parâmetros e instruções'!$B$7,"Sim","Não"))</f>
        <v/>
      </c>
      <c r="R47" s="26" t="n"/>
      <c r="S47" s="27" t="n"/>
      <c r="T47" s="27" t="n"/>
      <c r="U47" s="24">
        <f>IF(COUNTA($A47:$F47,$H47:$K47,$N47,$R47:$T47)=0,"",IF(OR($A47="",$B47="",$C47="",$E47="",$F47="",$H47="",$R47=""),"PREENCHER OBRIGATÓRIOS",IF(COUNTIF($A$5:$A$104,$A47)&gt;1,"ID CONTAGEM DUPLICADO",IF(COUNTIF(Programa!$K$5:$K$104,$G47)=0,"ITEM NÃO CADASTRADO",IF(AND(OR($R47="Planejada",$R47="Em contagem"),COUNTIFS(Programa!$K$5:$K$104,$G47,Programa!$A$5:$A$104,"Sim")=0),"ITEM INATIVO",IF(AND($R47="Concluída",OR($D47="",$I47="",$J47="")),"CONCLUSÃO INCOMPLETA",IF(AND($D47&lt;&gt;"",$D47&gt;'Parâmetros e instruções'!$B$3),"DATA FUTURA",IF(AND($R47="Concluída",$M47&lt;&gt;0,$N47=""),"CUSTO AUSENTE",IF(AND($R47="Concluída",IFERROR(ABS($M47),0)&gt;'Parâmetros e instruções'!$B$7,OR($S47="",$T47="")),"DIVERGÊNCIA SEM TRATATIVA","OK")))))))))</f>
        <v/>
      </c>
      <c r="X47">
        <f>Programa!$B$47</f>
        <v/>
      </c>
      <c r="Y47">
        <f>Programa!$D$47</f>
        <v/>
      </c>
    </row>
    <row r="48">
      <c r="A48" s="26" t="n"/>
      <c r="B48" s="26" t="n"/>
      <c r="C48" s="54" t="n"/>
      <c r="D48" s="54" t="n"/>
      <c r="E48" s="26" t="n"/>
      <c r="F48" s="26" t="n"/>
      <c r="G48" s="24">
        <f>IF(OR($E48="",$F48=""),"",UPPER(TRIM($E48))&amp;"|"&amp;UPPER(TRIM($F48)))</f>
        <v/>
      </c>
      <c r="H48" s="27" t="n"/>
      <c r="I48" s="30" t="n"/>
      <c r="J48" s="30" t="n"/>
      <c r="K48" s="30" t="n"/>
      <c r="L48" s="31">
        <f>IF(AND($J48="",$K48=""),"",IF($K48&lt;&gt;"",$K48,$J48))</f>
        <v/>
      </c>
      <c r="M48" s="31">
        <f>IF(OR($L48="",$I48=""),"",$L48-$I48)</f>
        <v/>
      </c>
      <c r="N48" s="55" t="n"/>
      <c r="O48" s="56">
        <f>IF(OR($M48="",$N48=""),"",$M48*$N48)</f>
        <v/>
      </c>
      <c r="P48" s="56">
        <f>IF($O48="","",ABS($O48))</f>
        <v/>
      </c>
      <c r="Q48" s="21">
        <f>IF($M48="","",IF(ABS($M48)&lt;='Parâmetros e instruções'!$B$7,"Sim","Não"))</f>
        <v/>
      </c>
      <c r="R48" s="26" t="n"/>
      <c r="S48" s="27" t="n"/>
      <c r="T48" s="27" t="n"/>
      <c r="U48" s="24">
        <f>IF(COUNTA($A48:$F48,$H48:$K48,$N48,$R48:$T48)=0,"",IF(OR($A48="",$B48="",$C48="",$E48="",$F48="",$H48="",$R48=""),"PREENCHER OBRIGATÓRIOS",IF(COUNTIF($A$5:$A$104,$A48)&gt;1,"ID CONTAGEM DUPLICADO",IF(COUNTIF(Programa!$K$5:$K$104,$G48)=0,"ITEM NÃO CADASTRADO",IF(AND(OR($R48="Planejada",$R48="Em contagem"),COUNTIFS(Programa!$K$5:$K$104,$G48,Programa!$A$5:$A$104,"Sim")=0),"ITEM INATIVO",IF(AND($R48="Concluída",OR($D48="",$I48="",$J48="")),"CONCLUSÃO INCOMPLETA",IF(AND($D48&lt;&gt;"",$D48&gt;'Parâmetros e instruções'!$B$3),"DATA FUTURA",IF(AND($R48="Concluída",$M48&lt;&gt;0,$N48=""),"CUSTO AUSENTE",IF(AND($R48="Concluída",IFERROR(ABS($M48),0)&gt;'Parâmetros e instruções'!$B$7,OR($S48="",$T48="")),"DIVERGÊNCIA SEM TRATATIVA","OK")))))))))</f>
        <v/>
      </c>
      <c r="X48">
        <f>Programa!$B$48</f>
        <v/>
      </c>
      <c r="Y48">
        <f>Programa!$D$48</f>
        <v/>
      </c>
    </row>
    <row r="49">
      <c r="A49" s="26" t="n"/>
      <c r="B49" s="26" t="n"/>
      <c r="C49" s="54" t="n"/>
      <c r="D49" s="54" t="n"/>
      <c r="E49" s="26" t="n"/>
      <c r="F49" s="26" t="n"/>
      <c r="G49" s="24">
        <f>IF(OR($E49="",$F49=""),"",UPPER(TRIM($E49))&amp;"|"&amp;UPPER(TRIM($F49)))</f>
        <v/>
      </c>
      <c r="H49" s="27" t="n"/>
      <c r="I49" s="30" t="n"/>
      <c r="J49" s="30" t="n"/>
      <c r="K49" s="30" t="n"/>
      <c r="L49" s="31">
        <f>IF(AND($J49="",$K49=""),"",IF($K49&lt;&gt;"",$K49,$J49))</f>
        <v/>
      </c>
      <c r="M49" s="31">
        <f>IF(OR($L49="",$I49=""),"",$L49-$I49)</f>
        <v/>
      </c>
      <c r="N49" s="55" t="n"/>
      <c r="O49" s="56">
        <f>IF(OR($M49="",$N49=""),"",$M49*$N49)</f>
        <v/>
      </c>
      <c r="P49" s="56">
        <f>IF($O49="","",ABS($O49))</f>
        <v/>
      </c>
      <c r="Q49" s="21">
        <f>IF($M49="","",IF(ABS($M49)&lt;='Parâmetros e instruções'!$B$7,"Sim","Não"))</f>
        <v/>
      </c>
      <c r="R49" s="26" t="n"/>
      <c r="S49" s="27" t="n"/>
      <c r="T49" s="27" t="n"/>
      <c r="U49" s="24">
        <f>IF(COUNTA($A49:$F49,$H49:$K49,$N49,$R49:$T49)=0,"",IF(OR($A49="",$B49="",$C49="",$E49="",$F49="",$H49="",$R49=""),"PREENCHER OBRIGATÓRIOS",IF(COUNTIF($A$5:$A$104,$A49)&gt;1,"ID CONTAGEM DUPLICADO",IF(COUNTIF(Programa!$K$5:$K$104,$G49)=0,"ITEM NÃO CADASTRADO",IF(AND(OR($R49="Planejada",$R49="Em contagem"),COUNTIFS(Programa!$K$5:$K$104,$G49,Programa!$A$5:$A$104,"Sim")=0),"ITEM INATIVO",IF(AND($R49="Concluída",OR($D49="",$I49="",$J49="")),"CONCLUSÃO INCOMPLETA",IF(AND($D49&lt;&gt;"",$D49&gt;'Parâmetros e instruções'!$B$3),"DATA FUTURA",IF(AND($R49="Concluída",$M49&lt;&gt;0,$N49=""),"CUSTO AUSENTE",IF(AND($R49="Concluída",IFERROR(ABS($M49),0)&gt;'Parâmetros e instruções'!$B$7,OR($S49="",$T49="")),"DIVERGÊNCIA SEM TRATATIVA","OK")))))))))</f>
        <v/>
      </c>
      <c r="X49">
        <f>Programa!$B$49</f>
        <v/>
      </c>
      <c r="Y49">
        <f>Programa!$D$49</f>
        <v/>
      </c>
    </row>
    <row r="50">
      <c r="A50" s="26" t="n"/>
      <c r="B50" s="26" t="n"/>
      <c r="C50" s="54" t="n"/>
      <c r="D50" s="54" t="n"/>
      <c r="E50" s="26" t="n"/>
      <c r="F50" s="26" t="n"/>
      <c r="G50" s="24">
        <f>IF(OR($E50="",$F50=""),"",UPPER(TRIM($E50))&amp;"|"&amp;UPPER(TRIM($F50)))</f>
        <v/>
      </c>
      <c r="H50" s="27" t="n"/>
      <c r="I50" s="30" t="n"/>
      <c r="J50" s="30" t="n"/>
      <c r="K50" s="30" t="n"/>
      <c r="L50" s="31">
        <f>IF(AND($J50="",$K50=""),"",IF($K50&lt;&gt;"",$K50,$J50))</f>
        <v/>
      </c>
      <c r="M50" s="31">
        <f>IF(OR($L50="",$I50=""),"",$L50-$I50)</f>
        <v/>
      </c>
      <c r="N50" s="55" t="n"/>
      <c r="O50" s="56">
        <f>IF(OR($M50="",$N50=""),"",$M50*$N50)</f>
        <v/>
      </c>
      <c r="P50" s="56">
        <f>IF($O50="","",ABS($O50))</f>
        <v/>
      </c>
      <c r="Q50" s="21">
        <f>IF($M50="","",IF(ABS($M50)&lt;='Parâmetros e instruções'!$B$7,"Sim","Não"))</f>
        <v/>
      </c>
      <c r="R50" s="26" t="n"/>
      <c r="S50" s="27" t="n"/>
      <c r="T50" s="27" t="n"/>
      <c r="U50" s="24">
        <f>IF(COUNTA($A50:$F50,$H50:$K50,$N50,$R50:$T50)=0,"",IF(OR($A50="",$B50="",$C50="",$E50="",$F50="",$H50="",$R50=""),"PREENCHER OBRIGATÓRIOS",IF(COUNTIF($A$5:$A$104,$A50)&gt;1,"ID CONTAGEM DUPLICADO",IF(COUNTIF(Programa!$K$5:$K$104,$G50)=0,"ITEM NÃO CADASTRADO",IF(AND(OR($R50="Planejada",$R50="Em contagem"),COUNTIFS(Programa!$K$5:$K$104,$G50,Programa!$A$5:$A$104,"Sim")=0),"ITEM INATIVO",IF(AND($R50="Concluída",OR($D50="",$I50="",$J50="")),"CONCLUSÃO INCOMPLETA",IF(AND($D50&lt;&gt;"",$D50&gt;'Parâmetros e instruções'!$B$3),"DATA FUTURA",IF(AND($R50="Concluída",$M50&lt;&gt;0,$N50=""),"CUSTO AUSENTE",IF(AND($R50="Concluída",IFERROR(ABS($M50),0)&gt;'Parâmetros e instruções'!$B$7,OR($S50="",$T50="")),"DIVERGÊNCIA SEM TRATATIVA","OK")))))))))</f>
        <v/>
      </c>
      <c r="X50">
        <f>Programa!$B$50</f>
        <v/>
      </c>
      <c r="Y50">
        <f>Programa!$D$50</f>
        <v/>
      </c>
    </row>
    <row r="51">
      <c r="A51" s="26" t="n"/>
      <c r="B51" s="26" t="n"/>
      <c r="C51" s="54" t="n"/>
      <c r="D51" s="54" t="n"/>
      <c r="E51" s="26" t="n"/>
      <c r="F51" s="26" t="n"/>
      <c r="G51" s="24">
        <f>IF(OR($E51="",$F51=""),"",UPPER(TRIM($E51))&amp;"|"&amp;UPPER(TRIM($F51)))</f>
        <v/>
      </c>
      <c r="H51" s="27" t="n"/>
      <c r="I51" s="30" t="n"/>
      <c r="J51" s="30" t="n"/>
      <c r="K51" s="30" t="n"/>
      <c r="L51" s="31">
        <f>IF(AND($J51="",$K51=""),"",IF($K51&lt;&gt;"",$K51,$J51))</f>
        <v/>
      </c>
      <c r="M51" s="31">
        <f>IF(OR($L51="",$I51=""),"",$L51-$I51)</f>
        <v/>
      </c>
      <c r="N51" s="55" t="n"/>
      <c r="O51" s="56">
        <f>IF(OR($M51="",$N51=""),"",$M51*$N51)</f>
        <v/>
      </c>
      <c r="P51" s="56">
        <f>IF($O51="","",ABS($O51))</f>
        <v/>
      </c>
      <c r="Q51" s="21">
        <f>IF($M51="","",IF(ABS($M51)&lt;='Parâmetros e instruções'!$B$7,"Sim","Não"))</f>
        <v/>
      </c>
      <c r="R51" s="26" t="n"/>
      <c r="S51" s="27" t="n"/>
      <c r="T51" s="27" t="n"/>
      <c r="U51" s="24">
        <f>IF(COUNTA($A51:$F51,$H51:$K51,$N51,$R51:$T51)=0,"",IF(OR($A51="",$B51="",$C51="",$E51="",$F51="",$H51="",$R51=""),"PREENCHER OBRIGATÓRIOS",IF(COUNTIF($A$5:$A$104,$A51)&gt;1,"ID CONTAGEM DUPLICADO",IF(COUNTIF(Programa!$K$5:$K$104,$G51)=0,"ITEM NÃO CADASTRADO",IF(AND(OR($R51="Planejada",$R51="Em contagem"),COUNTIFS(Programa!$K$5:$K$104,$G51,Programa!$A$5:$A$104,"Sim")=0),"ITEM INATIVO",IF(AND($R51="Concluída",OR($D51="",$I51="",$J51="")),"CONCLUSÃO INCOMPLETA",IF(AND($D51&lt;&gt;"",$D51&gt;'Parâmetros e instruções'!$B$3),"DATA FUTURA",IF(AND($R51="Concluída",$M51&lt;&gt;0,$N51=""),"CUSTO AUSENTE",IF(AND($R51="Concluída",IFERROR(ABS($M51),0)&gt;'Parâmetros e instruções'!$B$7,OR($S51="",$T51="")),"DIVERGÊNCIA SEM TRATATIVA","OK")))))))))</f>
        <v/>
      </c>
      <c r="X51">
        <f>Programa!$B$51</f>
        <v/>
      </c>
      <c r="Y51">
        <f>Programa!$D$51</f>
        <v/>
      </c>
    </row>
    <row r="52">
      <c r="A52" s="26" t="n"/>
      <c r="B52" s="26" t="n"/>
      <c r="C52" s="54" t="n"/>
      <c r="D52" s="54" t="n"/>
      <c r="E52" s="26" t="n"/>
      <c r="F52" s="26" t="n"/>
      <c r="G52" s="24">
        <f>IF(OR($E52="",$F52=""),"",UPPER(TRIM($E52))&amp;"|"&amp;UPPER(TRIM($F52)))</f>
        <v/>
      </c>
      <c r="H52" s="27" t="n"/>
      <c r="I52" s="30" t="n"/>
      <c r="J52" s="30" t="n"/>
      <c r="K52" s="30" t="n"/>
      <c r="L52" s="31">
        <f>IF(AND($J52="",$K52=""),"",IF($K52&lt;&gt;"",$K52,$J52))</f>
        <v/>
      </c>
      <c r="M52" s="31">
        <f>IF(OR($L52="",$I52=""),"",$L52-$I52)</f>
        <v/>
      </c>
      <c r="N52" s="55" t="n"/>
      <c r="O52" s="56">
        <f>IF(OR($M52="",$N52=""),"",$M52*$N52)</f>
        <v/>
      </c>
      <c r="P52" s="56">
        <f>IF($O52="","",ABS($O52))</f>
        <v/>
      </c>
      <c r="Q52" s="21">
        <f>IF($M52="","",IF(ABS($M52)&lt;='Parâmetros e instruções'!$B$7,"Sim","Não"))</f>
        <v/>
      </c>
      <c r="R52" s="26" t="n"/>
      <c r="S52" s="27" t="n"/>
      <c r="T52" s="27" t="n"/>
      <c r="U52" s="24">
        <f>IF(COUNTA($A52:$F52,$H52:$K52,$N52,$R52:$T52)=0,"",IF(OR($A52="",$B52="",$C52="",$E52="",$F52="",$H52="",$R52=""),"PREENCHER OBRIGATÓRIOS",IF(COUNTIF($A$5:$A$104,$A52)&gt;1,"ID CONTAGEM DUPLICADO",IF(COUNTIF(Programa!$K$5:$K$104,$G52)=0,"ITEM NÃO CADASTRADO",IF(AND(OR($R52="Planejada",$R52="Em contagem"),COUNTIFS(Programa!$K$5:$K$104,$G52,Programa!$A$5:$A$104,"Sim")=0),"ITEM INATIVO",IF(AND($R52="Concluída",OR($D52="",$I52="",$J52="")),"CONCLUSÃO INCOMPLETA",IF(AND($D52&lt;&gt;"",$D52&gt;'Parâmetros e instruções'!$B$3),"DATA FUTURA",IF(AND($R52="Concluída",$M52&lt;&gt;0,$N52=""),"CUSTO AUSENTE",IF(AND($R52="Concluída",IFERROR(ABS($M52),0)&gt;'Parâmetros e instruções'!$B$7,OR($S52="",$T52="")),"DIVERGÊNCIA SEM TRATATIVA","OK")))))))))</f>
        <v/>
      </c>
      <c r="X52">
        <f>Programa!$B$52</f>
        <v/>
      </c>
      <c r="Y52">
        <f>Programa!$D$52</f>
        <v/>
      </c>
    </row>
    <row r="53">
      <c r="A53" s="26" t="n"/>
      <c r="B53" s="26" t="n"/>
      <c r="C53" s="54" t="n"/>
      <c r="D53" s="54" t="n"/>
      <c r="E53" s="26" t="n"/>
      <c r="F53" s="26" t="n"/>
      <c r="G53" s="24">
        <f>IF(OR($E53="",$F53=""),"",UPPER(TRIM($E53))&amp;"|"&amp;UPPER(TRIM($F53)))</f>
        <v/>
      </c>
      <c r="H53" s="27" t="n"/>
      <c r="I53" s="30" t="n"/>
      <c r="J53" s="30" t="n"/>
      <c r="K53" s="30" t="n"/>
      <c r="L53" s="31">
        <f>IF(AND($J53="",$K53=""),"",IF($K53&lt;&gt;"",$K53,$J53))</f>
        <v/>
      </c>
      <c r="M53" s="31">
        <f>IF(OR($L53="",$I53=""),"",$L53-$I53)</f>
        <v/>
      </c>
      <c r="N53" s="55" t="n"/>
      <c r="O53" s="56">
        <f>IF(OR($M53="",$N53=""),"",$M53*$N53)</f>
        <v/>
      </c>
      <c r="P53" s="56">
        <f>IF($O53="","",ABS($O53))</f>
        <v/>
      </c>
      <c r="Q53" s="21">
        <f>IF($M53="","",IF(ABS($M53)&lt;='Parâmetros e instruções'!$B$7,"Sim","Não"))</f>
        <v/>
      </c>
      <c r="R53" s="26" t="n"/>
      <c r="S53" s="27" t="n"/>
      <c r="T53" s="27" t="n"/>
      <c r="U53" s="24">
        <f>IF(COUNTA($A53:$F53,$H53:$K53,$N53,$R53:$T53)=0,"",IF(OR($A53="",$B53="",$C53="",$E53="",$F53="",$H53="",$R53=""),"PREENCHER OBRIGATÓRIOS",IF(COUNTIF($A$5:$A$104,$A53)&gt;1,"ID CONTAGEM DUPLICADO",IF(COUNTIF(Programa!$K$5:$K$104,$G53)=0,"ITEM NÃO CADASTRADO",IF(AND(OR($R53="Planejada",$R53="Em contagem"),COUNTIFS(Programa!$K$5:$K$104,$G53,Programa!$A$5:$A$104,"Sim")=0),"ITEM INATIVO",IF(AND($R53="Concluída",OR($D53="",$I53="",$J53="")),"CONCLUSÃO INCOMPLETA",IF(AND($D53&lt;&gt;"",$D53&gt;'Parâmetros e instruções'!$B$3),"DATA FUTURA",IF(AND($R53="Concluída",$M53&lt;&gt;0,$N53=""),"CUSTO AUSENTE",IF(AND($R53="Concluída",IFERROR(ABS($M53),0)&gt;'Parâmetros e instruções'!$B$7,OR($S53="",$T53="")),"DIVERGÊNCIA SEM TRATATIVA","OK")))))))))</f>
        <v/>
      </c>
      <c r="X53">
        <f>Programa!$B$53</f>
        <v/>
      </c>
      <c r="Y53">
        <f>Programa!$D$53</f>
        <v/>
      </c>
    </row>
    <row r="54">
      <c r="A54" s="26" t="n"/>
      <c r="B54" s="26" t="n"/>
      <c r="C54" s="54" t="n"/>
      <c r="D54" s="54" t="n"/>
      <c r="E54" s="26" t="n"/>
      <c r="F54" s="26" t="n"/>
      <c r="G54" s="24">
        <f>IF(OR($E54="",$F54=""),"",UPPER(TRIM($E54))&amp;"|"&amp;UPPER(TRIM($F54)))</f>
        <v/>
      </c>
      <c r="H54" s="27" t="n"/>
      <c r="I54" s="30" t="n"/>
      <c r="J54" s="30" t="n"/>
      <c r="K54" s="30" t="n"/>
      <c r="L54" s="31">
        <f>IF(AND($J54="",$K54=""),"",IF($K54&lt;&gt;"",$K54,$J54))</f>
        <v/>
      </c>
      <c r="M54" s="31">
        <f>IF(OR($L54="",$I54=""),"",$L54-$I54)</f>
        <v/>
      </c>
      <c r="N54" s="55" t="n"/>
      <c r="O54" s="56">
        <f>IF(OR($M54="",$N54=""),"",$M54*$N54)</f>
        <v/>
      </c>
      <c r="P54" s="56">
        <f>IF($O54="","",ABS($O54))</f>
        <v/>
      </c>
      <c r="Q54" s="21">
        <f>IF($M54="","",IF(ABS($M54)&lt;='Parâmetros e instruções'!$B$7,"Sim","Não"))</f>
        <v/>
      </c>
      <c r="R54" s="26" t="n"/>
      <c r="S54" s="27" t="n"/>
      <c r="T54" s="27" t="n"/>
      <c r="U54" s="24">
        <f>IF(COUNTA($A54:$F54,$H54:$K54,$N54,$R54:$T54)=0,"",IF(OR($A54="",$B54="",$C54="",$E54="",$F54="",$H54="",$R54=""),"PREENCHER OBRIGATÓRIOS",IF(COUNTIF($A$5:$A$104,$A54)&gt;1,"ID CONTAGEM DUPLICADO",IF(COUNTIF(Programa!$K$5:$K$104,$G54)=0,"ITEM NÃO CADASTRADO",IF(AND(OR($R54="Planejada",$R54="Em contagem"),COUNTIFS(Programa!$K$5:$K$104,$G54,Programa!$A$5:$A$104,"Sim")=0),"ITEM INATIVO",IF(AND($R54="Concluída",OR($D54="",$I54="",$J54="")),"CONCLUSÃO INCOMPLETA",IF(AND($D54&lt;&gt;"",$D54&gt;'Parâmetros e instruções'!$B$3),"DATA FUTURA",IF(AND($R54="Concluída",$M54&lt;&gt;0,$N54=""),"CUSTO AUSENTE",IF(AND($R54="Concluída",IFERROR(ABS($M54),0)&gt;'Parâmetros e instruções'!$B$7,OR($S54="",$T54="")),"DIVERGÊNCIA SEM TRATATIVA","OK")))))))))</f>
        <v/>
      </c>
      <c r="X54">
        <f>Programa!$B$54</f>
        <v/>
      </c>
      <c r="Y54">
        <f>Programa!$D$54</f>
        <v/>
      </c>
    </row>
    <row r="55">
      <c r="A55" s="26" t="n"/>
      <c r="B55" s="26" t="n"/>
      <c r="C55" s="54" t="n"/>
      <c r="D55" s="54" t="n"/>
      <c r="E55" s="26" t="n"/>
      <c r="F55" s="26" t="n"/>
      <c r="G55" s="24">
        <f>IF(OR($E55="",$F55=""),"",UPPER(TRIM($E55))&amp;"|"&amp;UPPER(TRIM($F55)))</f>
        <v/>
      </c>
      <c r="H55" s="27" t="n"/>
      <c r="I55" s="30" t="n"/>
      <c r="J55" s="30" t="n"/>
      <c r="K55" s="30" t="n"/>
      <c r="L55" s="31">
        <f>IF(AND($J55="",$K55=""),"",IF($K55&lt;&gt;"",$K55,$J55))</f>
        <v/>
      </c>
      <c r="M55" s="31">
        <f>IF(OR($L55="",$I55=""),"",$L55-$I55)</f>
        <v/>
      </c>
      <c r="N55" s="55" t="n"/>
      <c r="O55" s="56">
        <f>IF(OR($M55="",$N55=""),"",$M55*$N55)</f>
        <v/>
      </c>
      <c r="P55" s="56">
        <f>IF($O55="","",ABS($O55))</f>
        <v/>
      </c>
      <c r="Q55" s="21">
        <f>IF($M55="","",IF(ABS($M55)&lt;='Parâmetros e instruções'!$B$7,"Sim","Não"))</f>
        <v/>
      </c>
      <c r="R55" s="26" t="n"/>
      <c r="S55" s="27" t="n"/>
      <c r="T55" s="27" t="n"/>
      <c r="U55" s="24">
        <f>IF(COUNTA($A55:$F55,$H55:$K55,$N55,$R55:$T55)=0,"",IF(OR($A55="",$B55="",$C55="",$E55="",$F55="",$H55="",$R55=""),"PREENCHER OBRIGATÓRIOS",IF(COUNTIF($A$5:$A$104,$A55)&gt;1,"ID CONTAGEM DUPLICADO",IF(COUNTIF(Programa!$K$5:$K$104,$G55)=0,"ITEM NÃO CADASTRADO",IF(AND(OR($R55="Planejada",$R55="Em contagem"),COUNTIFS(Programa!$K$5:$K$104,$G55,Programa!$A$5:$A$104,"Sim")=0),"ITEM INATIVO",IF(AND($R55="Concluída",OR($D55="",$I55="",$J55="")),"CONCLUSÃO INCOMPLETA",IF(AND($D55&lt;&gt;"",$D55&gt;'Parâmetros e instruções'!$B$3),"DATA FUTURA",IF(AND($R55="Concluída",$M55&lt;&gt;0,$N55=""),"CUSTO AUSENTE",IF(AND($R55="Concluída",IFERROR(ABS($M55),0)&gt;'Parâmetros e instruções'!$B$7,OR($S55="",$T55="")),"DIVERGÊNCIA SEM TRATATIVA","OK")))))))))</f>
        <v/>
      </c>
      <c r="X55">
        <f>Programa!$B$55</f>
        <v/>
      </c>
      <c r="Y55">
        <f>Programa!$D$55</f>
        <v/>
      </c>
    </row>
    <row r="56">
      <c r="A56" s="26" t="n"/>
      <c r="B56" s="26" t="n"/>
      <c r="C56" s="54" t="n"/>
      <c r="D56" s="54" t="n"/>
      <c r="E56" s="26" t="n"/>
      <c r="F56" s="26" t="n"/>
      <c r="G56" s="24">
        <f>IF(OR($E56="",$F56=""),"",UPPER(TRIM($E56))&amp;"|"&amp;UPPER(TRIM($F56)))</f>
        <v/>
      </c>
      <c r="H56" s="27" t="n"/>
      <c r="I56" s="30" t="n"/>
      <c r="J56" s="30" t="n"/>
      <c r="K56" s="30" t="n"/>
      <c r="L56" s="31">
        <f>IF(AND($J56="",$K56=""),"",IF($K56&lt;&gt;"",$K56,$J56))</f>
        <v/>
      </c>
      <c r="M56" s="31">
        <f>IF(OR($L56="",$I56=""),"",$L56-$I56)</f>
        <v/>
      </c>
      <c r="N56" s="55" t="n"/>
      <c r="O56" s="56">
        <f>IF(OR($M56="",$N56=""),"",$M56*$N56)</f>
        <v/>
      </c>
      <c r="P56" s="56">
        <f>IF($O56="","",ABS($O56))</f>
        <v/>
      </c>
      <c r="Q56" s="21">
        <f>IF($M56="","",IF(ABS($M56)&lt;='Parâmetros e instruções'!$B$7,"Sim","Não"))</f>
        <v/>
      </c>
      <c r="R56" s="26" t="n"/>
      <c r="S56" s="27" t="n"/>
      <c r="T56" s="27" t="n"/>
      <c r="U56" s="24">
        <f>IF(COUNTA($A56:$F56,$H56:$K56,$N56,$R56:$T56)=0,"",IF(OR($A56="",$B56="",$C56="",$E56="",$F56="",$H56="",$R56=""),"PREENCHER OBRIGATÓRIOS",IF(COUNTIF($A$5:$A$104,$A56)&gt;1,"ID CONTAGEM DUPLICADO",IF(COUNTIF(Programa!$K$5:$K$104,$G56)=0,"ITEM NÃO CADASTRADO",IF(AND(OR($R56="Planejada",$R56="Em contagem"),COUNTIFS(Programa!$K$5:$K$104,$G56,Programa!$A$5:$A$104,"Sim")=0),"ITEM INATIVO",IF(AND($R56="Concluída",OR($D56="",$I56="",$J56="")),"CONCLUSÃO INCOMPLETA",IF(AND($D56&lt;&gt;"",$D56&gt;'Parâmetros e instruções'!$B$3),"DATA FUTURA",IF(AND($R56="Concluída",$M56&lt;&gt;0,$N56=""),"CUSTO AUSENTE",IF(AND($R56="Concluída",IFERROR(ABS($M56),0)&gt;'Parâmetros e instruções'!$B$7,OR($S56="",$T56="")),"DIVERGÊNCIA SEM TRATATIVA","OK")))))))))</f>
        <v/>
      </c>
      <c r="X56">
        <f>Programa!$B$56</f>
        <v/>
      </c>
      <c r="Y56">
        <f>Programa!$D$56</f>
        <v/>
      </c>
    </row>
    <row r="57">
      <c r="A57" s="26" t="n"/>
      <c r="B57" s="26" t="n"/>
      <c r="C57" s="54" t="n"/>
      <c r="D57" s="54" t="n"/>
      <c r="E57" s="26" t="n"/>
      <c r="F57" s="26" t="n"/>
      <c r="G57" s="24">
        <f>IF(OR($E57="",$F57=""),"",UPPER(TRIM($E57))&amp;"|"&amp;UPPER(TRIM($F57)))</f>
        <v/>
      </c>
      <c r="H57" s="27" t="n"/>
      <c r="I57" s="30" t="n"/>
      <c r="J57" s="30" t="n"/>
      <c r="K57" s="30" t="n"/>
      <c r="L57" s="31">
        <f>IF(AND($J57="",$K57=""),"",IF($K57&lt;&gt;"",$K57,$J57))</f>
        <v/>
      </c>
      <c r="M57" s="31">
        <f>IF(OR($L57="",$I57=""),"",$L57-$I57)</f>
        <v/>
      </c>
      <c r="N57" s="55" t="n"/>
      <c r="O57" s="56">
        <f>IF(OR($M57="",$N57=""),"",$M57*$N57)</f>
        <v/>
      </c>
      <c r="P57" s="56">
        <f>IF($O57="","",ABS($O57))</f>
        <v/>
      </c>
      <c r="Q57" s="21">
        <f>IF($M57="","",IF(ABS($M57)&lt;='Parâmetros e instruções'!$B$7,"Sim","Não"))</f>
        <v/>
      </c>
      <c r="R57" s="26" t="n"/>
      <c r="S57" s="27" t="n"/>
      <c r="T57" s="27" t="n"/>
      <c r="U57" s="24">
        <f>IF(COUNTA($A57:$F57,$H57:$K57,$N57,$R57:$T57)=0,"",IF(OR($A57="",$B57="",$C57="",$E57="",$F57="",$H57="",$R57=""),"PREENCHER OBRIGATÓRIOS",IF(COUNTIF($A$5:$A$104,$A57)&gt;1,"ID CONTAGEM DUPLICADO",IF(COUNTIF(Programa!$K$5:$K$104,$G57)=0,"ITEM NÃO CADASTRADO",IF(AND(OR($R57="Planejada",$R57="Em contagem"),COUNTIFS(Programa!$K$5:$K$104,$G57,Programa!$A$5:$A$104,"Sim")=0),"ITEM INATIVO",IF(AND($R57="Concluída",OR($D57="",$I57="",$J57="")),"CONCLUSÃO INCOMPLETA",IF(AND($D57&lt;&gt;"",$D57&gt;'Parâmetros e instruções'!$B$3),"DATA FUTURA",IF(AND($R57="Concluída",$M57&lt;&gt;0,$N57=""),"CUSTO AUSENTE",IF(AND($R57="Concluída",IFERROR(ABS($M57),0)&gt;'Parâmetros e instruções'!$B$7,OR($S57="",$T57="")),"DIVERGÊNCIA SEM TRATATIVA","OK")))))))))</f>
        <v/>
      </c>
      <c r="X57">
        <f>Programa!$B$57</f>
        <v/>
      </c>
      <c r="Y57">
        <f>Programa!$D$57</f>
        <v/>
      </c>
    </row>
    <row r="58">
      <c r="A58" s="26" t="n"/>
      <c r="B58" s="26" t="n"/>
      <c r="C58" s="54" t="n"/>
      <c r="D58" s="54" t="n"/>
      <c r="E58" s="26" t="n"/>
      <c r="F58" s="26" t="n"/>
      <c r="G58" s="24">
        <f>IF(OR($E58="",$F58=""),"",UPPER(TRIM($E58))&amp;"|"&amp;UPPER(TRIM($F58)))</f>
        <v/>
      </c>
      <c r="H58" s="27" t="n"/>
      <c r="I58" s="30" t="n"/>
      <c r="J58" s="30" t="n"/>
      <c r="K58" s="30" t="n"/>
      <c r="L58" s="31">
        <f>IF(AND($J58="",$K58=""),"",IF($K58&lt;&gt;"",$K58,$J58))</f>
        <v/>
      </c>
      <c r="M58" s="31">
        <f>IF(OR($L58="",$I58=""),"",$L58-$I58)</f>
        <v/>
      </c>
      <c r="N58" s="55" t="n"/>
      <c r="O58" s="56">
        <f>IF(OR($M58="",$N58=""),"",$M58*$N58)</f>
        <v/>
      </c>
      <c r="P58" s="56">
        <f>IF($O58="","",ABS($O58))</f>
        <v/>
      </c>
      <c r="Q58" s="21">
        <f>IF($M58="","",IF(ABS($M58)&lt;='Parâmetros e instruções'!$B$7,"Sim","Não"))</f>
        <v/>
      </c>
      <c r="R58" s="26" t="n"/>
      <c r="S58" s="27" t="n"/>
      <c r="T58" s="27" t="n"/>
      <c r="U58" s="24">
        <f>IF(COUNTA($A58:$F58,$H58:$K58,$N58,$R58:$T58)=0,"",IF(OR($A58="",$B58="",$C58="",$E58="",$F58="",$H58="",$R58=""),"PREENCHER OBRIGATÓRIOS",IF(COUNTIF($A$5:$A$104,$A58)&gt;1,"ID CONTAGEM DUPLICADO",IF(COUNTIF(Programa!$K$5:$K$104,$G58)=0,"ITEM NÃO CADASTRADO",IF(AND(OR($R58="Planejada",$R58="Em contagem"),COUNTIFS(Programa!$K$5:$K$104,$G58,Programa!$A$5:$A$104,"Sim")=0),"ITEM INATIVO",IF(AND($R58="Concluída",OR($D58="",$I58="",$J58="")),"CONCLUSÃO INCOMPLETA",IF(AND($D58&lt;&gt;"",$D58&gt;'Parâmetros e instruções'!$B$3),"DATA FUTURA",IF(AND($R58="Concluída",$M58&lt;&gt;0,$N58=""),"CUSTO AUSENTE",IF(AND($R58="Concluída",IFERROR(ABS($M58),0)&gt;'Parâmetros e instruções'!$B$7,OR($S58="",$T58="")),"DIVERGÊNCIA SEM TRATATIVA","OK")))))))))</f>
        <v/>
      </c>
      <c r="X58">
        <f>Programa!$B$58</f>
        <v/>
      </c>
      <c r="Y58">
        <f>Programa!$D$58</f>
        <v/>
      </c>
    </row>
    <row r="59">
      <c r="A59" s="26" t="n"/>
      <c r="B59" s="26" t="n"/>
      <c r="C59" s="54" t="n"/>
      <c r="D59" s="54" t="n"/>
      <c r="E59" s="26" t="n"/>
      <c r="F59" s="26" t="n"/>
      <c r="G59" s="24">
        <f>IF(OR($E59="",$F59=""),"",UPPER(TRIM($E59))&amp;"|"&amp;UPPER(TRIM($F59)))</f>
        <v/>
      </c>
      <c r="H59" s="27" t="n"/>
      <c r="I59" s="30" t="n"/>
      <c r="J59" s="30" t="n"/>
      <c r="K59" s="30" t="n"/>
      <c r="L59" s="31">
        <f>IF(AND($J59="",$K59=""),"",IF($K59&lt;&gt;"",$K59,$J59))</f>
        <v/>
      </c>
      <c r="M59" s="31">
        <f>IF(OR($L59="",$I59=""),"",$L59-$I59)</f>
        <v/>
      </c>
      <c r="N59" s="55" t="n"/>
      <c r="O59" s="56">
        <f>IF(OR($M59="",$N59=""),"",$M59*$N59)</f>
        <v/>
      </c>
      <c r="P59" s="56">
        <f>IF($O59="","",ABS($O59))</f>
        <v/>
      </c>
      <c r="Q59" s="21">
        <f>IF($M59="","",IF(ABS($M59)&lt;='Parâmetros e instruções'!$B$7,"Sim","Não"))</f>
        <v/>
      </c>
      <c r="R59" s="26" t="n"/>
      <c r="S59" s="27" t="n"/>
      <c r="T59" s="27" t="n"/>
      <c r="U59" s="24">
        <f>IF(COUNTA($A59:$F59,$H59:$K59,$N59,$R59:$T59)=0,"",IF(OR($A59="",$B59="",$C59="",$E59="",$F59="",$H59="",$R59=""),"PREENCHER OBRIGATÓRIOS",IF(COUNTIF($A$5:$A$104,$A59)&gt;1,"ID CONTAGEM DUPLICADO",IF(COUNTIF(Programa!$K$5:$K$104,$G59)=0,"ITEM NÃO CADASTRADO",IF(AND(OR($R59="Planejada",$R59="Em contagem"),COUNTIFS(Programa!$K$5:$K$104,$G59,Programa!$A$5:$A$104,"Sim")=0),"ITEM INATIVO",IF(AND($R59="Concluída",OR($D59="",$I59="",$J59="")),"CONCLUSÃO INCOMPLETA",IF(AND($D59&lt;&gt;"",$D59&gt;'Parâmetros e instruções'!$B$3),"DATA FUTURA",IF(AND($R59="Concluída",$M59&lt;&gt;0,$N59=""),"CUSTO AUSENTE",IF(AND($R59="Concluída",IFERROR(ABS($M59),0)&gt;'Parâmetros e instruções'!$B$7,OR($S59="",$T59="")),"DIVERGÊNCIA SEM TRATATIVA","OK")))))))))</f>
        <v/>
      </c>
      <c r="X59">
        <f>Programa!$B$59</f>
        <v/>
      </c>
      <c r="Y59">
        <f>Programa!$D$59</f>
        <v/>
      </c>
    </row>
    <row r="60">
      <c r="A60" s="26" t="n"/>
      <c r="B60" s="26" t="n"/>
      <c r="C60" s="54" t="n"/>
      <c r="D60" s="54" t="n"/>
      <c r="E60" s="26" t="n"/>
      <c r="F60" s="26" t="n"/>
      <c r="G60" s="24">
        <f>IF(OR($E60="",$F60=""),"",UPPER(TRIM($E60))&amp;"|"&amp;UPPER(TRIM($F60)))</f>
        <v/>
      </c>
      <c r="H60" s="27" t="n"/>
      <c r="I60" s="30" t="n"/>
      <c r="J60" s="30" t="n"/>
      <c r="K60" s="30" t="n"/>
      <c r="L60" s="31">
        <f>IF(AND($J60="",$K60=""),"",IF($K60&lt;&gt;"",$K60,$J60))</f>
        <v/>
      </c>
      <c r="M60" s="31">
        <f>IF(OR($L60="",$I60=""),"",$L60-$I60)</f>
        <v/>
      </c>
      <c r="N60" s="55" t="n"/>
      <c r="O60" s="56">
        <f>IF(OR($M60="",$N60=""),"",$M60*$N60)</f>
        <v/>
      </c>
      <c r="P60" s="56">
        <f>IF($O60="","",ABS($O60))</f>
        <v/>
      </c>
      <c r="Q60" s="21">
        <f>IF($M60="","",IF(ABS($M60)&lt;='Parâmetros e instruções'!$B$7,"Sim","Não"))</f>
        <v/>
      </c>
      <c r="R60" s="26" t="n"/>
      <c r="S60" s="27" t="n"/>
      <c r="T60" s="27" t="n"/>
      <c r="U60" s="24">
        <f>IF(COUNTA($A60:$F60,$H60:$K60,$N60,$R60:$T60)=0,"",IF(OR($A60="",$B60="",$C60="",$E60="",$F60="",$H60="",$R60=""),"PREENCHER OBRIGATÓRIOS",IF(COUNTIF($A$5:$A$104,$A60)&gt;1,"ID CONTAGEM DUPLICADO",IF(COUNTIF(Programa!$K$5:$K$104,$G60)=0,"ITEM NÃO CADASTRADO",IF(AND(OR($R60="Planejada",$R60="Em contagem"),COUNTIFS(Programa!$K$5:$K$104,$G60,Programa!$A$5:$A$104,"Sim")=0),"ITEM INATIVO",IF(AND($R60="Concluída",OR($D60="",$I60="",$J60="")),"CONCLUSÃO INCOMPLETA",IF(AND($D60&lt;&gt;"",$D60&gt;'Parâmetros e instruções'!$B$3),"DATA FUTURA",IF(AND($R60="Concluída",$M60&lt;&gt;0,$N60=""),"CUSTO AUSENTE",IF(AND($R60="Concluída",IFERROR(ABS($M60),0)&gt;'Parâmetros e instruções'!$B$7,OR($S60="",$T60="")),"DIVERGÊNCIA SEM TRATATIVA","OK")))))))))</f>
        <v/>
      </c>
      <c r="X60">
        <f>Programa!$B$60</f>
        <v/>
      </c>
      <c r="Y60">
        <f>Programa!$D$60</f>
        <v/>
      </c>
    </row>
    <row r="61">
      <c r="A61" s="26" t="n"/>
      <c r="B61" s="26" t="n"/>
      <c r="C61" s="54" t="n"/>
      <c r="D61" s="54" t="n"/>
      <c r="E61" s="26" t="n"/>
      <c r="F61" s="26" t="n"/>
      <c r="G61" s="24">
        <f>IF(OR($E61="",$F61=""),"",UPPER(TRIM($E61))&amp;"|"&amp;UPPER(TRIM($F61)))</f>
        <v/>
      </c>
      <c r="H61" s="27" t="n"/>
      <c r="I61" s="30" t="n"/>
      <c r="J61" s="30" t="n"/>
      <c r="K61" s="30" t="n"/>
      <c r="L61" s="31">
        <f>IF(AND($J61="",$K61=""),"",IF($K61&lt;&gt;"",$K61,$J61))</f>
        <v/>
      </c>
      <c r="M61" s="31">
        <f>IF(OR($L61="",$I61=""),"",$L61-$I61)</f>
        <v/>
      </c>
      <c r="N61" s="55" t="n"/>
      <c r="O61" s="56">
        <f>IF(OR($M61="",$N61=""),"",$M61*$N61)</f>
        <v/>
      </c>
      <c r="P61" s="56">
        <f>IF($O61="","",ABS($O61))</f>
        <v/>
      </c>
      <c r="Q61" s="21">
        <f>IF($M61="","",IF(ABS($M61)&lt;='Parâmetros e instruções'!$B$7,"Sim","Não"))</f>
        <v/>
      </c>
      <c r="R61" s="26" t="n"/>
      <c r="S61" s="27" t="n"/>
      <c r="T61" s="27" t="n"/>
      <c r="U61" s="24">
        <f>IF(COUNTA($A61:$F61,$H61:$K61,$N61,$R61:$T61)=0,"",IF(OR($A61="",$B61="",$C61="",$E61="",$F61="",$H61="",$R61=""),"PREENCHER OBRIGATÓRIOS",IF(COUNTIF($A$5:$A$104,$A61)&gt;1,"ID CONTAGEM DUPLICADO",IF(COUNTIF(Programa!$K$5:$K$104,$G61)=0,"ITEM NÃO CADASTRADO",IF(AND(OR($R61="Planejada",$R61="Em contagem"),COUNTIFS(Programa!$K$5:$K$104,$G61,Programa!$A$5:$A$104,"Sim")=0),"ITEM INATIVO",IF(AND($R61="Concluída",OR($D61="",$I61="",$J61="")),"CONCLUSÃO INCOMPLETA",IF(AND($D61&lt;&gt;"",$D61&gt;'Parâmetros e instruções'!$B$3),"DATA FUTURA",IF(AND($R61="Concluída",$M61&lt;&gt;0,$N61=""),"CUSTO AUSENTE",IF(AND($R61="Concluída",IFERROR(ABS($M61),0)&gt;'Parâmetros e instruções'!$B$7,OR($S61="",$T61="")),"DIVERGÊNCIA SEM TRATATIVA","OK")))))))))</f>
        <v/>
      </c>
      <c r="X61">
        <f>Programa!$B$61</f>
        <v/>
      </c>
      <c r="Y61">
        <f>Programa!$D$61</f>
        <v/>
      </c>
    </row>
    <row r="62">
      <c r="A62" s="26" t="n"/>
      <c r="B62" s="26" t="n"/>
      <c r="C62" s="54" t="n"/>
      <c r="D62" s="54" t="n"/>
      <c r="E62" s="26" t="n"/>
      <c r="F62" s="26" t="n"/>
      <c r="G62" s="24">
        <f>IF(OR($E62="",$F62=""),"",UPPER(TRIM($E62))&amp;"|"&amp;UPPER(TRIM($F62)))</f>
        <v/>
      </c>
      <c r="H62" s="27" t="n"/>
      <c r="I62" s="30" t="n"/>
      <c r="J62" s="30" t="n"/>
      <c r="K62" s="30" t="n"/>
      <c r="L62" s="31">
        <f>IF(AND($J62="",$K62=""),"",IF($K62&lt;&gt;"",$K62,$J62))</f>
        <v/>
      </c>
      <c r="M62" s="31">
        <f>IF(OR($L62="",$I62=""),"",$L62-$I62)</f>
        <v/>
      </c>
      <c r="N62" s="55" t="n"/>
      <c r="O62" s="56">
        <f>IF(OR($M62="",$N62=""),"",$M62*$N62)</f>
        <v/>
      </c>
      <c r="P62" s="56">
        <f>IF($O62="","",ABS($O62))</f>
        <v/>
      </c>
      <c r="Q62" s="21">
        <f>IF($M62="","",IF(ABS($M62)&lt;='Parâmetros e instruções'!$B$7,"Sim","Não"))</f>
        <v/>
      </c>
      <c r="R62" s="26" t="n"/>
      <c r="S62" s="27" t="n"/>
      <c r="T62" s="27" t="n"/>
      <c r="U62" s="24">
        <f>IF(COUNTA($A62:$F62,$H62:$K62,$N62,$R62:$T62)=0,"",IF(OR($A62="",$B62="",$C62="",$E62="",$F62="",$H62="",$R62=""),"PREENCHER OBRIGATÓRIOS",IF(COUNTIF($A$5:$A$104,$A62)&gt;1,"ID CONTAGEM DUPLICADO",IF(COUNTIF(Programa!$K$5:$K$104,$G62)=0,"ITEM NÃO CADASTRADO",IF(AND(OR($R62="Planejada",$R62="Em contagem"),COUNTIFS(Programa!$K$5:$K$104,$G62,Programa!$A$5:$A$104,"Sim")=0),"ITEM INATIVO",IF(AND($R62="Concluída",OR($D62="",$I62="",$J62="")),"CONCLUSÃO INCOMPLETA",IF(AND($D62&lt;&gt;"",$D62&gt;'Parâmetros e instruções'!$B$3),"DATA FUTURA",IF(AND($R62="Concluída",$M62&lt;&gt;0,$N62=""),"CUSTO AUSENTE",IF(AND($R62="Concluída",IFERROR(ABS($M62),0)&gt;'Parâmetros e instruções'!$B$7,OR($S62="",$T62="")),"DIVERGÊNCIA SEM TRATATIVA","OK")))))))))</f>
        <v/>
      </c>
      <c r="X62">
        <f>Programa!$B$62</f>
        <v/>
      </c>
      <c r="Y62">
        <f>Programa!$D$62</f>
        <v/>
      </c>
    </row>
    <row r="63">
      <c r="A63" s="26" t="n"/>
      <c r="B63" s="26" t="n"/>
      <c r="C63" s="54" t="n"/>
      <c r="D63" s="54" t="n"/>
      <c r="E63" s="26" t="n"/>
      <c r="F63" s="26" t="n"/>
      <c r="G63" s="24">
        <f>IF(OR($E63="",$F63=""),"",UPPER(TRIM($E63))&amp;"|"&amp;UPPER(TRIM($F63)))</f>
        <v/>
      </c>
      <c r="H63" s="27" t="n"/>
      <c r="I63" s="30" t="n"/>
      <c r="J63" s="30" t="n"/>
      <c r="K63" s="30" t="n"/>
      <c r="L63" s="31">
        <f>IF(AND($J63="",$K63=""),"",IF($K63&lt;&gt;"",$K63,$J63))</f>
        <v/>
      </c>
      <c r="M63" s="31">
        <f>IF(OR($L63="",$I63=""),"",$L63-$I63)</f>
        <v/>
      </c>
      <c r="N63" s="55" t="n"/>
      <c r="O63" s="56">
        <f>IF(OR($M63="",$N63=""),"",$M63*$N63)</f>
        <v/>
      </c>
      <c r="P63" s="56">
        <f>IF($O63="","",ABS($O63))</f>
        <v/>
      </c>
      <c r="Q63" s="21">
        <f>IF($M63="","",IF(ABS($M63)&lt;='Parâmetros e instruções'!$B$7,"Sim","Não"))</f>
        <v/>
      </c>
      <c r="R63" s="26" t="n"/>
      <c r="S63" s="27" t="n"/>
      <c r="T63" s="27" t="n"/>
      <c r="U63" s="24">
        <f>IF(COUNTA($A63:$F63,$H63:$K63,$N63,$R63:$T63)=0,"",IF(OR($A63="",$B63="",$C63="",$E63="",$F63="",$H63="",$R63=""),"PREENCHER OBRIGATÓRIOS",IF(COUNTIF($A$5:$A$104,$A63)&gt;1,"ID CONTAGEM DUPLICADO",IF(COUNTIF(Programa!$K$5:$K$104,$G63)=0,"ITEM NÃO CADASTRADO",IF(AND(OR($R63="Planejada",$R63="Em contagem"),COUNTIFS(Programa!$K$5:$K$104,$G63,Programa!$A$5:$A$104,"Sim")=0),"ITEM INATIVO",IF(AND($R63="Concluída",OR($D63="",$I63="",$J63="")),"CONCLUSÃO INCOMPLETA",IF(AND($D63&lt;&gt;"",$D63&gt;'Parâmetros e instruções'!$B$3),"DATA FUTURA",IF(AND($R63="Concluída",$M63&lt;&gt;0,$N63=""),"CUSTO AUSENTE",IF(AND($R63="Concluída",IFERROR(ABS($M63),0)&gt;'Parâmetros e instruções'!$B$7,OR($S63="",$T63="")),"DIVERGÊNCIA SEM TRATATIVA","OK")))))))))</f>
        <v/>
      </c>
      <c r="X63">
        <f>Programa!$B$63</f>
        <v/>
      </c>
      <c r="Y63">
        <f>Programa!$D$63</f>
        <v/>
      </c>
    </row>
    <row r="64">
      <c r="A64" s="26" t="n"/>
      <c r="B64" s="26" t="n"/>
      <c r="C64" s="54" t="n"/>
      <c r="D64" s="54" t="n"/>
      <c r="E64" s="26" t="n"/>
      <c r="F64" s="26" t="n"/>
      <c r="G64" s="24">
        <f>IF(OR($E64="",$F64=""),"",UPPER(TRIM($E64))&amp;"|"&amp;UPPER(TRIM($F64)))</f>
        <v/>
      </c>
      <c r="H64" s="27" t="n"/>
      <c r="I64" s="30" t="n"/>
      <c r="J64" s="30" t="n"/>
      <c r="K64" s="30" t="n"/>
      <c r="L64" s="31">
        <f>IF(AND($J64="",$K64=""),"",IF($K64&lt;&gt;"",$K64,$J64))</f>
        <v/>
      </c>
      <c r="M64" s="31">
        <f>IF(OR($L64="",$I64=""),"",$L64-$I64)</f>
        <v/>
      </c>
      <c r="N64" s="55" t="n"/>
      <c r="O64" s="56">
        <f>IF(OR($M64="",$N64=""),"",$M64*$N64)</f>
        <v/>
      </c>
      <c r="P64" s="56">
        <f>IF($O64="","",ABS($O64))</f>
        <v/>
      </c>
      <c r="Q64" s="21">
        <f>IF($M64="","",IF(ABS($M64)&lt;='Parâmetros e instruções'!$B$7,"Sim","Não"))</f>
        <v/>
      </c>
      <c r="R64" s="26" t="n"/>
      <c r="S64" s="27" t="n"/>
      <c r="T64" s="27" t="n"/>
      <c r="U64" s="24">
        <f>IF(COUNTA($A64:$F64,$H64:$K64,$N64,$R64:$T64)=0,"",IF(OR($A64="",$B64="",$C64="",$E64="",$F64="",$H64="",$R64=""),"PREENCHER OBRIGATÓRIOS",IF(COUNTIF($A$5:$A$104,$A64)&gt;1,"ID CONTAGEM DUPLICADO",IF(COUNTIF(Programa!$K$5:$K$104,$G64)=0,"ITEM NÃO CADASTRADO",IF(AND(OR($R64="Planejada",$R64="Em contagem"),COUNTIFS(Programa!$K$5:$K$104,$G64,Programa!$A$5:$A$104,"Sim")=0),"ITEM INATIVO",IF(AND($R64="Concluída",OR($D64="",$I64="",$J64="")),"CONCLUSÃO INCOMPLETA",IF(AND($D64&lt;&gt;"",$D64&gt;'Parâmetros e instruções'!$B$3),"DATA FUTURA",IF(AND($R64="Concluída",$M64&lt;&gt;0,$N64=""),"CUSTO AUSENTE",IF(AND($R64="Concluída",IFERROR(ABS($M64),0)&gt;'Parâmetros e instruções'!$B$7,OR($S64="",$T64="")),"DIVERGÊNCIA SEM TRATATIVA","OK")))))))))</f>
        <v/>
      </c>
      <c r="X64">
        <f>Programa!$B$64</f>
        <v/>
      </c>
      <c r="Y64">
        <f>Programa!$D$64</f>
        <v/>
      </c>
    </row>
    <row r="65">
      <c r="A65" s="26" t="n"/>
      <c r="B65" s="26" t="n"/>
      <c r="C65" s="54" t="n"/>
      <c r="D65" s="54" t="n"/>
      <c r="E65" s="26" t="n"/>
      <c r="F65" s="26" t="n"/>
      <c r="G65" s="24">
        <f>IF(OR($E65="",$F65=""),"",UPPER(TRIM($E65))&amp;"|"&amp;UPPER(TRIM($F65)))</f>
        <v/>
      </c>
      <c r="H65" s="27" t="n"/>
      <c r="I65" s="30" t="n"/>
      <c r="J65" s="30" t="n"/>
      <c r="K65" s="30" t="n"/>
      <c r="L65" s="31">
        <f>IF(AND($J65="",$K65=""),"",IF($K65&lt;&gt;"",$K65,$J65))</f>
        <v/>
      </c>
      <c r="M65" s="31">
        <f>IF(OR($L65="",$I65=""),"",$L65-$I65)</f>
        <v/>
      </c>
      <c r="N65" s="55" t="n"/>
      <c r="O65" s="56">
        <f>IF(OR($M65="",$N65=""),"",$M65*$N65)</f>
        <v/>
      </c>
      <c r="P65" s="56">
        <f>IF($O65="","",ABS($O65))</f>
        <v/>
      </c>
      <c r="Q65" s="21">
        <f>IF($M65="","",IF(ABS($M65)&lt;='Parâmetros e instruções'!$B$7,"Sim","Não"))</f>
        <v/>
      </c>
      <c r="R65" s="26" t="n"/>
      <c r="S65" s="27" t="n"/>
      <c r="T65" s="27" t="n"/>
      <c r="U65" s="24">
        <f>IF(COUNTA($A65:$F65,$H65:$K65,$N65,$R65:$T65)=0,"",IF(OR($A65="",$B65="",$C65="",$E65="",$F65="",$H65="",$R65=""),"PREENCHER OBRIGATÓRIOS",IF(COUNTIF($A$5:$A$104,$A65)&gt;1,"ID CONTAGEM DUPLICADO",IF(COUNTIF(Programa!$K$5:$K$104,$G65)=0,"ITEM NÃO CADASTRADO",IF(AND(OR($R65="Planejada",$R65="Em contagem"),COUNTIFS(Programa!$K$5:$K$104,$G65,Programa!$A$5:$A$104,"Sim")=0),"ITEM INATIVO",IF(AND($R65="Concluída",OR($D65="",$I65="",$J65="")),"CONCLUSÃO INCOMPLETA",IF(AND($D65&lt;&gt;"",$D65&gt;'Parâmetros e instruções'!$B$3),"DATA FUTURA",IF(AND($R65="Concluída",$M65&lt;&gt;0,$N65=""),"CUSTO AUSENTE",IF(AND($R65="Concluída",IFERROR(ABS($M65),0)&gt;'Parâmetros e instruções'!$B$7,OR($S65="",$T65="")),"DIVERGÊNCIA SEM TRATATIVA","OK")))))))))</f>
        <v/>
      </c>
      <c r="X65">
        <f>Programa!$B$65</f>
        <v/>
      </c>
      <c r="Y65">
        <f>Programa!$D$65</f>
        <v/>
      </c>
    </row>
    <row r="66">
      <c r="A66" s="26" t="n"/>
      <c r="B66" s="26" t="n"/>
      <c r="C66" s="54" t="n"/>
      <c r="D66" s="54" t="n"/>
      <c r="E66" s="26" t="n"/>
      <c r="F66" s="26" t="n"/>
      <c r="G66" s="24">
        <f>IF(OR($E66="",$F66=""),"",UPPER(TRIM($E66))&amp;"|"&amp;UPPER(TRIM($F66)))</f>
        <v/>
      </c>
      <c r="H66" s="27" t="n"/>
      <c r="I66" s="30" t="n"/>
      <c r="J66" s="30" t="n"/>
      <c r="K66" s="30" t="n"/>
      <c r="L66" s="31">
        <f>IF(AND($J66="",$K66=""),"",IF($K66&lt;&gt;"",$K66,$J66))</f>
        <v/>
      </c>
      <c r="M66" s="31">
        <f>IF(OR($L66="",$I66=""),"",$L66-$I66)</f>
        <v/>
      </c>
      <c r="N66" s="55" t="n"/>
      <c r="O66" s="56">
        <f>IF(OR($M66="",$N66=""),"",$M66*$N66)</f>
        <v/>
      </c>
      <c r="P66" s="56">
        <f>IF($O66="","",ABS($O66))</f>
        <v/>
      </c>
      <c r="Q66" s="21">
        <f>IF($M66="","",IF(ABS($M66)&lt;='Parâmetros e instruções'!$B$7,"Sim","Não"))</f>
        <v/>
      </c>
      <c r="R66" s="26" t="n"/>
      <c r="S66" s="27" t="n"/>
      <c r="T66" s="27" t="n"/>
      <c r="U66" s="24">
        <f>IF(COUNTA($A66:$F66,$H66:$K66,$N66,$R66:$T66)=0,"",IF(OR($A66="",$B66="",$C66="",$E66="",$F66="",$H66="",$R66=""),"PREENCHER OBRIGATÓRIOS",IF(COUNTIF($A$5:$A$104,$A66)&gt;1,"ID CONTAGEM DUPLICADO",IF(COUNTIF(Programa!$K$5:$K$104,$G66)=0,"ITEM NÃO CADASTRADO",IF(AND(OR($R66="Planejada",$R66="Em contagem"),COUNTIFS(Programa!$K$5:$K$104,$G66,Programa!$A$5:$A$104,"Sim")=0),"ITEM INATIVO",IF(AND($R66="Concluída",OR($D66="",$I66="",$J66="")),"CONCLUSÃO INCOMPLETA",IF(AND($D66&lt;&gt;"",$D66&gt;'Parâmetros e instruções'!$B$3),"DATA FUTURA",IF(AND($R66="Concluída",$M66&lt;&gt;0,$N66=""),"CUSTO AUSENTE",IF(AND($R66="Concluída",IFERROR(ABS($M66),0)&gt;'Parâmetros e instruções'!$B$7,OR($S66="",$T66="")),"DIVERGÊNCIA SEM TRATATIVA","OK")))))))))</f>
        <v/>
      </c>
      <c r="X66">
        <f>Programa!$B$66</f>
        <v/>
      </c>
      <c r="Y66">
        <f>Programa!$D$66</f>
        <v/>
      </c>
    </row>
    <row r="67">
      <c r="A67" s="26" t="n"/>
      <c r="B67" s="26" t="n"/>
      <c r="C67" s="54" t="n"/>
      <c r="D67" s="54" t="n"/>
      <c r="E67" s="26" t="n"/>
      <c r="F67" s="26" t="n"/>
      <c r="G67" s="24">
        <f>IF(OR($E67="",$F67=""),"",UPPER(TRIM($E67))&amp;"|"&amp;UPPER(TRIM($F67)))</f>
        <v/>
      </c>
      <c r="H67" s="27" t="n"/>
      <c r="I67" s="30" t="n"/>
      <c r="J67" s="30" t="n"/>
      <c r="K67" s="30" t="n"/>
      <c r="L67" s="31">
        <f>IF(AND($J67="",$K67=""),"",IF($K67&lt;&gt;"",$K67,$J67))</f>
        <v/>
      </c>
      <c r="M67" s="31">
        <f>IF(OR($L67="",$I67=""),"",$L67-$I67)</f>
        <v/>
      </c>
      <c r="N67" s="55" t="n"/>
      <c r="O67" s="56">
        <f>IF(OR($M67="",$N67=""),"",$M67*$N67)</f>
        <v/>
      </c>
      <c r="P67" s="56">
        <f>IF($O67="","",ABS($O67))</f>
        <v/>
      </c>
      <c r="Q67" s="21">
        <f>IF($M67="","",IF(ABS($M67)&lt;='Parâmetros e instruções'!$B$7,"Sim","Não"))</f>
        <v/>
      </c>
      <c r="R67" s="26" t="n"/>
      <c r="S67" s="27" t="n"/>
      <c r="T67" s="27" t="n"/>
      <c r="U67" s="24">
        <f>IF(COUNTA($A67:$F67,$H67:$K67,$N67,$R67:$T67)=0,"",IF(OR($A67="",$B67="",$C67="",$E67="",$F67="",$H67="",$R67=""),"PREENCHER OBRIGATÓRIOS",IF(COUNTIF($A$5:$A$104,$A67)&gt;1,"ID CONTAGEM DUPLICADO",IF(COUNTIF(Programa!$K$5:$K$104,$G67)=0,"ITEM NÃO CADASTRADO",IF(AND(OR($R67="Planejada",$R67="Em contagem"),COUNTIFS(Programa!$K$5:$K$104,$G67,Programa!$A$5:$A$104,"Sim")=0),"ITEM INATIVO",IF(AND($R67="Concluída",OR($D67="",$I67="",$J67="")),"CONCLUSÃO INCOMPLETA",IF(AND($D67&lt;&gt;"",$D67&gt;'Parâmetros e instruções'!$B$3),"DATA FUTURA",IF(AND($R67="Concluída",$M67&lt;&gt;0,$N67=""),"CUSTO AUSENTE",IF(AND($R67="Concluída",IFERROR(ABS($M67),0)&gt;'Parâmetros e instruções'!$B$7,OR($S67="",$T67="")),"DIVERGÊNCIA SEM TRATATIVA","OK")))))))))</f>
        <v/>
      </c>
      <c r="X67">
        <f>Programa!$B$67</f>
        <v/>
      </c>
      <c r="Y67">
        <f>Programa!$D$67</f>
        <v/>
      </c>
    </row>
    <row r="68">
      <c r="A68" s="26" t="n"/>
      <c r="B68" s="26" t="n"/>
      <c r="C68" s="54" t="n"/>
      <c r="D68" s="54" t="n"/>
      <c r="E68" s="26" t="n"/>
      <c r="F68" s="26" t="n"/>
      <c r="G68" s="24">
        <f>IF(OR($E68="",$F68=""),"",UPPER(TRIM($E68))&amp;"|"&amp;UPPER(TRIM($F68)))</f>
        <v/>
      </c>
      <c r="H68" s="27" t="n"/>
      <c r="I68" s="30" t="n"/>
      <c r="J68" s="30" t="n"/>
      <c r="K68" s="30" t="n"/>
      <c r="L68" s="31">
        <f>IF(AND($J68="",$K68=""),"",IF($K68&lt;&gt;"",$K68,$J68))</f>
        <v/>
      </c>
      <c r="M68" s="31">
        <f>IF(OR($L68="",$I68=""),"",$L68-$I68)</f>
        <v/>
      </c>
      <c r="N68" s="55" t="n"/>
      <c r="O68" s="56">
        <f>IF(OR($M68="",$N68=""),"",$M68*$N68)</f>
        <v/>
      </c>
      <c r="P68" s="56">
        <f>IF($O68="","",ABS($O68))</f>
        <v/>
      </c>
      <c r="Q68" s="21">
        <f>IF($M68="","",IF(ABS($M68)&lt;='Parâmetros e instruções'!$B$7,"Sim","Não"))</f>
        <v/>
      </c>
      <c r="R68" s="26" t="n"/>
      <c r="S68" s="27" t="n"/>
      <c r="T68" s="27" t="n"/>
      <c r="U68" s="24">
        <f>IF(COUNTA($A68:$F68,$H68:$K68,$N68,$R68:$T68)=0,"",IF(OR($A68="",$B68="",$C68="",$E68="",$F68="",$H68="",$R68=""),"PREENCHER OBRIGATÓRIOS",IF(COUNTIF($A$5:$A$104,$A68)&gt;1,"ID CONTAGEM DUPLICADO",IF(COUNTIF(Programa!$K$5:$K$104,$G68)=0,"ITEM NÃO CADASTRADO",IF(AND(OR($R68="Planejada",$R68="Em contagem"),COUNTIFS(Programa!$K$5:$K$104,$G68,Programa!$A$5:$A$104,"Sim")=0),"ITEM INATIVO",IF(AND($R68="Concluída",OR($D68="",$I68="",$J68="")),"CONCLUSÃO INCOMPLETA",IF(AND($D68&lt;&gt;"",$D68&gt;'Parâmetros e instruções'!$B$3),"DATA FUTURA",IF(AND($R68="Concluída",$M68&lt;&gt;0,$N68=""),"CUSTO AUSENTE",IF(AND($R68="Concluída",IFERROR(ABS($M68),0)&gt;'Parâmetros e instruções'!$B$7,OR($S68="",$T68="")),"DIVERGÊNCIA SEM TRATATIVA","OK")))))))))</f>
        <v/>
      </c>
      <c r="X68">
        <f>Programa!$B$68</f>
        <v/>
      </c>
      <c r="Y68">
        <f>Programa!$D$68</f>
        <v/>
      </c>
    </row>
    <row r="69">
      <c r="A69" s="26" t="n"/>
      <c r="B69" s="26" t="n"/>
      <c r="C69" s="54" t="n"/>
      <c r="D69" s="54" t="n"/>
      <c r="E69" s="26" t="n"/>
      <c r="F69" s="26" t="n"/>
      <c r="G69" s="24">
        <f>IF(OR($E69="",$F69=""),"",UPPER(TRIM($E69))&amp;"|"&amp;UPPER(TRIM($F69)))</f>
        <v/>
      </c>
      <c r="H69" s="27" t="n"/>
      <c r="I69" s="30" t="n"/>
      <c r="J69" s="30" t="n"/>
      <c r="K69" s="30" t="n"/>
      <c r="L69" s="31">
        <f>IF(AND($J69="",$K69=""),"",IF($K69&lt;&gt;"",$K69,$J69))</f>
        <v/>
      </c>
      <c r="M69" s="31">
        <f>IF(OR($L69="",$I69=""),"",$L69-$I69)</f>
        <v/>
      </c>
      <c r="N69" s="55" t="n"/>
      <c r="O69" s="56">
        <f>IF(OR($M69="",$N69=""),"",$M69*$N69)</f>
        <v/>
      </c>
      <c r="P69" s="56">
        <f>IF($O69="","",ABS($O69))</f>
        <v/>
      </c>
      <c r="Q69" s="21">
        <f>IF($M69="","",IF(ABS($M69)&lt;='Parâmetros e instruções'!$B$7,"Sim","Não"))</f>
        <v/>
      </c>
      <c r="R69" s="26" t="n"/>
      <c r="S69" s="27" t="n"/>
      <c r="T69" s="27" t="n"/>
      <c r="U69" s="24">
        <f>IF(COUNTA($A69:$F69,$H69:$K69,$N69,$R69:$T69)=0,"",IF(OR($A69="",$B69="",$C69="",$E69="",$F69="",$H69="",$R69=""),"PREENCHER OBRIGATÓRIOS",IF(COUNTIF($A$5:$A$104,$A69)&gt;1,"ID CONTAGEM DUPLICADO",IF(COUNTIF(Programa!$K$5:$K$104,$G69)=0,"ITEM NÃO CADASTRADO",IF(AND(OR($R69="Planejada",$R69="Em contagem"),COUNTIFS(Programa!$K$5:$K$104,$G69,Programa!$A$5:$A$104,"Sim")=0),"ITEM INATIVO",IF(AND($R69="Concluída",OR($D69="",$I69="",$J69="")),"CONCLUSÃO INCOMPLETA",IF(AND($D69&lt;&gt;"",$D69&gt;'Parâmetros e instruções'!$B$3),"DATA FUTURA",IF(AND($R69="Concluída",$M69&lt;&gt;0,$N69=""),"CUSTO AUSENTE",IF(AND($R69="Concluída",IFERROR(ABS($M69),0)&gt;'Parâmetros e instruções'!$B$7,OR($S69="",$T69="")),"DIVERGÊNCIA SEM TRATATIVA","OK")))))))))</f>
        <v/>
      </c>
      <c r="X69">
        <f>Programa!$B$69</f>
        <v/>
      </c>
      <c r="Y69">
        <f>Programa!$D$69</f>
        <v/>
      </c>
    </row>
    <row r="70">
      <c r="A70" s="26" t="n"/>
      <c r="B70" s="26" t="n"/>
      <c r="C70" s="54" t="n"/>
      <c r="D70" s="54" t="n"/>
      <c r="E70" s="26" t="n"/>
      <c r="F70" s="26" t="n"/>
      <c r="G70" s="24">
        <f>IF(OR($E70="",$F70=""),"",UPPER(TRIM($E70))&amp;"|"&amp;UPPER(TRIM($F70)))</f>
        <v/>
      </c>
      <c r="H70" s="27" t="n"/>
      <c r="I70" s="30" t="n"/>
      <c r="J70" s="30" t="n"/>
      <c r="K70" s="30" t="n"/>
      <c r="L70" s="31">
        <f>IF(AND($J70="",$K70=""),"",IF($K70&lt;&gt;"",$K70,$J70))</f>
        <v/>
      </c>
      <c r="M70" s="31">
        <f>IF(OR($L70="",$I70=""),"",$L70-$I70)</f>
        <v/>
      </c>
      <c r="N70" s="55" t="n"/>
      <c r="O70" s="56">
        <f>IF(OR($M70="",$N70=""),"",$M70*$N70)</f>
        <v/>
      </c>
      <c r="P70" s="56">
        <f>IF($O70="","",ABS($O70))</f>
        <v/>
      </c>
      <c r="Q70" s="21">
        <f>IF($M70="","",IF(ABS($M70)&lt;='Parâmetros e instruções'!$B$7,"Sim","Não"))</f>
        <v/>
      </c>
      <c r="R70" s="26" t="n"/>
      <c r="S70" s="27" t="n"/>
      <c r="T70" s="27" t="n"/>
      <c r="U70" s="24">
        <f>IF(COUNTA($A70:$F70,$H70:$K70,$N70,$R70:$T70)=0,"",IF(OR($A70="",$B70="",$C70="",$E70="",$F70="",$H70="",$R70=""),"PREENCHER OBRIGATÓRIOS",IF(COUNTIF($A$5:$A$104,$A70)&gt;1,"ID CONTAGEM DUPLICADO",IF(COUNTIF(Programa!$K$5:$K$104,$G70)=0,"ITEM NÃO CADASTRADO",IF(AND(OR($R70="Planejada",$R70="Em contagem"),COUNTIFS(Programa!$K$5:$K$104,$G70,Programa!$A$5:$A$104,"Sim")=0),"ITEM INATIVO",IF(AND($R70="Concluída",OR($D70="",$I70="",$J70="")),"CONCLUSÃO INCOMPLETA",IF(AND($D70&lt;&gt;"",$D70&gt;'Parâmetros e instruções'!$B$3),"DATA FUTURA",IF(AND($R70="Concluída",$M70&lt;&gt;0,$N70=""),"CUSTO AUSENTE",IF(AND($R70="Concluída",IFERROR(ABS($M70),0)&gt;'Parâmetros e instruções'!$B$7,OR($S70="",$T70="")),"DIVERGÊNCIA SEM TRATATIVA","OK")))))))))</f>
        <v/>
      </c>
      <c r="X70">
        <f>Programa!$B$70</f>
        <v/>
      </c>
      <c r="Y70">
        <f>Programa!$D$70</f>
        <v/>
      </c>
    </row>
    <row r="71">
      <c r="A71" s="26" t="n"/>
      <c r="B71" s="26" t="n"/>
      <c r="C71" s="54" t="n"/>
      <c r="D71" s="54" t="n"/>
      <c r="E71" s="26" t="n"/>
      <c r="F71" s="26" t="n"/>
      <c r="G71" s="24">
        <f>IF(OR($E71="",$F71=""),"",UPPER(TRIM($E71))&amp;"|"&amp;UPPER(TRIM($F71)))</f>
        <v/>
      </c>
      <c r="H71" s="27" t="n"/>
      <c r="I71" s="30" t="n"/>
      <c r="J71" s="30" t="n"/>
      <c r="K71" s="30" t="n"/>
      <c r="L71" s="31">
        <f>IF(AND($J71="",$K71=""),"",IF($K71&lt;&gt;"",$K71,$J71))</f>
        <v/>
      </c>
      <c r="M71" s="31">
        <f>IF(OR($L71="",$I71=""),"",$L71-$I71)</f>
        <v/>
      </c>
      <c r="N71" s="55" t="n"/>
      <c r="O71" s="56">
        <f>IF(OR($M71="",$N71=""),"",$M71*$N71)</f>
        <v/>
      </c>
      <c r="P71" s="56">
        <f>IF($O71="","",ABS($O71))</f>
        <v/>
      </c>
      <c r="Q71" s="21">
        <f>IF($M71="","",IF(ABS($M71)&lt;='Parâmetros e instruções'!$B$7,"Sim","Não"))</f>
        <v/>
      </c>
      <c r="R71" s="26" t="n"/>
      <c r="S71" s="27" t="n"/>
      <c r="T71" s="27" t="n"/>
      <c r="U71" s="24">
        <f>IF(COUNTA($A71:$F71,$H71:$K71,$N71,$R71:$T71)=0,"",IF(OR($A71="",$B71="",$C71="",$E71="",$F71="",$H71="",$R71=""),"PREENCHER OBRIGATÓRIOS",IF(COUNTIF($A$5:$A$104,$A71)&gt;1,"ID CONTAGEM DUPLICADO",IF(COUNTIF(Programa!$K$5:$K$104,$G71)=0,"ITEM NÃO CADASTRADO",IF(AND(OR($R71="Planejada",$R71="Em contagem"),COUNTIFS(Programa!$K$5:$K$104,$G71,Programa!$A$5:$A$104,"Sim")=0),"ITEM INATIVO",IF(AND($R71="Concluída",OR($D71="",$I71="",$J71="")),"CONCLUSÃO INCOMPLETA",IF(AND($D71&lt;&gt;"",$D71&gt;'Parâmetros e instruções'!$B$3),"DATA FUTURA",IF(AND($R71="Concluída",$M71&lt;&gt;0,$N71=""),"CUSTO AUSENTE",IF(AND($R71="Concluída",IFERROR(ABS($M71),0)&gt;'Parâmetros e instruções'!$B$7,OR($S71="",$T71="")),"DIVERGÊNCIA SEM TRATATIVA","OK")))))))))</f>
        <v/>
      </c>
      <c r="X71">
        <f>Programa!$B$71</f>
        <v/>
      </c>
      <c r="Y71">
        <f>Programa!$D$71</f>
        <v/>
      </c>
    </row>
    <row r="72">
      <c r="A72" s="26" t="n"/>
      <c r="B72" s="26" t="n"/>
      <c r="C72" s="54" t="n"/>
      <c r="D72" s="54" t="n"/>
      <c r="E72" s="26" t="n"/>
      <c r="F72" s="26" t="n"/>
      <c r="G72" s="24">
        <f>IF(OR($E72="",$F72=""),"",UPPER(TRIM($E72))&amp;"|"&amp;UPPER(TRIM($F72)))</f>
        <v/>
      </c>
      <c r="H72" s="27" t="n"/>
      <c r="I72" s="30" t="n"/>
      <c r="J72" s="30" t="n"/>
      <c r="K72" s="30" t="n"/>
      <c r="L72" s="31">
        <f>IF(AND($J72="",$K72=""),"",IF($K72&lt;&gt;"",$K72,$J72))</f>
        <v/>
      </c>
      <c r="M72" s="31">
        <f>IF(OR($L72="",$I72=""),"",$L72-$I72)</f>
        <v/>
      </c>
      <c r="N72" s="55" t="n"/>
      <c r="O72" s="56">
        <f>IF(OR($M72="",$N72=""),"",$M72*$N72)</f>
        <v/>
      </c>
      <c r="P72" s="56">
        <f>IF($O72="","",ABS($O72))</f>
        <v/>
      </c>
      <c r="Q72" s="21">
        <f>IF($M72="","",IF(ABS($M72)&lt;='Parâmetros e instruções'!$B$7,"Sim","Não"))</f>
        <v/>
      </c>
      <c r="R72" s="26" t="n"/>
      <c r="S72" s="27" t="n"/>
      <c r="T72" s="27" t="n"/>
      <c r="U72" s="24">
        <f>IF(COUNTA($A72:$F72,$H72:$K72,$N72,$R72:$T72)=0,"",IF(OR($A72="",$B72="",$C72="",$E72="",$F72="",$H72="",$R72=""),"PREENCHER OBRIGATÓRIOS",IF(COUNTIF($A$5:$A$104,$A72)&gt;1,"ID CONTAGEM DUPLICADO",IF(COUNTIF(Programa!$K$5:$K$104,$G72)=0,"ITEM NÃO CADASTRADO",IF(AND(OR($R72="Planejada",$R72="Em contagem"),COUNTIFS(Programa!$K$5:$K$104,$G72,Programa!$A$5:$A$104,"Sim")=0),"ITEM INATIVO",IF(AND($R72="Concluída",OR($D72="",$I72="",$J72="")),"CONCLUSÃO INCOMPLETA",IF(AND($D72&lt;&gt;"",$D72&gt;'Parâmetros e instruções'!$B$3),"DATA FUTURA",IF(AND($R72="Concluída",$M72&lt;&gt;0,$N72=""),"CUSTO AUSENTE",IF(AND($R72="Concluída",IFERROR(ABS($M72),0)&gt;'Parâmetros e instruções'!$B$7,OR($S72="",$T72="")),"DIVERGÊNCIA SEM TRATATIVA","OK")))))))))</f>
        <v/>
      </c>
      <c r="X72">
        <f>Programa!$B$72</f>
        <v/>
      </c>
      <c r="Y72">
        <f>Programa!$D$72</f>
        <v/>
      </c>
    </row>
    <row r="73">
      <c r="A73" s="26" t="n"/>
      <c r="B73" s="26" t="n"/>
      <c r="C73" s="54" t="n"/>
      <c r="D73" s="54" t="n"/>
      <c r="E73" s="26" t="n"/>
      <c r="F73" s="26" t="n"/>
      <c r="G73" s="24">
        <f>IF(OR($E73="",$F73=""),"",UPPER(TRIM($E73))&amp;"|"&amp;UPPER(TRIM($F73)))</f>
        <v/>
      </c>
      <c r="H73" s="27" t="n"/>
      <c r="I73" s="30" t="n"/>
      <c r="J73" s="30" t="n"/>
      <c r="K73" s="30" t="n"/>
      <c r="L73" s="31">
        <f>IF(AND($J73="",$K73=""),"",IF($K73&lt;&gt;"",$K73,$J73))</f>
        <v/>
      </c>
      <c r="M73" s="31">
        <f>IF(OR($L73="",$I73=""),"",$L73-$I73)</f>
        <v/>
      </c>
      <c r="N73" s="55" t="n"/>
      <c r="O73" s="56">
        <f>IF(OR($M73="",$N73=""),"",$M73*$N73)</f>
        <v/>
      </c>
      <c r="P73" s="56">
        <f>IF($O73="","",ABS($O73))</f>
        <v/>
      </c>
      <c r="Q73" s="21">
        <f>IF($M73="","",IF(ABS($M73)&lt;='Parâmetros e instruções'!$B$7,"Sim","Não"))</f>
        <v/>
      </c>
      <c r="R73" s="26" t="n"/>
      <c r="S73" s="27" t="n"/>
      <c r="T73" s="27" t="n"/>
      <c r="U73" s="24">
        <f>IF(COUNTA($A73:$F73,$H73:$K73,$N73,$R73:$T73)=0,"",IF(OR($A73="",$B73="",$C73="",$E73="",$F73="",$H73="",$R73=""),"PREENCHER OBRIGATÓRIOS",IF(COUNTIF($A$5:$A$104,$A73)&gt;1,"ID CONTAGEM DUPLICADO",IF(COUNTIF(Programa!$K$5:$K$104,$G73)=0,"ITEM NÃO CADASTRADO",IF(AND(OR($R73="Planejada",$R73="Em contagem"),COUNTIFS(Programa!$K$5:$K$104,$G73,Programa!$A$5:$A$104,"Sim")=0),"ITEM INATIVO",IF(AND($R73="Concluída",OR($D73="",$I73="",$J73="")),"CONCLUSÃO INCOMPLETA",IF(AND($D73&lt;&gt;"",$D73&gt;'Parâmetros e instruções'!$B$3),"DATA FUTURA",IF(AND($R73="Concluída",$M73&lt;&gt;0,$N73=""),"CUSTO AUSENTE",IF(AND($R73="Concluída",IFERROR(ABS($M73),0)&gt;'Parâmetros e instruções'!$B$7,OR($S73="",$T73="")),"DIVERGÊNCIA SEM TRATATIVA","OK")))))))))</f>
        <v/>
      </c>
      <c r="X73">
        <f>Programa!$B$73</f>
        <v/>
      </c>
      <c r="Y73">
        <f>Programa!$D$73</f>
        <v/>
      </c>
    </row>
    <row r="74">
      <c r="A74" s="26" t="n"/>
      <c r="B74" s="26" t="n"/>
      <c r="C74" s="54" t="n"/>
      <c r="D74" s="54" t="n"/>
      <c r="E74" s="26" t="n"/>
      <c r="F74" s="26" t="n"/>
      <c r="G74" s="24">
        <f>IF(OR($E74="",$F74=""),"",UPPER(TRIM($E74))&amp;"|"&amp;UPPER(TRIM($F74)))</f>
        <v/>
      </c>
      <c r="H74" s="27" t="n"/>
      <c r="I74" s="30" t="n"/>
      <c r="J74" s="30" t="n"/>
      <c r="K74" s="30" t="n"/>
      <c r="L74" s="31">
        <f>IF(AND($J74="",$K74=""),"",IF($K74&lt;&gt;"",$K74,$J74))</f>
        <v/>
      </c>
      <c r="M74" s="31">
        <f>IF(OR($L74="",$I74=""),"",$L74-$I74)</f>
        <v/>
      </c>
      <c r="N74" s="55" t="n"/>
      <c r="O74" s="56">
        <f>IF(OR($M74="",$N74=""),"",$M74*$N74)</f>
        <v/>
      </c>
      <c r="P74" s="56">
        <f>IF($O74="","",ABS($O74))</f>
        <v/>
      </c>
      <c r="Q74" s="21">
        <f>IF($M74="","",IF(ABS($M74)&lt;='Parâmetros e instruções'!$B$7,"Sim","Não"))</f>
        <v/>
      </c>
      <c r="R74" s="26" t="n"/>
      <c r="S74" s="27" t="n"/>
      <c r="T74" s="27" t="n"/>
      <c r="U74" s="24">
        <f>IF(COUNTA($A74:$F74,$H74:$K74,$N74,$R74:$T74)=0,"",IF(OR($A74="",$B74="",$C74="",$E74="",$F74="",$H74="",$R74=""),"PREENCHER OBRIGATÓRIOS",IF(COUNTIF($A$5:$A$104,$A74)&gt;1,"ID CONTAGEM DUPLICADO",IF(COUNTIF(Programa!$K$5:$K$104,$G74)=0,"ITEM NÃO CADASTRADO",IF(AND(OR($R74="Planejada",$R74="Em contagem"),COUNTIFS(Programa!$K$5:$K$104,$G74,Programa!$A$5:$A$104,"Sim")=0),"ITEM INATIVO",IF(AND($R74="Concluída",OR($D74="",$I74="",$J74="")),"CONCLUSÃO INCOMPLETA",IF(AND($D74&lt;&gt;"",$D74&gt;'Parâmetros e instruções'!$B$3),"DATA FUTURA",IF(AND($R74="Concluída",$M74&lt;&gt;0,$N74=""),"CUSTO AUSENTE",IF(AND($R74="Concluída",IFERROR(ABS($M74),0)&gt;'Parâmetros e instruções'!$B$7,OR($S74="",$T74="")),"DIVERGÊNCIA SEM TRATATIVA","OK")))))))))</f>
        <v/>
      </c>
      <c r="X74">
        <f>Programa!$B$74</f>
        <v/>
      </c>
      <c r="Y74">
        <f>Programa!$D$74</f>
        <v/>
      </c>
    </row>
    <row r="75">
      <c r="A75" s="26" t="n"/>
      <c r="B75" s="26" t="n"/>
      <c r="C75" s="54" t="n"/>
      <c r="D75" s="54" t="n"/>
      <c r="E75" s="26" t="n"/>
      <c r="F75" s="26" t="n"/>
      <c r="G75" s="24">
        <f>IF(OR($E75="",$F75=""),"",UPPER(TRIM($E75))&amp;"|"&amp;UPPER(TRIM($F75)))</f>
        <v/>
      </c>
      <c r="H75" s="27" t="n"/>
      <c r="I75" s="30" t="n"/>
      <c r="J75" s="30" t="n"/>
      <c r="K75" s="30" t="n"/>
      <c r="L75" s="31">
        <f>IF(AND($J75="",$K75=""),"",IF($K75&lt;&gt;"",$K75,$J75))</f>
        <v/>
      </c>
      <c r="M75" s="31">
        <f>IF(OR($L75="",$I75=""),"",$L75-$I75)</f>
        <v/>
      </c>
      <c r="N75" s="55" t="n"/>
      <c r="O75" s="56">
        <f>IF(OR($M75="",$N75=""),"",$M75*$N75)</f>
        <v/>
      </c>
      <c r="P75" s="56">
        <f>IF($O75="","",ABS($O75))</f>
        <v/>
      </c>
      <c r="Q75" s="21">
        <f>IF($M75="","",IF(ABS($M75)&lt;='Parâmetros e instruções'!$B$7,"Sim","Não"))</f>
        <v/>
      </c>
      <c r="R75" s="26" t="n"/>
      <c r="S75" s="27" t="n"/>
      <c r="T75" s="27" t="n"/>
      <c r="U75" s="24">
        <f>IF(COUNTA($A75:$F75,$H75:$K75,$N75,$R75:$T75)=0,"",IF(OR($A75="",$B75="",$C75="",$E75="",$F75="",$H75="",$R75=""),"PREENCHER OBRIGATÓRIOS",IF(COUNTIF($A$5:$A$104,$A75)&gt;1,"ID CONTAGEM DUPLICADO",IF(COUNTIF(Programa!$K$5:$K$104,$G75)=0,"ITEM NÃO CADASTRADO",IF(AND(OR($R75="Planejada",$R75="Em contagem"),COUNTIFS(Programa!$K$5:$K$104,$G75,Programa!$A$5:$A$104,"Sim")=0),"ITEM INATIVO",IF(AND($R75="Concluída",OR($D75="",$I75="",$J75="")),"CONCLUSÃO INCOMPLETA",IF(AND($D75&lt;&gt;"",$D75&gt;'Parâmetros e instruções'!$B$3),"DATA FUTURA",IF(AND($R75="Concluída",$M75&lt;&gt;0,$N75=""),"CUSTO AUSENTE",IF(AND($R75="Concluída",IFERROR(ABS($M75),0)&gt;'Parâmetros e instruções'!$B$7,OR($S75="",$T75="")),"DIVERGÊNCIA SEM TRATATIVA","OK")))))))))</f>
        <v/>
      </c>
      <c r="X75">
        <f>Programa!$B$75</f>
        <v/>
      </c>
      <c r="Y75">
        <f>Programa!$D$75</f>
        <v/>
      </c>
    </row>
    <row r="76">
      <c r="A76" s="26" t="n"/>
      <c r="B76" s="26" t="n"/>
      <c r="C76" s="54" t="n"/>
      <c r="D76" s="54" t="n"/>
      <c r="E76" s="26" t="n"/>
      <c r="F76" s="26" t="n"/>
      <c r="G76" s="24">
        <f>IF(OR($E76="",$F76=""),"",UPPER(TRIM($E76))&amp;"|"&amp;UPPER(TRIM($F76)))</f>
        <v/>
      </c>
      <c r="H76" s="27" t="n"/>
      <c r="I76" s="30" t="n"/>
      <c r="J76" s="30" t="n"/>
      <c r="K76" s="30" t="n"/>
      <c r="L76" s="31">
        <f>IF(AND($J76="",$K76=""),"",IF($K76&lt;&gt;"",$K76,$J76))</f>
        <v/>
      </c>
      <c r="M76" s="31">
        <f>IF(OR($L76="",$I76=""),"",$L76-$I76)</f>
        <v/>
      </c>
      <c r="N76" s="55" t="n"/>
      <c r="O76" s="56">
        <f>IF(OR($M76="",$N76=""),"",$M76*$N76)</f>
        <v/>
      </c>
      <c r="P76" s="56">
        <f>IF($O76="","",ABS($O76))</f>
        <v/>
      </c>
      <c r="Q76" s="21">
        <f>IF($M76="","",IF(ABS($M76)&lt;='Parâmetros e instruções'!$B$7,"Sim","Não"))</f>
        <v/>
      </c>
      <c r="R76" s="26" t="n"/>
      <c r="S76" s="27" t="n"/>
      <c r="T76" s="27" t="n"/>
      <c r="U76" s="24">
        <f>IF(COUNTA($A76:$F76,$H76:$K76,$N76,$R76:$T76)=0,"",IF(OR($A76="",$B76="",$C76="",$E76="",$F76="",$H76="",$R76=""),"PREENCHER OBRIGATÓRIOS",IF(COUNTIF($A$5:$A$104,$A76)&gt;1,"ID CONTAGEM DUPLICADO",IF(COUNTIF(Programa!$K$5:$K$104,$G76)=0,"ITEM NÃO CADASTRADO",IF(AND(OR($R76="Planejada",$R76="Em contagem"),COUNTIFS(Programa!$K$5:$K$104,$G76,Programa!$A$5:$A$104,"Sim")=0),"ITEM INATIVO",IF(AND($R76="Concluída",OR($D76="",$I76="",$J76="")),"CONCLUSÃO INCOMPLETA",IF(AND($D76&lt;&gt;"",$D76&gt;'Parâmetros e instruções'!$B$3),"DATA FUTURA",IF(AND($R76="Concluída",$M76&lt;&gt;0,$N76=""),"CUSTO AUSENTE",IF(AND($R76="Concluída",IFERROR(ABS($M76),0)&gt;'Parâmetros e instruções'!$B$7,OR($S76="",$T76="")),"DIVERGÊNCIA SEM TRATATIVA","OK")))))))))</f>
        <v/>
      </c>
      <c r="X76">
        <f>Programa!$B$76</f>
        <v/>
      </c>
      <c r="Y76">
        <f>Programa!$D$76</f>
        <v/>
      </c>
    </row>
    <row r="77">
      <c r="A77" s="26" t="n"/>
      <c r="B77" s="26" t="n"/>
      <c r="C77" s="54" t="n"/>
      <c r="D77" s="54" t="n"/>
      <c r="E77" s="26" t="n"/>
      <c r="F77" s="26" t="n"/>
      <c r="G77" s="24">
        <f>IF(OR($E77="",$F77=""),"",UPPER(TRIM($E77))&amp;"|"&amp;UPPER(TRIM($F77)))</f>
        <v/>
      </c>
      <c r="H77" s="27" t="n"/>
      <c r="I77" s="30" t="n"/>
      <c r="J77" s="30" t="n"/>
      <c r="K77" s="30" t="n"/>
      <c r="L77" s="31">
        <f>IF(AND($J77="",$K77=""),"",IF($K77&lt;&gt;"",$K77,$J77))</f>
        <v/>
      </c>
      <c r="M77" s="31">
        <f>IF(OR($L77="",$I77=""),"",$L77-$I77)</f>
        <v/>
      </c>
      <c r="N77" s="55" t="n"/>
      <c r="O77" s="56">
        <f>IF(OR($M77="",$N77=""),"",$M77*$N77)</f>
        <v/>
      </c>
      <c r="P77" s="56">
        <f>IF($O77="","",ABS($O77))</f>
        <v/>
      </c>
      <c r="Q77" s="21">
        <f>IF($M77="","",IF(ABS($M77)&lt;='Parâmetros e instruções'!$B$7,"Sim","Não"))</f>
        <v/>
      </c>
      <c r="R77" s="26" t="n"/>
      <c r="S77" s="27" t="n"/>
      <c r="T77" s="27" t="n"/>
      <c r="U77" s="24">
        <f>IF(COUNTA($A77:$F77,$H77:$K77,$N77,$R77:$T77)=0,"",IF(OR($A77="",$B77="",$C77="",$E77="",$F77="",$H77="",$R77=""),"PREENCHER OBRIGATÓRIOS",IF(COUNTIF($A$5:$A$104,$A77)&gt;1,"ID CONTAGEM DUPLICADO",IF(COUNTIF(Programa!$K$5:$K$104,$G77)=0,"ITEM NÃO CADASTRADO",IF(AND(OR($R77="Planejada",$R77="Em contagem"),COUNTIFS(Programa!$K$5:$K$104,$G77,Programa!$A$5:$A$104,"Sim")=0),"ITEM INATIVO",IF(AND($R77="Concluída",OR($D77="",$I77="",$J77="")),"CONCLUSÃO INCOMPLETA",IF(AND($D77&lt;&gt;"",$D77&gt;'Parâmetros e instruções'!$B$3),"DATA FUTURA",IF(AND($R77="Concluída",$M77&lt;&gt;0,$N77=""),"CUSTO AUSENTE",IF(AND($R77="Concluída",IFERROR(ABS($M77),0)&gt;'Parâmetros e instruções'!$B$7,OR($S77="",$T77="")),"DIVERGÊNCIA SEM TRATATIVA","OK")))))))))</f>
        <v/>
      </c>
      <c r="X77">
        <f>Programa!$B$77</f>
        <v/>
      </c>
      <c r="Y77">
        <f>Programa!$D$77</f>
        <v/>
      </c>
    </row>
    <row r="78">
      <c r="A78" s="26" t="n"/>
      <c r="B78" s="26" t="n"/>
      <c r="C78" s="54" t="n"/>
      <c r="D78" s="54" t="n"/>
      <c r="E78" s="26" t="n"/>
      <c r="F78" s="26" t="n"/>
      <c r="G78" s="24">
        <f>IF(OR($E78="",$F78=""),"",UPPER(TRIM($E78))&amp;"|"&amp;UPPER(TRIM($F78)))</f>
        <v/>
      </c>
      <c r="H78" s="27" t="n"/>
      <c r="I78" s="30" t="n"/>
      <c r="J78" s="30" t="n"/>
      <c r="K78" s="30" t="n"/>
      <c r="L78" s="31">
        <f>IF(AND($J78="",$K78=""),"",IF($K78&lt;&gt;"",$K78,$J78))</f>
        <v/>
      </c>
      <c r="M78" s="31">
        <f>IF(OR($L78="",$I78=""),"",$L78-$I78)</f>
        <v/>
      </c>
      <c r="N78" s="55" t="n"/>
      <c r="O78" s="56">
        <f>IF(OR($M78="",$N78=""),"",$M78*$N78)</f>
        <v/>
      </c>
      <c r="P78" s="56">
        <f>IF($O78="","",ABS($O78))</f>
        <v/>
      </c>
      <c r="Q78" s="21">
        <f>IF($M78="","",IF(ABS($M78)&lt;='Parâmetros e instruções'!$B$7,"Sim","Não"))</f>
        <v/>
      </c>
      <c r="R78" s="26" t="n"/>
      <c r="S78" s="27" t="n"/>
      <c r="T78" s="27" t="n"/>
      <c r="U78" s="24">
        <f>IF(COUNTA($A78:$F78,$H78:$K78,$N78,$R78:$T78)=0,"",IF(OR($A78="",$B78="",$C78="",$E78="",$F78="",$H78="",$R78=""),"PREENCHER OBRIGATÓRIOS",IF(COUNTIF($A$5:$A$104,$A78)&gt;1,"ID CONTAGEM DUPLICADO",IF(COUNTIF(Programa!$K$5:$K$104,$G78)=0,"ITEM NÃO CADASTRADO",IF(AND(OR($R78="Planejada",$R78="Em contagem"),COUNTIFS(Programa!$K$5:$K$104,$G78,Programa!$A$5:$A$104,"Sim")=0),"ITEM INATIVO",IF(AND($R78="Concluída",OR($D78="",$I78="",$J78="")),"CONCLUSÃO INCOMPLETA",IF(AND($D78&lt;&gt;"",$D78&gt;'Parâmetros e instruções'!$B$3),"DATA FUTURA",IF(AND($R78="Concluída",$M78&lt;&gt;0,$N78=""),"CUSTO AUSENTE",IF(AND($R78="Concluída",IFERROR(ABS($M78),0)&gt;'Parâmetros e instruções'!$B$7,OR($S78="",$T78="")),"DIVERGÊNCIA SEM TRATATIVA","OK")))))))))</f>
        <v/>
      </c>
      <c r="X78">
        <f>Programa!$B$78</f>
        <v/>
      </c>
      <c r="Y78">
        <f>Programa!$D$78</f>
        <v/>
      </c>
    </row>
    <row r="79">
      <c r="A79" s="26" t="n"/>
      <c r="B79" s="26" t="n"/>
      <c r="C79" s="54" t="n"/>
      <c r="D79" s="54" t="n"/>
      <c r="E79" s="26" t="n"/>
      <c r="F79" s="26" t="n"/>
      <c r="G79" s="24">
        <f>IF(OR($E79="",$F79=""),"",UPPER(TRIM($E79))&amp;"|"&amp;UPPER(TRIM($F79)))</f>
        <v/>
      </c>
      <c r="H79" s="27" t="n"/>
      <c r="I79" s="30" t="n"/>
      <c r="J79" s="30" t="n"/>
      <c r="K79" s="30" t="n"/>
      <c r="L79" s="31">
        <f>IF(AND($J79="",$K79=""),"",IF($K79&lt;&gt;"",$K79,$J79))</f>
        <v/>
      </c>
      <c r="M79" s="31">
        <f>IF(OR($L79="",$I79=""),"",$L79-$I79)</f>
        <v/>
      </c>
      <c r="N79" s="55" t="n"/>
      <c r="O79" s="56">
        <f>IF(OR($M79="",$N79=""),"",$M79*$N79)</f>
        <v/>
      </c>
      <c r="P79" s="56">
        <f>IF($O79="","",ABS($O79))</f>
        <v/>
      </c>
      <c r="Q79" s="21">
        <f>IF($M79="","",IF(ABS($M79)&lt;='Parâmetros e instruções'!$B$7,"Sim","Não"))</f>
        <v/>
      </c>
      <c r="R79" s="26" t="n"/>
      <c r="S79" s="27" t="n"/>
      <c r="T79" s="27" t="n"/>
      <c r="U79" s="24">
        <f>IF(COUNTA($A79:$F79,$H79:$K79,$N79,$R79:$T79)=0,"",IF(OR($A79="",$B79="",$C79="",$E79="",$F79="",$H79="",$R79=""),"PREENCHER OBRIGATÓRIOS",IF(COUNTIF($A$5:$A$104,$A79)&gt;1,"ID CONTAGEM DUPLICADO",IF(COUNTIF(Programa!$K$5:$K$104,$G79)=0,"ITEM NÃO CADASTRADO",IF(AND(OR($R79="Planejada",$R79="Em contagem"),COUNTIFS(Programa!$K$5:$K$104,$G79,Programa!$A$5:$A$104,"Sim")=0),"ITEM INATIVO",IF(AND($R79="Concluída",OR($D79="",$I79="",$J79="")),"CONCLUSÃO INCOMPLETA",IF(AND($D79&lt;&gt;"",$D79&gt;'Parâmetros e instruções'!$B$3),"DATA FUTURA",IF(AND($R79="Concluída",$M79&lt;&gt;0,$N79=""),"CUSTO AUSENTE",IF(AND($R79="Concluída",IFERROR(ABS($M79),0)&gt;'Parâmetros e instruções'!$B$7,OR($S79="",$T79="")),"DIVERGÊNCIA SEM TRATATIVA","OK")))))))))</f>
        <v/>
      </c>
      <c r="X79">
        <f>Programa!$B$79</f>
        <v/>
      </c>
      <c r="Y79">
        <f>Programa!$D$79</f>
        <v/>
      </c>
    </row>
    <row r="80">
      <c r="A80" s="26" t="n"/>
      <c r="B80" s="26" t="n"/>
      <c r="C80" s="54" t="n"/>
      <c r="D80" s="54" t="n"/>
      <c r="E80" s="26" t="n"/>
      <c r="F80" s="26" t="n"/>
      <c r="G80" s="24">
        <f>IF(OR($E80="",$F80=""),"",UPPER(TRIM($E80))&amp;"|"&amp;UPPER(TRIM($F80)))</f>
        <v/>
      </c>
      <c r="H80" s="27" t="n"/>
      <c r="I80" s="30" t="n"/>
      <c r="J80" s="30" t="n"/>
      <c r="K80" s="30" t="n"/>
      <c r="L80" s="31">
        <f>IF(AND($J80="",$K80=""),"",IF($K80&lt;&gt;"",$K80,$J80))</f>
        <v/>
      </c>
      <c r="M80" s="31">
        <f>IF(OR($L80="",$I80=""),"",$L80-$I80)</f>
        <v/>
      </c>
      <c r="N80" s="55" t="n"/>
      <c r="O80" s="56">
        <f>IF(OR($M80="",$N80=""),"",$M80*$N80)</f>
        <v/>
      </c>
      <c r="P80" s="56">
        <f>IF($O80="","",ABS($O80))</f>
        <v/>
      </c>
      <c r="Q80" s="21">
        <f>IF($M80="","",IF(ABS($M80)&lt;='Parâmetros e instruções'!$B$7,"Sim","Não"))</f>
        <v/>
      </c>
      <c r="R80" s="26" t="n"/>
      <c r="S80" s="27" t="n"/>
      <c r="T80" s="27" t="n"/>
      <c r="U80" s="24">
        <f>IF(COUNTA($A80:$F80,$H80:$K80,$N80,$R80:$T80)=0,"",IF(OR($A80="",$B80="",$C80="",$E80="",$F80="",$H80="",$R80=""),"PREENCHER OBRIGATÓRIOS",IF(COUNTIF($A$5:$A$104,$A80)&gt;1,"ID CONTAGEM DUPLICADO",IF(COUNTIF(Programa!$K$5:$K$104,$G80)=0,"ITEM NÃO CADASTRADO",IF(AND(OR($R80="Planejada",$R80="Em contagem"),COUNTIFS(Programa!$K$5:$K$104,$G80,Programa!$A$5:$A$104,"Sim")=0),"ITEM INATIVO",IF(AND($R80="Concluída",OR($D80="",$I80="",$J80="")),"CONCLUSÃO INCOMPLETA",IF(AND($D80&lt;&gt;"",$D80&gt;'Parâmetros e instruções'!$B$3),"DATA FUTURA",IF(AND($R80="Concluída",$M80&lt;&gt;0,$N80=""),"CUSTO AUSENTE",IF(AND($R80="Concluída",IFERROR(ABS($M80),0)&gt;'Parâmetros e instruções'!$B$7,OR($S80="",$T80="")),"DIVERGÊNCIA SEM TRATATIVA","OK")))))))))</f>
        <v/>
      </c>
      <c r="X80">
        <f>Programa!$B$80</f>
        <v/>
      </c>
      <c r="Y80">
        <f>Programa!$D$80</f>
        <v/>
      </c>
    </row>
    <row r="81">
      <c r="A81" s="26" t="n"/>
      <c r="B81" s="26" t="n"/>
      <c r="C81" s="54" t="n"/>
      <c r="D81" s="54" t="n"/>
      <c r="E81" s="26" t="n"/>
      <c r="F81" s="26" t="n"/>
      <c r="G81" s="24">
        <f>IF(OR($E81="",$F81=""),"",UPPER(TRIM($E81))&amp;"|"&amp;UPPER(TRIM($F81)))</f>
        <v/>
      </c>
      <c r="H81" s="27" t="n"/>
      <c r="I81" s="30" t="n"/>
      <c r="J81" s="30" t="n"/>
      <c r="K81" s="30" t="n"/>
      <c r="L81" s="31">
        <f>IF(AND($J81="",$K81=""),"",IF($K81&lt;&gt;"",$K81,$J81))</f>
        <v/>
      </c>
      <c r="M81" s="31">
        <f>IF(OR($L81="",$I81=""),"",$L81-$I81)</f>
        <v/>
      </c>
      <c r="N81" s="55" t="n"/>
      <c r="O81" s="56">
        <f>IF(OR($M81="",$N81=""),"",$M81*$N81)</f>
        <v/>
      </c>
      <c r="P81" s="56">
        <f>IF($O81="","",ABS($O81))</f>
        <v/>
      </c>
      <c r="Q81" s="21">
        <f>IF($M81="","",IF(ABS($M81)&lt;='Parâmetros e instruções'!$B$7,"Sim","Não"))</f>
        <v/>
      </c>
      <c r="R81" s="26" t="n"/>
      <c r="S81" s="27" t="n"/>
      <c r="T81" s="27" t="n"/>
      <c r="U81" s="24">
        <f>IF(COUNTA($A81:$F81,$H81:$K81,$N81,$R81:$T81)=0,"",IF(OR($A81="",$B81="",$C81="",$E81="",$F81="",$H81="",$R81=""),"PREENCHER OBRIGATÓRIOS",IF(COUNTIF($A$5:$A$104,$A81)&gt;1,"ID CONTAGEM DUPLICADO",IF(COUNTIF(Programa!$K$5:$K$104,$G81)=0,"ITEM NÃO CADASTRADO",IF(AND(OR($R81="Planejada",$R81="Em contagem"),COUNTIFS(Programa!$K$5:$K$104,$G81,Programa!$A$5:$A$104,"Sim")=0),"ITEM INATIVO",IF(AND($R81="Concluída",OR($D81="",$I81="",$J81="")),"CONCLUSÃO INCOMPLETA",IF(AND($D81&lt;&gt;"",$D81&gt;'Parâmetros e instruções'!$B$3),"DATA FUTURA",IF(AND($R81="Concluída",$M81&lt;&gt;0,$N81=""),"CUSTO AUSENTE",IF(AND($R81="Concluída",IFERROR(ABS($M81),0)&gt;'Parâmetros e instruções'!$B$7,OR($S81="",$T81="")),"DIVERGÊNCIA SEM TRATATIVA","OK")))))))))</f>
        <v/>
      </c>
      <c r="X81">
        <f>Programa!$B$81</f>
        <v/>
      </c>
      <c r="Y81">
        <f>Programa!$D$81</f>
        <v/>
      </c>
    </row>
    <row r="82">
      <c r="A82" s="26" t="n"/>
      <c r="B82" s="26" t="n"/>
      <c r="C82" s="54" t="n"/>
      <c r="D82" s="54" t="n"/>
      <c r="E82" s="26" t="n"/>
      <c r="F82" s="26" t="n"/>
      <c r="G82" s="24">
        <f>IF(OR($E82="",$F82=""),"",UPPER(TRIM($E82))&amp;"|"&amp;UPPER(TRIM($F82)))</f>
        <v/>
      </c>
      <c r="H82" s="27" t="n"/>
      <c r="I82" s="30" t="n"/>
      <c r="J82" s="30" t="n"/>
      <c r="K82" s="30" t="n"/>
      <c r="L82" s="31">
        <f>IF(AND($J82="",$K82=""),"",IF($K82&lt;&gt;"",$K82,$J82))</f>
        <v/>
      </c>
      <c r="M82" s="31">
        <f>IF(OR($L82="",$I82=""),"",$L82-$I82)</f>
        <v/>
      </c>
      <c r="N82" s="55" t="n"/>
      <c r="O82" s="56">
        <f>IF(OR($M82="",$N82=""),"",$M82*$N82)</f>
        <v/>
      </c>
      <c r="P82" s="56">
        <f>IF($O82="","",ABS($O82))</f>
        <v/>
      </c>
      <c r="Q82" s="21">
        <f>IF($M82="","",IF(ABS($M82)&lt;='Parâmetros e instruções'!$B$7,"Sim","Não"))</f>
        <v/>
      </c>
      <c r="R82" s="26" t="n"/>
      <c r="S82" s="27" t="n"/>
      <c r="T82" s="27" t="n"/>
      <c r="U82" s="24">
        <f>IF(COUNTA($A82:$F82,$H82:$K82,$N82,$R82:$T82)=0,"",IF(OR($A82="",$B82="",$C82="",$E82="",$F82="",$H82="",$R82=""),"PREENCHER OBRIGATÓRIOS",IF(COUNTIF($A$5:$A$104,$A82)&gt;1,"ID CONTAGEM DUPLICADO",IF(COUNTIF(Programa!$K$5:$K$104,$G82)=0,"ITEM NÃO CADASTRADO",IF(AND(OR($R82="Planejada",$R82="Em contagem"),COUNTIFS(Programa!$K$5:$K$104,$G82,Programa!$A$5:$A$104,"Sim")=0),"ITEM INATIVO",IF(AND($R82="Concluída",OR($D82="",$I82="",$J82="")),"CONCLUSÃO INCOMPLETA",IF(AND($D82&lt;&gt;"",$D82&gt;'Parâmetros e instruções'!$B$3),"DATA FUTURA",IF(AND($R82="Concluída",$M82&lt;&gt;0,$N82=""),"CUSTO AUSENTE",IF(AND($R82="Concluída",IFERROR(ABS($M82),0)&gt;'Parâmetros e instruções'!$B$7,OR($S82="",$T82="")),"DIVERGÊNCIA SEM TRATATIVA","OK")))))))))</f>
        <v/>
      </c>
      <c r="X82">
        <f>Programa!$B$82</f>
        <v/>
      </c>
      <c r="Y82">
        <f>Programa!$D$82</f>
        <v/>
      </c>
    </row>
    <row r="83">
      <c r="A83" s="26" t="n"/>
      <c r="B83" s="26" t="n"/>
      <c r="C83" s="54" t="n"/>
      <c r="D83" s="54" t="n"/>
      <c r="E83" s="26" t="n"/>
      <c r="F83" s="26" t="n"/>
      <c r="G83" s="24">
        <f>IF(OR($E83="",$F83=""),"",UPPER(TRIM($E83))&amp;"|"&amp;UPPER(TRIM($F83)))</f>
        <v/>
      </c>
      <c r="H83" s="27" t="n"/>
      <c r="I83" s="30" t="n"/>
      <c r="J83" s="30" t="n"/>
      <c r="K83" s="30" t="n"/>
      <c r="L83" s="31">
        <f>IF(AND($J83="",$K83=""),"",IF($K83&lt;&gt;"",$K83,$J83))</f>
        <v/>
      </c>
      <c r="M83" s="31">
        <f>IF(OR($L83="",$I83=""),"",$L83-$I83)</f>
        <v/>
      </c>
      <c r="N83" s="55" t="n"/>
      <c r="O83" s="56">
        <f>IF(OR($M83="",$N83=""),"",$M83*$N83)</f>
        <v/>
      </c>
      <c r="P83" s="56">
        <f>IF($O83="","",ABS($O83))</f>
        <v/>
      </c>
      <c r="Q83" s="21">
        <f>IF($M83="","",IF(ABS($M83)&lt;='Parâmetros e instruções'!$B$7,"Sim","Não"))</f>
        <v/>
      </c>
      <c r="R83" s="26" t="n"/>
      <c r="S83" s="27" t="n"/>
      <c r="T83" s="27" t="n"/>
      <c r="U83" s="24">
        <f>IF(COUNTA($A83:$F83,$H83:$K83,$N83,$R83:$T83)=0,"",IF(OR($A83="",$B83="",$C83="",$E83="",$F83="",$H83="",$R83=""),"PREENCHER OBRIGATÓRIOS",IF(COUNTIF($A$5:$A$104,$A83)&gt;1,"ID CONTAGEM DUPLICADO",IF(COUNTIF(Programa!$K$5:$K$104,$G83)=0,"ITEM NÃO CADASTRADO",IF(AND(OR($R83="Planejada",$R83="Em contagem"),COUNTIFS(Programa!$K$5:$K$104,$G83,Programa!$A$5:$A$104,"Sim")=0),"ITEM INATIVO",IF(AND($R83="Concluída",OR($D83="",$I83="",$J83="")),"CONCLUSÃO INCOMPLETA",IF(AND($D83&lt;&gt;"",$D83&gt;'Parâmetros e instruções'!$B$3),"DATA FUTURA",IF(AND($R83="Concluída",$M83&lt;&gt;0,$N83=""),"CUSTO AUSENTE",IF(AND($R83="Concluída",IFERROR(ABS($M83),0)&gt;'Parâmetros e instruções'!$B$7,OR($S83="",$T83="")),"DIVERGÊNCIA SEM TRATATIVA","OK")))))))))</f>
        <v/>
      </c>
      <c r="X83">
        <f>Programa!$B$83</f>
        <v/>
      </c>
      <c r="Y83">
        <f>Programa!$D$83</f>
        <v/>
      </c>
    </row>
    <row r="84">
      <c r="A84" s="26" t="n"/>
      <c r="B84" s="26" t="n"/>
      <c r="C84" s="54" t="n"/>
      <c r="D84" s="54" t="n"/>
      <c r="E84" s="26" t="n"/>
      <c r="F84" s="26" t="n"/>
      <c r="G84" s="24">
        <f>IF(OR($E84="",$F84=""),"",UPPER(TRIM($E84))&amp;"|"&amp;UPPER(TRIM($F84)))</f>
        <v/>
      </c>
      <c r="H84" s="27" t="n"/>
      <c r="I84" s="30" t="n"/>
      <c r="J84" s="30" t="n"/>
      <c r="K84" s="30" t="n"/>
      <c r="L84" s="31">
        <f>IF(AND($J84="",$K84=""),"",IF($K84&lt;&gt;"",$K84,$J84))</f>
        <v/>
      </c>
      <c r="M84" s="31">
        <f>IF(OR($L84="",$I84=""),"",$L84-$I84)</f>
        <v/>
      </c>
      <c r="N84" s="55" t="n"/>
      <c r="O84" s="56">
        <f>IF(OR($M84="",$N84=""),"",$M84*$N84)</f>
        <v/>
      </c>
      <c r="P84" s="56">
        <f>IF($O84="","",ABS($O84))</f>
        <v/>
      </c>
      <c r="Q84" s="21">
        <f>IF($M84="","",IF(ABS($M84)&lt;='Parâmetros e instruções'!$B$7,"Sim","Não"))</f>
        <v/>
      </c>
      <c r="R84" s="26" t="n"/>
      <c r="S84" s="27" t="n"/>
      <c r="T84" s="27" t="n"/>
      <c r="U84" s="24">
        <f>IF(COUNTA($A84:$F84,$H84:$K84,$N84,$R84:$T84)=0,"",IF(OR($A84="",$B84="",$C84="",$E84="",$F84="",$H84="",$R84=""),"PREENCHER OBRIGATÓRIOS",IF(COUNTIF($A$5:$A$104,$A84)&gt;1,"ID CONTAGEM DUPLICADO",IF(COUNTIF(Programa!$K$5:$K$104,$G84)=0,"ITEM NÃO CADASTRADO",IF(AND(OR($R84="Planejada",$R84="Em contagem"),COUNTIFS(Programa!$K$5:$K$104,$G84,Programa!$A$5:$A$104,"Sim")=0),"ITEM INATIVO",IF(AND($R84="Concluída",OR($D84="",$I84="",$J84="")),"CONCLUSÃO INCOMPLETA",IF(AND($D84&lt;&gt;"",$D84&gt;'Parâmetros e instruções'!$B$3),"DATA FUTURA",IF(AND($R84="Concluída",$M84&lt;&gt;0,$N84=""),"CUSTO AUSENTE",IF(AND($R84="Concluída",IFERROR(ABS($M84),0)&gt;'Parâmetros e instruções'!$B$7,OR($S84="",$T84="")),"DIVERGÊNCIA SEM TRATATIVA","OK")))))))))</f>
        <v/>
      </c>
      <c r="X84">
        <f>Programa!$B$84</f>
        <v/>
      </c>
      <c r="Y84">
        <f>Programa!$D$84</f>
        <v/>
      </c>
    </row>
    <row r="85">
      <c r="A85" s="26" t="n"/>
      <c r="B85" s="26" t="n"/>
      <c r="C85" s="54" t="n"/>
      <c r="D85" s="54" t="n"/>
      <c r="E85" s="26" t="n"/>
      <c r="F85" s="26" t="n"/>
      <c r="G85" s="24">
        <f>IF(OR($E85="",$F85=""),"",UPPER(TRIM($E85))&amp;"|"&amp;UPPER(TRIM($F85)))</f>
        <v/>
      </c>
      <c r="H85" s="27" t="n"/>
      <c r="I85" s="30" t="n"/>
      <c r="J85" s="30" t="n"/>
      <c r="K85" s="30" t="n"/>
      <c r="L85" s="31">
        <f>IF(AND($J85="",$K85=""),"",IF($K85&lt;&gt;"",$K85,$J85))</f>
        <v/>
      </c>
      <c r="M85" s="31">
        <f>IF(OR($L85="",$I85=""),"",$L85-$I85)</f>
        <v/>
      </c>
      <c r="N85" s="55" t="n"/>
      <c r="O85" s="56">
        <f>IF(OR($M85="",$N85=""),"",$M85*$N85)</f>
        <v/>
      </c>
      <c r="P85" s="56">
        <f>IF($O85="","",ABS($O85))</f>
        <v/>
      </c>
      <c r="Q85" s="21">
        <f>IF($M85="","",IF(ABS($M85)&lt;='Parâmetros e instruções'!$B$7,"Sim","Não"))</f>
        <v/>
      </c>
      <c r="R85" s="26" t="n"/>
      <c r="S85" s="27" t="n"/>
      <c r="T85" s="27" t="n"/>
      <c r="U85" s="24">
        <f>IF(COUNTA($A85:$F85,$H85:$K85,$N85,$R85:$T85)=0,"",IF(OR($A85="",$B85="",$C85="",$E85="",$F85="",$H85="",$R85=""),"PREENCHER OBRIGATÓRIOS",IF(COUNTIF($A$5:$A$104,$A85)&gt;1,"ID CONTAGEM DUPLICADO",IF(COUNTIF(Programa!$K$5:$K$104,$G85)=0,"ITEM NÃO CADASTRADO",IF(AND(OR($R85="Planejada",$R85="Em contagem"),COUNTIFS(Programa!$K$5:$K$104,$G85,Programa!$A$5:$A$104,"Sim")=0),"ITEM INATIVO",IF(AND($R85="Concluída",OR($D85="",$I85="",$J85="")),"CONCLUSÃO INCOMPLETA",IF(AND($D85&lt;&gt;"",$D85&gt;'Parâmetros e instruções'!$B$3),"DATA FUTURA",IF(AND($R85="Concluída",$M85&lt;&gt;0,$N85=""),"CUSTO AUSENTE",IF(AND($R85="Concluída",IFERROR(ABS($M85),0)&gt;'Parâmetros e instruções'!$B$7,OR($S85="",$T85="")),"DIVERGÊNCIA SEM TRATATIVA","OK")))))))))</f>
        <v/>
      </c>
      <c r="X85">
        <f>Programa!$B$85</f>
        <v/>
      </c>
      <c r="Y85">
        <f>Programa!$D$85</f>
        <v/>
      </c>
    </row>
    <row r="86">
      <c r="A86" s="26" t="n"/>
      <c r="B86" s="26" t="n"/>
      <c r="C86" s="54" t="n"/>
      <c r="D86" s="54" t="n"/>
      <c r="E86" s="26" t="n"/>
      <c r="F86" s="26" t="n"/>
      <c r="G86" s="24">
        <f>IF(OR($E86="",$F86=""),"",UPPER(TRIM($E86))&amp;"|"&amp;UPPER(TRIM($F86)))</f>
        <v/>
      </c>
      <c r="H86" s="27" t="n"/>
      <c r="I86" s="30" t="n"/>
      <c r="J86" s="30" t="n"/>
      <c r="K86" s="30" t="n"/>
      <c r="L86" s="31">
        <f>IF(AND($J86="",$K86=""),"",IF($K86&lt;&gt;"",$K86,$J86))</f>
        <v/>
      </c>
      <c r="M86" s="31">
        <f>IF(OR($L86="",$I86=""),"",$L86-$I86)</f>
        <v/>
      </c>
      <c r="N86" s="55" t="n"/>
      <c r="O86" s="56">
        <f>IF(OR($M86="",$N86=""),"",$M86*$N86)</f>
        <v/>
      </c>
      <c r="P86" s="56">
        <f>IF($O86="","",ABS($O86))</f>
        <v/>
      </c>
      <c r="Q86" s="21">
        <f>IF($M86="","",IF(ABS($M86)&lt;='Parâmetros e instruções'!$B$7,"Sim","Não"))</f>
        <v/>
      </c>
      <c r="R86" s="26" t="n"/>
      <c r="S86" s="27" t="n"/>
      <c r="T86" s="27" t="n"/>
      <c r="U86" s="24">
        <f>IF(COUNTA($A86:$F86,$H86:$K86,$N86,$R86:$T86)=0,"",IF(OR($A86="",$B86="",$C86="",$E86="",$F86="",$H86="",$R86=""),"PREENCHER OBRIGATÓRIOS",IF(COUNTIF($A$5:$A$104,$A86)&gt;1,"ID CONTAGEM DUPLICADO",IF(COUNTIF(Programa!$K$5:$K$104,$G86)=0,"ITEM NÃO CADASTRADO",IF(AND(OR($R86="Planejada",$R86="Em contagem"),COUNTIFS(Programa!$K$5:$K$104,$G86,Programa!$A$5:$A$104,"Sim")=0),"ITEM INATIVO",IF(AND($R86="Concluída",OR($D86="",$I86="",$J86="")),"CONCLUSÃO INCOMPLETA",IF(AND($D86&lt;&gt;"",$D86&gt;'Parâmetros e instruções'!$B$3),"DATA FUTURA",IF(AND($R86="Concluída",$M86&lt;&gt;0,$N86=""),"CUSTO AUSENTE",IF(AND($R86="Concluída",IFERROR(ABS($M86),0)&gt;'Parâmetros e instruções'!$B$7,OR($S86="",$T86="")),"DIVERGÊNCIA SEM TRATATIVA","OK")))))))))</f>
        <v/>
      </c>
      <c r="X86">
        <f>Programa!$B$86</f>
        <v/>
      </c>
      <c r="Y86">
        <f>Programa!$D$86</f>
        <v/>
      </c>
    </row>
    <row r="87">
      <c r="A87" s="26" t="n"/>
      <c r="B87" s="26" t="n"/>
      <c r="C87" s="54" t="n"/>
      <c r="D87" s="54" t="n"/>
      <c r="E87" s="26" t="n"/>
      <c r="F87" s="26" t="n"/>
      <c r="G87" s="24">
        <f>IF(OR($E87="",$F87=""),"",UPPER(TRIM($E87))&amp;"|"&amp;UPPER(TRIM($F87)))</f>
        <v/>
      </c>
      <c r="H87" s="27" t="n"/>
      <c r="I87" s="30" t="n"/>
      <c r="J87" s="30" t="n"/>
      <c r="K87" s="30" t="n"/>
      <c r="L87" s="31">
        <f>IF(AND($J87="",$K87=""),"",IF($K87&lt;&gt;"",$K87,$J87))</f>
        <v/>
      </c>
      <c r="M87" s="31">
        <f>IF(OR($L87="",$I87=""),"",$L87-$I87)</f>
        <v/>
      </c>
      <c r="N87" s="55" t="n"/>
      <c r="O87" s="56">
        <f>IF(OR($M87="",$N87=""),"",$M87*$N87)</f>
        <v/>
      </c>
      <c r="P87" s="56">
        <f>IF($O87="","",ABS($O87))</f>
        <v/>
      </c>
      <c r="Q87" s="21">
        <f>IF($M87="","",IF(ABS($M87)&lt;='Parâmetros e instruções'!$B$7,"Sim","Não"))</f>
        <v/>
      </c>
      <c r="R87" s="26" t="n"/>
      <c r="S87" s="27" t="n"/>
      <c r="T87" s="27" t="n"/>
      <c r="U87" s="24">
        <f>IF(COUNTA($A87:$F87,$H87:$K87,$N87,$R87:$T87)=0,"",IF(OR($A87="",$B87="",$C87="",$E87="",$F87="",$H87="",$R87=""),"PREENCHER OBRIGATÓRIOS",IF(COUNTIF($A$5:$A$104,$A87)&gt;1,"ID CONTAGEM DUPLICADO",IF(COUNTIF(Programa!$K$5:$K$104,$G87)=0,"ITEM NÃO CADASTRADO",IF(AND(OR($R87="Planejada",$R87="Em contagem"),COUNTIFS(Programa!$K$5:$K$104,$G87,Programa!$A$5:$A$104,"Sim")=0),"ITEM INATIVO",IF(AND($R87="Concluída",OR($D87="",$I87="",$J87="")),"CONCLUSÃO INCOMPLETA",IF(AND($D87&lt;&gt;"",$D87&gt;'Parâmetros e instruções'!$B$3),"DATA FUTURA",IF(AND($R87="Concluída",$M87&lt;&gt;0,$N87=""),"CUSTO AUSENTE",IF(AND($R87="Concluída",IFERROR(ABS($M87),0)&gt;'Parâmetros e instruções'!$B$7,OR($S87="",$T87="")),"DIVERGÊNCIA SEM TRATATIVA","OK")))))))))</f>
        <v/>
      </c>
      <c r="X87">
        <f>Programa!$B$87</f>
        <v/>
      </c>
      <c r="Y87">
        <f>Programa!$D$87</f>
        <v/>
      </c>
    </row>
    <row r="88">
      <c r="A88" s="26" t="n"/>
      <c r="B88" s="26" t="n"/>
      <c r="C88" s="54" t="n"/>
      <c r="D88" s="54" t="n"/>
      <c r="E88" s="26" t="n"/>
      <c r="F88" s="26" t="n"/>
      <c r="G88" s="24">
        <f>IF(OR($E88="",$F88=""),"",UPPER(TRIM($E88))&amp;"|"&amp;UPPER(TRIM($F88)))</f>
        <v/>
      </c>
      <c r="H88" s="27" t="n"/>
      <c r="I88" s="30" t="n"/>
      <c r="J88" s="30" t="n"/>
      <c r="K88" s="30" t="n"/>
      <c r="L88" s="31">
        <f>IF(AND($J88="",$K88=""),"",IF($K88&lt;&gt;"",$K88,$J88))</f>
        <v/>
      </c>
      <c r="M88" s="31">
        <f>IF(OR($L88="",$I88=""),"",$L88-$I88)</f>
        <v/>
      </c>
      <c r="N88" s="55" t="n"/>
      <c r="O88" s="56">
        <f>IF(OR($M88="",$N88=""),"",$M88*$N88)</f>
        <v/>
      </c>
      <c r="P88" s="56">
        <f>IF($O88="","",ABS($O88))</f>
        <v/>
      </c>
      <c r="Q88" s="21">
        <f>IF($M88="","",IF(ABS($M88)&lt;='Parâmetros e instruções'!$B$7,"Sim","Não"))</f>
        <v/>
      </c>
      <c r="R88" s="26" t="n"/>
      <c r="S88" s="27" t="n"/>
      <c r="T88" s="27" t="n"/>
      <c r="U88" s="24">
        <f>IF(COUNTA($A88:$F88,$H88:$K88,$N88,$R88:$T88)=0,"",IF(OR($A88="",$B88="",$C88="",$E88="",$F88="",$H88="",$R88=""),"PREENCHER OBRIGATÓRIOS",IF(COUNTIF($A$5:$A$104,$A88)&gt;1,"ID CONTAGEM DUPLICADO",IF(COUNTIF(Programa!$K$5:$K$104,$G88)=0,"ITEM NÃO CADASTRADO",IF(AND(OR($R88="Planejada",$R88="Em contagem"),COUNTIFS(Programa!$K$5:$K$104,$G88,Programa!$A$5:$A$104,"Sim")=0),"ITEM INATIVO",IF(AND($R88="Concluída",OR($D88="",$I88="",$J88="")),"CONCLUSÃO INCOMPLETA",IF(AND($D88&lt;&gt;"",$D88&gt;'Parâmetros e instruções'!$B$3),"DATA FUTURA",IF(AND($R88="Concluída",$M88&lt;&gt;0,$N88=""),"CUSTO AUSENTE",IF(AND($R88="Concluída",IFERROR(ABS($M88),0)&gt;'Parâmetros e instruções'!$B$7,OR($S88="",$T88="")),"DIVERGÊNCIA SEM TRATATIVA","OK")))))))))</f>
        <v/>
      </c>
      <c r="X88">
        <f>Programa!$B$88</f>
        <v/>
      </c>
      <c r="Y88">
        <f>Programa!$D$88</f>
        <v/>
      </c>
    </row>
    <row r="89">
      <c r="A89" s="26" t="n"/>
      <c r="B89" s="26" t="n"/>
      <c r="C89" s="54" t="n"/>
      <c r="D89" s="54" t="n"/>
      <c r="E89" s="26" t="n"/>
      <c r="F89" s="26" t="n"/>
      <c r="G89" s="24">
        <f>IF(OR($E89="",$F89=""),"",UPPER(TRIM($E89))&amp;"|"&amp;UPPER(TRIM($F89)))</f>
        <v/>
      </c>
      <c r="H89" s="27" t="n"/>
      <c r="I89" s="30" t="n"/>
      <c r="J89" s="30" t="n"/>
      <c r="K89" s="30" t="n"/>
      <c r="L89" s="31">
        <f>IF(AND($J89="",$K89=""),"",IF($K89&lt;&gt;"",$K89,$J89))</f>
        <v/>
      </c>
      <c r="M89" s="31">
        <f>IF(OR($L89="",$I89=""),"",$L89-$I89)</f>
        <v/>
      </c>
      <c r="N89" s="55" t="n"/>
      <c r="O89" s="56">
        <f>IF(OR($M89="",$N89=""),"",$M89*$N89)</f>
        <v/>
      </c>
      <c r="P89" s="56">
        <f>IF($O89="","",ABS($O89))</f>
        <v/>
      </c>
      <c r="Q89" s="21">
        <f>IF($M89="","",IF(ABS($M89)&lt;='Parâmetros e instruções'!$B$7,"Sim","Não"))</f>
        <v/>
      </c>
      <c r="R89" s="26" t="n"/>
      <c r="S89" s="27" t="n"/>
      <c r="T89" s="27" t="n"/>
      <c r="U89" s="24">
        <f>IF(COUNTA($A89:$F89,$H89:$K89,$N89,$R89:$T89)=0,"",IF(OR($A89="",$B89="",$C89="",$E89="",$F89="",$H89="",$R89=""),"PREENCHER OBRIGATÓRIOS",IF(COUNTIF($A$5:$A$104,$A89)&gt;1,"ID CONTAGEM DUPLICADO",IF(COUNTIF(Programa!$K$5:$K$104,$G89)=0,"ITEM NÃO CADASTRADO",IF(AND(OR($R89="Planejada",$R89="Em contagem"),COUNTIFS(Programa!$K$5:$K$104,$G89,Programa!$A$5:$A$104,"Sim")=0),"ITEM INATIVO",IF(AND($R89="Concluída",OR($D89="",$I89="",$J89="")),"CONCLUSÃO INCOMPLETA",IF(AND($D89&lt;&gt;"",$D89&gt;'Parâmetros e instruções'!$B$3),"DATA FUTURA",IF(AND($R89="Concluída",$M89&lt;&gt;0,$N89=""),"CUSTO AUSENTE",IF(AND($R89="Concluída",IFERROR(ABS($M89),0)&gt;'Parâmetros e instruções'!$B$7,OR($S89="",$T89="")),"DIVERGÊNCIA SEM TRATATIVA","OK")))))))))</f>
        <v/>
      </c>
      <c r="X89">
        <f>Programa!$B$89</f>
        <v/>
      </c>
      <c r="Y89">
        <f>Programa!$D$89</f>
        <v/>
      </c>
    </row>
    <row r="90">
      <c r="A90" s="26" t="n"/>
      <c r="B90" s="26" t="n"/>
      <c r="C90" s="54" t="n"/>
      <c r="D90" s="54" t="n"/>
      <c r="E90" s="26" t="n"/>
      <c r="F90" s="26" t="n"/>
      <c r="G90" s="24">
        <f>IF(OR($E90="",$F90=""),"",UPPER(TRIM($E90))&amp;"|"&amp;UPPER(TRIM($F90)))</f>
        <v/>
      </c>
      <c r="H90" s="27" t="n"/>
      <c r="I90" s="30" t="n"/>
      <c r="J90" s="30" t="n"/>
      <c r="K90" s="30" t="n"/>
      <c r="L90" s="31">
        <f>IF(AND($J90="",$K90=""),"",IF($K90&lt;&gt;"",$K90,$J90))</f>
        <v/>
      </c>
      <c r="M90" s="31">
        <f>IF(OR($L90="",$I90=""),"",$L90-$I90)</f>
        <v/>
      </c>
      <c r="N90" s="55" t="n"/>
      <c r="O90" s="56">
        <f>IF(OR($M90="",$N90=""),"",$M90*$N90)</f>
        <v/>
      </c>
      <c r="P90" s="56">
        <f>IF($O90="","",ABS($O90))</f>
        <v/>
      </c>
      <c r="Q90" s="21">
        <f>IF($M90="","",IF(ABS($M90)&lt;='Parâmetros e instruções'!$B$7,"Sim","Não"))</f>
        <v/>
      </c>
      <c r="R90" s="26" t="n"/>
      <c r="S90" s="27" t="n"/>
      <c r="T90" s="27" t="n"/>
      <c r="U90" s="24">
        <f>IF(COUNTA($A90:$F90,$H90:$K90,$N90,$R90:$T90)=0,"",IF(OR($A90="",$B90="",$C90="",$E90="",$F90="",$H90="",$R90=""),"PREENCHER OBRIGATÓRIOS",IF(COUNTIF($A$5:$A$104,$A90)&gt;1,"ID CONTAGEM DUPLICADO",IF(COUNTIF(Programa!$K$5:$K$104,$G90)=0,"ITEM NÃO CADASTRADO",IF(AND(OR($R90="Planejada",$R90="Em contagem"),COUNTIFS(Programa!$K$5:$K$104,$G90,Programa!$A$5:$A$104,"Sim")=0),"ITEM INATIVO",IF(AND($R90="Concluída",OR($D90="",$I90="",$J90="")),"CONCLUSÃO INCOMPLETA",IF(AND($D90&lt;&gt;"",$D90&gt;'Parâmetros e instruções'!$B$3),"DATA FUTURA",IF(AND($R90="Concluída",$M90&lt;&gt;0,$N90=""),"CUSTO AUSENTE",IF(AND($R90="Concluída",IFERROR(ABS($M90),0)&gt;'Parâmetros e instruções'!$B$7,OR($S90="",$T90="")),"DIVERGÊNCIA SEM TRATATIVA","OK")))))))))</f>
        <v/>
      </c>
      <c r="X90">
        <f>Programa!$B$90</f>
        <v/>
      </c>
      <c r="Y90">
        <f>Programa!$D$90</f>
        <v/>
      </c>
    </row>
    <row r="91">
      <c r="A91" s="26" t="n"/>
      <c r="B91" s="26" t="n"/>
      <c r="C91" s="54" t="n"/>
      <c r="D91" s="54" t="n"/>
      <c r="E91" s="26" t="n"/>
      <c r="F91" s="26" t="n"/>
      <c r="G91" s="24">
        <f>IF(OR($E91="",$F91=""),"",UPPER(TRIM($E91))&amp;"|"&amp;UPPER(TRIM($F91)))</f>
        <v/>
      </c>
      <c r="H91" s="27" t="n"/>
      <c r="I91" s="30" t="n"/>
      <c r="J91" s="30" t="n"/>
      <c r="K91" s="30" t="n"/>
      <c r="L91" s="31">
        <f>IF(AND($J91="",$K91=""),"",IF($K91&lt;&gt;"",$K91,$J91))</f>
        <v/>
      </c>
      <c r="M91" s="31">
        <f>IF(OR($L91="",$I91=""),"",$L91-$I91)</f>
        <v/>
      </c>
      <c r="N91" s="55" t="n"/>
      <c r="O91" s="56">
        <f>IF(OR($M91="",$N91=""),"",$M91*$N91)</f>
        <v/>
      </c>
      <c r="P91" s="56">
        <f>IF($O91="","",ABS($O91))</f>
        <v/>
      </c>
      <c r="Q91" s="21">
        <f>IF($M91="","",IF(ABS($M91)&lt;='Parâmetros e instruções'!$B$7,"Sim","Não"))</f>
        <v/>
      </c>
      <c r="R91" s="26" t="n"/>
      <c r="S91" s="27" t="n"/>
      <c r="T91" s="27" t="n"/>
      <c r="U91" s="24">
        <f>IF(COUNTA($A91:$F91,$H91:$K91,$N91,$R91:$T91)=0,"",IF(OR($A91="",$B91="",$C91="",$E91="",$F91="",$H91="",$R91=""),"PREENCHER OBRIGATÓRIOS",IF(COUNTIF($A$5:$A$104,$A91)&gt;1,"ID CONTAGEM DUPLICADO",IF(COUNTIF(Programa!$K$5:$K$104,$G91)=0,"ITEM NÃO CADASTRADO",IF(AND(OR($R91="Planejada",$R91="Em contagem"),COUNTIFS(Programa!$K$5:$K$104,$G91,Programa!$A$5:$A$104,"Sim")=0),"ITEM INATIVO",IF(AND($R91="Concluída",OR($D91="",$I91="",$J91="")),"CONCLUSÃO INCOMPLETA",IF(AND($D91&lt;&gt;"",$D91&gt;'Parâmetros e instruções'!$B$3),"DATA FUTURA",IF(AND($R91="Concluída",$M91&lt;&gt;0,$N91=""),"CUSTO AUSENTE",IF(AND($R91="Concluída",IFERROR(ABS($M91),0)&gt;'Parâmetros e instruções'!$B$7,OR($S91="",$T91="")),"DIVERGÊNCIA SEM TRATATIVA","OK")))))))))</f>
        <v/>
      </c>
      <c r="X91">
        <f>Programa!$B$91</f>
        <v/>
      </c>
      <c r="Y91">
        <f>Programa!$D$91</f>
        <v/>
      </c>
    </row>
    <row r="92">
      <c r="A92" s="26" t="n"/>
      <c r="B92" s="26" t="n"/>
      <c r="C92" s="54" t="n"/>
      <c r="D92" s="54" t="n"/>
      <c r="E92" s="26" t="n"/>
      <c r="F92" s="26" t="n"/>
      <c r="G92" s="24">
        <f>IF(OR($E92="",$F92=""),"",UPPER(TRIM($E92))&amp;"|"&amp;UPPER(TRIM($F92)))</f>
        <v/>
      </c>
      <c r="H92" s="27" t="n"/>
      <c r="I92" s="30" t="n"/>
      <c r="J92" s="30" t="n"/>
      <c r="K92" s="30" t="n"/>
      <c r="L92" s="31">
        <f>IF(AND($J92="",$K92=""),"",IF($K92&lt;&gt;"",$K92,$J92))</f>
        <v/>
      </c>
      <c r="M92" s="31">
        <f>IF(OR($L92="",$I92=""),"",$L92-$I92)</f>
        <v/>
      </c>
      <c r="N92" s="55" t="n"/>
      <c r="O92" s="56">
        <f>IF(OR($M92="",$N92=""),"",$M92*$N92)</f>
        <v/>
      </c>
      <c r="P92" s="56">
        <f>IF($O92="","",ABS($O92))</f>
        <v/>
      </c>
      <c r="Q92" s="21">
        <f>IF($M92="","",IF(ABS($M92)&lt;='Parâmetros e instruções'!$B$7,"Sim","Não"))</f>
        <v/>
      </c>
      <c r="R92" s="26" t="n"/>
      <c r="S92" s="27" t="n"/>
      <c r="T92" s="27" t="n"/>
      <c r="U92" s="24">
        <f>IF(COUNTA($A92:$F92,$H92:$K92,$N92,$R92:$T92)=0,"",IF(OR($A92="",$B92="",$C92="",$E92="",$F92="",$H92="",$R92=""),"PREENCHER OBRIGATÓRIOS",IF(COUNTIF($A$5:$A$104,$A92)&gt;1,"ID CONTAGEM DUPLICADO",IF(COUNTIF(Programa!$K$5:$K$104,$G92)=0,"ITEM NÃO CADASTRADO",IF(AND(OR($R92="Planejada",$R92="Em contagem"),COUNTIFS(Programa!$K$5:$K$104,$G92,Programa!$A$5:$A$104,"Sim")=0),"ITEM INATIVO",IF(AND($R92="Concluída",OR($D92="",$I92="",$J92="")),"CONCLUSÃO INCOMPLETA",IF(AND($D92&lt;&gt;"",$D92&gt;'Parâmetros e instruções'!$B$3),"DATA FUTURA",IF(AND($R92="Concluída",$M92&lt;&gt;0,$N92=""),"CUSTO AUSENTE",IF(AND($R92="Concluída",IFERROR(ABS($M92),0)&gt;'Parâmetros e instruções'!$B$7,OR($S92="",$T92="")),"DIVERGÊNCIA SEM TRATATIVA","OK")))))))))</f>
        <v/>
      </c>
      <c r="X92">
        <f>Programa!$B$92</f>
        <v/>
      </c>
      <c r="Y92">
        <f>Programa!$D$92</f>
        <v/>
      </c>
    </row>
    <row r="93">
      <c r="A93" s="26" t="n"/>
      <c r="B93" s="26" t="n"/>
      <c r="C93" s="54" t="n"/>
      <c r="D93" s="54" t="n"/>
      <c r="E93" s="26" t="n"/>
      <c r="F93" s="26" t="n"/>
      <c r="G93" s="24">
        <f>IF(OR($E93="",$F93=""),"",UPPER(TRIM($E93))&amp;"|"&amp;UPPER(TRIM($F93)))</f>
        <v/>
      </c>
      <c r="H93" s="27" t="n"/>
      <c r="I93" s="30" t="n"/>
      <c r="J93" s="30" t="n"/>
      <c r="K93" s="30" t="n"/>
      <c r="L93" s="31">
        <f>IF(AND($J93="",$K93=""),"",IF($K93&lt;&gt;"",$K93,$J93))</f>
        <v/>
      </c>
      <c r="M93" s="31">
        <f>IF(OR($L93="",$I93=""),"",$L93-$I93)</f>
        <v/>
      </c>
      <c r="N93" s="55" t="n"/>
      <c r="O93" s="56">
        <f>IF(OR($M93="",$N93=""),"",$M93*$N93)</f>
        <v/>
      </c>
      <c r="P93" s="56">
        <f>IF($O93="","",ABS($O93))</f>
        <v/>
      </c>
      <c r="Q93" s="21">
        <f>IF($M93="","",IF(ABS($M93)&lt;='Parâmetros e instruções'!$B$7,"Sim","Não"))</f>
        <v/>
      </c>
      <c r="R93" s="26" t="n"/>
      <c r="S93" s="27" t="n"/>
      <c r="T93" s="27" t="n"/>
      <c r="U93" s="24">
        <f>IF(COUNTA($A93:$F93,$H93:$K93,$N93,$R93:$T93)=0,"",IF(OR($A93="",$B93="",$C93="",$E93="",$F93="",$H93="",$R93=""),"PREENCHER OBRIGATÓRIOS",IF(COUNTIF($A$5:$A$104,$A93)&gt;1,"ID CONTAGEM DUPLICADO",IF(COUNTIF(Programa!$K$5:$K$104,$G93)=0,"ITEM NÃO CADASTRADO",IF(AND(OR($R93="Planejada",$R93="Em contagem"),COUNTIFS(Programa!$K$5:$K$104,$G93,Programa!$A$5:$A$104,"Sim")=0),"ITEM INATIVO",IF(AND($R93="Concluída",OR($D93="",$I93="",$J93="")),"CONCLUSÃO INCOMPLETA",IF(AND($D93&lt;&gt;"",$D93&gt;'Parâmetros e instruções'!$B$3),"DATA FUTURA",IF(AND($R93="Concluída",$M93&lt;&gt;0,$N93=""),"CUSTO AUSENTE",IF(AND($R93="Concluída",IFERROR(ABS($M93),0)&gt;'Parâmetros e instruções'!$B$7,OR($S93="",$T93="")),"DIVERGÊNCIA SEM TRATATIVA","OK")))))))))</f>
        <v/>
      </c>
      <c r="X93">
        <f>Programa!$B$93</f>
        <v/>
      </c>
      <c r="Y93">
        <f>Programa!$D$93</f>
        <v/>
      </c>
    </row>
    <row r="94">
      <c r="A94" s="26" t="n"/>
      <c r="B94" s="26" t="n"/>
      <c r="C94" s="54" t="n"/>
      <c r="D94" s="54" t="n"/>
      <c r="E94" s="26" t="n"/>
      <c r="F94" s="26" t="n"/>
      <c r="G94" s="24">
        <f>IF(OR($E94="",$F94=""),"",UPPER(TRIM($E94))&amp;"|"&amp;UPPER(TRIM($F94)))</f>
        <v/>
      </c>
      <c r="H94" s="27" t="n"/>
      <c r="I94" s="30" t="n"/>
      <c r="J94" s="30" t="n"/>
      <c r="K94" s="30" t="n"/>
      <c r="L94" s="31">
        <f>IF(AND($J94="",$K94=""),"",IF($K94&lt;&gt;"",$K94,$J94))</f>
        <v/>
      </c>
      <c r="M94" s="31">
        <f>IF(OR($L94="",$I94=""),"",$L94-$I94)</f>
        <v/>
      </c>
      <c r="N94" s="55" t="n"/>
      <c r="O94" s="56">
        <f>IF(OR($M94="",$N94=""),"",$M94*$N94)</f>
        <v/>
      </c>
      <c r="P94" s="56">
        <f>IF($O94="","",ABS($O94))</f>
        <v/>
      </c>
      <c r="Q94" s="21">
        <f>IF($M94="","",IF(ABS($M94)&lt;='Parâmetros e instruções'!$B$7,"Sim","Não"))</f>
        <v/>
      </c>
      <c r="R94" s="26" t="n"/>
      <c r="S94" s="27" t="n"/>
      <c r="T94" s="27" t="n"/>
      <c r="U94" s="24">
        <f>IF(COUNTA($A94:$F94,$H94:$K94,$N94,$R94:$T94)=0,"",IF(OR($A94="",$B94="",$C94="",$E94="",$F94="",$H94="",$R94=""),"PREENCHER OBRIGATÓRIOS",IF(COUNTIF($A$5:$A$104,$A94)&gt;1,"ID CONTAGEM DUPLICADO",IF(COUNTIF(Programa!$K$5:$K$104,$G94)=0,"ITEM NÃO CADASTRADO",IF(AND(OR($R94="Planejada",$R94="Em contagem"),COUNTIFS(Programa!$K$5:$K$104,$G94,Programa!$A$5:$A$104,"Sim")=0),"ITEM INATIVO",IF(AND($R94="Concluída",OR($D94="",$I94="",$J94="")),"CONCLUSÃO INCOMPLETA",IF(AND($D94&lt;&gt;"",$D94&gt;'Parâmetros e instruções'!$B$3),"DATA FUTURA",IF(AND($R94="Concluída",$M94&lt;&gt;0,$N94=""),"CUSTO AUSENTE",IF(AND($R94="Concluída",IFERROR(ABS($M94),0)&gt;'Parâmetros e instruções'!$B$7,OR($S94="",$T94="")),"DIVERGÊNCIA SEM TRATATIVA","OK")))))))))</f>
        <v/>
      </c>
      <c r="X94">
        <f>Programa!$B$94</f>
        <v/>
      </c>
      <c r="Y94">
        <f>Programa!$D$94</f>
        <v/>
      </c>
    </row>
    <row r="95">
      <c r="A95" s="26" t="n"/>
      <c r="B95" s="26" t="n"/>
      <c r="C95" s="54" t="n"/>
      <c r="D95" s="54" t="n"/>
      <c r="E95" s="26" t="n"/>
      <c r="F95" s="26" t="n"/>
      <c r="G95" s="24">
        <f>IF(OR($E95="",$F95=""),"",UPPER(TRIM($E95))&amp;"|"&amp;UPPER(TRIM($F95)))</f>
        <v/>
      </c>
      <c r="H95" s="27" t="n"/>
      <c r="I95" s="30" t="n"/>
      <c r="J95" s="30" t="n"/>
      <c r="K95" s="30" t="n"/>
      <c r="L95" s="31">
        <f>IF(AND($J95="",$K95=""),"",IF($K95&lt;&gt;"",$K95,$J95))</f>
        <v/>
      </c>
      <c r="M95" s="31">
        <f>IF(OR($L95="",$I95=""),"",$L95-$I95)</f>
        <v/>
      </c>
      <c r="N95" s="55" t="n"/>
      <c r="O95" s="56">
        <f>IF(OR($M95="",$N95=""),"",$M95*$N95)</f>
        <v/>
      </c>
      <c r="P95" s="56">
        <f>IF($O95="","",ABS($O95))</f>
        <v/>
      </c>
      <c r="Q95" s="21">
        <f>IF($M95="","",IF(ABS($M95)&lt;='Parâmetros e instruções'!$B$7,"Sim","Não"))</f>
        <v/>
      </c>
      <c r="R95" s="26" t="n"/>
      <c r="S95" s="27" t="n"/>
      <c r="T95" s="27" t="n"/>
      <c r="U95" s="24">
        <f>IF(COUNTA($A95:$F95,$H95:$K95,$N95,$R95:$T95)=0,"",IF(OR($A95="",$B95="",$C95="",$E95="",$F95="",$H95="",$R95=""),"PREENCHER OBRIGATÓRIOS",IF(COUNTIF($A$5:$A$104,$A95)&gt;1,"ID CONTAGEM DUPLICADO",IF(COUNTIF(Programa!$K$5:$K$104,$G95)=0,"ITEM NÃO CADASTRADO",IF(AND(OR($R95="Planejada",$R95="Em contagem"),COUNTIFS(Programa!$K$5:$K$104,$G95,Programa!$A$5:$A$104,"Sim")=0),"ITEM INATIVO",IF(AND($R95="Concluída",OR($D95="",$I95="",$J95="")),"CONCLUSÃO INCOMPLETA",IF(AND($D95&lt;&gt;"",$D95&gt;'Parâmetros e instruções'!$B$3),"DATA FUTURA",IF(AND($R95="Concluída",$M95&lt;&gt;0,$N95=""),"CUSTO AUSENTE",IF(AND($R95="Concluída",IFERROR(ABS($M95),0)&gt;'Parâmetros e instruções'!$B$7,OR($S95="",$T95="")),"DIVERGÊNCIA SEM TRATATIVA","OK")))))))))</f>
        <v/>
      </c>
      <c r="X95">
        <f>Programa!$B$95</f>
        <v/>
      </c>
      <c r="Y95">
        <f>Programa!$D$95</f>
        <v/>
      </c>
    </row>
    <row r="96">
      <c r="A96" s="26" t="n"/>
      <c r="B96" s="26" t="n"/>
      <c r="C96" s="54" t="n"/>
      <c r="D96" s="54" t="n"/>
      <c r="E96" s="26" t="n"/>
      <c r="F96" s="26" t="n"/>
      <c r="G96" s="24">
        <f>IF(OR($E96="",$F96=""),"",UPPER(TRIM($E96))&amp;"|"&amp;UPPER(TRIM($F96)))</f>
        <v/>
      </c>
      <c r="H96" s="27" t="n"/>
      <c r="I96" s="30" t="n"/>
      <c r="J96" s="30" t="n"/>
      <c r="K96" s="30" t="n"/>
      <c r="L96" s="31">
        <f>IF(AND($J96="",$K96=""),"",IF($K96&lt;&gt;"",$K96,$J96))</f>
        <v/>
      </c>
      <c r="M96" s="31">
        <f>IF(OR($L96="",$I96=""),"",$L96-$I96)</f>
        <v/>
      </c>
      <c r="N96" s="55" t="n"/>
      <c r="O96" s="56">
        <f>IF(OR($M96="",$N96=""),"",$M96*$N96)</f>
        <v/>
      </c>
      <c r="P96" s="56">
        <f>IF($O96="","",ABS($O96))</f>
        <v/>
      </c>
      <c r="Q96" s="21">
        <f>IF($M96="","",IF(ABS($M96)&lt;='Parâmetros e instruções'!$B$7,"Sim","Não"))</f>
        <v/>
      </c>
      <c r="R96" s="26" t="n"/>
      <c r="S96" s="27" t="n"/>
      <c r="T96" s="27" t="n"/>
      <c r="U96" s="24">
        <f>IF(COUNTA($A96:$F96,$H96:$K96,$N96,$R96:$T96)=0,"",IF(OR($A96="",$B96="",$C96="",$E96="",$F96="",$H96="",$R96=""),"PREENCHER OBRIGATÓRIOS",IF(COUNTIF($A$5:$A$104,$A96)&gt;1,"ID CONTAGEM DUPLICADO",IF(COUNTIF(Programa!$K$5:$K$104,$G96)=0,"ITEM NÃO CADASTRADO",IF(AND(OR($R96="Planejada",$R96="Em contagem"),COUNTIFS(Programa!$K$5:$K$104,$G96,Programa!$A$5:$A$104,"Sim")=0),"ITEM INATIVO",IF(AND($R96="Concluída",OR($D96="",$I96="",$J96="")),"CONCLUSÃO INCOMPLETA",IF(AND($D96&lt;&gt;"",$D96&gt;'Parâmetros e instruções'!$B$3),"DATA FUTURA",IF(AND($R96="Concluída",$M96&lt;&gt;0,$N96=""),"CUSTO AUSENTE",IF(AND($R96="Concluída",IFERROR(ABS($M96),0)&gt;'Parâmetros e instruções'!$B$7,OR($S96="",$T96="")),"DIVERGÊNCIA SEM TRATATIVA","OK")))))))))</f>
        <v/>
      </c>
      <c r="X96">
        <f>Programa!$B$96</f>
        <v/>
      </c>
      <c r="Y96">
        <f>Programa!$D$96</f>
        <v/>
      </c>
    </row>
    <row r="97">
      <c r="A97" s="26" t="n"/>
      <c r="B97" s="26" t="n"/>
      <c r="C97" s="54" t="n"/>
      <c r="D97" s="54" t="n"/>
      <c r="E97" s="26" t="n"/>
      <c r="F97" s="26" t="n"/>
      <c r="G97" s="24">
        <f>IF(OR($E97="",$F97=""),"",UPPER(TRIM($E97))&amp;"|"&amp;UPPER(TRIM($F97)))</f>
        <v/>
      </c>
      <c r="H97" s="27" t="n"/>
      <c r="I97" s="30" t="n"/>
      <c r="J97" s="30" t="n"/>
      <c r="K97" s="30" t="n"/>
      <c r="L97" s="31">
        <f>IF(AND($J97="",$K97=""),"",IF($K97&lt;&gt;"",$K97,$J97))</f>
        <v/>
      </c>
      <c r="M97" s="31">
        <f>IF(OR($L97="",$I97=""),"",$L97-$I97)</f>
        <v/>
      </c>
      <c r="N97" s="55" t="n"/>
      <c r="O97" s="56">
        <f>IF(OR($M97="",$N97=""),"",$M97*$N97)</f>
        <v/>
      </c>
      <c r="P97" s="56">
        <f>IF($O97="","",ABS($O97))</f>
        <v/>
      </c>
      <c r="Q97" s="21">
        <f>IF($M97="","",IF(ABS($M97)&lt;='Parâmetros e instruções'!$B$7,"Sim","Não"))</f>
        <v/>
      </c>
      <c r="R97" s="26" t="n"/>
      <c r="S97" s="27" t="n"/>
      <c r="T97" s="27" t="n"/>
      <c r="U97" s="24">
        <f>IF(COUNTA($A97:$F97,$H97:$K97,$N97,$R97:$T97)=0,"",IF(OR($A97="",$B97="",$C97="",$E97="",$F97="",$H97="",$R97=""),"PREENCHER OBRIGATÓRIOS",IF(COUNTIF($A$5:$A$104,$A97)&gt;1,"ID CONTAGEM DUPLICADO",IF(COUNTIF(Programa!$K$5:$K$104,$G97)=0,"ITEM NÃO CADASTRADO",IF(AND(OR($R97="Planejada",$R97="Em contagem"),COUNTIFS(Programa!$K$5:$K$104,$G97,Programa!$A$5:$A$104,"Sim")=0),"ITEM INATIVO",IF(AND($R97="Concluída",OR($D97="",$I97="",$J97="")),"CONCLUSÃO INCOMPLETA",IF(AND($D97&lt;&gt;"",$D97&gt;'Parâmetros e instruções'!$B$3),"DATA FUTURA",IF(AND($R97="Concluída",$M97&lt;&gt;0,$N97=""),"CUSTO AUSENTE",IF(AND($R97="Concluída",IFERROR(ABS($M97),0)&gt;'Parâmetros e instruções'!$B$7,OR($S97="",$T97="")),"DIVERGÊNCIA SEM TRATATIVA","OK")))))))))</f>
        <v/>
      </c>
      <c r="X97">
        <f>Programa!$B$97</f>
        <v/>
      </c>
      <c r="Y97">
        <f>Programa!$D$97</f>
        <v/>
      </c>
    </row>
    <row r="98">
      <c r="A98" s="26" t="n"/>
      <c r="B98" s="26" t="n"/>
      <c r="C98" s="54" t="n"/>
      <c r="D98" s="54" t="n"/>
      <c r="E98" s="26" t="n"/>
      <c r="F98" s="26" t="n"/>
      <c r="G98" s="24">
        <f>IF(OR($E98="",$F98=""),"",UPPER(TRIM($E98))&amp;"|"&amp;UPPER(TRIM($F98)))</f>
        <v/>
      </c>
      <c r="H98" s="27" t="n"/>
      <c r="I98" s="30" t="n"/>
      <c r="J98" s="30" t="n"/>
      <c r="K98" s="30" t="n"/>
      <c r="L98" s="31">
        <f>IF(AND($J98="",$K98=""),"",IF($K98&lt;&gt;"",$K98,$J98))</f>
        <v/>
      </c>
      <c r="M98" s="31">
        <f>IF(OR($L98="",$I98=""),"",$L98-$I98)</f>
        <v/>
      </c>
      <c r="N98" s="55" t="n"/>
      <c r="O98" s="56">
        <f>IF(OR($M98="",$N98=""),"",$M98*$N98)</f>
        <v/>
      </c>
      <c r="P98" s="56">
        <f>IF($O98="","",ABS($O98))</f>
        <v/>
      </c>
      <c r="Q98" s="21">
        <f>IF($M98="","",IF(ABS($M98)&lt;='Parâmetros e instruções'!$B$7,"Sim","Não"))</f>
        <v/>
      </c>
      <c r="R98" s="26" t="n"/>
      <c r="S98" s="27" t="n"/>
      <c r="T98" s="27" t="n"/>
      <c r="U98" s="24">
        <f>IF(COUNTA($A98:$F98,$H98:$K98,$N98,$R98:$T98)=0,"",IF(OR($A98="",$B98="",$C98="",$E98="",$F98="",$H98="",$R98=""),"PREENCHER OBRIGATÓRIOS",IF(COUNTIF($A$5:$A$104,$A98)&gt;1,"ID CONTAGEM DUPLICADO",IF(COUNTIF(Programa!$K$5:$K$104,$G98)=0,"ITEM NÃO CADASTRADO",IF(AND(OR($R98="Planejada",$R98="Em contagem"),COUNTIFS(Programa!$K$5:$K$104,$G98,Programa!$A$5:$A$104,"Sim")=0),"ITEM INATIVO",IF(AND($R98="Concluída",OR($D98="",$I98="",$J98="")),"CONCLUSÃO INCOMPLETA",IF(AND($D98&lt;&gt;"",$D98&gt;'Parâmetros e instruções'!$B$3),"DATA FUTURA",IF(AND($R98="Concluída",$M98&lt;&gt;0,$N98=""),"CUSTO AUSENTE",IF(AND($R98="Concluída",IFERROR(ABS($M98),0)&gt;'Parâmetros e instruções'!$B$7,OR($S98="",$T98="")),"DIVERGÊNCIA SEM TRATATIVA","OK")))))))))</f>
        <v/>
      </c>
      <c r="X98">
        <f>Programa!$B$98</f>
        <v/>
      </c>
      <c r="Y98">
        <f>Programa!$D$98</f>
        <v/>
      </c>
    </row>
    <row r="99">
      <c r="A99" s="26" t="n"/>
      <c r="B99" s="26" t="n"/>
      <c r="C99" s="54" t="n"/>
      <c r="D99" s="54" t="n"/>
      <c r="E99" s="26" t="n"/>
      <c r="F99" s="26" t="n"/>
      <c r="G99" s="24">
        <f>IF(OR($E99="",$F99=""),"",UPPER(TRIM($E99))&amp;"|"&amp;UPPER(TRIM($F99)))</f>
        <v/>
      </c>
      <c r="H99" s="27" t="n"/>
      <c r="I99" s="30" t="n"/>
      <c r="J99" s="30" t="n"/>
      <c r="K99" s="30" t="n"/>
      <c r="L99" s="31">
        <f>IF(AND($J99="",$K99=""),"",IF($K99&lt;&gt;"",$K99,$J99))</f>
        <v/>
      </c>
      <c r="M99" s="31">
        <f>IF(OR($L99="",$I99=""),"",$L99-$I99)</f>
        <v/>
      </c>
      <c r="N99" s="55" t="n"/>
      <c r="O99" s="56">
        <f>IF(OR($M99="",$N99=""),"",$M99*$N99)</f>
        <v/>
      </c>
      <c r="P99" s="56">
        <f>IF($O99="","",ABS($O99))</f>
        <v/>
      </c>
      <c r="Q99" s="21">
        <f>IF($M99="","",IF(ABS($M99)&lt;='Parâmetros e instruções'!$B$7,"Sim","Não"))</f>
        <v/>
      </c>
      <c r="R99" s="26" t="n"/>
      <c r="S99" s="27" t="n"/>
      <c r="T99" s="27" t="n"/>
      <c r="U99" s="24">
        <f>IF(COUNTA($A99:$F99,$H99:$K99,$N99,$R99:$T99)=0,"",IF(OR($A99="",$B99="",$C99="",$E99="",$F99="",$H99="",$R99=""),"PREENCHER OBRIGATÓRIOS",IF(COUNTIF($A$5:$A$104,$A99)&gt;1,"ID CONTAGEM DUPLICADO",IF(COUNTIF(Programa!$K$5:$K$104,$G99)=0,"ITEM NÃO CADASTRADO",IF(AND(OR($R99="Planejada",$R99="Em contagem"),COUNTIFS(Programa!$K$5:$K$104,$G99,Programa!$A$5:$A$104,"Sim")=0),"ITEM INATIVO",IF(AND($R99="Concluída",OR($D99="",$I99="",$J99="")),"CONCLUSÃO INCOMPLETA",IF(AND($D99&lt;&gt;"",$D99&gt;'Parâmetros e instruções'!$B$3),"DATA FUTURA",IF(AND($R99="Concluída",$M99&lt;&gt;0,$N99=""),"CUSTO AUSENTE",IF(AND($R99="Concluída",IFERROR(ABS($M99),0)&gt;'Parâmetros e instruções'!$B$7,OR($S99="",$T99="")),"DIVERGÊNCIA SEM TRATATIVA","OK")))))))))</f>
        <v/>
      </c>
      <c r="X99">
        <f>Programa!$B$99</f>
        <v/>
      </c>
      <c r="Y99">
        <f>Programa!$D$99</f>
        <v/>
      </c>
    </row>
    <row r="100">
      <c r="A100" s="26" t="n"/>
      <c r="B100" s="26" t="n"/>
      <c r="C100" s="54" t="n"/>
      <c r="D100" s="54" t="n"/>
      <c r="E100" s="26" t="n"/>
      <c r="F100" s="26" t="n"/>
      <c r="G100" s="24">
        <f>IF(OR($E100="",$F100=""),"",UPPER(TRIM($E100))&amp;"|"&amp;UPPER(TRIM($F100)))</f>
        <v/>
      </c>
      <c r="H100" s="27" t="n"/>
      <c r="I100" s="30" t="n"/>
      <c r="J100" s="30" t="n"/>
      <c r="K100" s="30" t="n"/>
      <c r="L100" s="31">
        <f>IF(AND($J100="",$K100=""),"",IF($K100&lt;&gt;"",$K100,$J100))</f>
        <v/>
      </c>
      <c r="M100" s="31">
        <f>IF(OR($L100="",$I100=""),"",$L100-$I100)</f>
        <v/>
      </c>
      <c r="N100" s="55" t="n"/>
      <c r="O100" s="56">
        <f>IF(OR($M100="",$N100=""),"",$M100*$N100)</f>
        <v/>
      </c>
      <c r="P100" s="56">
        <f>IF($O100="","",ABS($O100))</f>
        <v/>
      </c>
      <c r="Q100" s="21">
        <f>IF($M100="","",IF(ABS($M100)&lt;='Parâmetros e instruções'!$B$7,"Sim","Não"))</f>
        <v/>
      </c>
      <c r="R100" s="26" t="n"/>
      <c r="S100" s="27" t="n"/>
      <c r="T100" s="27" t="n"/>
      <c r="U100" s="24">
        <f>IF(COUNTA($A100:$F100,$H100:$K100,$N100,$R100:$T100)=0,"",IF(OR($A100="",$B100="",$C100="",$E100="",$F100="",$H100="",$R100=""),"PREENCHER OBRIGATÓRIOS",IF(COUNTIF($A$5:$A$104,$A100)&gt;1,"ID CONTAGEM DUPLICADO",IF(COUNTIF(Programa!$K$5:$K$104,$G100)=0,"ITEM NÃO CADASTRADO",IF(AND(OR($R100="Planejada",$R100="Em contagem"),COUNTIFS(Programa!$K$5:$K$104,$G100,Programa!$A$5:$A$104,"Sim")=0),"ITEM INATIVO",IF(AND($R100="Concluída",OR($D100="",$I100="",$J100="")),"CONCLUSÃO INCOMPLETA",IF(AND($D100&lt;&gt;"",$D100&gt;'Parâmetros e instruções'!$B$3),"DATA FUTURA",IF(AND($R100="Concluída",$M100&lt;&gt;0,$N100=""),"CUSTO AUSENTE",IF(AND($R100="Concluída",IFERROR(ABS($M100),0)&gt;'Parâmetros e instruções'!$B$7,OR($S100="",$T100="")),"DIVERGÊNCIA SEM TRATATIVA","OK")))))))))</f>
        <v/>
      </c>
      <c r="X100">
        <f>Programa!$B$100</f>
        <v/>
      </c>
      <c r="Y100">
        <f>Programa!$D$100</f>
        <v/>
      </c>
    </row>
    <row r="101">
      <c r="A101" s="26" t="n"/>
      <c r="B101" s="26" t="n"/>
      <c r="C101" s="54" t="n"/>
      <c r="D101" s="54" t="n"/>
      <c r="E101" s="26" t="n"/>
      <c r="F101" s="26" t="n"/>
      <c r="G101" s="24">
        <f>IF(OR($E101="",$F101=""),"",UPPER(TRIM($E101))&amp;"|"&amp;UPPER(TRIM($F101)))</f>
        <v/>
      </c>
      <c r="H101" s="27" t="n"/>
      <c r="I101" s="30" t="n"/>
      <c r="J101" s="30" t="n"/>
      <c r="K101" s="30" t="n"/>
      <c r="L101" s="31">
        <f>IF(AND($J101="",$K101=""),"",IF($K101&lt;&gt;"",$K101,$J101))</f>
        <v/>
      </c>
      <c r="M101" s="31">
        <f>IF(OR($L101="",$I101=""),"",$L101-$I101)</f>
        <v/>
      </c>
      <c r="N101" s="55" t="n"/>
      <c r="O101" s="56">
        <f>IF(OR($M101="",$N101=""),"",$M101*$N101)</f>
        <v/>
      </c>
      <c r="P101" s="56">
        <f>IF($O101="","",ABS($O101))</f>
        <v/>
      </c>
      <c r="Q101" s="21">
        <f>IF($M101="","",IF(ABS($M101)&lt;='Parâmetros e instruções'!$B$7,"Sim","Não"))</f>
        <v/>
      </c>
      <c r="R101" s="26" t="n"/>
      <c r="S101" s="27" t="n"/>
      <c r="T101" s="27" t="n"/>
      <c r="U101" s="24">
        <f>IF(COUNTA($A101:$F101,$H101:$K101,$N101,$R101:$T101)=0,"",IF(OR($A101="",$B101="",$C101="",$E101="",$F101="",$H101="",$R101=""),"PREENCHER OBRIGATÓRIOS",IF(COUNTIF($A$5:$A$104,$A101)&gt;1,"ID CONTAGEM DUPLICADO",IF(COUNTIF(Programa!$K$5:$K$104,$G101)=0,"ITEM NÃO CADASTRADO",IF(AND(OR($R101="Planejada",$R101="Em contagem"),COUNTIFS(Programa!$K$5:$K$104,$G101,Programa!$A$5:$A$104,"Sim")=0),"ITEM INATIVO",IF(AND($R101="Concluída",OR($D101="",$I101="",$J101="")),"CONCLUSÃO INCOMPLETA",IF(AND($D101&lt;&gt;"",$D101&gt;'Parâmetros e instruções'!$B$3),"DATA FUTURA",IF(AND($R101="Concluída",$M101&lt;&gt;0,$N101=""),"CUSTO AUSENTE",IF(AND($R101="Concluída",IFERROR(ABS($M101),0)&gt;'Parâmetros e instruções'!$B$7,OR($S101="",$T101="")),"DIVERGÊNCIA SEM TRATATIVA","OK")))))))))</f>
        <v/>
      </c>
      <c r="X101">
        <f>Programa!$B$101</f>
        <v/>
      </c>
      <c r="Y101">
        <f>Programa!$D$101</f>
        <v/>
      </c>
    </row>
    <row r="102">
      <c r="A102" s="26" t="n"/>
      <c r="B102" s="26" t="n"/>
      <c r="C102" s="54" t="n"/>
      <c r="D102" s="54" t="n"/>
      <c r="E102" s="26" t="n"/>
      <c r="F102" s="26" t="n"/>
      <c r="G102" s="24">
        <f>IF(OR($E102="",$F102=""),"",UPPER(TRIM($E102))&amp;"|"&amp;UPPER(TRIM($F102)))</f>
        <v/>
      </c>
      <c r="H102" s="27" t="n"/>
      <c r="I102" s="30" t="n"/>
      <c r="J102" s="30" t="n"/>
      <c r="K102" s="30" t="n"/>
      <c r="L102" s="31">
        <f>IF(AND($J102="",$K102=""),"",IF($K102&lt;&gt;"",$K102,$J102))</f>
        <v/>
      </c>
      <c r="M102" s="31">
        <f>IF(OR($L102="",$I102=""),"",$L102-$I102)</f>
        <v/>
      </c>
      <c r="N102" s="55" t="n"/>
      <c r="O102" s="56">
        <f>IF(OR($M102="",$N102=""),"",$M102*$N102)</f>
        <v/>
      </c>
      <c r="P102" s="56">
        <f>IF($O102="","",ABS($O102))</f>
        <v/>
      </c>
      <c r="Q102" s="21">
        <f>IF($M102="","",IF(ABS($M102)&lt;='Parâmetros e instruções'!$B$7,"Sim","Não"))</f>
        <v/>
      </c>
      <c r="R102" s="26" t="n"/>
      <c r="S102" s="27" t="n"/>
      <c r="T102" s="27" t="n"/>
      <c r="U102" s="24">
        <f>IF(COUNTA($A102:$F102,$H102:$K102,$N102,$R102:$T102)=0,"",IF(OR($A102="",$B102="",$C102="",$E102="",$F102="",$H102="",$R102=""),"PREENCHER OBRIGATÓRIOS",IF(COUNTIF($A$5:$A$104,$A102)&gt;1,"ID CONTAGEM DUPLICADO",IF(COUNTIF(Programa!$K$5:$K$104,$G102)=0,"ITEM NÃO CADASTRADO",IF(AND(OR($R102="Planejada",$R102="Em contagem"),COUNTIFS(Programa!$K$5:$K$104,$G102,Programa!$A$5:$A$104,"Sim")=0),"ITEM INATIVO",IF(AND($R102="Concluída",OR($D102="",$I102="",$J102="")),"CONCLUSÃO INCOMPLETA",IF(AND($D102&lt;&gt;"",$D102&gt;'Parâmetros e instruções'!$B$3),"DATA FUTURA",IF(AND($R102="Concluída",$M102&lt;&gt;0,$N102=""),"CUSTO AUSENTE",IF(AND($R102="Concluída",IFERROR(ABS($M102),0)&gt;'Parâmetros e instruções'!$B$7,OR($S102="",$T102="")),"DIVERGÊNCIA SEM TRATATIVA","OK")))))))))</f>
        <v/>
      </c>
      <c r="X102">
        <f>Programa!$B$102</f>
        <v/>
      </c>
      <c r="Y102">
        <f>Programa!$D$102</f>
        <v/>
      </c>
    </row>
    <row r="103">
      <c r="A103" s="26" t="n"/>
      <c r="B103" s="26" t="n"/>
      <c r="C103" s="54" t="n"/>
      <c r="D103" s="54" t="n"/>
      <c r="E103" s="26" t="n"/>
      <c r="F103" s="26" t="n"/>
      <c r="G103" s="24">
        <f>IF(OR($E103="",$F103=""),"",UPPER(TRIM($E103))&amp;"|"&amp;UPPER(TRIM($F103)))</f>
        <v/>
      </c>
      <c r="H103" s="27" t="n"/>
      <c r="I103" s="30" t="n"/>
      <c r="J103" s="30" t="n"/>
      <c r="K103" s="30" t="n"/>
      <c r="L103" s="31">
        <f>IF(AND($J103="",$K103=""),"",IF($K103&lt;&gt;"",$K103,$J103))</f>
        <v/>
      </c>
      <c r="M103" s="31">
        <f>IF(OR($L103="",$I103=""),"",$L103-$I103)</f>
        <v/>
      </c>
      <c r="N103" s="55" t="n"/>
      <c r="O103" s="56">
        <f>IF(OR($M103="",$N103=""),"",$M103*$N103)</f>
        <v/>
      </c>
      <c r="P103" s="56">
        <f>IF($O103="","",ABS($O103))</f>
        <v/>
      </c>
      <c r="Q103" s="21">
        <f>IF($M103="","",IF(ABS($M103)&lt;='Parâmetros e instruções'!$B$7,"Sim","Não"))</f>
        <v/>
      </c>
      <c r="R103" s="26" t="n"/>
      <c r="S103" s="27" t="n"/>
      <c r="T103" s="27" t="n"/>
      <c r="U103" s="24">
        <f>IF(COUNTA($A103:$F103,$H103:$K103,$N103,$R103:$T103)=0,"",IF(OR($A103="",$B103="",$C103="",$E103="",$F103="",$H103="",$R103=""),"PREENCHER OBRIGATÓRIOS",IF(COUNTIF($A$5:$A$104,$A103)&gt;1,"ID CONTAGEM DUPLICADO",IF(COUNTIF(Programa!$K$5:$K$104,$G103)=0,"ITEM NÃO CADASTRADO",IF(AND(OR($R103="Planejada",$R103="Em contagem"),COUNTIFS(Programa!$K$5:$K$104,$G103,Programa!$A$5:$A$104,"Sim")=0),"ITEM INATIVO",IF(AND($R103="Concluída",OR($D103="",$I103="",$J103="")),"CONCLUSÃO INCOMPLETA",IF(AND($D103&lt;&gt;"",$D103&gt;'Parâmetros e instruções'!$B$3),"DATA FUTURA",IF(AND($R103="Concluída",$M103&lt;&gt;0,$N103=""),"CUSTO AUSENTE",IF(AND($R103="Concluída",IFERROR(ABS($M103),0)&gt;'Parâmetros e instruções'!$B$7,OR($S103="",$T103="")),"DIVERGÊNCIA SEM TRATATIVA","OK")))))))))</f>
        <v/>
      </c>
      <c r="X103">
        <f>Programa!$B$103</f>
        <v/>
      </c>
      <c r="Y103">
        <f>Programa!$D$103</f>
        <v/>
      </c>
    </row>
    <row r="104">
      <c r="A104" s="26" t="n"/>
      <c r="B104" s="26" t="n"/>
      <c r="C104" s="54" t="n"/>
      <c r="D104" s="54" t="n"/>
      <c r="E104" s="26" t="n"/>
      <c r="F104" s="26" t="n"/>
      <c r="G104" s="24">
        <f>IF(OR($E104="",$F104=""),"",UPPER(TRIM($E104))&amp;"|"&amp;UPPER(TRIM($F104)))</f>
        <v/>
      </c>
      <c r="H104" s="27" t="n"/>
      <c r="I104" s="30" t="n"/>
      <c r="J104" s="30" t="n"/>
      <c r="K104" s="30" t="n"/>
      <c r="L104" s="31">
        <f>IF(AND($J104="",$K104=""),"",IF($K104&lt;&gt;"",$K104,$J104))</f>
        <v/>
      </c>
      <c r="M104" s="31">
        <f>IF(OR($L104="",$I104=""),"",$L104-$I104)</f>
        <v/>
      </c>
      <c r="N104" s="55" t="n"/>
      <c r="O104" s="56">
        <f>IF(OR($M104="",$N104=""),"",$M104*$N104)</f>
        <v/>
      </c>
      <c r="P104" s="56">
        <f>IF($O104="","",ABS($O104))</f>
        <v/>
      </c>
      <c r="Q104" s="21">
        <f>IF($M104="","",IF(ABS($M104)&lt;='Parâmetros e instruções'!$B$7,"Sim","Não"))</f>
        <v/>
      </c>
      <c r="R104" s="26" t="n"/>
      <c r="S104" s="27" t="n"/>
      <c r="T104" s="27" t="n"/>
      <c r="U104" s="24">
        <f>IF(COUNTA($A104:$F104,$H104:$K104,$N104,$R104:$T104)=0,"",IF(OR($A104="",$B104="",$C104="",$E104="",$F104="",$H104="",$R104=""),"PREENCHER OBRIGATÓRIOS",IF(COUNTIF($A$5:$A$104,$A104)&gt;1,"ID CONTAGEM DUPLICADO",IF(COUNTIF(Programa!$K$5:$K$104,$G104)=0,"ITEM NÃO CADASTRADO",IF(AND(OR($R104="Planejada",$R104="Em contagem"),COUNTIFS(Programa!$K$5:$K$104,$G104,Programa!$A$5:$A$104,"Sim")=0),"ITEM INATIVO",IF(AND($R104="Concluída",OR($D104="",$I104="",$J104="")),"CONCLUSÃO INCOMPLETA",IF(AND($D104&lt;&gt;"",$D104&gt;'Parâmetros e instruções'!$B$3),"DATA FUTURA",IF(AND($R104="Concluída",$M104&lt;&gt;0,$N104=""),"CUSTO AUSENTE",IF(AND($R104="Concluída",IFERROR(ABS($M104),0)&gt;'Parâmetros e instruções'!$B$7,OR($S104="",$T104="")),"DIVERGÊNCIA SEM TRATATIVA","OK")))))))))</f>
        <v/>
      </c>
      <c r="X104">
        <f>Programa!$B$104</f>
        <v/>
      </c>
      <c r="Y104">
        <f>Programa!$D$104</f>
        <v/>
      </c>
    </row>
  </sheetData>
  <mergeCells count="1">
    <mergeCell ref="A1:U1"/>
  </mergeCells>
  <conditionalFormatting sqref="M5:M104">
    <cfRule type="expression" priority="1" dxfId="6">
      <formula>AND($M5&lt;&gt;"",$M5&lt;&gt;0)</formula>
    </cfRule>
  </conditionalFormatting>
  <conditionalFormatting sqref="Q5:Q104">
    <cfRule type="cellIs" priority="2" operator="equal" dxfId="0">
      <formula>"Não"</formula>
    </cfRule>
    <cfRule type="cellIs" priority="3" operator="equal" dxfId="1">
      <formula>"Sim"</formula>
    </cfRule>
  </conditionalFormatting>
  <conditionalFormatting sqref="R5:R104">
    <cfRule type="cellIs" priority="4" operator="equal" dxfId="7">
      <formula>"Planejada"</formula>
    </cfRule>
    <cfRule type="cellIs" priority="5" operator="equal" dxfId="3">
      <formula>"Em contagem"</formula>
    </cfRule>
    <cfRule type="cellIs" priority="6" operator="equal" dxfId="1">
      <formula>"Concluída"</formula>
    </cfRule>
    <cfRule type="cellIs" priority="7" operator="equal" dxfId="4">
      <formula>"Cancelada"</formula>
    </cfRule>
  </conditionalFormatting>
  <conditionalFormatting sqref="U5:U104">
    <cfRule type="expression" priority="8" dxfId="0">
      <formula>AND($U5&lt;&gt;"",$U5&lt;&gt;"OK")</formula>
    </cfRule>
  </conditionalFormatting>
  <conditionalFormatting sqref="O5:O104">
    <cfRule type="cellIs" priority="9" operator="lessThan" dxfId="5">
      <formula>0</formula>
    </cfRule>
  </conditionalFormatting>
  <dataValidations count="11">
    <dataValidation sqref="A5:A104" showDropDown="0" showInputMessage="1" showErrorMessage="1" allowBlank="0" errorTitle="Valor inválido" error="Use no máximo 30 caracteres." promptTitle="Orientação de preenchimento" prompt="Use no máximo 30 caracteres." type="textLength" errorStyle="stop" operator="lessThanOrEqual">
      <formula1>30</formula1>
    </dataValidation>
    <dataValidation sqref="B5:B104" showDropDown="0" showInputMessage="1" showErrorMessage="1" allowBlank="0" errorTitle="Valor inválido" error="Selecione uma rodada configurada." promptTitle="Orientação de preenchimento" prompt="Selecione uma rodada configurada." type="list" errorStyle="stop">
      <formula1>$W$5:$W$16</formula1>
    </dataValidation>
    <dataValidation sqref="C5:C104" showDropDown="0" showInputMessage="1" showErrorMessage="1" allowBlank="0" errorTitle="Valor inválido" error="Informe uma data entre 01/01/2020 e 31/12/2100." promptTitle="Orientação de preenchimento" prompt="Informe uma data entre 01/01/2020 e 31/12/2100." type="date" errorStyle="stop" operator="between">
      <formula1>DATE(2020,1,1)</formula1>
      <formula2>DATE(2100,12,31)</formula2>
    </dataValidation>
    <dataValidation sqref="D5:D104" showDropDown="0" showInputMessage="1" showErrorMessage="1" allowBlank="0" errorTitle="Valor inválido" error="A data da contagem não pode ser posterior à data de referência." promptTitle="Orientação de preenchimento" prompt="A data da contagem não pode ser posterior à data de referência." type="custom" errorStyle="stop">
      <formula1>=OR(D5="",AND(ISNUMBER(D5),D5&gt;=DATE(2020,1,1),D5&lt;='Parâmetros e instruções'!$B$3))</formula1>
    </dataValidation>
    <dataValidation sqref="E5:E104" showDropDown="0" showInputMessage="1" showErrorMessage="1" allowBlank="0" errorTitle="Valor inválido" error="Selecione um SKU cadastrado no Programa." promptTitle="Orientação de preenchimento" prompt="Selecione um SKU cadastrado no Programa." type="list" errorStyle="stop">
      <formula1>$X$5:$X$104</formula1>
    </dataValidation>
    <dataValidation sqref="F5:F104" showDropDown="0" showInputMessage="1" showErrorMessage="1" allowBlank="0" errorTitle="Valor inválido" error="Selecione uma localização cadastrada no Programa." promptTitle="Orientação de preenchimento" prompt="Selecione uma localização cadastrada no Programa." type="list" errorStyle="stop">
      <formula1>$Y$5:$Y$104</formula1>
    </dataValidation>
    <dataValidation sqref="H5:H104" showDropDown="0" showInputMessage="1" showErrorMessage="1" allowBlank="0" errorTitle="Valor inválido" error="Selecione um responsável cadastrado." promptTitle="Orientação de preenchimento" prompt="Selecione um responsável cadastrado." type="list" errorStyle="stop">
      <formula1>$Z$5:$Z$14</formula1>
    </dataValidation>
    <dataValidation sqref="I5:K104" showDropDown="0" showInputMessage="1" showErrorMessage="1" allowBlank="0" errorTitle="Valor inválido" error="Informe uma quantidade maior ou igual a zero." promptTitle="Orientação de preenchimento" prompt="Informe uma quantidade maior ou igual a zero." type="decimal" errorStyle="stop" operator="greaterThanOrEqual">
      <formula1>0</formula1>
    </dataValidation>
    <dataValidation sqref="N5:N104" showDropDown="0" showInputMessage="1" showErrorMessage="1" allowBlank="0" errorTitle="Valor inválido" error="Informe um custo maior ou igual a zero." promptTitle="Orientação de preenchimento" prompt="Informe um custo maior ou igual a zero." type="decimal" errorStyle="stop" operator="greaterThanOrEqual">
      <formula1>0</formula1>
    </dataValidation>
    <dataValidation sqref="R5:R104" showDropDown="0" showInputMessage="1" showErrorMessage="1" allowBlank="0" errorTitle="Valor inválido" error="Selecione o status da atividade." promptTitle="Orientação de preenchimento" prompt="Selecione o status da atividade." type="list" errorStyle="stop">
      <formula1>$AA$5:$AA$8</formula1>
    </dataValidation>
    <dataValidation sqref="S5:T104" showDropDown="0" showInputMessage="1" showErrorMessage="1" allowBlank="0" errorTitle="Valor inválido" error="Use no máximo 200 caracteres." promptTitle="Orientação de preenchimento" prompt="Use no máximo 200 caracteres." type="textLength" errorStyle="stop" operator="lessThanOrEqual">
      <formula1>200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48"/>
  <sheetViews>
    <sheetView showGridLines="1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3" customWidth="1" min="1" max="1"/>
    <col width="18" customWidth="1" min="2" max="2"/>
    <col width="24" customWidth="1" min="3" max="3"/>
    <col width="3" customWidth="1" min="4" max="4"/>
    <col width="29" customWidth="1" min="5" max="5"/>
    <col width="3" customWidth="1" min="6" max="6"/>
    <col width="18" customWidth="1" min="7" max="7"/>
    <col width="3" customWidth="1" min="8" max="8"/>
    <col width="3" customWidth="1" min="9" max="9"/>
    <col width="13" customWidth="1" min="10" max="10"/>
    <col width="14" customWidth="1" min="11" max="11"/>
    <col width="14" customWidth="1" min="12" max="12"/>
    <col width="23" customWidth="1" min="13" max="13"/>
  </cols>
  <sheetData>
    <row r="1" ht="32" customHeight="1">
      <c r="A1" s="1" t="inlineStr">
        <is>
          <t>Parâmetros e instruções</t>
        </is>
      </c>
    </row>
    <row r="2"/>
    <row r="3">
      <c r="A3" s="34" t="inlineStr">
        <is>
          <t>Data de referência</t>
        </is>
      </c>
      <c r="B3" s="57" t="n">
        <v>46271</v>
      </c>
    </row>
    <row r="4">
      <c r="A4" s="36" t="inlineStr">
        <is>
          <t>Início do período do painel</t>
        </is>
      </c>
      <c r="B4" s="57" t="n">
        <v>46266</v>
      </c>
    </row>
    <row r="5">
      <c r="A5" s="34" t="inlineStr">
        <is>
          <t>Fim do período do painel</t>
        </is>
      </c>
      <c r="B5" s="57" t="n">
        <v>46295</v>
      </c>
    </row>
    <row r="6">
      <c r="A6" s="36" t="inlineStr">
        <is>
          <t>Janela de aviso, em dias</t>
        </is>
      </c>
      <c r="B6" s="37" t="n">
        <v>7</v>
      </c>
    </row>
    <row r="7">
      <c r="A7" s="34" t="inlineStr">
        <is>
          <t>Tolerância de divergência, em unidades</t>
        </is>
      </c>
      <c r="B7" s="37" t="n">
        <v>0</v>
      </c>
    </row>
    <row r="8">
      <c r="A8" s="36" t="inlineStr">
        <is>
          <t>Meta de cobertura</t>
        </is>
      </c>
      <c r="B8" s="58" t="n">
        <v>0.95</v>
      </c>
    </row>
    <row r="9">
      <c r="A9" s="34" t="inlineStr">
        <is>
          <t>Meta de acurácia</t>
        </is>
      </c>
      <c r="B9" s="58" t="n">
        <v>0.98</v>
      </c>
    </row>
    <row r="10">
      <c r="A10" s="36" t="inlineStr">
        <is>
          <t>Checagem dos parâmetros</t>
        </is>
      </c>
      <c r="B10" s="39">
        <f>IF(OR($B$3="",$B$4="",$B$5="",$B$6="",$B$7="",$B$8="",$B$9=""),"PREENCHER PARÂMETROS",IF($B$4&gt;$B$5,"PERÍODO INVÁLIDO",IF(OR($B$8&lt;0,$B$8&gt;1,$B$9&lt;0,$B$9&gt;1),"METAS INVÁLIDAS","OK")))</f>
        <v/>
      </c>
    </row>
    <row r="11"/>
    <row r="12">
      <c r="A12" s="13" t="inlineStr">
        <is>
          <t>Classe ABC</t>
        </is>
      </c>
      <c r="B12" s="13" t="inlineStr">
        <is>
          <t>Risco</t>
        </is>
      </c>
      <c r="C12" s="13" t="inlineStr">
        <is>
          <t>Frequência padrão (dias)</t>
        </is>
      </c>
      <c r="E12" s="40" t="inlineStr">
        <is>
          <t>Responsáveis</t>
        </is>
      </c>
      <c r="G12" s="40" t="inlineStr">
        <is>
          <t>Rodadas</t>
        </is>
      </c>
      <c r="J12" s="40" t="inlineStr">
        <is>
          <t>Ativo?</t>
        </is>
      </c>
      <c r="K12" s="40" t="inlineStr">
        <is>
          <t>Classe ABC</t>
        </is>
      </c>
      <c r="L12" s="40" t="inlineStr">
        <is>
          <t>Risco</t>
        </is>
      </c>
      <c r="M12" s="40" t="inlineStr">
        <is>
          <t>Status de contagem</t>
        </is>
      </c>
    </row>
    <row r="13">
      <c r="A13" s="14" t="inlineStr">
        <is>
          <t>A</t>
        </is>
      </c>
      <c r="B13" s="14" t="inlineStr">
        <is>
          <t>Alto</t>
        </is>
      </c>
      <c r="C13" s="29" t="n">
        <v>7</v>
      </c>
      <c r="E13" s="41" t="inlineStr">
        <is>
          <t>Equipe Inventário Alfa</t>
        </is>
      </c>
      <c r="G13" s="41" t="inlineStr">
        <is>
          <t>FIC-2026-11</t>
        </is>
      </c>
      <c r="J13" s="42" t="inlineStr">
        <is>
          <t>Sim</t>
        </is>
      </c>
      <c r="K13" s="42" t="inlineStr">
        <is>
          <t>A</t>
        </is>
      </c>
      <c r="L13" s="42" t="inlineStr">
        <is>
          <t>Baixo</t>
        </is>
      </c>
      <c r="M13" s="42" t="inlineStr">
        <is>
          <t>Planejada</t>
        </is>
      </c>
    </row>
    <row r="14">
      <c r="A14" s="17" t="inlineStr">
        <is>
          <t>A</t>
        </is>
      </c>
      <c r="B14" s="17" t="inlineStr">
        <is>
          <t>Médio</t>
        </is>
      </c>
      <c r="C14" s="29" t="n">
        <v>14</v>
      </c>
      <c r="E14" s="41" t="inlineStr">
        <is>
          <t>Equipe Inventário Beta</t>
        </is>
      </c>
      <c r="G14" s="41" t="inlineStr">
        <is>
          <t>FIC-2026-23</t>
        </is>
      </c>
      <c r="J14" s="42" t="inlineStr">
        <is>
          <t>Não</t>
        </is>
      </c>
      <c r="K14" s="42" t="inlineStr">
        <is>
          <t>B</t>
        </is>
      </c>
      <c r="L14" s="42" t="inlineStr">
        <is>
          <t>Médio</t>
        </is>
      </c>
      <c r="M14" s="42" t="inlineStr">
        <is>
          <t>Em contagem</t>
        </is>
      </c>
    </row>
    <row r="15">
      <c r="A15" s="14" t="inlineStr">
        <is>
          <t>A</t>
        </is>
      </c>
      <c r="B15" s="14" t="inlineStr">
        <is>
          <t>Baixo</t>
        </is>
      </c>
      <c r="C15" s="29" t="n">
        <v>30</v>
      </c>
      <c r="E15" s="41" t="inlineStr">
        <is>
          <t>Equipe Inventário Gama</t>
        </is>
      </c>
      <c r="G15" s="41" t="inlineStr">
        <is>
          <t>FIC-2026-27</t>
        </is>
      </c>
      <c r="K15" s="42" t="inlineStr">
        <is>
          <t>C</t>
        </is>
      </c>
      <c r="L15" s="42" t="inlineStr">
        <is>
          <t>Alto</t>
        </is>
      </c>
      <c r="M15" s="42" t="inlineStr">
        <is>
          <t>Concluída</t>
        </is>
      </c>
    </row>
    <row r="16">
      <c r="A16" s="17" t="inlineStr">
        <is>
          <t>B</t>
        </is>
      </c>
      <c r="B16" s="17" t="inlineStr">
        <is>
          <t>Alto</t>
        </is>
      </c>
      <c r="C16" s="29" t="n">
        <v>30</v>
      </c>
      <c r="E16" s="41" t="inlineStr">
        <is>
          <t>Equipe Inventário Delta</t>
        </is>
      </c>
      <c r="G16" s="41" t="inlineStr">
        <is>
          <t>FIC-2026-31</t>
        </is>
      </c>
      <c r="M16" s="42" t="inlineStr">
        <is>
          <t>Cancelada</t>
        </is>
      </c>
    </row>
    <row r="17">
      <c r="A17" s="14" t="inlineStr">
        <is>
          <t>B</t>
        </is>
      </c>
      <c r="B17" s="14" t="inlineStr">
        <is>
          <t>Médio</t>
        </is>
      </c>
      <c r="C17" s="29" t="n">
        <v>60</v>
      </c>
      <c r="E17" s="41" t="inlineStr">
        <is>
          <t>Turno Exemplo 01</t>
        </is>
      </c>
      <c r="G17" s="41" t="inlineStr">
        <is>
          <t>FIC-2026-33</t>
        </is>
      </c>
    </row>
    <row r="18">
      <c r="A18" s="17" t="inlineStr">
        <is>
          <t>B</t>
        </is>
      </c>
      <c r="B18" s="17" t="inlineStr">
        <is>
          <t>Baixo</t>
        </is>
      </c>
      <c r="C18" s="29" t="n">
        <v>90</v>
      </c>
      <c r="E18" s="41" t="inlineStr">
        <is>
          <t>Turno Exemplo 02</t>
        </is>
      </c>
      <c r="G18" s="41" t="inlineStr">
        <is>
          <t>FIC-2026-34</t>
        </is>
      </c>
    </row>
    <row r="19">
      <c r="A19" s="14" t="inlineStr">
        <is>
          <t>C</t>
        </is>
      </c>
      <c r="B19" s="14" t="inlineStr">
        <is>
          <t>Alto</t>
        </is>
      </c>
      <c r="C19" s="29" t="n">
        <v>60</v>
      </c>
      <c r="E19" s="41" t="n"/>
      <c r="G19" s="41" t="inlineStr">
        <is>
          <t>FIC-2026-36</t>
        </is>
      </c>
    </row>
    <row r="20">
      <c r="A20" s="17" t="inlineStr">
        <is>
          <t>C</t>
        </is>
      </c>
      <c r="B20" s="17" t="inlineStr">
        <is>
          <t>Médio</t>
        </is>
      </c>
      <c r="C20" s="29" t="n">
        <v>120</v>
      </c>
      <c r="E20" s="41" t="n"/>
      <c r="G20" s="41" t="inlineStr">
        <is>
          <t>FIC-2026-37</t>
        </is>
      </c>
    </row>
    <row r="21">
      <c r="A21" s="14" t="inlineStr">
        <is>
          <t>C</t>
        </is>
      </c>
      <c r="B21" s="14" t="inlineStr">
        <is>
          <t>Baixo</t>
        </is>
      </c>
      <c r="C21" s="29" t="n">
        <v>180</v>
      </c>
      <c r="E21" s="41" t="n"/>
      <c r="G21" s="41" t="inlineStr">
        <is>
          <t>FIC-2026-38</t>
        </is>
      </c>
    </row>
    <row r="22">
      <c r="E22" s="41" t="n"/>
      <c r="G22" s="41" t="inlineStr">
        <is>
          <t>FIC-2026-39</t>
        </is>
      </c>
    </row>
    <row r="23">
      <c r="G23" s="41" t="inlineStr">
        <is>
          <t>FIC-2026-40</t>
        </is>
      </c>
    </row>
    <row r="24">
      <c r="G24" s="41" t="inlineStr">
        <is>
          <t>FIC-2026-41</t>
        </is>
      </c>
    </row>
    <row r="25"/>
    <row r="26"/>
    <row r="27">
      <c r="A27" s="43" t="inlineStr">
        <is>
          <t>Como usar a planilha</t>
        </is>
      </c>
    </row>
    <row r="28"/>
    <row r="29">
      <c r="A29" s="3" t="inlineStr">
        <is>
          <t>Fluxo recomendado</t>
        </is>
      </c>
    </row>
    <row r="30" ht="25" customHeight="1">
      <c r="A30" s="44" t="inlineStr">
        <is>
          <t>1. Atualize a data de referência, o período do painel e as metas.</t>
        </is>
      </c>
    </row>
    <row r="31" ht="25" customHeight="1">
      <c r="A31" s="44" t="inlineStr">
        <is>
          <t>2. Revise as frequências padrão por classe ABC e risco.</t>
        </is>
      </c>
    </row>
    <row r="32" ht="25" customHeight="1">
      <c r="A32" s="44" t="inlineStr">
        <is>
          <t>3. Cadastre cada combinação de SKU e localização na aba Programa.</t>
        </is>
      </c>
    </row>
    <row r="33" ht="25" customHeight="1">
      <c r="A33" s="44" t="inlineStr">
        <is>
          <t>4. Use a frequência personalizada somente quando a combinação precisar de uma exceção.</t>
        </is>
      </c>
    </row>
    <row r="34" ht="25" customHeight="1">
      <c r="A34" s="44" t="inlineStr">
        <is>
          <t>5. Consulte a aba Agenda para priorizar as próximas contagens.</t>
        </is>
      </c>
    </row>
    <row r="35" ht="25" customHeight="1">
      <c r="A35" s="44" t="inlineStr">
        <is>
          <t>6. Crie uma linha na aba Contagens para cada atividade planejada.</t>
        </is>
      </c>
    </row>
    <row r="36" ht="25" customHeight="1">
      <c r="A36" s="44" t="inlineStr">
        <is>
          <t>7. Ao concluir, informe a data, o saldo do sistema e a primeira contagem.</t>
        </is>
      </c>
    </row>
    <row r="37" ht="25" customHeight="1">
      <c r="A37" s="44" t="inlineStr">
        <is>
          <t>8. Use a segunda contagem quando houver recontagem; ela será considerada a quantidade final.</t>
        </is>
      </c>
    </row>
    <row r="38" ht="25" customHeight="1">
      <c r="A38" s="44" t="inlineStr">
        <is>
          <t>9. Registre motivo e ação quando a divergência ultrapassar a tolerância.</t>
        </is>
      </c>
    </row>
    <row r="39" ht="25" customHeight="1">
      <c r="A39" s="44" t="inlineStr">
        <is>
          <t>10. Revise os alertas do Resumo antes de usar os indicadores.</t>
        </is>
      </c>
    </row>
    <row r="40"/>
    <row r="41">
      <c r="A41" s="3" t="inlineStr">
        <is>
          <t>Legenda</t>
        </is>
      </c>
    </row>
    <row r="42">
      <c r="A42" s="45" t="inlineStr">
        <is>
          <t>Amarelo-claro: entrada manual.</t>
        </is>
      </c>
    </row>
    <row r="43">
      <c r="A43" s="45" t="inlineStr">
        <is>
          <t>Cinza ou azul-claro: cálculo automático.</t>
        </is>
      </c>
    </row>
    <row r="44">
      <c r="A44" s="45" t="inlineStr">
        <is>
          <t>Vermelho: vencimento, divergência ou inconsistência.</t>
        </is>
      </c>
    </row>
    <row r="45">
      <c r="A45" s="45" t="inlineStr">
        <is>
          <t>Verde: situação válida ou concluída.</t>
        </is>
      </c>
    </row>
    <row r="46"/>
    <row r="47">
      <c r="A47" s="3" t="inlineStr">
        <is>
          <t>Observação funcional</t>
        </is>
      </c>
    </row>
    <row r="48" ht="42" customHeight="1">
      <c r="A48" s="25" t="inlineStr">
        <is>
          <t>Esta planilha mantém uma programação recorrente e seletiva por SKU/localização. Ela não representa uma contagem geral de todo o estoque em uma data de corte.</t>
        </is>
      </c>
    </row>
  </sheetData>
  <mergeCells count="1">
    <mergeCell ref="A1:M1"/>
  </mergeCells>
  <conditionalFormatting sqref="B10">
    <cfRule type="cellIs" priority="1" operator="equal" dxfId="1">
      <formula>"OK"</formula>
    </cfRule>
    <cfRule type="expression" priority="2" dxfId="0">
      <formula>$B$10&lt;&gt;"OK"</formula>
    </cfRule>
  </conditionalFormatting>
  <dataValidations count="8">
    <dataValidation sqref="B3:B4" showDropDown="0" showInputMessage="1" showErrorMessage="1" allowBlank="0" errorTitle="Valor inválido" error="Informe uma data válida entre 01/01/2020 e 31/12/2100." promptTitle="Orientação de preenchimento" prompt="Informe uma data válida entre 01/01/2020 e 31/12/2100." type="date" errorStyle="stop" operator="between">
      <formula1>DATE(2020,1,1)</formula1>
      <formula2>DATE(2100,12,31)</formula2>
    </dataValidation>
    <dataValidation sqref="B5" showDropDown="0" showInputMessage="1" showErrorMessage="1" allowBlank="0" errorTitle="Valor inválido" error="A data final deve ser igual ou posterior ao início do período." promptTitle="Orientação de preenchimento" prompt="A data final deve ser igual ou posterior ao início do período." type="custom" errorStyle="stop">
      <formula1>=AND(ISNUMBER(B5),B5&gt;=B4,B5&lt;=DATE(2100,12,31))</formula1>
    </dataValidation>
    <dataValidation sqref="B6" showDropDown="0" showInputMessage="1" showErrorMessage="1" allowBlank="0" errorTitle="Valor inválido" error="Informe um número inteiro entre 1 e 60." promptTitle="Orientação de preenchimento" prompt="Informe um número inteiro entre 1 e 60." type="whole" errorStyle="stop" operator="between">
      <formula1>1</formula1>
      <formula2>60</formula2>
    </dataValidation>
    <dataValidation sqref="B7" showDropDown="0" showInputMessage="1" showErrorMessage="1" allowBlank="0" errorTitle="Valor inválido" error="Informe uma tolerância entre 0 e 1.000.000." promptTitle="Orientação de preenchimento" prompt="Informe uma tolerância entre 0 e 1.000.000." type="decimal" errorStyle="stop" operator="between">
      <formula1>0</formula1>
      <formula2>1000000</formula2>
    </dataValidation>
    <dataValidation sqref="B8:B9" showDropDown="0" showInputMessage="1" showErrorMessage="1" allowBlank="0" errorTitle="Valor inválido" error="Informe uma meta entre 0% e 100%." promptTitle="Orientação de preenchimento" prompt="Informe uma meta entre 0% e 100%." type="decimal" errorStyle="stop" operator="between">
      <formula1>0</formula1>
      <formula2>1</formula2>
    </dataValidation>
    <dataValidation sqref="C13:C21" showDropDown="0" showInputMessage="1" showErrorMessage="1" allowBlank="0" errorTitle="Valor inválido" error="Informe uma frequência inteira entre 1 e 365 dias." promptTitle="Orientação de preenchimento" prompt="Informe uma frequência inteira entre 1 e 365 dias." type="whole" errorStyle="stop" operator="between">
      <formula1>1</formula1>
      <formula2>365</formula2>
    </dataValidation>
    <dataValidation sqref="E13:E22" showDropDown="0" showInputMessage="1" showErrorMessage="1" allowBlank="0" errorTitle="Valor inválido" error="Use no máximo 60 caracteres." promptTitle="Orientação de preenchimento" prompt="Use no máximo 60 caracteres." type="textLength" errorStyle="stop" operator="lessThanOrEqual">
      <formula1>60</formula1>
    </dataValidation>
    <dataValidation sqref="G13:G24" showDropDown="0" showInputMessage="1" showErrorMessage="1" allowBlank="0" errorTitle="Valor inválido" error="Use no máximo 30 caracteres para a rodada." promptTitle="Orientação de preenchimento" prompt="Use no máximo 30 caracteres para a rodada." type="textLength" errorStyle="stop" operator="lessThanOrEqual">
      <formula1>30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2026-09-06T20:32:26Z</dcterms:created>
  <dcterms:modified xmlns:dcterms="http://purl.org/dc/terms/" xmlns:xsi="http://www.w3.org/2001/XMLSchema-instance" xsi:type="dcterms:W3CDTF">2026-09-06T20:32:27+00:00Z</dcterms:modified>
</cp:coreProperties>
</file>